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19-022-1-1 - SO 101 Oprav..." sheetId="2" r:id="rId2"/>
    <sheet name="19-022-1-2 - SO 102 Oprav..." sheetId="3" r:id="rId3"/>
    <sheet name="19-022-2-1 - SO 201 Oprav..." sheetId="4" r:id="rId4"/>
    <sheet name="19-022-3-1 - SO 301 Oprav..." sheetId="5" r:id="rId5"/>
    <sheet name="19-022-4-1-3 - Oprava mos..." sheetId="6" r:id="rId6"/>
  </sheets>
  <definedNames>
    <definedName name="_xlnm.Print_Area" localSheetId="0">'Rekapitulace zakázky'!$D$4:$AO$76,'Rekapitulace zakázky'!$C$82:$AQ$104</definedName>
    <definedName name="_xlnm.Print_Titles" localSheetId="0">'Rekapitulace zakázky'!$92:$92</definedName>
    <definedName name="_xlnm._FilterDatabase" localSheetId="1" hidden="1">'19-022-1-1 - SO 101 Oprav...'!$C$133:$K$336</definedName>
    <definedName name="_xlnm.Print_Area" localSheetId="1">'19-022-1-1 - SO 101 Oprav...'!$C$4:$J$75,'19-022-1-1 - SO 101 Oprav...'!$C$81:$J$113,'19-022-1-1 - SO 101 Oprav...'!$C$119:$K$336</definedName>
    <definedName name="_xlnm.Print_Titles" localSheetId="1">'19-022-1-1 - SO 101 Oprav...'!$133:$133</definedName>
    <definedName name="_xlnm._FilterDatabase" localSheetId="2" hidden="1">'19-022-1-2 - SO 102 Oprav...'!$C$129:$K$207</definedName>
    <definedName name="_xlnm.Print_Area" localSheetId="2">'19-022-1-2 - SO 102 Oprav...'!$C$4:$J$75,'19-022-1-2 - SO 102 Oprav...'!$C$81:$J$109,'19-022-1-2 - SO 102 Oprav...'!$C$115:$K$207</definedName>
    <definedName name="_xlnm.Print_Titles" localSheetId="2">'19-022-1-2 - SO 102 Oprav...'!$129:$129</definedName>
    <definedName name="_xlnm._FilterDatabase" localSheetId="3" hidden="1">'19-022-2-1 - SO 201 Oprav...'!$C$128:$K$246</definedName>
    <definedName name="_xlnm.Print_Area" localSheetId="3">'19-022-2-1 - SO 201 Oprav...'!$C$4:$J$75,'19-022-2-1 - SO 201 Oprav...'!$C$81:$J$108,'19-022-2-1 - SO 201 Oprav...'!$C$114:$K$246</definedName>
    <definedName name="_xlnm.Print_Titles" localSheetId="3">'19-022-2-1 - SO 201 Oprav...'!$128:$128</definedName>
    <definedName name="_xlnm._FilterDatabase" localSheetId="4" hidden="1">'19-022-3-1 - SO 301 Oprav...'!$C$123:$K$156</definedName>
    <definedName name="_xlnm.Print_Area" localSheetId="4">'19-022-3-1 - SO 301 Oprav...'!$C$4:$J$75,'19-022-3-1 - SO 301 Oprav...'!$C$81:$J$103,'19-022-3-1 - SO 301 Oprav...'!$C$109:$K$156</definedName>
    <definedName name="_xlnm.Print_Titles" localSheetId="4">'19-022-3-1 - SO 301 Oprav...'!$123:$123</definedName>
    <definedName name="_xlnm._FilterDatabase" localSheetId="5" hidden="1">'19-022-4-1-3 - Oprava mos...'!$C$125:$K$153</definedName>
    <definedName name="_xlnm.Print_Area" localSheetId="5">'19-022-4-1-3 - Oprava mos...'!$C$4:$J$75,'19-022-4-1-3 - Oprava mos...'!$C$81:$J$105,'19-022-4-1-3 - Oprava mos...'!$C$111:$K$153</definedName>
    <definedName name="_xlnm.Print_Titles" localSheetId="5">'19-022-4-1-3 - Oprava mos...'!$125:$125</definedName>
  </definedNames>
  <calcPr/>
</workbook>
</file>

<file path=xl/calcChain.xml><?xml version="1.0" encoding="utf-8"?>
<calcChain xmlns="http://schemas.openxmlformats.org/spreadsheetml/2006/main">
  <c i="6" r="J39"/>
  <c r="J38"/>
  <c i="1" r="AY103"/>
  <c i="6" r="J37"/>
  <c i="1" r="AX103"/>
  <c i="6" r="BI153"/>
  <c r="BH153"/>
  <c r="BG153"/>
  <c r="BF153"/>
  <c r="T153"/>
  <c r="T152"/>
  <c r="R153"/>
  <c r="R152"/>
  <c r="P153"/>
  <c r="P152"/>
  <c r="BK153"/>
  <c r="BK152"/>
  <c r="J152"/>
  <c r="J153"/>
  <c r="BE153"/>
  <c r="J104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103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102"/>
  <c r="BI142"/>
  <c r="BH142"/>
  <c r="BG142"/>
  <c r="BF142"/>
  <c r="T142"/>
  <c r="T141"/>
  <c r="R142"/>
  <c r="R141"/>
  <c r="P142"/>
  <c r="P141"/>
  <c r="BK142"/>
  <c r="BK141"/>
  <c r="J141"/>
  <c r="J142"/>
  <c r="BE142"/>
  <c r="J10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T134"/>
  <c r="R135"/>
  <c r="R134"/>
  <c r="P135"/>
  <c r="P134"/>
  <c r="BK135"/>
  <c r="BK134"/>
  <c r="J134"/>
  <c r="J135"/>
  <c r="BE135"/>
  <c r="J100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F39"/>
  <c i="1" r="BD103"/>
  <c i="6" r="BH129"/>
  <c r="F38"/>
  <c i="1" r="BC103"/>
  <c i="6" r="BG129"/>
  <c r="F37"/>
  <c i="1" r="BB103"/>
  <c i="6" r="BF129"/>
  <c r="J36"/>
  <c i="1" r="AW103"/>
  <c i="6" r="F36"/>
  <c i="1" r="BA103"/>
  <c i="6" r="T129"/>
  <c r="T128"/>
  <c r="T127"/>
  <c r="T126"/>
  <c r="R129"/>
  <c r="R128"/>
  <c r="R127"/>
  <c r="R126"/>
  <c r="P129"/>
  <c r="P128"/>
  <c r="P127"/>
  <c r="P126"/>
  <c i="1" r="AU103"/>
  <c i="6" r="BK129"/>
  <c r="BK128"/>
  <c r="J128"/>
  <c r="BK127"/>
  <c r="J127"/>
  <c r="BK126"/>
  <c r="J126"/>
  <c r="J97"/>
  <c r="J32"/>
  <c i="1" r="AG103"/>
  <c i="6" r="J129"/>
  <c r="BE129"/>
  <c r="J35"/>
  <c i="1" r="AV103"/>
  <c i="6" r="F35"/>
  <c i="1" r="AZ103"/>
  <c i="6" r="J99"/>
  <c r="J98"/>
  <c r="J122"/>
  <c r="F122"/>
  <c r="F120"/>
  <c r="E118"/>
  <c r="J92"/>
  <c r="F92"/>
  <c r="F90"/>
  <c r="E88"/>
  <c r="J41"/>
  <c r="J26"/>
  <c r="E26"/>
  <c r="J123"/>
  <c r="J93"/>
  <c r="J25"/>
  <c r="J20"/>
  <c r="E20"/>
  <c r="F123"/>
  <c r="F93"/>
  <c r="J19"/>
  <c r="J14"/>
  <c r="J120"/>
  <c r="J90"/>
  <c r="E7"/>
  <c r="E114"/>
  <c r="E84"/>
  <c i="5" r="J39"/>
  <c r="J38"/>
  <c i="1" r="AY101"/>
  <c i="5" r="J37"/>
  <c i="1" r="AX101"/>
  <c i="5"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102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100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99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F39"/>
  <c i="1" r="BD101"/>
  <c i="5" r="BH126"/>
  <c r="F38"/>
  <c i="1" r="BC101"/>
  <c i="5" r="BG126"/>
  <c r="F37"/>
  <c i="1" r="BB101"/>
  <c i="5" r="BF126"/>
  <c r="J36"/>
  <c i="1" r="AW101"/>
  <c i="5" r="F36"/>
  <c i="1" r="BA101"/>
  <c i="5" r="T126"/>
  <c r="T125"/>
  <c r="T124"/>
  <c r="R126"/>
  <c r="R125"/>
  <c r="R124"/>
  <c r="P126"/>
  <c r="P125"/>
  <c r="P124"/>
  <c i="1" r="AU101"/>
  <c i="5" r="BK126"/>
  <c r="BK125"/>
  <c r="J125"/>
  <c r="BK124"/>
  <c r="J124"/>
  <c r="J97"/>
  <c r="J32"/>
  <c i="1" r="AG101"/>
  <c i="5" r="J126"/>
  <c r="BE126"/>
  <c r="J35"/>
  <c i="1" r="AV101"/>
  <c i="5" r="F35"/>
  <c i="1" r="AZ101"/>
  <c i="5" r="J98"/>
  <c r="J120"/>
  <c r="F120"/>
  <c r="F118"/>
  <c r="E116"/>
  <c r="J92"/>
  <c r="F92"/>
  <c r="F90"/>
  <c r="E88"/>
  <c r="J41"/>
  <c r="J26"/>
  <c r="E26"/>
  <c r="J121"/>
  <c r="J93"/>
  <c r="J25"/>
  <c r="J20"/>
  <c r="E20"/>
  <c r="F121"/>
  <c r="F93"/>
  <c r="J19"/>
  <c r="J14"/>
  <c r="J118"/>
  <c r="J90"/>
  <c r="E7"/>
  <c r="E112"/>
  <c r="E84"/>
  <c i="4" r="J39"/>
  <c r="J38"/>
  <c i="1" r="AY99"/>
  <c i="4" r="J37"/>
  <c i="1" r="AX99"/>
  <c i="4" r="BI245"/>
  <c r="BH245"/>
  <c r="BG245"/>
  <c r="BF245"/>
  <c r="T245"/>
  <c r="T244"/>
  <c r="T243"/>
  <c r="R245"/>
  <c r="R244"/>
  <c r="R243"/>
  <c r="P245"/>
  <c r="P244"/>
  <c r="P243"/>
  <c r="BK245"/>
  <c r="BK244"/>
  <c r="J244"/>
  <c r="BK243"/>
  <c r="J243"/>
  <c r="J245"/>
  <c r="BE245"/>
  <c r="J107"/>
  <c r="J106"/>
  <c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105"/>
  <c r="BI238"/>
  <c r="BH238"/>
  <c r="BG238"/>
  <c r="BF238"/>
  <c r="T238"/>
  <c r="R238"/>
  <c r="P238"/>
  <c r="BK238"/>
  <c r="J238"/>
  <c r="BE238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8"/>
  <c r="BH218"/>
  <c r="BG218"/>
  <c r="BF218"/>
  <c r="T218"/>
  <c r="T217"/>
  <c r="R218"/>
  <c r="R217"/>
  <c r="P218"/>
  <c r="P217"/>
  <c r="BK218"/>
  <c r="BK217"/>
  <c r="J217"/>
  <c r="J218"/>
  <c r="BE218"/>
  <c r="J104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103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102"/>
  <c r="BI163"/>
  <c r="BH163"/>
  <c r="BG163"/>
  <c r="BF163"/>
  <c r="T163"/>
  <c r="T162"/>
  <c r="R163"/>
  <c r="R162"/>
  <c r="P163"/>
  <c r="P162"/>
  <c r="BK163"/>
  <c r="BK162"/>
  <c r="J162"/>
  <c r="J163"/>
  <c r="BE163"/>
  <c r="J101"/>
  <c r="BI160"/>
  <c r="BH160"/>
  <c r="BG160"/>
  <c r="BF160"/>
  <c r="T160"/>
  <c r="T159"/>
  <c r="R160"/>
  <c r="R159"/>
  <c r="P160"/>
  <c r="P159"/>
  <c r="BK160"/>
  <c r="BK159"/>
  <c r="J159"/>
  <c r="J160"/>
  <c r="BE160"/>
  <c r="J10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2"/>
  <c r="F39"/>
  <c i="1" r="BD99"/>
  <c i="4" r="BH132"/>
  <c r="F38"/>
  <c i="1" r="BC99"/>
  <c i="4" r="BG132"/>
  <c r="F37"/>
  <c i="1" r="BB99"/>
  <c i="4" r="BF132"/>
  <c r="J36"/>
  <c i="1" r="AW99"/>
  <c i="4" r="F36"/>
  <c i="1" r="BA99"/>
  <c i="4" r="T132"/>
  <c r="T131"/>
  <c r="T130"/>
  <c r="T129"/>
  <c r="R132"/>
  <c r="R131"/>
  <c r="R130"/>
  <c r="R129"/>
  <c r="P132"/>
  <c r="P131"/>
  <c r="P130"/>
  <c r="P129"/>
  <c i="1" r="AU99"/>
  <c i="4" r="BK132"/>
  <c r="BK131"/>
  <c r="J131"/>
  <c r="BK130"/>
  <c r="J130"/>
  <c r="BK129"/>
  <c r="J129"/>
  <c r="J97"/>
  <c r="J32"/>
  <c i="1" r="AG99"/>
  <c i="4" r="J132"/>
  <c r="BE132"/>
  <c r="J35"/>
  <c i="1" r="AV99"/>
  <c i="4" r="F35"/>
  <c i="1" r="AZ99"/>
  <c i="4" r="J99"/>
  <c r="J98"/>
  <c r="J125"/>
  <c r="F125"/>
  <c r="F123"/>
  <c r="E121"/>
  <c r="J92"/>
  <c r="F92"/>
  <c r="F90"/>
  <c r="E88"/>
  <c r="J41"/>
  <c r="J26"/>
  <c r="E26"/>
  <c r="J126"/>
  <c r="J93"/>
  <c r="J25"/>
  <c r="J20"/>
  <c r="E20"/>
  <c r="F126"/>
  <c r="F93"/>
  <c r="J19"/>
  <c r="J14"/>
  <c r="J123"/>
  <c r="J90"/>
  <c r="E7"/>
  <c r="E117"/>
  <c r="E84"/>
  <c i="3" r="J39"/>
  <c r="J38"/>
  <c i="1" r="AY97"/>
  <c i="3" r="J37"/>
  <c i="1" r="AX97"/>
  <c i="3" r="BI207"/>
  <c r="BH207"/>
  <c r="BG207"/>
  <c r="BF207"/>
  <c r="T207"/>
  <c r="T206"/>
  <c r="T205"/>
  <c r="R207"/>
  <c r="R206"/>
  <c r="R205"/>
  <c r="P207"/>
  <c r="P206"/>
  <c r="P205"/>
  <c r="BK207"/>
  <c r="BK206"/>
  <c r="J206"/>
  <c r="BK205"/>
  <c r="J205"/>
  <c r="J207"/>
  <c r="BE207"/>
  <c r="J108"/>
  <c r="J1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90"/>
  <c r="BH190"/>
  <c r="BG190"/>
  <c r="BF190"/>
  <c r="T190"/>
  <c r="T189"/>
  <c r="T188"/>
  <c r="R190"/>
  <c r="R189"/>
  <c r="R188"/>
  <c r="P190"/>
  <c r="P189"/>
  <c r="P188"/>
  <c r="BK190"/>
  <c r="BK189"/>
  <c r="J189"/>
  <c r="BK188"/>
  <c r="J188"/>
  <c r="J190"/>
  <c r="BE190"/>
  <c r="J106"/>
  <c r="J105"/>
  <c r="BI187"/>
  <c r="BH187"/>
  <c r="BG187"/>
  <c r="BF187"/>
  <c r="T187"/>
  <c r="T186"/>
  <c r="R187"/>
  <c r="R186"/>
  <c r="P187"/>
  <c r="P186"/>
  <c r="BK187"/>
  <c r="BK186"/>
  <c r="J186"/>
  <c r="J187"/>
  <c r="BE187"/>
  <c r="J104"/>
  <c r="BI185"/>
  <c r="BH185"/>
  <c r="BG185"/>
  <c r="BF185"/>
  <c r="T185"/>
  <c r="T184"/>
  <c r="R185"/>
  <c r="R184"/>
  <c r="P185"/>
  <c r="P184"/>
  <c r="BK185"/>
  <c r="BK184"/>
  <c r="J184"/>
  <c r="J185"/>
  <c r="BE185"/>
  <c r="J103"/>
  <c r="BI182"/>
  <c r="BH182"/>
  <c r="BG182"/>
  <c r="BF182"/>
  <c r="T182"/>
  <c r="T181"/>
  <c r="R182"/>
  <c r="R181"/>
  <c r="P182"/>
  <c r="P181"/>
  <c r="BK182"/>
  <c r="BK181"/>
  <c r="J181"/>
  <c r="J182"/>
  <c r="BE182"/>
  <c r="J102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10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100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F39"/>
  <c i="1" r="BD97"/>
  <c i="3" r="BH133"/>
  <c r="F38"/>
  <c i="1" r="BC97"/>
  <c i="3" r="BG133"/>
  <c r="F37"/>
  <c i="1" r="BB97"/>
  <c i="3" r="BF133"/>
  <c r="J36"/>
  <c i="1" r="AW97"/>
  <c i="3" r="F36"/>
  <c i="1" r="BA97"/>
  <c i="3" r="T133"/>
  <c r="T132"/>
  <c r="T131"/>
  <c r="T130"/>
  <c r="R133"/>
  <c r="R132"/>
  <c r="R131"/>
  <c r="R130"/>
  <c r="P133"/>
  <c r="P132"/>
  <c r="P131"/>
  <c r="P130"/>
  <c i="1" r="AU97"/>
  <c i="3" r="BK133"/>
  <c r="BK132"/>
  <c r="J132"/>
  <c r="BK131"/>
  <c r="J131"/>
  <c r="BK130"/>
  <c r="J130"/>
  <c r="J97"/>
  <c r="J32"/>
  <c i="1" r="AG97"/>
  <c i="3" r="J133"/>
  <c r="BE133"/>
  <c r="J35"/>
  <c i="1" r="AV97"/>
  <c i="3" r="F35"/>
  <c i="1" r="AZ97"/>
  <c i="3" r="J99"/>
  <c r="J98"/>
  <c r="J126"/>
  <c r="F126"/>
  <c r="F124"/>
  <c r="E122"/>
  <c r="J92"/>
  <c r="F92"/>
  <c r="F90"/>
  <c r="E88"/>
  <c r="J41"/>
  <c r="J26"/>
  <c r="E26"/>
  <c r="J127"/>
  <c r="J93"/>
  <c r="J25"/>
  <c r="J20"/>
  <c r="E20"/>
  <c r="F127"/>
  <c r="F93"/>
  <c r="J19"/>
  <c r="J14"/>
  <c r="J124"/>
  <c r="J90"/>
  <c r="E7"/>
  <c r="E118"/>
  <c r="E84"/>
  <c i="2" r="J39"/>
  <c r="J38"/>
  <c i="1" r="AY96"/>
  <c i="2" r="J37"/>
  <c i="1" r="AX96"/>
  <c i="2" r="BI336"/>
  <c r="BH336"/>
  <c r="BG336"/>
  <c r="BF336"/>
  <c r="T336"/>
  <c r="T335"/>
  <c r="T334"/>
  <c r="R336"/>
  <c r="R335"/>
  <c r="R334"/>
  <c r="P336"/>
  <c r="P335"/>
  <c r="P334"/>
  <c r="BK336"/>
  <c r="BK335"/>
  <c r="J335"/>
  <c r="BK334"/>
  <c r="J334"/>
  <c r="J336"/>
  <c r="BE336"/>
  <c r="J112"/>
  <c r="J111"/>
  <c r="BI332"/>
  <c r="BH332"/>
  <c r="BG332"/>
  <c r="BF332"/>
  <c r="T332"/>
  <c r="R332"/>
  <c r="P332"/>
  <c r="BK332"/>
  <c r="J332"/>
  <c r="BE332"/>
  <c r="BI329"/>
  <c r="BH329"/>
  <c r="BG329"/>
  <c r="BF329"/>
  <c r="T329"/>
  <c r="T328"/>
  <c r="R329"/>
  <c r="R328"/>
  <c r="P329"/>
  <c r="P328"/>
  <c r="BK329"/>
  <c r="BK328"/>
  <c r="J328"/>
  <c r="J329"/>
  <c r="BE329"/>
  <c r="J110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8"/>
  <c r="BH298"/>
  <c r="BG298"/>
  <c r="BF298"/>
  <c r="T298"/>
  <c r="T297"/>
  <c r="T296"/>
  <c r="R298"/>
  <c r="R297"/>
  <c r="R296"/>
  <c r="P298"/>
  <c r="P297"/>
  <c r="P296"/>
  <c r="BK298"/>
  <c r="BK297"/>
  <c r="J297"/>
  <c r="BK296"/>
  <c r="J296"/>
  <c r="J298"/>
  <c r="BE298"/>
  <c r="J109"/>
  <c r="J108"/>
  <c r="BI295"/>
  <c r="BH295"/>
  <c r="BG295"/>
  <c r="BF295"/>
  <c r="T295"/>
  <c r="T294"/>
  <c r="R295"/>
  <c r="R294"/>
  <c r="P295"/>
  <c r="P294"/>
  <c r="BK295"/>
  <c r="BK294"/>
  <c r="J294"/>
  <c r="J295"/>
  <c r="BE295"/>
  <c r="J107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6"/>
  <c r="BH276"/>
  <c r="BG276"/>
  <c r="BF276"/>
  <c r="T276"/>
  <c r="T275"/>
  <c r="R276"/>
  <c r="R275"/>
  <c r="P276"/>
  <c r="P275"/>
  <c r="BK276"/>
  <c r="BK275"/>
  <c r="J275"/>
  <c r="J276"/>
  <c r="BE276"/>
  <c r="J106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T233"/>
  <c r="R234"/>
  <c r="R233"/>
  <c r="P234"/>
  <c r="P233"/>
  <c r="BK234"/>
  <c r="BK233"/>
  <c r="J233"/>
  <c r="J234"/>
  <c r="BE234"/>
  <c r="J105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2"/>
  <c r="BH222"/>
  <c r="BG222"/>
  <c r="BF222"/>
  <c r="T222"/>
  <c r="T221"/>
  <c r="R222"/>
  <c r="R221"/>
  <c r="P222"/>
  <c r="P221"/>
  <c r="BK222"/>
  <c r="BK221"/>
  <c r="J221"/>
  <c r="J222"/>
  <c r="BE222"/>
  <c r="J104"/>
  <c r="BI220"/>
  <c r="BH220"/>
  <c r="BG220"/>
  <c r="BF220"/>
  <c r="T220"/>
  <c r="R220"/>
  <c r="P220"/>
  <c r="BK220"/>
  <c r="J220"/>
  <c r="BE220"/>
  <c r="BI219"/>
  <c r="BH219"/>
  <c r="BG219"/>
  <c r="BF219"/>
  <c r="T219"/>
  <c r="T218"/>
  <c r="R219"/>
  <c r="R218"/>
  <c r="P219"/>
  <c r="P218"/>
  <c r="BK219"/>
  <c r="BK218"/>
  <c r="J218"/>
  <c r="J219"/>
  <c r="BE219"/>
  <c r="J103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T189"/>
  <c r="R190"/>
  <c r="R189"/>
  <c r="P190"/>
  <c r="P189"/>
  <c r="BK190"/>
  <c r="BK189"/>
  <c r="J189"/>
  <c r="J190"/>
  <c r="BE190"/>
  <c r="J102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9"/>
  <c r="BH169"/>
  <c r="BG169"/>
  <c r="BF169"/>
  <c r="T169"/>
  <c r="T168"/>
  <c r="R169"/>
  <c r="R168"/>
  <c r="P169"/>
  <c r="P168"/>
  <c r="BK169"/>
  <c r="BK168"/>
  <c r="J168"/>
  <c r="J169"/>
  <c r="BE169"/>
  <c r="J101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10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7"/>
  <c r="F39"/>
  <c i="1" r="BD96"/>
  <c i="2" r="BH137"/>
  <c r="F38"/>
  <c i="1" r="BC96"/>
  <c i="2" r="BG137"/>
  <c r="F37"/>
  <c i="1" r="BB96"/>
  <c i="2" r="BF137"/>
  <c r="J36"/>
  <c i="1" r="AW96"/>
  <c i="2" r="F36"/>
  <c i="1" r="BA96"/>
  <c i="2" r="T137"/>
  <c r="T136"/>
  <c r="T135"/>
  <c r="T134"/>
  <c r="R137"/>
  <c r="R136"/>
  <c r="R135"/>
  <c r="R134"/>
  <c r="P137"/>
  <c r="P136"/>
  <c r="P135"/>
  <c r="P134"/>
  <c i="1" r="AU96"/>
  <c i="2" r="BK137"/>
  <c r="BK136"/>
  <c r="J136"/>
  <c r="BK135"/>
  <c r="J135"/>
  <c r="BK134"/>
  <c r="J134"/>
  <c r="J97"/>
  <c r="J32"/>
  <c i="1" r="AG96"/>
  <c i="2" r="J137"/>
  <c r="BE137"/>
  <c r="J35"/>
  <c i="1" r="AV96"/>
  <c i="2" r="F35"/>
  <c i="1" r="AZ96"/>
  <c i="2" r="J99"/>
  <c r="J98"/>
  <c r="J130"/>
  <c r="F130"/>
  <c r="F128"/>
  <c r="E126"/>
  <c r="J92"/>
  <c r="F92"/>
  <c r="F90"/>
  <c r="E88"/>
  <c r="J41"/>
  <c r="J26"/>
  <c r="E26"/>
  <c r="J131"/>
  <c r="J93"/>
  <c r="J25"/>
  <c r="J20"/>
  <c r="E20"/>
  <c r="F131"/>
  <c r="F93"/>
  <c r="J19"/>
  <c r="J14"/>
  <c r="J128"/>
  <c r="J90"/>
  <c r="E7"/>
  <c r="E122"/>
  <c r="E84"/>
  <c i="1" r="BD102"/>
  <c r="BC102"/>
  <c r="BB102"/>
  <c r="BA102"/>
  <c r="AZ102"/>
  <c r="AY102"/>
  <c r="AX102"/>
  <c r="AW102"/>
  <c r="AV102"/>
  <c r="AU102"/>
  <c r="AT102"/>
  <c r="AS102"/>
  <c r="AG102"/>
  <c r="BD100"/>
  <c r="BC100"/>
  <c r="BB100"/>
  <c r="BA100"/>
  <c r="AZ100"/>
  <c r="AY100"/>
  <c r="AX100"/>
  <c r="AW100"/>
  <c r="AV100"/>
  <c r="AU100"/>
  <c r="AT100"/>
  <c r="AS100"/>
  <c r="AG100"/>
  <c r="BD98"/>
  <c r="BC98"/>
  <c r="BB98"/>
  <c r="BA98"/>
  <c r="AZ98"/>
  <c r="AY98"/>
  <c r="AX98"/>
  <c r="AW98"/>
  <c r="AV98"/>
  <c r="AU98"/>
  <c r="AT98"/>
  <c r="AS98"/>
  <c r="AG98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3"/>
  <c r="AN103"/>
  <c r="AN102"/>
  <c r="AT101"/>
  <c r="AN101"/>
  <c r="AN100"/>
  <c r="AT99"/>
  <c r="AN99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<sst xmlns="http://schemas.openxmlformats.org/spreadsheetml/2006/main">
  <si>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</si>
  <si>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</si>
  <si>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</si>
  <si>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</si>
  <si>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</si>
  <si>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{bc8b8cc2-6afa-4a1f-824b-655c35068db9}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</si>
  <si>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</si>
  <si>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</si>
  <si>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</si>
  <si>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</si>
  <si>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</si>
  <si>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</si>
  <si>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</si>
  <si>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</si>
  <si>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19-022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</si>
  <si>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</si>
  <si>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</si>
  <si>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 xml:space="preserve">Oprava mostu v km 56,688 trati  Plzeň - Klatovy</t>
  </si>
  <si>
    <t>KSO:</t>
  </si>
  <si>
    <t>824</t>
  </si>
  <si>
    <t>CC-CZ:</t>
  </si>
  <si>
    <t>Místo:</t>
  </si>
  <si>
    <t xml:space="preserve"> </t>
  </si>
  <si>
    <t>Datum:</t>
  </si>
  <si>
    <t>15. 12. 2019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</si>
  <si>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</si>
  <si>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</si>
  <si>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</si>
  <si>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</si>
  <si>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</si>
  <si>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</si>
  <si>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</si>
  <si>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železniční dopravní cesty,státní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</si>
  <si>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</si>
  <si>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</si>
  <si>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</si>
  <si>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</si>
  <si>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</si>
  <si>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</si>
  <si>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</si>
  <si>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</si>
  <si>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</si>
  <si>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</si>
  <si>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</si>
  <si>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</si>
  <si>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</si>
  <si>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</si>
  <si>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</si>
  <si>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</si>
  <si>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</si>
  <si>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</si>
  <si>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</si>
  <si>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</si>
  <si>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</si>
  <si>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</si>
  <si>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</si>
  <si>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</si>
  <si>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</si>
  <si>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</si>
  <si>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</si>
  <si>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</si>
  <si>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</si>
  <si>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</si>
  <si>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</si>
  <si>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</si>
  <si>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</si>
  <si>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</si>
  <si>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</si>
  <si>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</si>
  <si>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</si>
  <si>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</si>
  <si>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</si>
  <si>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</si>
  <si>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</si>
  <si>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</si>
  <si>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</si>
  <si>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</si>
  <si>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</si>
  <si>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</si>
  <si>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</si>
  <si>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</si>
  <si>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</si>
  <si>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</si>
  <si>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</si>
  <si>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</si>
  <si>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</si>
  <si>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</si>
  <si>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</si>
  <si>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19-022-1</t>
  </si>
  <si>
    <t>SO 101 a SO 102 Oprava mostu v km 56,688 _ Most a Kotvená opěrná zídka</t>
  </si>
  <si>
    <t>ING</t>
  </si>
  <si>
    <t>1</t>
  </si>
  <si>
    <t>{c5d637c3-3527-443b-99f1-868e54dc52db}</t>
  </si>
  <si>
    <t>821</t>
  </si>
  <si>
    <t>2</t>
  </si>
  <si>
    <t>/</t>
  </si>
  <si>
    <t>19-022-1/1</t>
  </si>
  <si>
    <t>SO 101 Oprava mostu v km 56,688 _ Most</t>
  </si>
  <si>
    <t>Soupis</t>
  </si>
  <si>
    <t>{9e2521d1-60ae-4b84-abda-2c582f5b2df6}</t>
  </si>
  <si>
    <t>19-022-1/2</t>
  </si>
  <si>
    <t>SO 102 Oprava mostu v km 56,688 _ Kotvená opěrná zídka</t>
  </si>
  <si>
    <t>{1e18187e-bf2c-45d8-a8ee-8b6064267698}</t>
  </si>
  <si>
    <t>19-022-2</t>
  </si>
  <si>
    <t>SO 201 Oprava mostu v km 56,688 _ Železniční svršek</t>
  </si>
  <si>
    <t>{264773c7-53b8-44ec-8409-8c4e0cdb3a5d}</t>
  </si>
  <si>
    <t>19-022-2/1</t>
  </si>
  <si>
    <t>{77cb996f-be0c-408c-a605-8a0fb63dbbb4}</t>
  </si>
  <si>
    <t>19-022-3</t>
  </si>
  <si>
    <t>SO 301 Oprava mostu v km 56,688 _ Úpravy TV</t>
  </si>
  <si>
    <t>{1cb002ee-901c-420b-a6b5-d5ab7c2f704d}</t>
  </si>
  <si>
    <t>828</t>
  </si>
  <si>
    <t>19-022-3/1</t>
  </si>
  <si>
    <t>{1dbbcf90-f0da-4ca4-a83a-98edad2ba70c}</t>
  </si>
  <si>
    <t>19-022-4</t>
  </si>
  <si>
    <t>Oprava mostu v km 56,688 _ VRN</t>
  </si>
  <si>
    <t>{7875bb21-48fa-40a4-be1e-5bcd34a552bd}</t>
  </si>
  <si>
    <t>19-022-4/1-3</t>
  </si>
  <si>
    <t>{73c4aab0-7a57-4255-a186-b7eb14bec3da}</t>
  </si>
  <si>
    <t>KRYCÍ LIST SOUPISU PRACÍ</t>
  </si>
  <si>
    <t>Objekt:</t>
  </si>
  <si>
    <t>19-022-1 - SO 101 a SO 102 Oprava mostu v km 56,688 _ Most a Kotvená opěrná zídka</t>
  </si>
  <si>
    <t>Soupis:</t>
  </si>
  <si>
    <t>19-022-1/1 - SO 101 Oprava mostu v km 56,688 _ Most</t>
  </si>
  <si>
    <t xml:space="preserve">TOP CON SERVIS s.r.o.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</si>
  <si>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</si>
  <si>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</si>
  <si>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</si>
  <si>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</si>
  <si>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</si>
  <si>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</si>
  <si>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</si>
  <si>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</si>
  <si>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</si>
  <si>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</si>
  <si>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</si>
  <si>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</si>
  <si>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</si>
  <si>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</si>
  <si>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</si>
  <si>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</si>
  <si>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</si>
  <si>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</si>
  <si>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</si>
  <si>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</si>
  <si>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</si>
  <si>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</si>
  <si>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</si>
  <si>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</si>
  <si>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</si>
  <si>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</si>
  <si>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</si>
  <si>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</si>
  <si>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</si>
  <si>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</si>
  <si>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</si>
  <si>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</si>
  <si>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</si>
  <si>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</si>
  <si>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</si>
  <si>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</si>
  <si>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</si>
  <si>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</si>
  <si>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122202502</t>
  </si>
  <si>
    <t>Odkopávky a prokopávky nezapažené pro spodní stavbu železnic do 1000 m3 v hornině tř. 3</t>
  </si>
  <si>
    <t>m3</t>
  </si>
  <si>
    <t>CS ÚRS 2019 02</t>
  </si>
  <si>
    <t>4</t>
  </si>
  <si>
    <t>746445451</t>
  </si>
  <si>
    <t>VV</t>
  </si>
  <si>
    <t xml:space="preserve">"výkopy za spodní stavbou"   12,75*5,5+9,18*5,5</t>
  </si>
  <si>
    <t xml:space="preserve">"výkopy pro odláždění u vyústění drenáže"  0,612*1</t>
  </si>
  <si>
    <t>Součet</t>
  </si>
  <si>
    <t>122202509</t>
  </si>
  <si>
    <t>Příplatek k odkopávkám pro spodní stavbu železnic v hornině tř. 3 za lepivost</t>
  </si>
  <si>
    <t>-926929133</t>
  </si>
  <si>
    <t>3</t>
  </si>
  <si>
    <t>162701103</t>
  </si>
  <si>
    <t>Vodorovné přemístění do 8000 m výkopku/sypaniny z horniny tř. 1 až 4</t>
  </si>
  <si>
    <t>927118136</t>
  </si>
  <si>
    <t>P</t>
  </si>
  <si>
    <t>Poznámka k položce:_x000d_
předpokládaná skládka AVE CZ odpadové hospodářství s. r. o., Klatovy cca 7,0 km</t>
  </si>
  <si>
    <t xml:space="preserve">"výkop mínus zásyp"     121,227-8,2</t>
  </si>
  <si>
    <t>171201211</t>
  </si>
  <si>
    <t>Poplatek za uložení stavebního odpadu - zeminy a kameniva na skládce</t>
  </si>
  <si>
    <t>t</t>
  </si>
  <si>
    <t>900787284</t>
  </si>
  <si>
    <t>113,027*1,8</t>
  </si>
  <si>
    <t>5</t>
  </si>
  <si>
    <t>174101101</t>
  </si>
  <si>
    <t>Zásyp jam, šachet rýh nebo kolem objektů sypaninou se zhutněním</t>
  </si>
  <si>
    <t>-302553042</t>
  </si>
  <si>
    <t xml:space="preserve">"zásyp okolo křídel"   1,1*1*2+3,0*1*2</t>
  </si>
  <si>
    <t>Zakládání</t>
  </si>
  <si>
    <t>6</t>
  </si>
  <si>
    <t>212795111</t>
  </si>
  <si>
    <t>Příčné odvodnění mostní opěry z plastových trub DN 160 včetně podkladního betonu, štěrkového obsypu</t>
  </si>
  <si>
    <t>m</t>
  </si>
  <si>
    <t>-768871075</t>
  </si>
  <si>
    <t xml:space="preserve">"u prefa křídlech"    1,5+1,0</t>
  </si>
  <si>
    <t>7</t>
  </si>
  <si>
    <t>212795111.1</t>
  </si>
  <si>
    <t>Příčné odvodnění mostní opěry z plastových trub DN 200 včetně podkladního betonu, štěrkového obsypu</t>
  </si>
  <si>
    <t>-677812318</t>
  </si>
  <si>
    <t xml:space="preserve">"příčná drenáž včetně vyústění z HDPE"    5,8+5,5</t>
  </si>
  <si>
    <t>8</t>
  </si>
  <si>
    <t>213211131</t>
  </si>
  <si>
    <t>Spojovací vrstva z aktivované cementové malty tl do 40 mm</t>
  </si>
  <si>
    <t>m2</t>
  </si>
  <si>
    <t>-2015115584</t>
  </si>
  <si>
    <t>Poznámka k položce:_x000d_
vrstva cementové malty pod prefabrikáty tl cca 30 mm</t>
  </si>
  <si>
    <t>57,4+32,9</t>
  </si>
  <si>
    <t>9</t>
  </si>
  <si>
    <t>281602111</t>
  </si>
  <si>
    <t>Injektování povrchové nízkotlaké s dvojitým obturátorem mikropilot a kotev tlakem do 0,6 MPa</t>
  </si>
  <si>
    <t>hod</t>
  </si>
  <si>
    <t>-1569899560</t>
  </si>
  <si>
    <t>10</t>
  </si>
  <si>
    <t>M</t>
  </si>
  <si>
    <t>58521113</t>
  </si>
  <si>
    <t>cement portlandský CEM I 52,5MPa</t>
  </si>
  <si>
    <t>154955157</t>
  </si>
  <si>
    <t>11</t>
  </si>
  <si>
    <t>283111113.R</t>
  </si>
  <si>
    <t>Zřízení trubkových mikropilot svislých část hladká D 160 mm</t>
  </si>
  <si>
    <t>391403590</t>
  </si>
  <si>
    <t>12</t>
  </si>
  <si>
    <t>14011080.R</t>
  </si>
  <si>
    <t>trubka ocelová bezešvá hladká jakost 11 353 108x16mm</t>
  </si>
  <si>
    <t>308453976</t>
  </si>
  <si>
    <t>13</t>
  </si>
  <si>
    <t>283131113.R</t>
  </si>
  <si>
    <t>Zřízení hlavy mikropilot namáhaných tlakem i tahem D do 160 mm</t>
  </si>
  <si>
    <t>kus</t>
  </si>
  <si>
    <t>1057018578</t>
  </si>
  <si>
    <t xml:space="preserve">"osazení hlavy MP"    8</t>
  </si>
  <si>
    <t>14</t>
  </si>
  <si>
    <t>13611274</t>
  </si>
  <si>
    <t>plech ocelový hladký jakost S 235 JR tl 40mm tabule</t>
  </si>
  <si>
    <t>-800305251</t>
  </si>
  <si>
    <t>Poznámka k položce:_x000d_
Hmotnost 1920 kg/kus</t>
  </si>
  <si>
    <t xml:space="preserve">"MP1-MP8"    (0,3*0,3*0,025)*7850*8/1000</t>
  </si>
  <si>
    <t>285941335.R</t>
  </si>
  <si>
    <t>Kořen mokropiloty</t>
  </si>
  <si>
    <t>2019021610</t>
  </si>
  <si>
    <t xml:space="preserve">"DL.5,0 m, ∅ min. 300 mm"    8,0*5,0</t>
  </si>
  <si>
    <t>Svislé a kompletní konstrukce</t>
  </si>
  <si>
    <t>16</t>
  </si>
  <si>
    <t>317171125.R</t>
  </si>
  <si>
    <t xml:space="preserve">Spřažení pref. ú.p. se stávající spodní stavbou pruty </t>
  </si>
  <si>
    <t>2117198410</t>
  </si>
  <si>
    <t xml:space="preserve">Poznámka k položce:_x000d_
kotvení do stav. spodní stavby + zalití děr v nových úlož. prazích. cementová zálivka </t>
  </si>
  <si>
    <t xml:space="preserve">"spřažení úložn. prahu"    2*3</t>
  </si>
  <si>
    <t>17</t>
  </si>
  <si>
    <t>334121112</t>
  </si>
  <si>
    <t>Osazení prefabrikovaných opěr nebo pilířů z ŽB hmotnosti do 10 t</t>
  </si>
  <si>
    <t>-2073336500</t>
  </si>
  <si>
    <t xml:space="preserve">"prefa úložné prahy"   2</t>
  </si>
  <si>
    <t xml:space="preserve">"prefa křídla tvaru L"   6</t>
  </si>
  <si>
    <t>18</t>
  </si>
  <si>
    <t>59383644.R</t>
  </si>
  <si>
    <t xml:space="preserve">prefabrikáty úložných prahů  </t>
  </si>
  <si>
    <t>-388634536</t>
  </si>
  <si>
    <t xml:space="preserve">Poznámka k položce:_x000d_
2 ks prefabrikátu úložných prahů  _x000d_
plocha bednění: cca 27,86 m2_x000d_
výztuž:  1,75 t_x000d_
vč. manipulačních závěsů</t>
  </si>
  <si>
    <t xml:space="preserve">"prefabrikáty úložné prahy"    4,15+3,43</t>
  </si>
  <si>
    <t>19</t>
  </si>
  <si>
    <t>59383643.R</t>
  </si>
  <si>
    <t>prefabrikát ŽB křídel tvaru L</t>
  </si>
  <si>
    <t>-982894103</t>
  </si>
  <si>
    <t xml:space="preserve">Poznámka k položce:_x000d_
6 ks prefabrikátu ŽB křídel tvaru L_x000d_
plocha bednění: cca 137,18 m2_x000d_
výztuž:  3,7 t_x000d_
vč. manipulačních závěsů</t>
  </si>
  <si>
    <t xml:space="preserve">"prefabrikát křídla"    24,8</t>
  </si>
  <si>
    <t>20</t>
  </si>
  <si>
    <t>334121115.R</t>
  </si>
  <si>
    <t>Osazení prefabrikovaných rámů z ŽB hmotnosti do 20 t</t>
  </si>
  <si>
    <t>-2114704842</t>
  </si>
  <si>
    <t xml:space="preserve">"křídla tvaru U - 14,5,0 a 14,3 t"    2,0   </t>
  </si>
  <si>
    <t>59383642.R</t>
  </si>
  <si>
    <t>prefabrikát ŽB křídla tvaru U</t>
  </si>
  <si>
    <t>560268403</t>
  </si>
  <si>
    <t xml:space="preserve">Poznámka k položce:_x000d_
prefabrikát ŽB křídla tvar U 2 ks_x000d_
plocha bednění: cca 62,5 m2_x000d_
výztuž:  1,773 t_x000d_
vč. manipulačních závěsů</t>
  </si>
  <si>
    <t xml:space="preserve">"prefabrikát křídla za ÚP"  5,8+5,7</t>
  </si>
  <si>
    <t>22</t>
  </si>
  <si>
    <t>389941050.R</t>
  </si>
  <si>
    <t>Montáž a dodávka kovových doplňkových konstrukcí</t>
  </si>
  <si>
    <t>ks</t>
  </si>
  <si>
    <t>414379997</t>
  </si>
  <si>
    <t xml:space="preserve">Poznámka k položce:_x000d_
deska se zhotovitelem  </t>
  </si>
  <si>
    <t>Vodorovné konstrukce</t>
  </si>
  <si>
    <t>23</t>
  </si>
  <si>
    <t>423176735.R</t>
  </si>
  <si>
    <t>Montáž nosné atypické konstrukce mostu</t>
  </si>
  <si>
    <t>456812244</t>
  </si>
  <si>
    <t>Poznámka k položce:_x000d_
vložení NK do otvoru (osazení NK do přepsané výše pomocí hydraulických lisů)</t>
  </si>
  <si>
    <t xml:space="preserve">"vložení NK do otvoru"    55,250+12,18</t>
  </si>
  <si>
    <t>24</t>
  </si>
  <si>
    <t>423321128</t>
  </si>
  <si>
    <t>Mostní nosné konstrukce trámové ze ŽB C 30/37</t>
  </si>
  <si>
    <t>837582605</t>
  </si>
  <si>
    <t xml:space="preserve">"příčníky"    2*2,43</t>
  </si>
  <si>
    <t>25</t>
  </si>
  <si>
    <t>421351131</t>
  </si>
  <si>
    <t>Bednění boční stěny konstrukcí mostů výšky do 650 mm - zřízení</t>
  </si>
  <si>
    <t>-2128901092</t>
  </si>
  <si>
    <t xml:space="preserve">"příčníky"      (0,44+2,18+1,91+0,54+1,15*4,4)*2</t>
  </si>
  <si>
    <t>26</t>
  </si>
  <si>
    <t>421351231</t>
  </si>
  <si>
    <t>Bednění stěny boční konstrukcí mostů výšky do 650 mm - odstranění</t>
  </si>
  <si>
    <t>2023171740</t>
  </si>
  <si>
    <t>27</t>
  </si>
  <si>
    <t>423361226</t>
  </si>
  <si>
    <t>Výztuž příčníku trámu z betonářské oceli 10 505</t>
  </si>
  <si>
    <t>-1405262060</t>
  </si>
  <si>
    <t xml:space="preserve">"výztuž ŽB příčníků, viz výkres výztuže"  0,522</t>
  </si>
  <si>
    <t>28</t>
  </si>
  <si>
    <t>429321135.R</t>
  </si>
  <si>
    <t>Mostní deskové konstrukce z oceli řady S235</t>
  </si>
  <si>
    <t>-2021916711</t>
  </si>
  <si>
    <t xml:space="preserve">"ocelová NK - mat.+ výroba v mostárně"    7,317*1,03</t>
  </si>
  <si>
    <t>29</t>
  </si>
  <si>
    <t>429321136.R</t>
  </si>
  <si>
    <t>Mostní deskové konstrukce z oceli řady S275</t>
  </si>
  <si>
    <t>-1700418411</t>
  </si>
  <si>
    <t xml:space="preserve">"ocelová NK - mat.+ výroba v mostárně"    46,308*1,03</t>
  </si>
  <si>
    <t>30</t>
  </si>
  <si>
    <t>451315124</t>
  </si>
  <si>
    <t>Podkladní nebo výplňová vrstva z betonu C 12/15 tl do 150 mm</t>
  </si>
  <si>
    <t>302073425</t>
  </si>
  <si>
    <t xml:space="preserve">"podklad pod křídla (odhad)"    53,6+29,5</t>
  </si>
  <si>
    <t>31</t>
  </si>
  <si>
    <t>451476121</t>
  </si>
  <si>
    <t>Podkladní vrstva plastbetonová tixotropní první vrstva tl 10 mm</t>
  </si>
  <si>
    <t>-1290358798</t>
  </si>
  <si>
    <t xml:space="preserve">"pod patní plechy zábradlí"    0,24*0,28*22</t>
  </si>
  <si>
    <t xml:space="preserve">"podlití ozubu"    2*(0,58*4,46)</t>
  </si>
  <si>
    <t>32</t>
  </si>
  <si>
    <t>451476122</t>
  </si>
  <si>
    <t>Podkladní vrstva plastbetonová tixotropní každá další vrstva tl 10 mm</t>
  </si>
  <si>
    <t>-1109020808</t>
  </si>
  <si>
    <t>33</t>
  </si>
  <si>
    <t>458501112</t>
  </si>
  <si>
    <t>Výplňové klíny za opěrou z kameniva drceného hutněného po vrstvách</t>
  </si>
  <si>
    <t>-1913309941</t>
  </si>
  <si>
    <t>Poznámka k položce:_x000d_
zásyp ZKPP + přechodová oblast hutněno po vrstvách tl. max. 0,3 m, na ID=0,8 resp. 0,95</t>
  </si>
  <si>
    <t>5,1*10,2+4,85*7,4</t>
  </si>
  <si>
    <t>34</t>
  </si>
  <si>
    <t>460001026.R</t>
  </si>
  <si>
    <t>Vytyčení trati kabelového vedení podzemního v terénu volném podél trati</t>
  </si>
  <si>
    <t>soub</t>
  </si>
  <si>
    <t>-9966501</t>
  </si>
  <si>
    <t>35</t>
  </si>
  <si>
    <t>465513156</t>
  </si>
  <si>
    <t>Dlažba svahu u opěr z upraveného lomového žulového kamene tl 100 mm do lože C 25/30 pl do 10 m2</t>
  </si>
  <si>
    <t>628170529</t>
  </si>
  <si>
    <t>Poznámka k položce:_x000d_
odláždění vyústění drenáže v rozsahu 1x0,75 m lomovým kamenem tl. 200 mm do bet. lože tl. 100 mm</t>
  </si>
  <si>
    <t xml:space="preserve">"odláždění vyústění drenáže"    1*0,75</t>
  </si>
  <si>
    <t>Komunikace pozemní</t>
  </si>
  <si>
    <t>36</t>
  </si>
  <si>
    <t>521272215</t>
  </si>
  <si>
    <t>Demontáž mostnic s odsunem hmot mimo objekt mostu</t>
  </si>
  <si>
    <t>1328877891</t>
  </si>
  <si>
    <t>37</t>
  </si>
  <si>
    <t>521283221</t>
  </si>
  <si>
    <t>Demontáž pozednic včetně odstranění štěrkového podsypu</t>
  </si>
  <si>
    <t>-107706216</t>
  </si>
  <si>
    <t>Úpravy povrchů, podlahy a osazování výplní</t>
  </si>
  <si>
    <t>38</t>
  </si>
  <si>
    <t>628613233</t>
  </si>
  <si>
    <t>Protikorozní ochrana OK mostu III. tř.- základní a podkladní epoxidový, vrchní PU nátěr s metalizací</t>
  </si>
  <si>
    <t>-1935827736</t>
  </si>
  <si>
    <t xml:space="preserve">"hlavní nosníky (truhlíky) a mostovkový plech zdola, konzoly, nosníky podlah, pochozí plocha hl. nosníku, viz výkaz oceli NK: ŽSP + ONS 02"    92,0</t>
  </si>
  <si>
    <t xml:space="preserve">"viz výkaz oceli OK - zábradlí+podlah. nosníky : ŽSP + ONS 01"    47,0+36,0</t>
  </si>
  <si>
    <t>39</t>
  </si>
  <si>
    <t>15625102</t>
  </si>
  <si>
    <t>drát metalizační ZnAl D 3mm</t>
  </si>
  <si>
    <t>kg</t>
  </si>
  <si>
    <t>-1990007668</t>
  </si>
  <si>
    <t>175*1,517 'Přepočtené koeficientem množství</t>
  </si>
  <si>
    <t>40</t>
  </si>
  <si>
    <t>629993112</t>
  </si>
  <si>
    <t>Překrytí spáry deskou HDPE tl. 10 mm mezi závěrnou zdí a betonovou nosnou konstrukcí mostu</t>
  </si>
  <si>
    <t>503124856</t>
  </si>
  <si>
    <t xml:space="preserve">"zakrytí svislé spáry NK - spodní stavba deskami z HDPE tl. 10mm svařenými do L"   1,25</t>
  </si>
  <si>
    <t>41</t>
  </si>
  <si>
    <t>629993115.R</t>
  </si>
  <si>
    <t>Vložení elektroizolační desky do ozubu</t>
  </si>
  <si>
    <t>-1646634645</t>
  </si>
  <si>
    <t>Poznámka k položce:_x000d_
včetně materiálu - deska HDPE tl.10 mm</t>
  </si>
  <si>
    <t xml:space="preserve">"vložení elektroizolační desky"    4*0,3*4,46</t>
  </si>
  <si>
    <t>Ostatní konstrukce a práce, bourání</t>
  </si>
  <si>
    <t>911122112</t>
  </si>
  <si>
    <t>Výroba dílů ocelového zábradlí přes 50 kg při opravách mostů</t>
  </si>
  <si>
    <t>-228498030</t>
  </si>
  <si>
    <t xml:space="preserve">"vč. podlahových nosníků U100"    1059,0+1329,0</t>
  </si>
  <si>
    <t>43</t>
  </si>
  <si>
    <t>911122212</t>
  </si>
  <si>
    <t>Montáž dílů ocelového zábradlí přes 50 kg při opravách mostů</t>
  </si>
  <si>
    <t>1638598596</t>
  </si>
  <si>
    <t xml:space="preserve">Poznámka k položce:_x000d_
V ceně montáže jsou započteny i náklady upevnění zábradlí ke konstrukci mostu -  montáž a dodávku šroubů včetně chemických kotev.</t>
  </si>
  <si>
    <t>44</t>
  </si>
  <si>
    <t>13010560.R</t>
  </si>
  <si>
    <t>ocel jakosti S235JR</t>
  </si>
  <si>
    <t>96784057</t>
  </si>
  <si>
    <t>Poznámka k položce:_x000d_
včetně prořezu 3%</t>
  </si>
  <si>
    <t>2,388*1,03 'Přepočtené koeficientem množství</t>
  </si>
  <si>
    <t>45</t>
  </si>
  <si>
    <t>977131116</t>
  </si>
  <si>
    <t>Vrty příklepovými vrtáky D do 20 mm do cihelného zdiva nebo prostého betonu</t>
  </si>
  <si>
    <t>-707865674</t>
  </si>
  <si>
    <t xml:space="preserve">"kotvení zábradlí"    88,0*0,15</t>
  </si>
  <si>
    <t>46</t>
  </si>
  <si>
    <t>941111131</t>
  </si>
  <si>
    <t>Montáž lešení řadového trubkového lehkého s podlahami zatížení do 200 kg/m2 š do 1,5 m v do 10 m</t>
  </si>
  <si>
    <t>1144243441</t>
  </si>
  <si>
    <t>19,3*2+20,6*2</t>
  </si>
  <si>
    <t>47</t>
  </si>
  <si>
    <t>941111231</t>
  </si>
  <si>
    <t>Příplatek k lešení řadovému trubkovému lehkému s podlahami š 1,5 m v 10 m za první a ZKD den použití</t>
  </si>
  <si>
    <t>457583184</t>
  </si>
  <si>
    <t>79,8*21 'Přepočtené koeficientem množství</t>
  </si>
  <si>
    <t>48</t>
  </si>
  <si>
    <t>941111831</t>
  </si>
  <si>
    <t>Demontáž lešení řadového trubkového lehkého s podlahami zatížení do 200 kg/m2 š do 1,5 m v do 10 m</t>
  </si>
  <si>
    <t>-537236328</t>
  </si>
  <si>
    <t>49</t>
  </si>
  <si>
    <t>962021112</t>
  </si>
  <si>
    <t>Bourání mostních zdí a pilířů z kamene</t>
  </si>
  <si>
    <t>361932491</t>
  </si>
  <si>
    <t xml:space="preserve">"opěry vč. křídel s římsami"    (5,0+4,7)*1,5+0,73*5,4+(2,3+2,4)*1,4+0,71*5,4</t>
  </si>
  <si>
    <t>50</t>
  </si>
  <si>
    <t>962051111</t>
  </si>
  <si>
    <t>Bourání mostních zdí a pilířů z ŽB</t>
  </si>
  <si>
    <t>-1496021684</t>
  </si>
  <si>
    <t xml:space="preserve">" záv. zeď, vč. části křídel"    (5+4,7)*0,2+(2,3+2,4)*0,2</t>
  </si>
  <si>
    <t>51</t>
  </si>
  <si>
    <t>914111111</t>
  </si>
  <si>
    <t>Montáž svislé dopravní značky do velikosti 1 m2 objímkami na sloupek nebo konzolu</t>
  </si>
  <si>
    <t>1186513148</t>
  </si>
  <si>
    <t xml:space="preserve">"B16 - 4ks"    2+2</t>
  </si>
  <si>
    <t>52</t>
  </si>
  <si>
    <t>40445619</t>
  </si>
  <si>
    <t>zákazové, příkazové dopravní značky B1-B34, C1-15 500mm</t>
  </si>
  <si>
    <t>1634094710</t>
  </si>
  <si>
    <t>53</t>
  </si>
  <si>
    <t>40445225</t>
  </si>
  <si>
    <t>sloupek pro dopravní značku Zn D 60mm v 3,5m</t>
  </si>
  <si>
    <t>-356359428</t>
  </si>
  <si>
    <t>54</t>
  </si>
  <si>
    <t>40445256</t>
  </si>
  <si>
    <t>svorka upínací na sloupek dopravní značky D 60mm</t>
  </si>
  <si>
    <t>1358732932</t>
  </si>
  <si>
    <t>55</t>
  </si>
  <si>
    <t>40445253</t>
  </si>
  <si>
    <t>víčko plastové na sloupek D 60mm</t>
  </si>
  <si>
    <t>2011329214</t>
  </si>
  <si>
    <t>56</t>
  </si>
  <si>
    <t>936942211</t>
  </si>
  <si>
    <t>Zhotovení tabulky s letopočtem opravy mostu vložením šablony do bednění</t>
  </si>
  <si>
    <t>-1982562211</t>
  </si>
  <si>
    <t>57</t>
  </si>
  <si>
    <t>977151118</t>
  </si>
  <si>
    <t>Jádrové vrty diamantovými korunkami do D 100 mm do stavebních materiálů</t>
  </si>
  <si>
    <t>970842981</t>
  </si>
  <si>
    <t xml:space="preserve">"kotvení do opěr"      1*3*2</t>
  </si>
  <si>
    <t>58</t>
  </si>
  <si>
    <t>977151124</t>
  </si>
  <si>
    <t>Jádrové vrty diamantovými korunkami do D 180 mm do stavebních materiálů</t>
  </si>
  <si>
    <t>-1332817557</t>
  </si>
  <si>
    <t xml:space="preserve">"vrt 160 mm - 60 m skrz opěry  (vrt do kamenného zdiva)"   8*12</t>
  </si>
  <si>
    <t>59</t>
  </si>
  <si>
    <t>977151126.R</t>
  </si>
  <si>
    <t>Jádrové vrty diamantovými korunkami D 160 mm do podloží</t>
  </si>
  <si>
    <t>278581800</t>
  </si>
  <si>
    <t xml:space="preserve">"vrt 160 mm - 40 m je kořen pod základy (vrt do podloží)"    8*5</t>
  </si>
  <si>
    <t>60</t>
  </si>
  <si>
    <t>977211132</t>
  </si>
  <si>
    <t>Řezání stěnovou pilou kcí z kamene hl do 350 mm</t>
  </si>
  <si>
    <t>-772055767</t>
  </si>
  <si>
    <t>25,7+15,1</t>
  </si>
  <si>
    <t>61</t>
  </si>
  <si>
    <t>985121122</t>
  </si>
  <si>
    <t>Tryskání kamenného zdiva stěn a rubu kleneb vodou pod tlakem do 1250 barů</t>
  </si>
  <si>
    <t>250073906</t>
  </si>
  <si>
    <t xml:space="preserve">"stávající části křídel po odbourání"    26,7*2+3,5*5,4*2+9*2</t>
  </si>
  <si>
    <t>62</t>
  </si>
  <si>
    <t>985231112</t>
  </si>
  <si>
    <t>Spárování zdiva aktivovanou maltou spára hl do 40 mm dl do 12 m/m2</t>
  </si>
  <si>
    <t>-1847786587</t>
  </si>
  <si>
    <t xml:space="preserve">"stávající části křídel, 25%"    (26,7*2+3,5*5,4*2+9*2)*0,25</t>
  </si>
  <si>
    <t>63</t>
  </si>
  <si>
    <t>985232112</t>
  </si>
  <si>
    <t>Hloubkové spárování zdiva aktivovanou maltou spára hl do 80 mm dl do 12 m/m2</t>
  </si>
  <si>
    <t>-1887654563</t>
  </si>
  <si>
    <t xml:space="preserve">"stávající části křídel, 25%"    27,3</t>
  </si>
  <si>
    <t>64</t>
  </si>
  <si>
    <t>985233122</t>
  </si>
  <si>
    <t>Úprava spár po spárování zdiva zdrsněním spára dl do 12 m/m2</t>
  </si>
  <si>
    <t>-471843075</t>
  </si>
  <si>
    <t>27,3*2</t>
  </si>
  <si>
    <t>997</t>
  </si>
  <si>
    <t>Přesun sutě</t>
  </si>
  <si>
    <t>65</t>
  </si>
  <si>
    <t>997211621</t>
  </si>
  <si>
    <t>Ekologická likvidace mostnic - drcení a odvoz do 20 km</t>
  </si>
  <si>
    <t>-317375490</t>
  </si>
  <si>
    <t>66</t>
  </si>
  <si>
    <t>997211611</t>
  </si>
  <si>
    <t>Nakládání suti na dopravní prostředky pro vodorovnou dopravu</t>
  </si>
  <si>
    <t>-1248076</t>
  </si>
  <si>
    <t xml:space="preserve">"kámen"  72,0</t>
  </si>
  <si>
    <t xml:space="preserve">"ŽB"   6,9</t>
  </si>
  <si>
    <t>67</t>
  </si>
  <si>
    <t>997211511</t>
  </si>
  <si>
    <t>Vodorovná doprava suti po suchu na vzdálenost do 1 km</t>
  </si>
  <si>
    <t>-1184371779</t>
  </si>
  <si>
    <t>68</t>
  </si>
  <si>
    <t>997211519</t>
  </si>
  <si>
    <t>Příplatek ZKD 1 km u vodorovné dopravy suti</t>
  </si>
  <si>
    <t>-1571891296</t>
  </si>
  <si>
    <t>78,9*6 'Přepočtené koeficientem množství</t>
  </si>
  <si>
    <t>69</t>
  </si>
  <si>
    <t>997013811</t>
  </si>
  <si>
    <t>Poplatek za uložení na skládce (skládkovné) stavebního odpadu dřevěného kód odpadu 170 201</t>
  </si>
  <si>
    <t>-1856932210</t>
  </si>
  <si>
    <t xml:space="preserve">"mostnice"   22*0,120</t>
  </si>
  <si>
    <t>70</t>
  </si>
  <si>
    <t>997013802</t>
  </si>
  <si>
    <t>Poplatek za uložení na skládce (skládkovné) stavebního odpadu železobetonového kód odpadu 170 101</t>
  </si>
  <si>
    <t>118033784</t>
  </si>
  <si>
    <t>71</t>
  </si>
  <si>
    <t>997223855</t>
  </si>
  <si>
    <t>Poplatek za uložení na skládce (skládkovné) zeminy a kameniva kód odpadu 170 504</t>
  </si>
  <si>
    <t>-983058566</t>
  </si>
  <si>
    <t>72</t>
  </si>
  <si>
    <t>997724622.R</t>
  </si>
  <si>
    <t>Dopravní zařízení - jeřáb kolový 100 t</t>
  </si>
  <si>
    <t>-797802407</t>
  </si>
  <si>
    <t>Poznámka k položce:_x000d_
demontáž stávající NK, cca 26 t</t>
  </si>
  <si>
    <t>73</t>
  </si>
  <si>
    <t>997724623.R</t>
  </si>
  <si>
    <t>Dopravní zařízení - jeřáb kolový 300 t</t>
  </si>
  <si>
    <t>13413885</t>
  </si>
  <si>
    <t>Poznámka k položce:_x000d_
montáž nové NK mostu, cca 68 t</t>
  </si>
  <si>
    <t>998</t>
  </si>
  <si>
    <t>Přesun hmot</t>
  </si>
  <si>
    <t>74</t>
  </si>
  <si>
    <t>998214111</t>
  </si>
  <si>
    <t>Přesun hmot pro mosty montované z dílců ŽB nebo předpjatých v do 20 m</t>
  </si>
  <si>
    <t>310528735</t>
  </si>
  <si>
    <t>PSV</t>
  </si>
  <si>
    <t>Práce a dodávky PSV</t>
  </si>
  <si>
    <t>711</t>
  </si>
  <si>
    <t>Izolace proti vodě, vlhkosti a plynům</t>
  </si>
  <si>
    <t>75</t>
  </si>
  <si>
    <t>711112001</t>
  </si>
  <si>
    <t>Provedení izolace proti zemní vlhkosti svislé za studena nátěrem penetračním</t>
  </si>
  <si>
    <t>-1296848912</t>
  </si>
  <si>
    <t xml:space="preserve">"zasypané části křídel "   1,8*2+0,82*2</t>
  </si>
  <si>
    <t>76</t>
  </si>
  <si>
    <t>11163150</t>
  </si>
  <si>
    <t>lak penetrační asfaltový</t>
  </si>
  <si>
    <t>-1614100604</t>
  </si>
  <si>
    <t>Poznámka k položce:_x000d_
Spotřeba 0,3-0,4kg/m2</t>
  </si>
  <si>
    <t>5,24*0,00035 'Přepočtené koeficientem množství</t>
  </si>
  <si>
    <t>77</t>
  </si>
  <si>
    <t>711112002</t>
  </si>
  <si>
    <t>Provedení izolace proti zemní vlhkosti svislé za studena lakem asfaltovým</t>
  </si>
  <si>
    <t>-59205964</t>
  </si>
  <si>
    <t>5,24*2</t>
  </si>
  <si>
    <t>78</t>
  </si>
  <si>
    <t>11163152</t>
  </si>
  <si>
    <t>lak hydroizolační asfaltový</t>
  </si>
  <si>
    <t>1502616969</t>
  </si>
  <si>
    <t>Poznámka k položce:_x000d_
Spotřeba: 0,3-0,5 kg/m2</t>
  </si>
  <si>
    <t>10,48*0,00045 'Přepočtené koeficientem množství</t>
  </si>
  <si>
    <t>79</t>
  </si>
  <si>
    <t>711341564</t>
  </si>
  <si>
    <t>Provedení hydroizolace mostovek pásy přitavením NAIP</t>
  </si>
  <si>
    <t>-1288030082</t>
  </si>
  <si>
    <t xml:space="preserve">"rub křídel"    4,8*2+2,3*2+4,5*2*2</t>
  </si>
  <si>
    <t xml:space="preserve">"rub úložného prahu a dna křídel"    1,35+0,93+38,7+24</t>
  </si>
  <si>
    <t xml:space="preserve">"příčné drenáže"    8,68*1,7+1,25*4,67</t>
  </si>
  <si>
    <t>80</t>
  </si>
  <si>
    <t>62857020.R</t>
  </si>
  <si>
    <t xml:space="preserve">pás těžký asfaltový, schválený systém SŽDC </t>
  </si>
  <si>
    <t>62136037</t>
  </si>
  <si>
    <t>117,774*1,15 'Přepočtené koeficientem množství</t>
  </si>
  <si>
    <t>81</t>
  </si>
  <si>
    <t>711491177</t>
  </si>
  <si>
    <t>Připevnění vodorovné izolace proti tlakové vodě nerezovou lištou</t>
  </si>
  <si>
    <t>542728167</t>
  </si>
  <si>
    <t>25,04+16,91</t>
  </si>
  <si>
    <t>82</t>
  </si>
  <si>
    <t>13756655.R</t>
  </si>
  <si>
    <t>pásnice nerezová 50/5 - (kotvení izolace)</t>
  </si>
  <si>
    <t>-1923968553</t>
  </si>
  <si>
    <t>41,95*1,05 'Přepočtené koeficientem množství</t>
  </si>
  <si>
    <t>83</t>
  </si>
  <si>
    <t>59030055.R</t>
  </si>
  <si>
    <t>vrut nerezový se šestihrannou hlavou 8x60mm, včetně hmoždinky</t>
  </si>
  <si>
    <t>1555349922</t>
  </si>
  <si>
    <t xml:space="preserve">Poznámka k položce:_x000d_
včetně hmoždinky_x000d_
</t>
  </si>
  <si>
    <t>41,95*0,003</t>
  </si>
  <si>
    <t>84</t>
  </si>
  <si>
    <t>711491272</t>
  </si>
  <si>
    <t>Provedení izolace proti tlakové vodě svislé z textilií vrstva ochranná</t>
  </si>
  <si>
    <t>-672779553</t>
  </si>
  <si>
    <t>85</t>
  </si>
  <si>
    <t>69311085</t>
  </si>
  <si>
    <t>geotextilie netkaná separační, ochranná, filtrační, drenážní PP 800g/m2</t>
  </si>
  <si>
    <t>-1155812338</t>
  </si>
  <si>
    <t>117,774*1,05 'Přepočtené koeficientem množství</t>
  </si>
  <si>
    <t>86</t>
  </si>
  <si>
    <t>711341570.R</t>
  </si>
  <si>
    <t>Provedení izolace mostovek - schválený systém SŽDC - stříkaná</t>
  </si>
  <si>
    <t>2141191394</t>
  </si>
  <si>
    <t xml:space="preserve">"bezešvá izolace"    4,47*12,6+4,37*(0,36+0,34)</t>
  </si>
  <si>
    <t>87</t>
  </si>
  <si>
    <t>998711201</t>
  </si>
  <si>
    <t>Přesun hmot procentní pro izolace proti vodě, vlhkosti a plynům v objektech v do 6 m</t>
  </si>
  <si>
    <t>%</t>
  </si>
  <si>
    <t>1989094084</t>
  </si>
  <si>
    <t>767</t>
  </si>
  <si>
    <t>Konstrukce zámečnické</t>
  </si>
  <si>
    <t>88</t>
  </si>
  <si>
    <t>767590120</t>
  </si>
  <si>
    <t>Montáž podlahového roštu šroubovaného</t>
  </si>
  <si>
    <t>522767399</t>
  </si>
  <si>
    <t xml:space="preserve">Poznámka k položce:_x000d_
nové kompozitové rošty mezi konstrukcemi. Kompozitový rošt s nosností min. 750 kg/m2  a protiskluzovou úpravou - včetně upevňovacího mat. dle zvyklostí dodavatele                                                        _x000d_
Hmotnost komp. roštu-plošná:      24 kg/m2</t>
  </si>
  <si>
    <t xml:space="preserve">"FRP polymer rošt"   25,8*24</t>
  </si>
  <si>
    <t>89</t>
  </si>
  <si>
    <t>55347079.R</t>
  </si>
  <si>
    <t>podlahové rošty - rošt lávek atypický</t>
  </si>
  <si>
    <t>-1655246504</t>
  </si>
  <si>
    <t xml:space="preserve">Poznámka k položce:_x000d_
kompozitní materiál; výška 38 mm; vč. EPDM podložek tl. 2 mm a spojovacích prostředků; provedení podlah dle MVL 725, 24 kg/m2_x000d_
</t>
  </si>
  <si>
    <t>Práce a dodávky M</t>
  </si>
  <si>
    <t>46-M</t>
  </si>
  <si>
    <t>Zemní práce při extr.mont.pracích</t>
  </si>
  <si>
    <t>90</t>
  </si>
  <si>
    <t>460001030.R</t>
  </si>
  <si>
    <t>-1776974309</t>
  </si>
  <si>
    <t>19-022-1/2 - SO 102 Oprava mostu v km 56,688 _ Kotvená opěrná zídka</t>
  </si>
  <si>
    <t>122202501</t>
  </si>
  <si>
    <t>Odkopávky a prokopávky nezapažené pro spodní stavbu železnic do 100 m3 v hornině tř. 3</t>
  </si>
  <si>
    <t>-1268653436</t>
  </si>
  <si>
    <t xml:space="preserve">"výkopy"    0,7*28</t>
  </si>
  <si>
    <t>507159881</t>
  </si>
  <si>
    <t>151103101.R</t>
  </si>
  <si>
    <t>Zřízení příložného pažení a rozepření stěn kolejového lože hl do 2 m</t>
  </si>
  <si>
    <t>822313811</t>
  </si>
  <si>
    <t>2*28,0</t>
  </si>
  <si>
    <t>151103111.R</t>
  </si>
  <si>
    <t>Odstranění příložného pažení a rozepření stěn kolejového lože hl do 2 m</t>
  </si>
  <si>
    <t>-445119694</t>
  </si>
  <si>
    <t>-132337454</t>
  </si>
  <si>
    <t>-1886473256</t>
  </si>
  <si>
    <t>19,6*1,8</t>
  </si>
  <si>
    <t>161553377</t>
  </si>
  <si>
    <t xml:space="preserve">"zásypy za rubem zdi, hutněno po vrstvách tl. max. 0,3 m, na ID=0,8 resp. 0,95"    0,2*28,0</t>
  </si>
  <si>
    <t>58344169</t>
  </si>
  <si>
    <t>štěrkodrť frakce 0/32 OTP ČD</t>
  </si>
  <si>
    <t>1634740613</t>
  </si>
  <si>
    <t>5,6*1,9 'Přepočtené koeficientem množství</t>
  </si>
  <si>
    <t>1495095538</t>
  </si>
  <si>
    <t xml:space="preserve">"podélné a příčné odvodnění rubu zdi"    27+14*0,75</t>
  </si>
  <si>
    <t>1422605070</t>
  </si>
  <si>
    <t>Poznámka k položce:_x000d_
Kotevní směsí bude cementová suspenze s finální pevností odpovídající min C25/30 (CEM II/32,5R), předpokládaná průměrná spotřeba směsi bude do 2 l/bm vrtu</t>
  </si>
  <si>
    <t>15*2*1,5</t>
  </si>
  <si>
    <t>-522005777</t>
  </si>
  <si>
    <t>0,0025*154,5</t>
  </si>
  <si>
    <t>283111111</t>
  </si>
  <si>
    <t>Zřízení trubkových mikropilot svislých část hladká D 80 mm</t>
  </si>
  <si>
    <t>-1515076526</t>
  </si>
  <si>
    <t xml:space="preserve">"z tyčí IBO R32S (R32/360), korunka 51 mm, podložka 150x250x10 mm + 2xmatice, vč. vrtání svisle"    4,8*15</t>
  </si>
  <si>
    <t>283111211</t>
  </si>
  <si>
    <t>Zřízení trubkových mikropilot šikmých část hladká D 80 mm</t>
  </si>
  <si>
    <t>-336554739</t>
  </si>
  <si>
    <t>5,5*15</t>
  </si>
  <si>
    <t>13021435.R</t>
  </si>
  <si>
    <t>tyč kotevní celozávitová IBO D 35mm S 670 H</t>
  </si>
  <si>
    <t>-1881976931</t>
  </si>
  <si>
    <t>Poznámka k položce:_x000d_
IBO R32S (R32/360), korunka 51 mm, podložka 150x250x10 mm + 2xmatice</t>
  </si>
  <si>
    <t xml:space="preserve">"svislé"    72</t>
  </si>
  <si>
    <t xml:space="preserve">"šikmé"    82,5</t>
  </si>
  <si>
    <t>154,5*1,03 'Přepočtené koeficientem množství</t>
  </si>
  <si>
    <t>13021445.R</t>
  </si>
  <si>
    <t>matice pro IBO celozávitovou kotevní tyč D 35mm S 670 H</t>
  </si>
  <si>
    <t>-928343668</t>
  </si>
  <si>
    <t>30,0*2</t>
  </si>
  <si>
    <t>283131111</t>
  </si>
  <si>
    <t>Zřízení hlavy mikropilot namáhaných tlakem i tahem D do 80 mm</t>
  </si>
  <si>
    <t>-864560933</t>
  </si>
  <si>
    <t>15+15</t>
  </si>
  <si>
    <t>13611228.1</t>
  </si>
  <si>
    <t>plech ocelový hladký jakost S 235 JR tl 10mm tabule</t>
  </si>
  <si>
    <t>-705869650</t>
  </si>
  <si>
    <t>Poznámka k položce:_x000d_
Hmotnost 160 kg/kus</t>
  </si>
  <si>
    <t>((0,15*0,25)*0,08)*(15+15)</t>
  </si>
  <si>
    <t>0,09*1,03 'Přepočtené koeficientem množství</t>
  </si>
  <si>
    <t>327324128</t>
  </si>
  <si>
    <t>Opěrné zdi a valy ze ŽB odolného proti agresivnímu prostředí tř. C 30/37</t>
  </si>
  <si>
    <t>-2023753521</t>
  </si>
  <si>
    <t>0,7*0,4*27</t>
  </si>
  <si>
    <t>327351211</t>
  </si>
  <si>
    <t>Bednění opěrných zdí a valů svislých i skloněných zřízení</t>
  </si>
  <si>
    <t>1587290513</t>
  </si>
  <si>
    <t>0,7*2*27+0,7*0,4*2</t>
  </si>
  <si>
    <t>327351221</t>
  </si>
  <si>
    <t>Bednění opěrných zdí a valů svislých i skloněných odstranění</t>
  </si>
  <si>
    <t>75190913</t>
  </si>
  <si>
    <t>327361006</t>
  </si>
  <si>
    <t>Výztuž opěrných zdí a valů D 12 mm z betonářské oceli 10 505</t>
  </si>
  <si>
    <t>1106072163</t>
  </si>
  <si>
    <t>Poznámka k položce:_x000d_
viz výkres výztuže</t>
  </si>
  <si>
    <t>-2042328622</t>
  </si>
  <si>
    <t xml:space="preserve">"podklad pod NK"    0,75*27,5</t>
  </si>
  <si>
    <t>-956131096</t>
  </si>
  <si>
    <t>998153131</t>
  </si>
  <si>
    <t>Přesun hmot pro samostatné zdi a valy zděné z cihel, kamene, tvárnic nebo monolitické v do 12 m</t>
  </si>
  <si>
    <t>500059159</t>
  </si>
  <si>
    <t>-832572939</t>
  </si>
  <si>
    <t xml:space="preserve">"zasypané části  "   0,7*27,8</t>
  </si>
  <si>
    <t>2127936848</t>
  </si>
  <si>
    <t>19,46*0,00035 'Přepočtené koeficientem množství</t>
  </si>
  <si>
    <t>-1673518340</t>
  </si>
  <si>
    <t>19,5*2</t>
  </si>
  <si>
    <t>441137511</t>
  </si>
  <si>
    <t>39*0,00045 'Přepočtené koeficientem množství</t>
  </si>
  <si>
    <t>711491273</t>
  </si>
  <si>
    <t>Provedení izolace proti tlakové vodě svislé z nopové folie</t>
  </si>
  <si>
    <t>169907376</t>
  </si>
  <si>
    <t>28323005</t>
  </si>
  <si>
    <t>fólie profilovaná (nopová) drenážní HDPE s výškou nopů 8mm</t>
  </si>
  <si>
    <t>-950913461</t>
  </si>
  <si>
    <t>19,46*1,2 'Přepočtené koeficientem množství</t>
  </si>
  <si>
    <t>-283984298</t>
  </si>
  <si>
    <t>-897248365</t>
  </si>
  <si>
    <t>19-022-2 - SO 201 Oprava mostu v km 56,688 _ Železniční svršek</t>
  </si>
  <si>
    <t>19-022-2/1 - SO 201 Oprava mostu v km 56,688 _ Železniční svršek</t>
  </si>
  <si>
    <t>VRN - Vedlejší rozpočtové náklady</t>
  </si>
  <si>
    <t xml:space="preserve">    VRN1 - Průzkumné, geodetické a projektové práce</t>
  </si>
  <si>
    <t>-919507105</t>
  </si>
  <si>
    <t>"výkop pro svahové stupně" 118,1</t>
  </si>
  <si>
    <t>"výkop pro gabionovou zídku" 9</t>
  </si>
  <si>
    <t>-1974191797</t>
  </si>
  <si>
    <t>127,100*1/3</t>
  </si>
  <si>
    <t>155131312</t>
  </si>
  <si>
    <t>Zřízení protierozního zpevnění svahů geomříží, georohoží sklonu do 1:1 včetně kotvení</t>
  </si>
  <si>
    <t>-50056270</t>
  </si>
  <si>
    <t>69321121</t>
  </si>
  <si>
    <t>georohož protierozní</t>
  </si>
  <si>
    <t>1954290564</t>
  </si>
  <si>
    <t>Poznámka k položce:_x000d_
kokosová georohož 400g/m2</t>
  </si>
  <si>
    <t>415,5*1,15 "Přepočtené koeficientem množství</t>
  </si>
  <si>
    <t>174111311</t>
  </si>
  <si>
    <t>Zásyp sypaninou se zhutněním přes 3 m3 pro spodní stavbu železnic</t>
  </si>
  <si>
    <t>1302056160</t>
  </si>
  <si>
    <t>"zřízení svahových stupňů" 226,8</t>
  </si>
  <si>
    <t>"zásyp u gabionové zdi" 1,8</t>
  </si>
  <si>
    <t>58344171</t>
  </si>
  <si>
    <t>štěrkodrť frakce 0/32</t>
  </si>
  <si>
    <t>-1555347983</t>
  </si>
  <si>
    <t>"zásyp u gabionu" 1,8*1,9</t>
  </si>
  <si>
    <t>"pro svahové stupně" 53,54*1,9</t>
  </si>
  <si>
    <t>R9</t>
  </si>
  <si>
    <t>zemina a kamenivo - výzisk ze stavby</t>
  </si>
  <si>
    <t>-2061349379</t>
  </si>
  <si>
    <t>"zemina z odkopávek 60%" 127,1*0,6*1,8</t>
  </si>
  <si>
    <t>"odtěžené kolej. lože" 97*1,808</t>
  </si>
  <si>
    <t>181411123</t>
  </si>
  <si>
    <t>Založení lučního trávníku výsevem plochy do 1000 m2 ve svahu do 1:1</t>
  </si>
  <si>
    <t>887364751</t>
  </si>
  <si>
    <t>00572474</t>
  </si>
  <si>
    <t>osivo směs travní krajinná-svahová</t>
  </si>
  <si>
    <t>-142254386</t>
  </si>
  <si>
    <t>415,5*0,015 "Přepočtené koeficientem množství</t>
  </si>
  <si>
    <t>182301121</t>
  </si>
  <si>
    <t>Rozprostření ornice pl do 500 m2 ve svahu přes 1:5 tl vrstvy do 100 mm</t>
  </si>
  <si>
    <t>-1341384246</t>
  </si>
  <si>
    <t>Poznámka k položce:_x000d_
předpoklad vyzískání ornice ze stavby</t>
  </si>
  <si>
    <t>274315224</t>
  </si>
  <si>
    <t>Základové pasy z betonu prostého C 16/20</t>
  </si>
  <si>
    <t>-737554954</t>
  </si>
  <si>
    <t>Poznámka k položce:_x000d_
podkladní beton pod gabiony</t>
  </si>
  <si>
    <t>327215311</t>
  </si>
  <si>
    <t>Obklady opěrných zdí ze svařovaných gabionů s úpravou galfan vyplněné lomovým kamenem</t>
  </si>
  <si>
    <t>1044542132</t>
  </si>
  <si>
    <t>18*0,5*0,5</t>
  </si>
  <si>
    <t>511532111</t>
  </si>
  <si>
    <t>Kolejové lože z kameniva hrubého drceného</t>
  </si>
  <si>
    <t>-1998331976</t>
  </si>
  <si>
    <t>511582193</t>
  </si>
  <si>
    <t>Příplatek za ztížení kolejového lože z kameniva při překážce po obou stranách</t>
  </si>
  <si>
    <t>-440330326</t>
  </si>
  <si>
    <t>512502121</t>
  </si>
  <si>
    <t>Odstranění kolejového lože z kameniva po rozebrání koleje</t>
  </si>
  <si>
    <t>-663438689</t>
  </si>
  <si>
    <t>42,598*2,25</t>
  </si>
  <si>
    <t>512502993</t>
  </si>
  <si>
    <t>Příplatek za ztížení odstranění lože z kameniva po rozebrání koleje překážka po obou stranách</t>
  </si>
  <si>
    <t>-211688426</t>
  </si>
  <si>
    <t>521351111</t>
  </si>
  <si>
    <t>Montáž kolejových polí z kolejnic S49 montážní základna rozdělení c pražce betonové</t>
  </si>
  <si>
    <t>1221186502</t>
  </si>
  <si>
    <t>"v km 56,677 114 - 56,692 745 - vyzískané pražce, nové kolejnice" 15,631</t>
  </si>
  <si>
    <t xml:space="preserve">"v km 56,692 745 - 56,704 125  - nové pražce, nové kolejnice" 11,380</t>
  </si>
  <si>
    <t>"v km 56,704 125 - 56,719 713 - vyzískané pražce, nové kolejnice" 15,587</t>
  </si>
  <si>
    <t>59211800R</t>
  </si>
  <si>
    <t>pražec z předpjatého betonu pro železniční tratě a vlečky o rozchodu 1435mm 2420x280x200mm - SB8 (užitý, výzisk ze stavby)</t>
  </si>
  <si>
    <t>1490285629</t>
  </si>
  <si>
    <t>Poznámka k položce:_x000d_
NEOCEŇOVAT - DODÁVKA SŽDC s.o.</t>
  </si>
  <si>
    <t>59211800R1</t>
  </si>
  <si>
    <t>pražec z předpjatého betonu pro železniční tratě a vlečky o rozchodu 1435mm 2420x280x200mm - SB 8 P (vystrojený)</t>
  </si>
  <si>
    <t>-139436978</t>
  </si>
  <si>
    <t>43765101</t>
  </si>
  <si>
    <t>kolejnice železniční širokopatní tvaru 49 E1 (S49)</t>
  </si>
  <si>
    <t>1960824808</t>
  </si>
  <si>
    <t>42,599*0,09935 "Přepočtené koeficientem množství</t>
  </si>
  <si>
    <t>521352111</t>
  </si>
  <si>
    <t>Zřízení koleje z kolejových polí z kolejnic S49 rozdělení c pražce betonové</t>
  </si>
  <si>
    <t>1872742761</t>
  </si>
  <si>
    <t>529999993</t>
  </si>
  <si>
    <t>Příplatek za ztížení zřízení koleje z kolejových polí při překážce po obou stranách</t>
  </si>
  <si>
    <t>-1202089488</t>
  </si>
  <si>
    <t>525040021</t>
  </si>
  <si>
    <t>Rozebrání kolejových polí na pražcích betonových na základně</t>
  </si>
  <si>
    <t>1423987742</t>
  </si>
  <si>
    <t>"v km 56,677 114 - 56,692 745" 15,631</t>
  </si>
  <si>
    <t>"v km 56,704 125 - 56,719 713" 15,587</t>
  </si>
  <si>
    <t>525070011</t>
  </si>
  <si>
    <t>Rozebrání koleje na ocelových mostech</t>
  </si>
  <si>
    <t>-365495770</t>
  </si>
  <si>
    <t>"v km 56,692 745 - 56,704 125" 11,380</t>
  </si>
  <si>
    <t>525079093</t>
  </si>
  <si>
    <t>Příplatek za ztížení rozebrání koleje na ocelových mostech překážka po obou stranách</t>
  </si>
  <si>
    <t>-731290449</t>
  </si>
  <si>
    <t>542991111</t>
  </si>
  <si>
    <t>Vložení kolejového pole nebo kolejového rozvětvení hmotnosti do 10 t železničním jeřábem</t>
  </si>
  <si>
    <t>1716062440</t>
  </si>
  <si>
    <t>"v km 56,677 114 - 56,692 745 - vyzískané pražce, nové kolejnice" 15,631*0,550</t>
  </si>
  <si>
    <t xml:space="preserve">"v km 56,692 745 - 56,704 125  - nové pražce, nové kolejnice" 11,380*0,550</t>
  </si>
  <si>
    <t>"v km 56,704 125 - 56,719 713 - vyzískané pražce, nové kolejnice" 15,587*0,550</t>
  </si>
  <si>
    <t>542991991</t>
  </si>
  <si>
    <t>Příplatek za ztížení vložení kolejového pole hmotnosti do 20 t pod trolejovým vedením</t>
  </si>
  <si>
    <t>-1629040126</t>
  </si>
  <si>
    <t>542992111</t>
  </si>
  <si>
    <t>Vyjmutí kolejového pole nebo kolejového rozvětvení hmotnosti do 10 t železničním jeřábem</t>
  </si>
  <si>
    <t>-1832449504</t>
  </si>
  <si>
    <t>"v km 56,677 114 - 56,692 745" 15,631*0,550</t>
  </si>
  <si>
    <t>"v km 56,704 125 - 56,719 713" 15,587*0,550</t>
  </si>
  <si>
    <t>542992991</t>
  </si>
  <si>
    <t>Příplatek za ztížení vyjmutí kolejového pole hmotnosti do 20 t pod trolejovým vedením</t>
  </si>
  <si>
    <t>2109688145</t>
  </si>
  <si>
    <t>543141111R</t>
  </si>
  <si>
    <t>Směrové a výškové vyrovnání koleje na pražcích z betonu</t>
  </si>
  <si>
    <t>-621246143</t>
  </si>
  <si>
    <t>Poznámka k položce:_x000d_
vč. dopravy na stavbu</t>
  </si>
  <si>
    <t>548121123</t>
  </si>
  <si>
    <t>Jednotlivý svar kolejnic termitem, plný předehřev, standardní spára, tvar S 49</t>
  </si>
  <si>
    <t>708756616</t>
  </si>
  <si>
    <t>R2</t>
  </si>
  <si>
    <t>Zřízení bezstykové koleje dle předpisu S3/2</t>
  </si>
  <si>
    <t>191725747</t>
  </si>
  <si>
    <t>Poznámka k položce:_x000d_
úprava upínací teploty stávající bezstykové koleje</t>
  </si>
  <si>
    <t>926941222R</t>
  </si>
  <si>
    <t>Sklonovník na sloupku s jednou tabulí</t>
  </si>
  <si>
    <t>1638877511</t>
  </si>
  <si>
    <t>Poznámka k položce:_x000d_
Návěst " klesání tratě" - 3ks_x000d_
Návěst " stoupání tratě" - 2ks</t>
  </si>
  <si>
    <t>929595311</t>
  </si>
  <si>
    <t>Úprava banketové stezky na hl nad 100 do 200 mm</t>
  </si>
  <si>
    <t>-571385533</t>
  </si>
  <si>
    <t>229*1,3</t>
  </si>
  <si>
    <t>R3</t>
  </si>
  <si>
    <t>Pražcová kotva v nově zřizované koleji</t>
  </si>
  <si>
    <t>-63836991</t>
  </si>
  <si>
    <t>Poznámka k položce:_x000d_
dodávka a montáž nových kotev</t>
  </si>
  <si>
    <t>R4</t>
  </si>
  <si>
    <t>Demontáž a zpětná montáž pražcové kotvy</t>
  </si>
  <si>
    <t>1600663084</t>
  </si>
  <si>
    <t>Poznámka k položce:_x000d_
vč. dodávky a výměny spojovacího materiálu</t>
  </si>
  <si>
    <t>R5</t>
  </si>
  <si>
    <t>Zajišťovací značka konzolová včetně ocelového sloupku</t>
  </si>
  <si>
    <t>-814588341</t>
  </si>
  <si>
    <t>Poznámka k položce:_x000d_
1. Položka obsahuje:_x000d_
 – geodetické zaměření a kontrolu připravenosti pro osazení značky_x000d_
 – dodávku konzolové zajišťovací značky a slopku v požadovaném provedení_x000d_
 – vykopání jamky, osazení a zabetonování sloupku a upevnění podpůrné konstrukce na sloupek_x000d_
 – nalepení nebo uchycení zajišťovací značky a další související práce_x000d_
 – všechny potřebné pomůcky, stroje, nářadí a pomocný materiál_x000d_
 – kontrolní měření_x000d_
 – vyhotovení příslušné dokumentace_x000d_
2. Položka neobsahuje:_x000d_
 X_x000d_
3. Způsob měření:_x000d_
Udává se počet kusů kompletní konstrukce nebo práce.</t>
  </si>
  <si>
    <t>R6</t>
  </si>
  <si>
    <t>-812456155</t>
  </si>
  <si>
    <t xml:space="preserve">"odkopávky zeminy na skládku 40%"  127,1*0,4*1,8</t>
  </si>
  <si>
    <t>"odtěžené zemina z banketových stezek" 297,7*0,15*1,8</t>
  </si>
  <si>
    <t>R8</t>
  </si>
  <si>
    <t>Poplatek za uložení na skládce (skládkovné) plastové součásti kód odpadu 170 203 a 070 299</t>
  </si>
  <si>
    <t>-1597227615</t>
  </si>
  <si>
    <t>997241511</t>
  </si>
  <si>
    <t>Vodorovné přemístění vybouraných hmot do 7 km</t>
  </si>
  <si>
    <t>-964544083</t>
  </si>
  <si>
    <t>"kolejnice" 42,598*2*0,04943</t>
  </si>
  <si>
    <t>997241519</t>
  </si>
  <si>
    <t>Příplatek ZKD 1 km u vodorovného přemístění vybouraných hmot</t>
  </si>
  <si>
    <t>-764299262</t>
  </si>
  <si>
    <t>"kolejnice na deponii investora, celkem do 30km" 42,598*2*0,04943*23</t>
  </si>
  <si>
    <t>997241531</t>
  </si>
  <si>
    <t>Vodorovné přemístění suti do 7 km</t>
  </si>
  <si>
    <t>1608417279</t>
  </si>
  <si>
    <t>"odtěžené kolejové lože na mezideponii" 173,290</t>
  </si>
  <si>
    <t>"odtěžené zemina z banketových stezek na skládku" 297,7*0,15*1,8</t>
  </si>
  <si>
    <t xml:space="preserve">"odkopávky zeminy na mezideponii 60%"  127,1*0,6*1,8</t>
  </si>
  <si>
    <t>997241539</t>
  </si>
  <si>
    <t>Vodorovné přemístění suti ZKD 1 km</t>
  </si>
  <si>
    <t>-850256530</t>
  </si>
  <si>
    <t>Poznámka k položce:_x000d_
celkem do 30 km</t>
  </si>
  <si>
    <t>"odtěžené zemina z banketových stezek na skládku" 297,7*0,15*1,8*23</t>
  </si>
  <si>
    <t xml:space="preserve">"odkopávky zeminy na skládku 40%"  127,1*0,4*1,8*23</t>
  </si>
  <si>
    <t>997241540</t>
  </si>
  <si>
    <t>Příplatek za ztížení dopravy suti při rekonstrukcích</t>
  </si>
  <si>
    <t>1531912523</t>
  </si>
  <si>
    <t>998242011</t>
  </si>
  <si>
    <t>Přesun hmot pro železniční svršek drah kolejových o sklonu 0,8 %</t>
  </si>
  <si>
    <t>182411455</t>
  </si>
  <si>
    <t>998242099</t>
  </si>
  <si>
    <t>Příplatek k přesunu hmot pro železniční svršek drah kolejových ZKD 1000 m</t>
  </si>
  <si>
    <t>740989597</t>
  </si>
  <si>
    <t>434,339*35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</si>
  <si>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</si>
  <si>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</si>
  <si>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</si>
  <si>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</si>
  <si>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</si>
  <si>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</si>
  <si>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…</t>
  </si>
  <si>
    <t>1024</t>
  </si>
  <si>
    <t>-2138923200</t>
  </si>
  <si>
    <t>Poznámka k položce:_x000d_
Průzkum podloží na náspu v okolí propustku v km 56,627 s vyhodnocením a případnou korekcí gabionových košů</t>
  </si>
  <si>
    <t>19-022-3 - SO 301 Oprava mostu v km 56,688 _ Úpravy TV</t>
  </si>
  <si>
    <t>19-022-3/1 - SO 301 Oprava mostu v km 56,688 _ Úpravy TV</t>
  </si>
  <si>
    <t>7497C - Vodiče TV</t>
  </si>
  <si>
    <t>7497H - Demontáže TV</t>
  </si>
  <si>
    <t>7497I - Zkoušky a revize</t>
  </si>
  <si>
    <t>7497J - Manipulace s odpadem, Poplatky</t>
  </si>
  <si>
    <t>7497C</t>
  </si>
  <si>
    <t>Vodiče TV</t>
  </si>
  <si>
    <t>7497350060</t>
  </si>
  <si>
    <t>Posunutí ramene trakčního vedení, SIK-u, závěsu výškové, směrové</t>
  </si>
  <si>
    <t>-721279908</t>
  </si>
  <si>
    <t>7497350070</t>
  </si>
  <si>
    <t>Uvolnění a zpětná montáž troleje nebo nosného lana z ramene trakčního vedení, SIK, závěsu</t>
  </si>
  <si>
    <t>-1203427936</t>
  </si>
  <si>
    <t>7497350200</t>
  </si>
  <si>
    <t>Montáž věšáku troleje</t>
  </si>
  <si>
    <t>736704477</t>
  </si>
  <si>
    <t>7497300260</t>
  </si>
  <si>
    <t>Věšák troleje</t>
  </si>
  <si>
    <t>252763824</t>
  </si>
  <si>
    <t>7497350720</t>
  </si>
  <si>
    <t>Výšková regulace troleje</t>
  </si>
  <si>
    <t>77786344</t>
  </si>
  <si>
    <t>7497350730</t>
  </si>
  <si>
    <t>Montáž definitivní regulace pohyblivého kotvení troleje</t>
  </si>
  <si>
    <t>-1149822324</t>
  </si>
  <si>
    <t>7497350732</t>
  </si>
  <si>
    <t>Montáž definitivní regulace pohyblivého kotvení nosného lana</t>
  </si>
  <si>
    <t>1743695496</t>
  </si>
  <si>
    <t>7497350750</t>
  </si>
  <si>
    <t>Zajištění kotvení nosného lana a troleje všech sestavení</t>
  </si>
  <si>
    <t>-2106623453</t>
  </si>
  <si>
    <t>7497351520</t>
  </si>
  <si>
    <t>Montáž přímého ukolejnění stožár T, P, 2T, BP, DS, OK - 1 vodič</t>
  </si>
  <si>
    <t>-348620576</t>
  </si>
  <si>
    <t>7497301940</t>
  </si>
  <si>
    <t xml:space="preserve">Přímé ukolejnění stož.T, P, 2T, BP, DS, OK   - 1 vodič</t>
  </si>
  <si>
    <t>2011658224</t>
  </si>
  <si>
    <t>7497351540</t>
  </si>
  <si>
    <t>Montáž přímého ukolejnění výzt. dvojice 2T, 2P - 1 vodič</t>
  </si>
  <si>
    <t>117099166</t>
  </si>
  <si>
    <t>7497301960</t>
  </si>
  <si>
    <t xml:space="preserve">Přímé ukolejnění výzt. dvojice 2T, 2P   - 1 vodič</t>
  </si>
  <si>
    <t>-36887897</t>
  </si>
  <si>
    <t>7497351810</t>
  </si>
  <si>
    <t>Úpravy stávajícího trakčního vedení provizorní stavy za 100 m</t>
  </si>
  <si>
    <t>904134939</t>
  </si>
  <si>
    <t>7497351820</t>
  </si>
  <si>
    <t>Aktualizace KSU a TP dle kolejových postupů za 100 m zprovozňované skupiny</t>
  </si>
  <si>
    <t>-1525247985</t>
  </si>
  <si>
    <t>7497351830</t>
  </si>
  <si>
    <t>Aktualizace trakčního vedení dle kolejových postupů za 100 m zprovozňované skupiny</t>
  </si>
  <si>
    <t>-1216824502</t>
  </si>
  <si>
    <t>7497351840</t>
  </si>
  <si>
    <t>Zpracování KSU a TP pro účely zavedení do provozu za 100 m</t>
  </si>
  <si>
    <t>-1875572571</t>
  </si>
  <si>
    <t>7497655010</t>
  </si>
  <si>
    <t>Tažné hnací vozidlo k pracovním soupravám pro vodiče</t>
  </si>
  <si>
    <t>248136247</t>
  </si>
  <si>
    <t>7497H</t>
  </si>
  <si>
    <t>Demontáže TV</t>
  </si>
  <si>
    <t>7497271045</t>
  </si>
  <si>
    <t>Demontáže zařízení trakčního vedení stožáru konzoly TV</t>
  </si>
  <si>
    <t>804440277</t>
  </si>
  <si>
    <t>7497371040</t>
  </si>
  <si>
    <t>Demontáže zařízení trakčního vedení závěsu věšáku</t>
  </si>
  <si>
    <t>-1424163832</t>
  </si>
  <si>
    <t>7497371625</t>
  </si>
  <si>
    <t>Demontáže zařízení trakčního vedení ukolejnění konstrukcí a stožárů</t>
  </si>
  <si>
    <t>2135378683</t>
  </si>
  <si>
    <t>7497I</t>
  </si>
  <si>
    <t>Zkoušky a revize</t>
  </si>
  <si>
    <t>7497350760</t>
  </si>
  <si>
    <t>Zkouška trakčního vedení vlastností mechanických</t>
  </si>
  <si>
    <t>km</t>
  </si>
  <si>
    <t>1844178798</t>
  </si>
  <si>
    <t>7497350765</t>
  </si>
  <si>
    <t>Zkouška trakčního vedení vlastností elektrických</t>
  </si>
  <si>
    <t>1678975325</t>
  </si>
  <si>
    <t>7498150520</t>
  </si>
  <si>
    <t>Vyhotovení výchozí revizní zprávy pro opravné práce pro objem investičních nákladů přes 500 000 do 1 000 000 Kč</t>
  </si>
  <si>
    <t>-424692335</t>
  </si>
  <si>
    <t>7497J</t>
  </si>
  <si>
    <t>Manipulace s odpadem, Poplatky</t>
  </si>
  <si>
    <t>9902100200</t>
  </si>
  <si>
    <t xml:space="preserve">Doprava dodávek zhotovitele, dodávek objednatele nebo výzisku mechanizací přes 3,5 t sypanin  do 20 km</t>
  </si>
  <si>
    <t>-1788280475</t>
  </si>
  <si>
    <t>9909000200</t>
  </si>
  <si>
    <t>Poplatek za uložení nebezpečného odpadu na oficiální skládku</t>
  </si>
  <si>
    <t>-1426113750</t>
  </si>
  <si>
    <t>022101021.1</t>
  </si>
  <si>
    <t>Geodetické práce Geodetické práce po ukončení opravy</t>
  </si>
  <si>
    <t>-1114068034</t>
  </si>
  <si>
    <t>023131011</t>
  </si>
  <si>
    <t>Projektové práce Dokumentace skutečného provedení zabezpečovacích, sdělovacích, elektrických zařízení</t>
  </si>
  <si>
    <t>-1005942504</t>
  </si>
  <si>
    <t>19-022-4 - Oprava mostu v km 56,688 _ VRN</t>
  </si>
  <si>
    <t>19-022-4/1-3 - Oprava mostu v km 56,688 _ VRN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</si>
  <si>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</si>
  <si>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</si>
  <si>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</si>
  <si>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</si>
  <si>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</si>
  <si>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012203000</t>
  </si>
  <si>
    <t>Geodetické práce při provádění stavby</t>
  </si>
  <si>
    <t>kpl</t>
  </si>
  <si>
    <t>-695024112</t>
  </si>
  <si>
    <t>012303000</t>
  </si>
  <si>
    <t>Geodetické práce po výstavbě</t>
  </si>
  <si>
    <t>411598988</t>
  </si>
  <si>
    <t>Poznámka k položce:_x000d_
geodetické zaměření, vč. osazení a dodávky geodetické značky</t>
  </si>
  <si>
    <t>013254000</t>
  </si>
  <si>
    <t>Dokumentace skutečného provedení stavby</t>
  </si>
  <si>
    <t>29449994</t>
  </si>
  <si>
    <t>Poznámka k položce:_x000d_
DSPS 2x, vč. digitální podoby, ověřená SŽG</t>
  </si>
  <si>
    <t>VRN3</t>
  </si>
  <si>
    <t>Zařízení staveniště</t>
  </si>
  <si>
    <t>030001000</t>
  </si>
  <si>
    <t>1687155962</t>
  </si>
  <si>
    <t>Poznámka k položce:_x000d_
včetně pronájmů pozemků</t>
  </si>
  <si>
    <t>034002000</t>
  </si>
  <si>
    <t>Zabezpečení staveniště</t>
  </si>
  <si>
    <t>2017712152</t>
  </si>
  <si>
    <t>Poznámka k položce:_x000d_
zabezpečení staveniště mimo pracovní dobu, cca 85 dnů</t>
  </si>
  <si>
    <t>039002000</t>
  </si>
  <si>
    <t>Zrušení zařízení staveniště</t>
  </si>
  <si>
    <t>1144120454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</si>
  <si>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</si>
  <si>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</si>
  <si>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</si>
  <si>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</si>
  <si>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</si>
  <si>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-304473665</t>
  </si>
  <si>
    <t>Poznámka k položce:_x000d_
rozbory odpadů na PCB a těžké kovy, včetně kol. lože a zeminy pod mostem</t>
  </si>
  <si>
    <t>VRN6</t>
  </si>
  <si>
    <t>Územní vlivy</t>
  </si>
  <si>
    <t>060001000</t>
  </si>
  <si>
    <t>739166689</t>
  </si>
  <si>
    <t>065002000</t>
  </si>
  <si>
    <t>Mimostaveništní doprava materiálů</t>
  </si>
  <si>
    <t>1969300561</t>
  </si>
  <si>
    <t>Poznámka k položce:_x000d_
přepravy, které nejsou zakalkulovány v rozpočtu, včetně ASP a PUŠLu</t>
  </si>
  <si>
    <t>VRN7</t>
  </si>
  <si>
    <t>Provozní vlivy</t>
  </si>
  <si>
    <t>070001000</t>
  </si>
  <si>
    <t>372257305</t>
  </si>
  <si>
    <t>072103002</t>
  </si>
  <si>
    <t>Zajištění DIO komunikace I. třídy</t>
  </si>
  <si>
    <t>1872943511</t>
  </si>
  <si>
    <t xml:space="preserve">Poznámka k položce:_x000d_
omezení dopravy pod mostem.          DIO      </t>
  </si>
  <si>
    <t>VRN8</t>
  </si>
  <si>
    <t>Přesun stavebních kapacit</t>
  </si>
  <si>
    <t>081103000</t>
  </si>
  <si>
    <t>Denní doprava pracovníků na pracoviště</t>
  </si>
  <si>
    <t>1584666282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</si>
</sst>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7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3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3" t="s">
        <v>28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30"/>
      <c r="BS17" s="16" t="s">
        <v>41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47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48</v>
      </c>
      <c r="E29" s="47"/>
      <c r="F29" s="31" t="s">
        <v>49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50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51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54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55</v>
      </c>
      <c r="U35" s="54"/>
      <c r="V35" s="54"/>
      <c r="W35" s="54"/>
      <c r="X35" s="56" t="s">
        <v>56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59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60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59</v>
      </c>
      <c r="AI60" s="42"/>
      <c r="AJ60" s="42"/>
      <c r="AK60" s="42"/>
      <c r="AL60" s="42"/>
      <c r="AM60" s="64" t="s">
        <v>60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61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59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60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59</v>
      </c>
      <c r="AI75" s="42"/>
      <c r="AJ75" s="42"/>
      <c r="AK75" s="42"/>
      <c r="AL75" s="42"/>
      <c r="AM75" s="64" t="s">
        <v>60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63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19-022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Oprava mostu v km 56,688 trati  Plzeň - Klatovy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23</v>
      </c>
      <c r="AJ87" s="40"/>
      <c r="AK87" s="40"/>
      <c r="AL87" s="40"/>
      <c r="AM87" s="79" t="str">
        <f>IF(AN8= "","",AN8)</f>
        <v>15. 12. 2019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1" t="s">
        <v>29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železniční dopravní cesty,státní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37</v>
      </c>
      <c r="AJ89" s="40"/>
      <c r="AK89" s="40"/>
      <c r="AL89" s="40"/>
      <c r="AM89" s="80" t="str">
        <f>IF(E17="","",E17)</f>
        <v>TOP CON SERVIS s.r.o.</v>
      </c>
      <c r="AN89" s="71"/>
      <c r="AO89" s="71"/>
      <c r="AP89" s="71"/>
      <c r="AQ89" s="40"/>
      <c r="AR89" s="44"/>
      <c r="AS89" s="81" t="s">
        <v>64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35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42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65</v>
      </c>
      <c r="D92" s="94"/>
      <c r="E92" s="94"/>
      <c r="F92" s="94"/>
      <c r="G92" s="94"/>
      <c r="H92" s="95"/>
      <c r="I92" s="96" t="s">
        <v>66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67</v>
      </c>
      <c r="AH92" s="94"/>
      <c r="AI92" s="94"/>
      <c r="AJ92" s="94"/>
      <c r="AK92" s="94"/>
      <c r="AL92" s="94"/>
      <c r="AM92" s="94"/>
      <c r="AN92" s="96" t="s">
        <v>68</v>
      </c>
      <c r="AO92" s="94"/>
      <c r="AP92" s="98"/>
      <c r="AQ92" s="99" t="s">
        <v>69</v>
      </c>
      <c r="AR92" s="44"/>
      <c r="AS92" s="100" t="s">
        <v>70</v>
      </c>
      <c r="AT92" s="101" t="s">
        <v>71</v>
      </c>
      <c r="AU92" s="101" t="s">
        <v>72</v>
      </c>
      <c r="AV92" s="101" t="s">
        <v>73</v>
      </c>
      <c r="AW92" s="101" t="s">
        <v>74</v>
      </c>
      <c r="AX92" s="101" t="s">
        <v>75</v>
      </c>
      <c r="AY92" s="101" t="s">
        <v>76</v>
      </c>
      <c r="AZ92" s="101" t="s">
        <v>77</v>
      </c>
      <c r="BA92" s="101" t="s">
        <v>78</v>
      </c>
      <c r="BB92" s="101" t="s">
        <v>79</v>
      </c>
      <c r="BC92" s="101" t="s">
        <v>80</v>
      </c>
      <c r="BD92" s="102" t="s">
        <v>81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ROUND(AG95+AG98+AG100+AG102,2)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ROUND(AS95+AS98+AS100+AS102,2)</f>
        <v>0</v>
      </c>
      <c r="AT94" s="114">
        <f>ROUND(SUM(AV94:AW94),2)</f>
        <v>0</v>
      </c>
      <c r="AU94" s="115">
        <f>ROUND(AU95+AU98+AU100+AU102,5)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ROUND(AZ95+AZ98+AZ100+AZ102,2)</f>
        <v>0</v>
      </c>
      <c r="BA94" s="114">
        <f>ROUND(BA95+BA98+BA100+BA102,2)</f>
        <v>0</v>
      </c>
      <c r="BB94" s="114">
        <f>ROUND(BB95+BB98+BB100+BB102,2)</f>
        <v>0</v>
      </c>
      <c r="BC94" s="114">
        <f>ROUND(BC95+BC98+BC100+BC102,2)</f>
        <v>0</v>
      </c>
      <c r="BD94" s="116">
        <f>ROUND(BD95+BD98+BD100+BD102,2)</f>
        <v>0</v>
      </c>
      <c r="BE94" s="6"/>
      <c r="BS94" s="117" t="s">
        <v>83</v>
      </c>
      <c r="BT94" s="117" t="s">
        <v>84</v>
      </c>
      <c r="BU94" s="118" t="s">
        <v>85</v>
      </c>
      <c r="BV94" s="117" t="s">
        <v>86</v>
      </c>
      <c r="BW94" s="117" t="s">
        <v>5</v>
      </c>
      <c r="BX94" s="117" t="s">
        <v>87</v>
      </c>
      <c r="CL94" s="117" t="s">
        <v>19</v>
      </c>
    </row>
    <row r="95" s="7" customFormat="1" ht="40.5" customHeight="1">
      <c r="A95" s="7"/>
      <c r="B95" s="119"/>
      <c r="C95" s="120"/>
      <c r="D95" s="121" t="s">
        <v>88</v>
      </c>
      <c r="E95" s="121"/>
      <c r="F95" s="121"/>
      <c r="G95" s="121"/>
      <c r="H95" s="121"/>
      <c r="I95" s="122"/>
      <c r="J95" s="121" t="s">
        <v>89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90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83</v>
      </c>
      <c r="BT95" s="131" t="s">
        <v>91</v>
      </c>
      <c r="BU95" s="131" t="s">
        <v>85</v>
      </c>
      <c r="BV95" s="131" t="s">
        <v>86</v>
      </c>
      <c r="BW95" s="131" t="s">
        <v>92</v>
      </c>
      <c r="BX95" s="131" t="s">
        <v>5</v>
      </c>
      <c r="CL95" s="131" t="s">
        <v>93</v>
      </c>
      <c r="CM95" s="131" t="s">
        <v>94</v>
      </c>
    </row>
    <row r="96" s="4" customFormat="1" ht="25.5" customHeight="1">
      <c r="A96" s="132" t="s">
        <v>95</v>
      </c>
      <c r="B96" s="70"/>
      <c r="C96" s="133"/>
      <c r="D96" s="133"/>
      <c r="E96" s="134" t="s">
        <v>96</v>
      </c>
      <c r="F96" s="134"/>
      <c r="G96" s="134"/>
      <c r="H96" s="134"/>
      <c r="I96" s="134"/>
      <c r="J96" s="133"/>
      <c r="K96" s="134" t="s">
        <v>97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'19-022-1-1 - SO 101 Oprav...'!J32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98</v>
      </c>
      <c r="AR96" s="72"/>
      <c r="AS96" s="137">
        <v>0</v>
      </c>
      <c r="AT96" s="138">
        <f>ROUND(SUM(AV96:AW96),2)</f>
        <v>0</v>
      </c>
      <c r="AU96" s="139">
        <f>'19-022-1-1 - SO 101 Oprav...'!P134</f>
        <v>0</v>
      </c>
      <c r="AV96" s="138">
        <f>'19-022-1-1 - SO 101 Oprav...'!J35</f>
        <v>0</v>
      </c>
      <c r="AW96" s="138">
        <f>'19-022-1-1 - SO 101 Oprav...'!J36</f>
        <v>0</v>
      </c>
      <c r="AX96" s="138">
        <f>'19-022-1-1 - SO 101 Oprav...'!J37</f>
        <v>0</v>
      </c>
      <c r="AY96" s="138">
        <f>'19-022-1-1 - SO 101 Oprav...'!J38</f>
        <v>0</v>
      </c>
      <c r="AZ96" s="138">
        <f>'19-022-1-1 - SO 101 Oprav...'!F35</f>
        <v>0</v>
      </c>
      <c r="BA96" s="138">
        <f>'19-022-1-1 - SO 101 Oprav...'!F36</f>
        <v>0</v>
      </c>
      <c r="BB96" s="138">
        <f>'19-022-1-1 - SO 101 Oprav...'!F37</f>
        <v>0</v>
      </c>
      <c r="BC96" s="138">
        <f>'19-022-1-1 - SO 101 Oprav...'!F38</f>
        <v>0</v>
      </c>
      <c r="BD96" s="140">
        <f>'19-022-1-1 - SO 101 Oprav...'!F39</f>
        <v>0</v>
      </c>
      <c r="BE96" s="4"/>
      <c r="BT96" s="141" t="s">
        <v>94</v>
      </c>
      <c r="BV96" s="141" t="s">
        <v>86</v>
      </c>
      <c r="BW96" s="141" t="s">
        <v>99</v>
      </c>
      <c r="BX96" s="141" t="s">
        <v>92</v>
      </c>
      <c r="CL96" s="141" t="s">
        <v>93</v>
      </c>
    </row>
    <row r="97" s="4" customFormat="1" ht="25.5" customHeight="1">
      <c r="A97" s="132" t="s">
        <v>95</v>
      </c>
      <c r="B97" s="70"/>
      <c r="C97" s="133"/>
      <c r="D97" s="133"/>
      <c r="E97" s="134" t="s">
        <v>100</v>
      </c>
      <c r="F97" s="134"/>
      <c r="G97" s="134"/>
      <c r="H97" s="134"/>
      <c r="I97" s="134"/>
      <c r="J97" s="133"/>
      <c r="K97" s="134" t="s">
        <v>101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'19-022-1-2 - SO 102 Oprav...'!J32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98</v>
      </c>
      <c r="AR97" s="72"/>
      <c r="AS97" s="137">
        <v>0</v>
      </c>
      <c r="AT97" s="138">
        <f>ROUND(SUM(AV97:AW97),2)</f>
        <v>0</v>
      </c>
      <c r="AU97" s="139">
        <f>'19-022-1-2 - SO 102 Oprav...'!P130</f>
        <v>0</v>
      </c>
      <c r="AV97" s="138">
        <f>'19-022-1-2 - SO 102 Oprav...'!J35</f>
        <v>0</v>
      </c>
      <c r="AW97" s="138">
        <f>'19-022-1-2 - SO 102 Oprav...'!J36</f>
        <v>0</v>
      </c>
      <c r="AX97" s="138">
        <f>'19-022-1-2 - SO 102 Oprav...'!J37</f>
        <v>0</v>
      </c>
      <c r="AY97" s="138">
        <f>'19-022-1-2 - SO 102 Oprav...'!J38</f>
        <v>0</v>
      </c>
      <c r="AZ97" s="138">
        <f>'19-022-1-2 - SO 102 Oprav...'!F35</f>
        <v>0</v>
      </c>
      <c r="BA97" s="138">
        <f>'19-022-1-2 - SO 102 Oprav...'!F36</f>
        <v>0</v>
      </c>
      <c r="BB97" s="138">
        <f>'19-022-1-2 - SO 102 Oprav...'!F37</f>
        <v>0</v>
      </c>
      <c r="BC97" s="138">
        <f>'19-022-1-2 - SO 102 Oprav...'!F38</f>
        <v>0</v>
      </c>
      <c r="BD97" s="140">
        <f>'19-022-1-2 - SO 102 Oprav...'!F39</f>
        <v>0</v>
      </c>
      <c r="BE97" s="4"/>
      <c r="BT97" s="141" t="s">
        <v>94</v>
      </c>
      <c r="BV97" s="141" t="s">
        <v>86</v>
      </c>
      <c r="BW97" s="141" t="s">
        <v>102</v>
      </c>
      <c r="BX97" s="141" t="s">
        <v>92</v>
      </c>
      <c r="CL97" s="141" t="s">
        <v>93</v>
      </c>
    </row>
    <row r="98" s="7" customFormat="1" ht="27" customHeight="1">
      <c r="A98" s="7"/>
      <c r="B98" s="119"/>
      <c r="C98" s="120"/>
      <c r="D98" s="121" t="s">
        <v>103</v>
      </c>
      <c r="E98" s="121"/>
      <c r="F98" s="121"/>
      <c r="G98" s="121"/>
      <c r="H98" s="121"/>
      <c r="I98" s="122"/>
      <c r="J98" s="121" t="s">
        <v>104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ROUND(AG99,2)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90</v>
      </c>
      <c r="AR98" s="126"/>
      <c r="AS98" s="127">
        <f>ROUND(AS99,2)</f>
        <v>0</v>
      </c>
      <c r="AT98" s="128">
        <f>ROUND(SUM(AV98:AW98),2)</f>
        <v>0</v>
      </c>
      <c r="AU98" s="129">
        <f>ROUND(AU99,5)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ROUND(AZ99,2)</f>
        <v>0</v>
      </c>
      <c r="BA98" s="128">
        <f>ROUND(BA99,2)</f>
        <v>0</v>
      </c>
      <c r="BB98" s="128">
        <f>ROUND(BB99,2)</f>
        <v>0</v>
      </c>
      <c r="BC98" s="128">
        <f>ROUND(BC99,2)</f>
        <v>0</v>
      </c>
      <c r="BD98" s="130">
        <f>ROUND(BD99,2)</f>
        <v>0</v>
      </c>
      <c r="BE98" s="7"/>
      <c r="BS98" s="131" t="s">
        <v>83</v>
      </c>
      <c r="BT98" s="131" t="s">
        <v>91</v>
      </c>
      <c r="BU98" s="131" t="s">
        <v>85</v>
      </c>
      <c r="BV98" s="131" t="s">
        <v>86</v>
      </c>
      <c r="BW98" s="131" t="s">
        <v>105</v>
      </c>
      <c r="BX98" s="131" t="s">
        <v>5</v>
      </c>
      <c r="CL98" s="131" t="s">
        <v>19</v>
      </c>
      <c r="CM98" s="131" t="s">
        <v>94</v>
      </c>
    </row>
    <row r="99" s="4" customFormat="1" ht="25.5" customHeight="1">
      <c r="A99" s="132" t="s">
        <v>95</v>
      </c>
      <c r="B99" s="70"/>
      <c r="C99" s="133"/>
      <c r="D99" s="133"/>
      <c r="E99" s="134" t="s">
        <v>106</v>
      </c>
      <c r="F99" s="134"/>
      <c r="G99" s="134"/>
      <c r="H99" s="134"/>
      <c r="I99" s="134"/>
      <c r="J99" s="133"/>
      <c r="K99" s="134" t="s">
        <v>104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'19-022-2-1 - SO 201 Oprav...'!J32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98</v>
      </c>
      <c r="AR99" s="72"/>
      <c r="AS99" s="137">
        <v>0</v>
      </c>
      <c r="AT99" s="138">
        <f>ROUND(SUM(AV99:AW99),2)</f>
        <v>0</v>
      </c>
      <c r="AU99" s="139">
        <f>'19-022-2-1 - SO 201 Oprav...'!P129</f>
        <v>0</v>
      </c>
      <c r="AV99" s="138">
        <f>'19-022-2-1 - SO 201 Oprav...'!J35</f>
        <v>0</v>
      </c>
      <c r="AW99" s="138">
        <f>'19-022-2-1 - SO 201 Oprav...'!J36</f>
        <v>0</v>
      </c>
      <c r="AX99" s="138">
        <f>'19-022-2-1 - SO 201 Oprav...'!J37</f>
        <v>0</v>
      </c>
      <c r="AY99" s="138">
        <f>'19-022-2-1 - SO 201 Oprav...'!J38</f>
        <v>0</v>
      </c>
      <c r="AZ99" s="138">
        <f>'19-022-2-1 - SO 201 Oprav...'!F35</f>
        <v>0</v>
      </c>
      <c r="BA99" s="138">
        <f>'19-022-2-1 - SO 201 Oprav...'!F36</f>
        <v>0</v>
      </c>
      <c r="BB99" s="138">
        <f>'19-022-2-1 - SO 201 Oprav...'!F37</f>
        <v>0</v>
      </c>
      <c r="BC99" s="138">
        <f>'19-022-2-1 - SO 201 Oprav...'!F38</f>
        <v>0</v>
      </c>
      <c r="BD99" s="140">
        <f>'19-022-2-1 - SO 201 Oprav...'!F39</f>
        <v>0</v>
      </c>
      <c r="BE99" s="4"/>
      <c r="BT99" s="141" t="s">
        <v>94</v>
      </c>
      <c r="BV99" s="141" t="s">
        <v>86</v>
      </c>
      <c r="BW99" s="141" t="s">
        <v>107</v>
      </c>
      <c r="BX99" s="141" t="s">
        <v>105</v>
      </c>
      <c r="CL99" s="141" t="s">
        <v>19</v>
      </c>
    </row>
    <row r="100" s="7" customFormat="1" ht="27" customHeight="1">
      <c r="A100" s="7"/>
      <c r="B100" s="119"/>
      <c r="C100" s="120"/>
      <c r="D100" s="121" t="s">
        <v>108</v>
      </c>
      <c r="E100" s="121"/>
      <c r="F100" s="121"/>
      <c r="G100" s="121"/>
      <c r="H100" s="121"/>
      <c r="I100" s="122"/>
      <c r="J100" s="121" t="s">
        <v>109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ROUND(AG101,2)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90</v>
      </c>
      <c r="AR100" s="126"/>
      <c r="AS100" s="127">
        <f>ROUND(AS101,2)</f>
        <v>0</v>
      </c>
      <c r="AT100" s="128">
        <f>ROUND(SUM(AV100:AW100),2)</f>
        <v>0</v>
      </c>
      <c r="AU100" s="129">
        <f>ROUND(AU101,5)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ROUND(AZ101,2)</f>
        <v>0</v>
      </c>
      <c r="BA100" s="128">
        <f>ROUND(BA101,2)</f>
        <v>0</v>
      </c>
      <c r="BB100" s="128">
        <f>ROUND(BB101,2)</f>
        <v>0</v>
      </c>
      <c r="BC100" s="128">
        <f>ROUND(BC101,2)</f>
        <v>0</v>
      </c>
      <c r="BD100" s="130">
        <f>ROUND(BD101,2)</f>
        <v>0</v>
      </c>
      <c r="BE100" s="7"/>
      <c r="BS100" s="131" t="s">
        <v>83</v>
      </c>
      <c r="BT100" s="131" t="s">
        <v>91</v>
      </c>
      <c r="BU100" s="131" t="s">
        <v>85</v>
      </c>
      <c r="BV100" s="131" t="s">
        <v>86</v>
      </c>
      <c r="BW100" s="131" t="s">
        <v>110</v>
      </c>
      <c r="BX100" s="131" t="s">
        <v>5</v>
      </c>
      <c r="CL100" s="131" t="s">
        <v>111</v>
      </c>
      <c r="CM100" s="131" t="s">
        <v>94</v>
      </c>
    </row>
    <row r="101" s="4" customFormat="1" ht="25.5" customHeight="1">
      <c r="A101" s="132" t="s">
        <v>95</v>
      </c>
      <c r="B101" s="70"/>
      <c r="C101" s="133"/>
      <c r="D101" s="133"/>
      <c r="E101" s="134" t="s">
        <v>112</v>
      </c>
      <c r="F101" s="134"/>
      <c r="G101" s="134"/>
      <c r="H101" s="134"/>
      <c r="I101" s="134"/>
      <c r="J101" s="133"/>
      <c r="K101" s="134" t="s">
        <v>109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'19-022-3-1 - SO 301 Oprav...'!J32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98</v>
      </c>
      <c r="AR101" s="72"/>
      <c r="AS101" s="137">
        <v>0</v>
      </c>
      <c r="AT101" s="138">
        <f>ROUND(SUM(AV101:AW101),2)</f>
        <v>0</v>
      </c>
      <c r="AU101" s="139">
        <f>'19-022-3-1 - SO 301 Oprav...'!P124</f>
        <v>0</v>
      </c>
      <c r="AV101" s="138">
        <f>'19-022-3-1 - SO 301 Oprav...'!J35</f>
        <v>0</v>
      </c>
      <c r="AW101" s="138">
        <f>'19-022-3-1 - SO 301 Oprav...'!J36</f>
        <v>0</v>
      </c>
      <c r="AX101" s="138">
        <f>'19-022-3-1 - SO 301 Oprav...'!J37</f>
        <v>0</v>
      </c>
      <c r="AY101" s="138">
        <f>'19-022-3-1 - SO 301 Oprav...'!J38</f>
        <v>0</v>
      </c>
      <c r="AZ101" s="138">
        <f>'19-022-3-1 - SO 301 Oprav...'!F35</f>
        <v>0</v>
      </c>
      <c r="BA101" s="138">
        <f>'19-022-3-1 - SO 301 Oprav...'!F36</f>
        <v>0</v>
      </c>
      <c r="BB101" s="138">
        <f>'19-022-3-1 - SO 301 Oprav...'!F37</f>
        <v>0</v>
      </c>
      <c r="BC101" s="138">
        <f>'19-022-3-1 - SO 301 Oprav...'!F38</f>
        <v>0</v>
      </c>
      <c r="BD101" s="140">
        <f>'19-022-3-1 - SO 301 Oprav...'!F39</f>
        <v>0</v>
      </c>
      <c r="BE101" s="4"/>
      <c r="BT101" s="141" t="s">
        <v>94</v>
      </c>
      <c r="BV101" s="141" t="s">
        <v>86</v>
      </c>
      <c r="BW101" s="141" t="s">
        <v>113</v>
      </c>
      <c r="BX101" s="141" t="s">
        <v>110</v>
      </c>
      <c r="CL101" s="141" t="s">
        <v>111</v>
      </c>
    </row>
    <row r="102" s="7" customFormat="1" ht="16.5" customHeight="1">
      <c r="A102" s="7"/>
      <c r="B102" s="119"/>
      <c r="C102" s="120"/>
      <c r="D102" s="121" t="s">
        <v>114</v>
      </c>
      <c r="E102" s="121"/>
      <c r="F102" s="121"/>
      <c r="G102" s="121"/>
      <c r="H102" s="121"/>
      <c r="I102" s="122"/>
      <c r="J102" s="121" t="s">
        <v>115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ROUND(AG103,2)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90</v>
      </c>
      <c r="AR102" s="126"/>
      <c r="AS102" s="127">
        <f>ROUND(AS103,2)</f>
        <v>0</v>
      </c>
      <c r="AT102" s="128">
        <f>ROUND(SUM(AV102:AW102),2)</f>
        <v>0</v>
      </c>
      <c r="AU102" s="129">
        <f>ROUND(AU103,5)</f>
        <v>0</v>
      </c>
      <c r="AV102" s="128">
        <f>ROUND(AZ102*L29,2)</f>
        <v>0</v>
      </c>
      <c r="AW102" s="128">
        <f>ROUND(BA102*L30,2)</f>
        <v>0</v>
      </c>
      <c r="AX102" s="128">
        <f>ROUND(BB102*L29,2)</f>
        <v>0</v>
      </c>
      <c r="AY102" s="128">
        <f>ROUND(BC102*L30,2)</f>
        <v>0</v>
      </c>
      <c r="AZ102" s="128">
        <f>ROUND(AZ103,2)</f>
        <v>0</v>
      </c>
      <c r="BA102" s="128">
        <f>ROUND(BA103,2)</f>
        <v>0</v>
      </c>
      <c r="BB102" s="128">
        <f>ROUND(BB103,2)</f>
        <v>0</v>
      </c>
      <c r="BC102" s="128">
        <f>ROUND(BC103,2)</f>
        <v>0</v>
      </c>
      <c r="BD102" s="130">
        <f>ROUND(BD103,2)</f>
        <v>0</v>
      </c>
      <c r="BE102" s="7"/>
      <c r="BS102" s="131" t="s">
        <v>83</v>
      </c>
      <c r="BT102" s="131" t="s">
        <v>91</v>
      </c>
      <c r="BU102" s="131" t="s">
        <v>85</v>
      </c>
      <c r="BV102" s="131" t="s">
        <v>86</v>
      </c>
      <c r="BW102" s="131" t="s">
        <v>116</v>
      </c>
      <c r="BX102" s="131" t="s">
        <v>5</v>
      </c>
      <c r="CL102" s="131" t="s">
        <v>93</v>
      </c>
      <c r="CM102" s="131" t="s">
        <v>94</v>
      </c>
    </row>
    <row r="103" s="4" customFormat="1" ht="25.5" customHeight="1">
      <c r="A103" s="132" t="s">
        <v>95</v>
      </c>
      <c r="B103" s="70"/>
      <c r="C103" s="133"/>
      <c r="D103" s="133"/>
      <c r="E103" s="134" t="s">
        <v>117</v>
      </c>
      <c r="F103" s="134"/>
      <c r="G103" s="134"/>
      <c r="H103" s="134"/>
      <c r="I103" s="134"/>
      <c r="J103" s="133"/>
      <c r="K103" s="134" t="s">
        <v>115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'19-022-4-1-3 - Oprava mos...'!J32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98</v>
      </c>
      <c r="AR103" s="72"/>
      <c r="AS103" s="142">
        <v>0</v>
      </c>
      <c r="AT103" s="143">
        <f>ROUND(SUM(AV103:AW103),2)</f>
        <v>0</v>
      </c>
      <c r="AU103" s="144">
        <f>'19-022-4-1-3 - Oprava mos...'!P126</f>
        <v>0</v>
      </c>
      <c r="AV103" s="143">
        <f>'19-022-4-1-3 - Oprava mos...'!J35</f>
        <v>0</v>
      </c>
      <c r="AW103" s="143">
        <f>'19-022-4-1-3 - Oprava mos...'!J36</f>
        <v>0</v>
      </c>
      <c r="AX103" s="143">
        <f>'19-022-4-1-3 - Oprava mos...'!J37</f>
        <v>0</v>
      </c>
      <c r="AY103" s="143">
        <f>'19-022-4-1-3 - Oprava mos...'!J38</f>
        <v>0</v>
      </c>
      <c r="AZ103" s="143">
        <f>'19-022-4-1-3 - Oprava mos...'!F35</f>
        <v>0</v>
      </c>
      <c r="BA103" s="143">
        <f>'19-022-4-1-3 - Oprava mos...'!F36</f>
        <v>0</v>
      </c>
      <c r="BB103" s="143">
        <f>'19-022-4-1-3 - Oprava mos...'!F37</f>
        <v>0</v>
      </c>
      <c r="BC103" s="143">
        <f>'19-022-4-1-3 - Oprava mos...'!F38</f>
        <v>0</v>
      </c>
      <c r="BD103" s="145">
        <f>'19-022-4-1-3 - Oprava mos...'!F39</f>
        <v>0</v>
      </c>
      <c r="BE103" s="4"/>
      <c r="BT103" s="141" t="s">
        <v>94</v>
      </c>
      <c r="BV103" s="141" t="s">
        <v>86</v>
      </c>
      <c r="BW103" s="141" t="s">
        <v>118</v>
      </c>
      <c r="BX103" s="141" t="s">
        <v>116</v>
      </c>
      <c r="CL103" s="141" t="s">
        <v>93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8X6LmjK7HyLq0Em/xl+fD6BIcKpbaBcMqH/IIy/MRa4kr9W1wjXIu4A75IcVK6CQVunzucu1axoS/2p9xppOIA==" hashValue="Z+3uZXABz/G6yrkomFla9iLhCOzNqk7lqwu2ENEpcvVR2ow2f+eJNvVksglv/z8mNM8iV1cIHTEuBnU5+HmpiQ==" algorithmName="SHA-512" password="CC35"/>
  <mergeCells count="7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D102:H102"/>
    <mergeCell ref="D95:H95"/>
    <mergeCell ref="E96:I96"/>
    <mergeCell ref="E97:I97"/>
    <mergeCell ref="D98:H98"/>
    <mergeCell ref="E99:I99"/>
    <mergeCell ref="D100:H100"/>
    <mergeCell ref="E101:I101"/>
    <mergeCell ref="E103:I10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103:AM103"/>
    <mergeCell ref="AG94:AM94"/>
    <mergeCell ref="AN94:AP94"/>
    <mergeCell ref="C92:G92"/>
    <mergeCell ref="I92:AF92"/>
    <mergeCell ref="J95:AF95"/>
    <mergeCell ref="K96:AF96"/>
    <mergeCell ref="K97:AF97"/>
    <mergeCell ref="J98:AF98"/>
    <mergeCell ref="K99:AF99"/>
    <mergeCell ref="J100:AF100"/>
    <mergeCell ref="K101:AF101"/>
    <mergeCell ref="J102:AF102"/>
    <mergeCell ref="K103:AF103"/>
  </mergeCells>
  <hyperlinks>
    <hyperlink ref="A96" location="'19-022-1-1 - SO 101 Oprav...'!C2" display="/"/>
    <hyperlink ref="A97" location="'19-022-1-2 - SO 102 Oprav...'!C2" display="/"/>
    <hyperlink ref="A99" location="'19-022-2-1 - SO 201 Oprav...'!C2" display="/"/>
    <hyperlink ref="A101" location="'19-022-3-1 - SO 301 Oprav...'!C2" display="/"/>
    <hyperlink ref="A103" location="'19-022-4-1-3 - Oprava m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94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 xml:space="preserve">Oprava mostu v km 56,688 trati  Plzeň - Klatovy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5.5" customHeight="1">
      <c r="A9" s="38"/>
      <c r="B9" s="44"/>
      <c r="C9" s="38"/>
      <c r="D9" s="38"/>
      <c r="E9" s="153" t="s">
        <v>121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123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93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22</v>
      </c>
      <c r="G14" s="38"/>
      <c r="H14" s="38"/>
      <c r="I14" s="156" t="s">
        <v>23</v>
      </c>
      <c r="J14" s="157" t="str">
        <f>'Rekapitulace zakázky'!AN8</f>
        <v>15. 12. 2019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124</v>
      </c>
      <c r="F23" s="38"/>
      <c r="G23" s="38"/>
      <c r="H23" s="38"/>
      <c r="I23" s="156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42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43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44</v>
      </c>
      <c r="E32" s="38"/>
      <c r="F32" s="38"/>
      <c r="G32" s="38"/>
      <c r="H32" s="38"/>
      <c r="I32" s="154"/>
      <c r="J32" s="169">
        <f>ROUND(J134,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46</v>
      </c>
      <c r="G34" s="38"/>
      <c r="H34" s="38"/>
      <c r="I34" s="171" t="s">
        <v>45</v>
      </c>
      <c r="J34" s="170" t="s">
        <v>47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48</v>
      </c>
      <c r="E35" s="152" t="s">
        <v>49</v>
      </c>
      <c r="F35" s="173">
        <f>ROUND((SUM(BE134:BE336)),  2)</f>
        <v>0</v>
      </c>
      <c r="G35" s="38"/>
      <c r="H35" s="38"/>
      <c r="I35" s="174">
        <v>0.20999999999999999</v>
      </c>
      <c r="J35" s="173">
        <f>ROUND(((SUM(BE134:BE336))*I35),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50</v>
      </c>
      <c r="F36" s="173">
        <f>ROUND((SUM(BF134:BF336)),  2)</f>
        <v>0</v>
      </c>
      <c r="G36" s="38"/>
      <c r="H36" s="38"/>
      <c r="I36" s="174">
        <v>0.14999999999999999</v>
      </c>
      <c r="J36" s="173">
        <f>ROUND(((SUM(BF134:BF336))*I36),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51</v>
      </c>
      <c r="F37" s="173">
        <f>ROUND((SUM(BG134:BG336)),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52</v>
      </c>
      <c r="F38" s="173">
        <f>ROUND((SUM(BH134:BH336)),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53</v>
      </c>
      <c r="F39" s="173">
        <f>ROUND((SUM(BI134:BI336)),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54</v>
      </c>
      <c r="E41" s="177"/>
      <c r="F41" s="177"/>
      <c r="G41" s="178" t="s">
        <v>55</v>
      </c>
      <c r="H41" s="179" t="s">
        <v>56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57</v>
      </c>
      <c r="E49" s="184"/>
      <c r="F49" s="184"/>
      <c r="G49" s="183" t="s">
        <v>58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59</v>
      </c>
      <c r="E60" s="187"/>
      <c r="F60" s="188" t="s">
        <v>60</v>
      </c>
      <c r="G60" s="186" t="s">
        <v>59</v>
      </c>
      <c r="H60" s="187"/>
      <c r="I60" s="189"/>
      <c r="J60" s="190" t="s">
        <v>60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61</v>
      </c>
      <c r="E64" s="191"/>
      <c r="F64" s="191"/>
      <c r="G64" s="183" t="s">
        <v>62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59</v>
      </c>
      <c r="E75" s="187"/>
      <c r="F75" s="188" t="s">
        <v>60</v>
      </c>
      <c r="G75" s="186" t="s">
        <v>59</v>
      </c>
      <c r="H75" s="187"/>
      <c r="I75" s="189"/>
      <c r="J75" s="190" t="s">
        <v>60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125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 xml:space="preserve">Oprava mostu v km 56,688 trati  Plzeň - Klatovy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5.5" customHeight="1">
      <c r="A86" s="38"/>
      <c r="B86" s="39"/>
      <c r="C86" s="40"/>
      <c r="D86" s="40"/>
      <c r="E86" s="199" t="s">
        <v>121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19-022-1/1 - SO 101 Oprava mostu v km 56,688 _ Most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 xml:space="preserve"> </v>
      </c>
      <c r="G90" s="40"/>
      <c r="H90" s="40"/>
      <c r="I90" s="156" t="s">
        <v>23</v>
      </c>
      <c r="J90" s="79" t="str">
        <f>IF(J14="","",J14)</f>
        <v>15. 12. 2019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 xml:space="preserve">TOP CON SERVIS s.r.o.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126</v>
      </c>
      <c r="D95" s="201"/>
      <c r="E95" s="201"/>
      <c r="F95" s="201"/>
      <c r="G95" s="201"/>
      <c r="H95" s="201"/>
      <c r="I95" s="202"/>
      <c r="J95" s="203" t="s">
        <v>127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128</v>
      </c>
      <c r="D97" s="40"/>
      <c r="E97" s="40"/>
      <c r="F97" s="40"/>
      <c r="G97" s="40"/>
      <c r="H97" s="40"/>
      <c r="I97" s="154"/>
      <c r="J97" s="110">
        <f>J134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129</v>
      </c>
    </row>
    <row r="98" s="9" customFormat="1" ht="24.96" customHeight="1">
      <c r="A98" s="9"/>
      <c r="B98" s="205"/>
      <c r="C98" s="206"/>
      <c r="D98" s="207" t="s">
        <v>130</v>
      </c>
      <c r="E98" s="208"/>
      <c r="F98" s="208"/>
      <c r="G98" s="208"/>
      <c r="H98" s="208"/>
      <c r="I98" s="209"/>
      <c r="J98" s="210">
        <f>J135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131</v>
      </c>
      <c r="E99" s="214"/>
      <c r="F99" s="214"/>
      <c r="G99" s="214"/>
      <c r="H99" s="214"/>
      <c r="I99" s="215"/>
      <c r="J99" s="216">
        <f>J136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132</v>
      </c>
      <c r="E100" s="214"/>
      <c r="F100" s="214"/>
      <c r="G100" s="214"/>
      <c r="H100" s="214"/>
      <c r="I100" s="215"/>
      <c r="J100" s="216">
        <f>J149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133</v>
      </c>
      <c r="E101" s="214"/>
      <c r="F101" s="214"/>
      <c r="G101" s="214"/>
      <c r="H101" s="214"/>
      <c r="I101" s="215"/>
      <c r="J101" s="216">
        <f>J168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134</v>
      </c>
      <c r="E102" s="214"/>
      <c r="F102" s="214"/>
      <c r="G102" s="214"/>
      <c r="H102" s="214"/>
      <c r="I102" s="215"/>
      <c r="J102" s="216">
        <f>J189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135</v>
      </c>
      <c r="E103" s="214"/>
      <c r="F103" s="214"/>
      <c r="G103" s="214"/>
      <c r="H103" s="214"/>
      <c r="I103" s="215"/>
      <c r="J103" s="216">
        <f>J218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136</v>
      </c>
      <c r="E104" s="214"/>
      <c r="F104" s="214"/>
      <c r="G104" s="214"/>
      <c r="H104" s="214"/>
      <c r="I104" s="215"/>
      <c r="J104" s="216">
        <f>J221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137</v>
      </c>
      <c r="E105" s="214"/>
      <c r="F105" s="214"/>
      <c r="G105" s="214"/>
      <c r="H105" s="214"/>
      <c r="I105" s="215"/>
      <c r="J105" s="216">
        <f>J233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138</v>
      </c>
      <c r="E106" s="214"/>
      <c r="F106" s="214"/>
      <c r="G106" s="214"/>
      <c r="H106" s="214"/>
      <c r="I106" s="215"/>
      <c r="J106" s="216">
        <f>J275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139</v>
      </c>
      <c r="E107" s="214"/>
      <c r="F107" s="214"/>
      <c r="G107" s="214"/>
      <c r="H107" s="214"/>
      <c r="I107" s="215"/>
      <c r="J107" s="216">
        <f>J294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5"/>
      <c r="C108" s="206"/>
      <c r="D108" s="207" t="s">
        <v>140</v>
      </c>
      <c r="E108" s="208"/>
      <c r="F108" s="208"/>
      <c r="G108" s="208"/>
      <c r="H108" s="208"/>
      <c r="I108" s="209"/>
      <c r="J108" s="210">
        <f>J296</f>
        <v>0</v>
      </c>
      <c r="K108" s="206"/>
      <c r="L108" s="21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2"/>
      <c r="C109" s="133"/>
      <c r="D109" s="213" t="s">
        <v>141</v>
      </c>
      <c r="E109" s="214"/>
      <c r="F109" s="214"/>
      <c r="G109" s="214"/>
      <c r="H109" s="214"/>
      <c r="I109" s="215"/>
      <c r="J109" s="216">
        <f>J297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2"/>
      <c r="C110" s="133"/>
      <c r="D110" s="213" t="s">
        <v>142</v>
      </c>
      <c r="E110" s="214"/>
      <c r="F110" s="214"/>
      <c r="G110" s="214"/>
      <c r="H110" s="214"/>
      <c r="I110" s="215"/>
      <c r="J110" s="216">
        <f>J328</f>
        <v>0</v>
      </c>
      <c r="K110" s="133"/>
      <c r="L110" s="21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05"/>
      <c r="C111" s="206"/>
      <c r="D111" s="207" t="s">
        <v>143</v>
      </c>
      <c r="E111" s="208"/>
      <c r="F111" s="208"/>
      <c r="G111" s="208"/>
      <c r="H111" s="208"/>
      <c r="I111" s="209"/>
      <c r="J111" s="210">
        <f>J334</f>
        <v>0</v>
      </c>
      <c r="K111" s="206"/>
      <c r="L111" s="21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212"/>
      <c r="C112" s="133"/>
      <c r="D112" s="213" t="s">
        <v>144</v>
      </c>
      <c r="E112" s="214"/>
      <c r="F112" s="214"/>
      <c r="G112" s="214"/>
      <c r="H112" s="214"/>
      <c r="I112" s="215"/>
      <c r="J112" s="216">
        <f>J335</f>
        <v>0</v>
      </c>
      <c r="K112" s="133"/>
      <c r="L112" s="21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195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198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2" t="s">
        <v>145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16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99" t="str">
        <f>E7</f>
        <v xml:space="preserve">Oprava mostu v km 56,688 trati  Plzeň - Klatovy</v>
      </c>
      <c r="F122" s="31"/>
      <c r="G122" s="31"/>
      <c r="H122" s="31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0"/>
      <c r="C123" s="31" t="s">
        <v>120</v>
      </c>
      <c r="D123" s="21"/>
      <c r="E123" s="21"/>
      <c r="F123" s="21"/>
      <c r="G123" s="21"/>
      <c r="H123" s="21"/>
      <c r="I123" s="146"/>
      <c r="J123" s="21"/>
      <c r="K123" s="21"/>
      <c r="L123" s="19"/>
    </row>
    <row r="124" s="2" customFormat="1" ht="25.5" customHeight="1">
      <c r="A124" s="38"/>
      <c r="B124" s="39"/>
      <c r="C124" s="40"/>
      <c r="D124" s="40"/>
      <c r="E124" s="199" t="s">
        <v>121</v>
      </c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1" t="s">
        <v>122</v>
      </c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E11</f>
        <v>19-022-1/1 - SO 101 Oprava mostu v km 56,688 _ Most</v>
      </c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1" t="s">
        <v>21</v>
      </c>
      <c r="D128" s="40"/>
      <c r="E128" s="40"/>
      <c r="F128" s="26" t="str">
        <f>F14</f>
        <v xml:space="preserve"> </v>
      </c>
      <c r="G128" s="40"/>
      <c r="H128" s="40"/>
      <c r="I128" s="156" t="s">
        <v>23</v>
      </c>
      <c r="J128" s="79" t="str">
        <f>IF(J14="","",J14)</f>
        <v>15. 12. 2019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7.9" customHeight="1">
      <c r="A130" s="38"/>
      <c r="B130" s="39"/>
      <c r="C130" s="31" t="s">
        <v>29</v>
      </c>
      <c r="D130" s="40"/>
      <c r="E130" s="40"/>
      <c r="F130" s="26" t="str">
        <f>E17</f>
        <v>Správa železniční dopravní cesty,státní organizace</v>
      </c>
      <c r="G130" s="40"/>
      <c r="H130" s="40"/>
      <c r="I130" s="156" t="s">
        <v>37</v>
      </c>
      <c r="J130" s="36" t="str">
        <f>E23</f>
        <v xml:space="preserve">TOP CON SERVIS s.r.o.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1" t="s">
        <v>35</v>
      </c>
      <c r="D131" s="40"/>
      <c r="E131" s="40"/>
      <c r="F131" s="26" t="str">
        <f>IF(E20="","",E20)</f>
        <v>Vyplň údaj</v>
      </c>
      <c r="G131" s="40"/>
      <c r="H131" s="40"/>
      <c r="I131" s="156" t="s">
        <v>42</v>
      </c>
      <c r="J131" s="36" t="str">
        <f>E26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15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218"/>
      <c r="B133" s="219"/>
      <c r="C133" s="220" t="s">
        <v>146</v>
      </c>
      <c r="D133" s="221" t="s">
        <v>69</v>
      </c>
      <c r="E133" s="221" t="s">
        <v>65</v>
      </c>
      <c r="F133" s="221" t="s">
        <v>66</v>
      </c>
      <c r="G133" s="221" t="s">
        <v>147</v>
      </c>
      <c r="H133" s="221" t="s">
        <v>148</v>
      </c>
      <c r="I133" s="222" t="s">
        <v>149</v>
      </c>
      <c r="J133" s="221" t="s">
        <v>127</v>
      </c>
      <c r="K133" s="223" t="s">
        <v>150</v>
      </c>
      <c r="L133" s="224"/>
      <c r="M133" s="100" t="s">
        <v>1</v>
      </c>
      <c r="N133" s="101" t="s">
        <v>48</v>
      </c>
      <c r="O133" s="101" t="s">
        <v>151</v>
      </c>
      <c r="P133" s="101" t="s">
        <v>152</v>
      </c>
      <c r="Q133" s="101" t="s">
        <v>153</v>
      </c>
      <c r="R133" s="101" t="s">
        <v>154</v>
      </c>
      <c r="S133" s="101" t="s">
        <v>155</v>
      </c>
      <c r="T133" s="102" t="s">
        <v>156</v>
      </c>
      <c r="U133" s="218"/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/>
    </row>
    <row r="134" s="2" customFormat="1" ht="22.8" customHeight="1">
      <c r="A134" s="38"/>
      <c r="B134" s="39"/>
      <c r="C134" s="107" t="s">
        <v>157</v>
      </c>
      <c r="D134" s="40"/>
      <c r="E134" s="40"/>
      <c r="F134" s="40"/>
      <c r="G134" s="40"/>
      <c r="H134" s="40"/>
      <c r="I134" s="154"/>
      <c r="J134" s="225">
        <f>BK134</f>
        <v>0</v>
      </c>
      <c r="K134" s="40"/>
      <c r="L134" s="44"/>
      <c r="M134" s="103"/>
      <c r="N134" s="226"/>
      <c r="O134" s="104"/>
      <c r="P134" s="227">
        <f>P135+P296+P334</f>
        <v>0</v>
      </c>
      <c r="Q134" s="104"/>
      <c r="R134" s="227">
        <f>R135+R296+R334</f>
        <v>303.09974084000004</v>
      </c>
      <c r="S134" s="104"/>
      <c r="T134" s="228">
        <f>T135+T296+T334</f>
        <v>117.24414000000003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83</v>
      </c>
      <c r="AU134" s="16" t="s">
        <v>129</v>
      </c>
      <c r="BK134" s="229">
        <f>BK135+BK296+BK334</f>
        <v>0</v>
      </c>
    </row>
    <row r="135" s="12" customFormat="1" ht="25.92" customHeight="1">
      <c r="A135" s="12"/>
      <c r="B135" s="230"/>
      <c r="C135" s="231"/>
      <c r="D135" s="232" t="s">
        <v>83</v>
      </c>
      <c r="E135" s="233" t="s">
        <v>158</v>
      </c>
      <c r="F135" s="233" t="s">
        <v>159</v>
      </c>
      <c r="G135" s="231"/>
      <c r="H135" s="231"/>
      <c r="I135" s="234"/>
      <c r="J135" s="235">
        <f>BK135</f>
        <v>0</v>
      </c>
      <c r="K135" s="231"/>
      <c r="L135" s="236"/>
      <c r="M135" s="237"/>
      <c r="N135" s="238"/>
      <c r="O135" s="238"/>
      <c r="P135" s="239">
        <f>P136+P149+P168+P189+P218+P221+P233+P275+P294</f>
        <v>0</v>
      </c>
      <c r="Q135" s="238"/>
      <c r="R135" s="239">
        <f>R136+R149+R168+R189+R218+R221+R233+R275+R294</f>
        <v>302.89091704000003</v>
      </c>
      <c r="S135" s="238"/>
      <c r="T135" s="240">
        <f>T136+T149+T168+T189+T218+T221+T233+T275+T294</f>
        <v>117.24414000000003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91</v>
      </c>
      <c r="AT135" s="242" t="s">
        <v>83</v>
      </c>
      <c r="AU135" s="242" t="s">
        <v>84</v>
      </c>
      <c r="AY135" s="241" t="s">
        <v>160</v>
      </c>
      <c r="BK135" s="243">
        <f>BK136+BK149+BK168+BK189+BK218+BK221+BK233+BK275+BK294</f>
        <v>0</v>
      </c>
    </row>
    <row r="136" s="12" customFormat="1" ht="22.8" customHeight="1">
      <c r="A136" s="12"/>
      <c r="B136" s="230"/>
      <c r="C136" s="231"/>
      <c r="D136" s="232" t="s">
        <v>83</v>
      </c>
      <c r="E136" s="244" t="s">
        <v>91</v>
      </c>
      <c r="F136" s="244" t="s">
        <v>161</v>
      </c>
      <c r="G136" s="231"/>
      <c r="H136" s="231"/>
      <c r="I136" s="234"/>
      <c r="J136" s="245">
        <f>BK136</f>
        <v>0</v>
      </c>
      <c r="K136" s="231"/>
      <c r="L136" s="236"/>
      <c r="M136" s="237"/>
      <c r="N136" s="238"/>
      <c r="O136" s="238"/>
      <c r="P136" s="239">
        <f>SUM(P137:P148)</f>
        <v>0</v>
      </c>
      <c r="Q136" s="238"/>
      <c r="R136" s="239">
        <f>SUM(R137:R148)</f>
        <v>0</v>
      </c>
      <c r="S136" s="238"/>
      <c r="T136" s="240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1" t="s">
        <v>91</v>
      </c>
      <c r="AT136" s="242" t="s">
        <v>83</v>
      </c>
      <c r="AU136" s="242" t="s">
        <v>91</v>
      </c>
      <c r="AY136" s="241" t="s">
        <v>160</v>
      </c>
      <c r="BK136" s="243">
        <f>SUM(BK137:BK148)</f>
        <v>0</v>
      </c>
    </row>
    <row r="137" s="2" customFormat="1" ht="24" customHeight="1">
      <c r="A137" s="38"/>
      <c r="B137" s="39"/>
      <c r="C137" s="246" t="s">
        <v>91</v>
      </c>
      <c r="D137" s="246" t="s">
        <v>162</v>
      </c>
      <c r="E137" s="247" t="s">
        <v>163</v>
      </c>
      <c r="F137" s="248" t="s">
        <v>164</v>
      </c>
      <c r="G137" s="249" t="s">
        <v>165</v>
      </c>
      <c r="H137" s="250">
        <v>121.227</v>
      </c>
      <c r="I137" s="251"/>
      <c r="J137" s="252">
        <f>ROUND(I137*H137,2)</f>
        <v>0</v>
      </c>
      <c r="K137" s="248" t="s">
        <v>166</v>
      </c>
      <c r="L137" s="44"/>
      <c r="M137" s="253" t="s">
        <v>1</v>
      </c>
      <c r="N137" s="254" t="s">
        <v>49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167</v>
      </c>
      <c r="AT137" s="257" t="s">
        <v>162</v>
      </c>
      <c r="AU137" s="257" t="s">
        <v>94</v>
      </c>
      <c r="AY137" s="16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91</v>
      </c>
      <c r="BK137" s="258">
        <f>ROUND(I137*H137,2)</f>
        <v>0</v>
      </c>
      <c r="BL137" s="16" t="s">
        <v>167</v>
      </c>
      <c r="BM137" s="257" t="s">
        <v>168</v>
      </c>
    </row>
    <row r="138" s="13" customFormat="1">
      <c r="A138" s="13"/>
      <c r="B138" s="259"/>
      <c r="C138" s="260"/>
      <c r="D138" s="261" t="s">
        <v>169</v>
      </c>
      <c r="E138" s="262" t="s">
        <v>1</v>
      </c>
      <c r="F138" s="263" t="s">
        <v>170</v>
      </c>
      <c r="G138" s="260"/>
      <c r="H138" s="264">
        <v>120.615</v>
      </c>
      <c r="I138" s="265"/>
      <c r="J138" s="260"/>
      <c r="K138" s="260"/>
      <c r="L138" s="266"/>
      <c r="M138" s="267"/>
      <c r="N138" s="268"/>
      <c r="O138" s="268"/>
      <c r="P138" s="268"/>
      <c r="Q138" s="268"/>
      <c r="R138" s="268"/>
      <c r="S138" s="268"/>
      <c r="T138" s="26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0" t="s">
        <v>169</v>
      </c>
      <c r="AU138" s="270" t="s">
        <v>94</v>
      </c>
      <c r="AV138" s="13" t="s">
        <v>94</v>
      </c>
      <c r="AW138" s="13" t="s">
        <v>41</v>
      </c>
      <c r="AX138" s="13" t="s">
        <v>84</v>
      </c>
      <c r="AY138" s="270" t="s">
        <v>160</v>
      </c>
    </row>
    <row r="139" s="13" customFormat="1">
      <c r="A139" s="13"/>
      <c r="B139" s="259"/>
      <c r="C139" s="260"/>
      <c r="D139" s="261" t="s">
        <v>169</v>
      </c>
      <c r="E139" s="262" t="s">
        <v>1</v>
      </c>
      <c r="F139" s="263" t="s">
        <v>171</v>
      </c>
      <c r="G139" s="260"/>
      <c r="H139" s="264">
        <v>0.61199999999999999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169</v>
      </c>
      <c r="AU139" s="270" t="s">
        <v>94</v>
      </c>
      <c r="AV139" s="13" t="s">
        <v>94</v>
      </c>
      <c r="AW139" s="13" t="s">
        <v>41</v>
      </c>
      <c r="AX139" s="13" t="s">
        <v>84</v>
      </c>
      <c r="AY139" s="270" t="s">
        <v>160</v>
      </c>
    </row>
    <row r="140" s="14" customFormat="1">
      <c r="A140" s="14"/>
      <c r="B140" s="271"/>
      <c r="C140" s="272"/>
      <c r="D140" s="261" t="s">
        <v>169</v>
      </c>
      <c r="E140" s="273" t="s">
        <v>1</v>
      </c>
      <c r="F140" s="274" t="s">
        <v>172</v>
      </c>
      <c r="G140" s="272"/>
      <c r="H140" s="275">
        <v>121.227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169</v>
      </c>
      <c r="AU140" s="281" t="s">
        <v>94</v>
      </c>
      <c r="AV140" s="14" t="s">
        <v>167</v>
      </c>
      <c r="AW140" s="14" t="s">
        <v>41</v>
      </c>
      <c r="AX140" s="14" t="s">
        <v>91</v>
      </c>
      <c r="AY140" s="281" t="s">
        <v>160</v>
      </c>
    </row>
    <row r="141" s="2" customFormat="1" ht="24" customHeight="1">
      <c r="A141" s="38"/>
      <c r="B141" s="39"/>
      <c r="C141" s="246" t="s">
        <v>94</v>
      </c>
      <c r="D141" s="246" t="s">
        <v>162</v>
      </c>
      <c r="E141" s="247" t="s">
        <v>173</v>
      </c>
      <c r="F141" s="248" t="s">
        <v>174</v>
      </c>
      <c r="G141" s="249" t="s">
        <v>165</v>
      </c>
      <c r="H141" s="250">
        <v>121.227</v>
      </c>
      <c r="I141" s="251"/>
      <c r="J141" s="252">
        <f>ROUND(I141*H141,2)</f>
        <v>0</v>
      </c>
      <c r="K141" s="248" t="s">
        <v>166</v>
      </c>
      <c r="L141" s="44"/>
      <c r="M141" s="253" t="s">
        <v>1</v>
      </c>
      <c r="N141" s="254" t="s">
        <v>49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167</v>
      </c>
      <c r="AT141" s="257" t="s">
        <v>162</v>
      </c>
      <c r="AU141" s="257" t="s">
        <v>94</v>
      </c>
      <c r="AY141" s="16" t="s">
        <v>160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91</v>
      </c>
      <c r="BK141" s="258">
        <f>ROUND(I141*H141,2)</f>
        <v>0</v>
      </c>
      <c r="BL141" s="16" t="s">
        <v>167</v>
      </c>
      <c r="BM141" s="257" t="s">
        <v>175</v>
      </c>
    </row>
    <row r="142" s="2" customFormat="1" ht="24" customHeight="1">
      <c r="A142" s="38"/>
      <c r="B142" s="39"/>
      <c r="C142" s="246" t="s">
        <v>176</v>
      </c>
      <c r="D142" s="246" t="s">
        <v>162</v>
      </c>
      <c r="E142" s="247" t="s">
        <v>177</v>
      </c>
      <c r="F142" s="248" t="s">
        <v>178</v>
      </c>
      <c r="G142" s="249" t="s">
        <v>165</v>
      </c>
      <c r="H142" s="250">
        <v>113.027</v>
      </c>
      <c r="I142" s="251"/>
      <c r="J142" s="252">
        <f>ROUND(I142*H142,2)</f>
        <v>0</v>
      </c>
      <c r="K142" s="248" t="s">
        <v>166</v>
      </c>
      <c r="L142" s="44"/>
      <c r="M142" s="253" t="s">
        <v>1</v>
      </c>
      <c r="N142" s="254" t="s">
        <v>49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167</v>
      </c>
      <c r="AT142" s="257" t="s">
        <v>162</v>
      </c>
      <c r="AU142" s="257" t="s">
        <v>94</v>
      </c>
      <c r="AY142" s="16" t="s">
        <v>160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91</v>
      </c>
      <c r="BK142" s="258">
        <f>ROUND(I142*H142,2)</f>
        <v>0</v>
      </c>
      <c r="BL142" s="16" t="s">
        <v>167</v>
      </c>
      <c r="BM142" s="257" t="s">
        <v>179</v>
      </c>
    </row>
    <row r="143" s="2" customFormat="1">
      <c r="A143" s="38"/>
      <c r="B143" s="39"/>
      <c r="C143" s="40"/>
      <c r="D143" s="261" t="s">
        <v>180</v>
      </c>
      <c r="E143" s="40"/>
      <c r="F143" s="282" t="s">
        <v>181</v>
      </c>
      <c r="G143" s="40"/>
      <c r="H143" s="40"/>
      <c r="I143" s="154"/>
      <c r="J143" s="40"/>
      <c r="K143" s="40"/>
      <c r="L143" s="44"/>
      <c r="M143" s="283"/>
      <c r="N143" s="28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180</v>
      </c>
      <c r="AU143" s="16" t="s">
        <v>94</v>
      </c>
    </row>
    <row r="144" s="13" customFormat="1">
      <c r="A144" s="13"/>
      <c r="B144" s="259"/>
      <c r="C144" s="260"/>
      <c r="D144" s="261" t="s">
        <v>169</v>
      </c>
      <c r="E144" s="262" t="s">
        <v>1</v>
      </c>
      <c r="F144" s="263" t="s">
        <v>182</v>
      </c>
      <c r="G144" s="260"/>
      <c r="H144" s="264">
        <v>113.027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169</v>
      </c>
      <c r="AU144" s="270" t="s">
        <v>94</v>
      </c>
      <c r="AV144" s="13" t="s">
        <v>94</v>
      </c>
      <c r="AW144" s="13" t="s">
        <v>41</v>
      </c>
      <c r="AX144" s="13" t="s">
        <v>91</v>
      </c>
      <c r="AY144" s="270" t="s">
        <v>160</v>
      </c>
    </row>
    <row r="145" s="2" customFormat="1" ht="24" customHeight="1">
      <c r="A145" s="38"/>
      <c r="B145" s="39"/>
      <c r="C145" s="246" t="s">
        <v>167</v>
      </c>
      <c r="D145" s="246" t="s">
        <v>162</v>
      </c>
      <c r="E145" s="247" t="s">
        <v>183</v>
      </c>
      <c r="F145" s="248" t="s">
        <v>184</v>
      </c>
      <c r="G145" s="249" t="s">
        <v>185</v>
      </c>
      <c r="H145" s="250">
        <v>203.44900000000001</v>
      </c>
      <c r="I145" s="251"/>
      <c r="J145" s="252">
        <f>ROUND(I145*H145,2)</f>
        <v>0</v>
      </c>
      <c r="K145" s="248" t="s">
        <v>166</v>
      </c>
      <c r="L145" s="44"/>
      <c r="M145" s="253" t="s">
        <v>1</v>
      </c>
      <c r="N145" s="254" t="s">
        <v>49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167</v>
      </c>
      <c r="AT145" s="257" t="s">
        <v>162</v>
      </c>
      <c r="AU145" s="257" t="s">
        <v>94</v>
      </c>
      <c r="AY145" s="16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91</v>
      </c>
      <c r="BK145" s="258">
        <f>ROUND(I145*H145,2)</f>
        <v>0</v>
      </c>
      <c r="BL145" s="16" t="s">
        <v>167</v>
      </c>
      <c r="BM145" s="257" t="s">
        <v>186</v>
      </c>
    </row>
    <row r="146" s="13" customFormat="1">
      <c r="A146" s="13"/>
      <c r="B146" s="259"/>
      <c r="C146" s="260"/>
      <c r="D146" s="261" t="s">
        <v>169</v>
      </c>
      <c r="E146" s="262" t="s">
        <v>1</v>
      </c>
      <c r="F146" s="263" t="s">
        <v>187</v>
      </c>
      <c r="G146" s="260"/>
      <c r="H146" s="264">
        <v>203.44900000000001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169</v>
      </c>
      <c r="AU146" s="270" t="s">
        <v>94</v>
      </c>
      <c r="AV146" s="13" t="s">
        <v>94</v>
      </c>
      <c r="AW146" s="13" t="s">
        <v>41</v>
      </c>
      <c r="AX146" s="13" t="s">
        <v>91</v>
      </c>
      <c r="AY146" s="270" t="s">
        <v>160</v>
      </c>
    </row>
    <row r="147" s="2" customFormat="1" ht="24" customHeight="1">
      <c r="A147" s="38"/>
      <c r="B147" s="39"/>
      <c r="C147" s="246" t="s">
        <v>188</v>
      </c>
      <c r="D147" s="246" t="s">
        <v>162</v>
      </c>
      <c r="E147" s="247" t="s">
        <v>189</v>
      </c>
      <c r="F147" s="248" t="s">
        <v>190</v>
      </c>
      <c r="G147" s="249" t="s">
        <v>165</v>
      </c>
      <c r="H147" s="250">
        <v>8.1999999999999993</v>
      </c>
      <c r="I147" s="251"/>
      <c r="J147" s="252">
        <f>ROUND(I147*H147,2)</f>
        <v>0</v>
      </c>
      <c r="K147" s="248" t="s">
        <v>166</v>
      </c>
      <c r="L147" s="44"/>
      <c r="M147" s="253" t="s">
        <v>1</v>
      </c>
      <c r="N147" s="254" t="s">
        <v>49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167</v>
      </c>
      <c r="AT147" s="257" t="s">
        <v>162</v>
      </c>
      <c r="AU147" s="257" t="s">
        <v>94</v>
      </c>
      <c r="AY147" s="16" t="s">
        <v>160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91</v>
      </c>
      <c r="BK147" s="258">
        <f>ROUND(I147*H147,2)</f>
        <v>0</v>
      </c>
      <c r="BL147" s="16" t="s">
        <v>167</v>
      </c>
      <c r="BM147" s="257" t="s">
        <v>191</v>
      </c>
    </row>
    <row r="148" s="13" customFormat="1">
      <c r="A148" s="13"/>
      <c r="B148" s="259"/>
      <c r="C148" s="260"/>
      <c r="D148" s="261" t="s">
        <v>169</v>
      </c>
      <c r="E148" s="262" t="s">
        <v>1</v>
      </c>
      <c r="F148" s="263" t="s">
        <v>192</v>
      </c>
      <c r="G148" s="260"/>
      <c r="H148" s="264">
        <v>8.1999999999999993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169</v>
      </c>
      <c r="AU148" s="270" t="s">
        <v>94</v>
      </c>
      <c r="AV148" s="13" t="s">
        <v>94</v>
      </c>
      <c r="AW148" s="13" t="s">
        <v>41</v>
      </c>
      <c r="AX148" s="13" t="s">
        <v>91</v>
      </c>
      <c r="AY148" s="270" t="s">
        <v>160</v>
      </c>
    </row>
    <row r="149" s="12" customFormat="1" ht="22.8" customHeight="1">
      <c r="A149" s="12"/>
      <c r="B149" s="230"/>
      <c r="C149" s="231"/>
      <c r="D149" s="232" t="s">
        <v>83</v>
      </c>
      <c r="E149" s="244" t="s">
        <v>94</v>
      </c>
      <c r="F149" s="244" t="s">
        <v>193</v>
      </c>
      <c r="G149" s="231"/>
      <c r="H149" s="231"/>
      <c r="I149" s="234"/>
      <c r="J149" s="245">
        <f>BK149</f>
        <v>0</v>
      </c>
      <c r="K149" s="231"/>
      <c r="L149" s="236"/>
      <c r="M149" s="237"/>
      <c r="N149" s="238"/>
      <c r="O149" s="238"/>
      <c r="P149" s="239">
        <f>SUM(P150:P167)</f>
        <v>0</v>
      </c>
      <c r="Q149" s="238"/>
      <c r="R149" s="239">
        <f>SUM(R150:R167)</f>
        <v>40.699295800000002</v>
      </c>
      <c r="S149" s="238"/>
      <c r="T149" s="240">
        <f>SUM(T150:T167)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1" t="s">
        <v>91</v>
      </c>
      <c r="AT149" s="242" t="s">
        <v>83</v>
      </c>
      <c r="AU149" s="242" t="s">
        <v>91</v>
      </c>
      <c r="AY149" s="241" t="s">
        <v>160</v>
      </c>
      <c r="BK149" s="243">
        <f>SUM(BK150:BK167)</f>
        <v>0</v>
      </c>
    </row>
    <row r="150" s="2" customFormat="1" ht="24" customHeight="1">
      <c r="A150" s="38"/>
      <c r="B150" s="39"/>
      <c r="C150" s="246" t="s">
        <v>194</v>
      </c>
      <c r="D150" s="246" t="s">
        <v>162</v>
      </c>
      <c r="E150" s="247" t="s">
        <v>195</v>
      </c>
      <c r="F150" s="248" t="s">
        <v>196</v>
      </c>
      <c r="G150" s="249" t="s">
        <v>197</v>
      </c>
      <c r="H150" s="250">
        <v>2.5</v>
      </c>
      <c r="I150" s="251"/>
      <c r="J150" s="252">
        <f>ROUND(I150*H150,2)</f>
        <v>0</v>
      </c>
      <c r="K150" s="248" t="s">
        <v>166</v>
      </c>
      <c r="L150" s="44"/>
      <c r="M150" s="253" t="s">
        <v>1</v>
      </c>
      <c r="N150" s="254" t="s">
        <v>49</v>
      </c>
      <c r="O150" s="91"/>
      <c r="P150" s="255">
        <f>O150*H150</f>
        <v>0</v>
      </c>
      <c r="Q150" s="255">
        <v>1.52477</v>
      </c>
      <c r="R150" s="255">
        <f>Q150*H150</f>
        <v>3.811925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167</v>
      </c>
      <c r="AT150" s="257" t="s">
        <v>162</v>
      </c>
      <c r="AU150" s="257" t="s">
        <v>94</v>
      </c>
      <c r="AY150" s="16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91</v>
      </c>
      <c r="BK150" s="258">
        <f>ROUND(I150*H150,2)</f>
        <v>0</v>
      </c>
      <c r="BL150" s="16" t="s">
        <v>167</v>
      </c>
      <c r="BM150" s="257" t="s">
        <v>198</v>
      </c>
    </row>
    <row r="151" s="13" customFormat="1">
      <c r="A151" s="13"/>
      <c r="B151" s="259"/>
      <c r="C151" s="260"/>
      <c r="D151" s="261" t="s">
        <v>169</v>
      </c>
      <c r="E151" s="262" t="s">
        <v>1</v>
      </c>
      <c r="F151" s="263" t="s">
        <v>199</v>
      </c>
      <c r="G151" s="260"/>
      <c r="H151" s="264">
        <v>2.5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169</v>
      </c>
      <c r="AU151" s="270" t="s">
        <v>94</v>
      </c>
      <c r="AV151" s="13" t="s">
        <v>94</v>
      </c>
      <c r="AW151" s="13" t="s">
        <v>41</v>
      </c>
      <c r="AX151" s="13" t="s">
        <v>91</v>
      </c>
      <c r="AY151" s="270" t="s">
        <v>160</v>
      </c>
    </row>
    <row r="152" s="2" customFormat="1" ht="24" customHeight="1">
      <c r="A152" s="38"/>
      <c r="B152" s="39"/>
      <c r="C152" s="246" t="s">
        <v>200</v>
      </c>
      <c r="D152" s="246" t="s">
        <v>162</v>
      </c>
      <c r="E152" s="247" t="s">
        <v>201</v>
      </c>
      <c r="F152" s="248" t="s">
        <v>202</v>
      </c>
      <c r="G152" s="249" t="s">
        <v>197</v>
      </c>
      <c r="H152" s="250">
        <v>11.300000000000001</v>
      </c>
      <c r="I152" s="251"/>
      <c r="J152" s="252">
        <f>ROUND(I152*H152,2)</f>
        <v>0</v>
      </c>
      <c r="K152" s="248" t="s">
        <v>1</v>
      </c>
      <c r="L152" s="44"/>
      <c r="M152" s="253" t="s">
        <v>1</v>
      </c>
      <c r="N152" s="254" t="s">
        <v>49</v>
      </c>
      <c r="O152" s="91"/>
      <c r="P152" s="255">
        <f>O152*H152</f>
        <v>0</v>
      </c>
      <c r="Q152" s="255">
        <v>1.525496</v>
      </c>
      <c r="R152" s="255">
        <f>Q152*H152</f>
        <v>17.238104800000002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167</v>
      </c>
      <c r="AT152" s="257" t="s">
        <v>162</v>
      </c>
      <c r="AU152" s="257" t="s">
        <v>94</v>
      </c>
      <c r="AY152" s="16" t="s">
        <v>160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91</v>
      </c>
      <c r="BK152" s="258">
        <f>ROUND(I152*H152,2)</f>
        <v>0</v>
      </c>
      <c r="BL152" s="16" t="s">
        <v>167</v>
      </c>
      <c r="BM152" s="257" t="s">
        <v>203</v>
      </c>
    </row>
    <row r="153" s="13" customFormat="1">
      <c r="A153" s="13"/>
      <c r="B153" s="259"/>
      <c r="C153" s="260"/>
      <c r="D153" s="261" t="s">
        <v>169</v>
      </c>
      <c r="E153" s="262" t="s">
        <v>1</v>
      </c>
      <c r="F153" s="263" t="s">
        <v>204</v>
      </c>
      <c r="G153" s="260"/>
      <c r="H153" s="264">
        <v>11.300000000000001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169</v>
      </c>
      <c r="AU153" s="270" t="s">
        <v>94</v>
      </c>
      <c r="AV153" s="13" t="s">
        <v>94</v>
      </c>
      <c r="AW153" s="13" t="s">
        <v>41</v>
      </c>
      <c r="AX153" s="13" t="s">
        <v>91</v>
      </c>
      <c r="AY153" s="270" t="s">
        <v>160</v>
      </c>
    </row>
    <row r="154" s="2" customFormat="1" ht="24" customHeight="1">
      <c r="A154" s="38"/>
      <c r="B154" s="39"/>
      <c r="C154" s="246" t="s">
        <v>205</v>
      </c>
      <c r="D154" s="246" t="s">
        <v>162</v>
      </c>
      <c r="E154" s="247" t="s">
        <v>206</v>
      </c>
      <c r="F154" s="248" t="s">
        <v>207</v>
      </c>
      <c r="G154" s="249" t="s">
        <v>208</v>
      </c>
      <c r="H154" s="250">
        <v>90.299999999999997</v>
      </c>
      <c r="I154" s="251"/>
      <c r="J154" s="252">
        <f>ROUND(I154*H154,2)</f>
        <v>0</v>
      </c>
      <c r="K154" s="248" t="s">
        <v>166</v>
      </c>
      <c r="L154" s="44"/>
      <c r="M154" s="253" t="s">
        <v>1</v>
      </c>
      <c r="N154" s="254" t="s">
        <v>49</v>
      </c>
      <c r="O154" s="91"/>
      <c r="P154" s="255">
        <f>O154*H154</f>
        <v>0</v>
      </c>
      <c r="Q154" s="255">
        <v>0.068820000000000006</v>
      </c>
      <c r="R154" s="255">
        <f>Q154*H154</f>
        <v>6.2144460000000006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167</v>
      </c>
      <c r="AT154" s="257" t="s">
        <v>162</v>
      </c>
      <c r="AU154" s="257" t="s">
        <v>94</v>
      </c>
      <c r="AY154" s="16" t="s">
        <v>160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91</v>
      </c>
      <c r="BK154" s="258">
        <f>ROUND(I154*H154,2)</f>
        <v>0</v>
      </c>
      <c r="BL154" s="16" t="s">
        <v>167</v>
      </c>
      <c r="BM154" s="257" t="s">
        <v>209</v>
      </c>
    </row>
    <row r="155" s="2" customFormat="1">
      <c r="A155" s="38"/>
      <c r="B155" s="39"/>
      <c r="C155" s="40"/>
      <c r="D155" s="261" t="s">
        <v>180</v>
      </c>
      <c r="E155" s="40"/>
      <c r="F155" s="282" t="s">
        <v>210</v>
      </c>
      <c r="G155" s="40"/>
      <c r="H155" s="40"/>
      <c r="I155" s="154"/>
      <c r="J155" s="40"/>
      <c r="K155" s="40"/>
      <c r="L155" s="44"/>
      <c r="M155" s="283"/>
      <c r="N155" s="284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180</v>
      </c>
      <c r="AU155" s="16" t="s">
        <v>94</v>
      </c>
    </row>
    <row r="156" s="13" customFormat="1">
      <c r="A156" s="13"/>
      <c r="B156" s="259"/>
      <c r="C156" s="260"/>
      <c r="D156" s="261" t="s">
        <v>169</v>
      </c>
      <c r="E156" s="262" t="s">
        <v>1</v>
      </c>
      <c r="F156" s="263" t="s">
        <v>211</v>
      </c>
      <c r="G156" s="260"/>
      <c r="H156" s="264">
        <v>90.299999999999997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169</v>
      </c>
      <c r="AU156" s="270" t="s">
        <v>94</v>
      </c>
      <c r="AV156" s="13" t="s">
        <v>94</v>
      </c>
      <c r="AW156" s="13" t="s">
        <v>41</v>
      </c>
      <c r="AX156" s="13" t="s">
        <v>91</v>
      </c>
      <c r="AY156" s="270" t="s">
        <v>160</v>
      </c>
    </row>
    <row r="157" s="2" customFormat="1" ht="24" customHeight="1">
      <c r="A157" s="38"/>
      <c r="B157" s="39"/>
      <c r="C157" s="246" t="s">
        <v>212</v>
      </c>
      <c r="D157" s="246" t="s">
        <v>162</v>
      </c>
      <c r="E157" s="247" t="s">
        <v>213</v>
      </c>
      <c r="F157" s="248" t="s">
        <v>214</v>
      </c>
      <c r="G157" s="249" t="s">
        <v>215</v>
      </c>
      <c r="H157" s="250">
        <v>11</v>
      </c>
      <c r="I157" s="251"/>
      <c r="J157" s="252">
        <f>ROUND(I157*H157,2)</f>
        <v>0</v>
      </c>
      <c r="K157" s="248" t="s">
        <v>166</v>
      </c>
      <c r="L157" s="44"/>
      <c r="M157" s="253" t="s">
        <v>1</v>
      </c>
      <c r="N157" s="254" t="s">
        <v>49</v>
      </c>
      <c r="O157" s="91"/>
      <c r="P157" s="255">
        <f>O157*H157</f>
        <v>0</v>
      </c>
      <c r="Q157" s="255">
        <v>0.00013999999999999999</v>
      </c>
      <c r="R157" s="255">
        <f>Q157*H157</f>
        <v>0.0015399999999999999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167</v>
      </c>
      <c r="AT157" s="257" t="s">
        <v>162</v>
      </c>
      <c r="AU157" s="257" t="s">
        <v>94</v>
      </c>
      <c r="AY157" s="16" t="s">
        <v>160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91</v>
      </c>
      <c r="BK157" s="258">
        <f>ROUND(I157*H157,2)</f>
        <v>0</v>
      </c>
      <c r="BL157" s="16" t="s">
        <v>167</v>
      </c>
      <c r="BM157" s="257" t="s">
        <v>216</v>
      </c>
    </row>
    <row r="158" s="2" customFormat="1" ht="16.5" customHeight="1">
      <c r="A158" s="38"/>
      <c r="B158" s="39"/>
      <c r="C158" s="285" t="s">
        <v>217</v>
      </c>
      <c r="D158" s="285" t="s">
        <v>218</v>
      </c>
      <c r="E158" s="286" t="s">
        <v>219</v>
      </c>
      <c r="F158" s="287" t="s">
        <v>220</v>
      </c>
      <c r="G158" s="288" t="s">
        <v>185</v>
      </c>
      <c r="H158" s="289">
        <v>3.7000000000000002</v>
      </c>
      <c r="I158" s="290"/>
      <c r="J158" s="291">
        <f>ROUND(I158*H158,2)</f>
        <v>0</v>
      </c>
      <c r="K158" s="287" t="s">
        <v>166</v>
      </c>
      <c r="L158" s="292"/>
      <c r="M158" s="293" t="s">
        <v>1</v>
      </c>
      <c r="N158" s="294" t="s">
        <v>49</v>
      </c>
      <c r="O158" s="91"/>
      <c r="P158" s="255">
        <f>O158*H158</f>
        <v>0</v>
      </c>
      <c r="Q158" s="255">
        <v>1</v>
      </c>
      <c r="R158" s="255">
        <f>Q158*H158</f>
        <v>3.7000000000000002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205</v>
      </c>
      <c r="AT158" s="257" t="s">
        <v>218</v>
      </c>
      <c r="AU158" s="257" t="s">
        <v>94</v>
      </c>
      <c r="AY158" s="16" t="s">
        <v>160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6" t="s">
        <v>91</v>
      </c>
      <c r="BK158" s="258">
        <f>ROUND(I158*H158,2)</f>
        <v>0</v>
      </c>
      <c r="BL158" s="16" t="s">
        <v>167</v>
      </c>
      <c r="BM158" s="257" t="s">
        <v>221</v>
      </c>
    </row>
    <row r="159" s="2" customFormat="1" ht="24" customHeight="1">
      <c r="A159" s="38"/>
      <c r="B159" s="39"/>
      <c r="C159" s="246" t="s">
        <v>222</v>
      </c>
      <c r="D159" s="246" t="s">
        <v>162</v>
      </c>
      <c r="E159" s="247" t="s">
        <v>223</v>
      </c>
      <c r="F159" s="248" t="s">
        <v>224</v>
      </c>
      <c r="G159" s="249" t="s">
        <v>197</v>
      </c>
      <c r="H159" s="250">
        <v>100</v>
      </c>
      <c r="I159" s="251"/>
      <c r="J159" s="252">
        <f>ROUND(I159*H159,2)</f>
        <v>0</v>
      </c>
      <c r="K159" s="248" t="s">
        <v>1</v>
      </c>
      <c r="L159" s="44"/>
      <c r="M159" s="253" t="s">
        <v>1</v>
      </c>
      <c r="N159" s="254" t="s">
        <v>49</v>
      </c>
      <c r="O159" s="91"/>
      <c r="P159" s="255">
        <f>O159*H159</f>
        <v>0</v>
      </c>
      <c r="Q159" s="255">
        <v>0.03739</v>
      </c>
      <c r="R159" s="255">
        <f>Q159*H159</f>
        <v>3.7389999999999999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167</v>
      </c>
      <c r="AT159" s="257" t="s">
        <v>162</v>
      </c>
      <c r="AU159" s="257" t="s">
        <v>94</v>
      </c>
      <c r="AY159" s="16" t="s">
        <v>160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91</v>
      </c>
      <c r="BK159" s="258">
        <f>ROUND(I159*H159,2)</f>
        <v>0</v>
      </c>
      <c r="BL159" s="16" t="s">
        <v>167</v>
      </c>
      <c r="BM159" s="257" t="s">
        <v>225</v>
      </c>
    </row>
    <row r="160" s="2" customFormat="1" ht="24" customHeight="1">
      <c r="A160" s="38"/>
      <c r="B160" s="39"/>
      <c r="C160" s="285" t="s">
        <v>226</v>
      </c>
      <c r="D160" s="285" t="s">
        <v>218</v>
      </c>
      <c r="E160" s="286" t="s">
        <v>227</v>
      </c>
      <c r="F160" s="287" t="s">
        <v>228</v>
      </c>
      <c r="G160" s="288" t="s">
        <v>197</v>
      </c>
      <c r="H160" s="289">
        <v>100</v>
      </c>
      <c r="I160" s="290"/>
      <c r="J160" s="291">
        <f>ROUND(I160*H160,2)</f>
        <v>0</v>
      </c>
      <c r="K160" s="287" t="s">
        <v>1</v>
      </c>
      <c r="L160" s="292"/>
      <c r="M160" s="293" t="s">
        <v>1</v>
      </c>
      <c r="N160" s="294" t="s">
        <v>49</v>
      </c>
      <c r="O160" s="91"/>
      <c r="P160" s="255">
        <f>O160*H160</f>
        <v>0</v>
      </c>
      <c r="Q160" s="255">
        <v>0.043400000000000001</v>
      </c>
      <c r="R160" s="255">
        <f>Q160*H160</f>
        <v>4.3399999999999999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205</v>
      </c>
      <c r="AT160" s="257" t="s">
        <v>218</v>
      </c>
      <c r="AU160" s="257" t="s">
        <v>94</v>
      </c>
      <c r="AY160" s="16" t="s">
        <v>160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91</v>
      </c>
      <c r="BK160" s="258">
        <f>ROUND(I160*H160,2)</f>
        <v>0</v>
      </c>
      <c r="BL160" s="16" t="s">
        <v>167</v>
      </c>
      <c r="BM160" s="257" t="s">
        <v>229</v>
      </c>
    </row>
    <row r="161" s="2" customFormat="1" ht="24" customHeight="1">
      <c r="A161" s="38"/>
      <c r="B161" s="39"/>
      <c r="C161" s="246" t="s">
        <v>230</v>
      </c>
      <c r="D161" s="246" t="s">
        <v>162</v>
      </c>
      <c r="E161" s="247" t="s">
        <v>231</v>
      </c>
      <c r="F161" s="248" t="s">
        <v>232</v>
      </c>
      <c r="G161" s="249" t="s">
        <v>233</v>
      </c>
      <c r="H161" s="250">
        <v>8</v>
      </c>
      <c r="I161" s="251"/>
      <c r="J161" s="252">
        <f>ROUND(I161*H161,2)</f>
        <v>0</v>
      </c>
      <c r="K161" s="248" t="s">
        <v>1</v>
      </c>
      <c r="L161" s="44"/>
      <c r="M161" s="253" t="s">
        <v>1</v>
      </c>
      <c r="N161" s="254" t="s">
        <v>49</v>
      </c>
      <c r="O161" s="91"/>
      <c r="P161" s="255">
        <f>O161*H161</f>
        <v>0</v>
      </c>
      <c r="Q161" s="255">
        <v>0.00071000000000000002</v>
      </c>
      <c r="R161" s="255">
        <f>Q161*H161</f>
        <v>0.0056800000000000002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167</v>
      </c>
      <c r="AT161" s="257" t="s">
        <v>162</v>
      </c>
      <c r="AU161" s="257" t="s">
        <v>94</v>
      </c>
      <c r="AY161" s="16" t="s">
        <v>160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6" t="s">
        <v>91</v>
      </c>
      <c r="BK161" s="258">
        <f>ROUND(I161*H161,2)</f>
        <v>0</v>
      </c>
      <c r="BL161" s="16" t="s">
        <v>167</v>
      </c>
      <c r="BM161" s="257" t="s">
        <v>234</v>
      </c>
    </row>
    <row r="162" s="13" customFormat="1">
      <c r="A162" s="13"/>
      <c r="B162" s="259"/>
      <c r="C162" s="260"/>
      <c r="D162" s="261" t="s">
        <v>169</v>
      </c>
      <c r="E162" s="262" t="s">
        <v>1</v>
      </c>
      <c r="F162" s="263" t="s">
        <v>235</v>
      </c>
      <c r="G162" s="260"/>
      <c r="H162" s="264">
        <v>8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169</v>
      </c>
      <c r="AU162" s="270" t="s">
        <v>94</v>
      </c>
      <c r="AV162" s="13" t="s">
        <v>94</v>
      </c>
      <c r="AW162" s="13" t="s">
        <v>41</v>
      </c>
      <c r="AX162" s="13" t="s">
        <v>91</v>
      </c>
      <c r="AY162" s="270" t="s">
        <v>160</v>
      </c>
    </row>
    <row r="163" s="2" customFormat="1" ht="16.5" customHeight="1">
      <c r="A163" s="38"/>
      <c r="B163" s="39"/>
      <c r="C163" s="285" t="s">
        <v>236</v>
      </c>
      <c r="D163" s="285" t="s">
        <v>218</v>
      </c>
      <c r="E163" s="286" t="s">
        <v>237</v>
      </c>
      <c r="F163" s="287" t="s">
        <v>238</v>
      </c>
      <c r="G163" s="288" t="s">
        <v>185</v>
      </c>
      <c r="H163" s="289">
        <v>0.14099999999999999</v>
      </c>
      <c r="I163" s="290"/>
      <c r="J163" s="291">
        <f>ROUND(I163*H163,2)</f>
        <v>0</v>
      </c>
      <c r="K163" s="287" t="s">
        <v>166</v>
      </c>
      <c r="L163" s="292"/>
      <c r="M163" s="293" t="s">
        <v>1</v>
      </c>
      <c r="N163" s="294" t="s">
        <v>49</v>
      </c>
      <c r="O163" s="91"/>
      <c r="P163" s="255">
        <f>O163*H163</f>
        <v>0</v>
      </c>
      <c r="Q163" s="255">
        <v>1</v>
      </c>
      <c r="R163" s="255">
        <f>Q163*H163</f>
        <v>0.14099999999999999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205</v>
      </c>
      <c r="AT163" s="257" t="s">
        <v>218</v>
      </c>
      <c r="AU163" s="257" t="s">
        <v>94</v>
      </c>
      <c r="AY163" s="16" t="s">
        <v>160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91</v>
      </c>
      <c r="BK163" s="258">
        <f>ROUND(I163*H163,2)</f>
        <v>0</v>
      </c>
      <c r="BL163" s="16" t="s">
        <v>167</v>
      </c>
      <c r="BM163" s="257" t="s">
        <v>239</v>
      </c>
    </row>
    <row r="164" s="2" customFormat="1">
      <c r="A164" s="38"/>
      <c r="B164" s="39"/>
      <c r="C164" s="40"/>
      <c r="D164" s="261" t="s">
        <v>180</v>
      </c>
      <c r="E164" s="40"/>
      <c r="F164" s="282" t="s">
        <v>240</v>
      </c>
      <c r="G164" s="40"/>
      <c r="H164" s="40"/>
      <c r="I164" s="154"/>
      <c r="J164" s="40"/>
      <c r="K164" s="40"/>
      <c r="L164" s="44"/>
      <c r="M164" s="283"/>
      <c r="N164" s="28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6" t="s">
        <v>180</v>
      </c>
      <c r="AU164" s="16" t="s">
        <v>94</v>
      </c>
    </row>
    <row r="165" s="13" customFormat="1">
      <c r="A165" s="13"/>
      <c r="B165" s="259"/>
      <c r="C165" s="260"/>
      <c r="D165" s="261" t="s">
        <v>169</v>
      </c>
      <c r="E165" s="262" t="s">
        <v>1</v>
      </c>
      <c r="F165" s="263" t="s">
        <v>241</v>
      </c>
      <c r="G165" s="260"/>
      <c r="H165" s="264">
        <v>0.14099999999999999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169</v>
      </c>
      <c r="AU165" s="270" t="s">
        <v>94</v>
      </c>
      <c r="AV165" s="13" t="s">
        <v>94</v>
      </c>
      <c r="AW165" s="13" t="s">
        <v>41</v>
      </c>
      <c r="AX165" s="13" t="s">
        <v>91</v>
      </c>
      <c r="AY165" s="270" t="s">
        <v>160</v>
      </c>
    </row>
    <row r="166" s="2" customFormat="1" ht="16.5" customHeight="1">
      <c r="A166" s="38"/>
      <c r="B166" s="39"/>
      <c r="C166" s="246" t="s">
        <v>8</v>
      </c>
      <c r="D166" s="246" t="s">
        <v>162</v>
      </c>
      <c r="E166" s="247" t="s">
        <v>242</v>
      </c>
      <c r="F166" s="248" t="s">
        <v>243</v>
      </c>
      <c r="G166" s="249" t="s">
        <v>197</v>
      </c>
      <c r="H166" s="250">
        <v>40</v>
      </c>
      <c r="I166" s="251"/>
      <c r="J166" s="252">
        <f>ROUND(I166*H166,2)</f>
        <v>0</v>
      </c>
      <c r="K166" s="248" t="s">
        <v>1</v>
      </c>
      <c r="L166" s="44"/>
      <c r="M166" s="253" t="s">
        <v>1</v>
      </c>
      <c r="N166" s="254" t="s">
        <v>49</v>
      </c>
      <c r="O166" s="91"/>
      <c r="P166" s="255">
        <f>O166*H166</f>
        <v>0</v>
      </c>
      <c r="Q166" s="255">
        <v>0.037690000000000001</v>
      </c>
      <c r="R166" s="255">
        <f>Q166*H166</f>
        <v>1.5076000000000001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167</v>
      </c>
      <c r="AT166" s="257" t="s">
        <v>162</v>
      </c>
      <c r="AU166" s="257" t="s">
        <v>94</v>
      </c>
      <c r="AY166" s="16" t="s">
        <v>160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6" t="s">
        <v>91</v>
      </c>
      <c r="BK166" s="258">
        <f>ROUND(I166*H166,2)</f>
        <v>0</v>
      </c>
      <c r="BL166" s="16" t="s">
        <v>167</v>
      </c>
      <c r="BM166" s="257" t="s">
        <v>244</v>
      </c>
    </row>
    <row r="167" s="13" customFormat="1">
      <c r="A167" s="13"/>
      <c r="B167" s="259"/>
      <c r="C167" s="260"/>
      <c r="D167" s="261" t="s">
        <v>169</v>
      </c>
      <c r="E167" s="262" t="s">
        <v>1</v>
      </c>
      <c r="F167" s="263" t="s">
        <v>245</v>
      </c>
      <c r="G167" s="260"/>
      <c r="H167" s="264">
        <v>40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169</v>
      </c>
      <c r="AU167" s="270" t="s">
        <v>94</v>
      </c>
      <c r="AV167" s="13" t="s">
        <v>94</v>
      </c>
      <c r="AW167" s="13" t="s">
        <v>41</v>
      </c>
      <c r="AX167" s="13" t="s">
        <v>91</v>
      </c>
      <c r="AY167" s="270" t="s">
        <v>160</v>
      </c>
    </row>
    <row r="168" s="12" customFormat="1" ht="22.8" customHeight="1">
      <c r="A168" s="12"/>
      <c r="B168" s="230"/>
      <c r="C168" s="231"/>
      <c r="D168" s="232" t="s">
        <v>83</v>
      </c>
      <c r="E168" s="244" t="s">
        <v>176</v>
      </c>
      <c r="F168" s="244" t="s">
        <v>246</v>
      </c>
      <c r="G168" s="231"/>
      <c r="H168" s="231"/>
      <c r="I168" s="234"/>
      <c r="J168" s="245">
        <f>BK168</f>
        <v>0</v>
      </c>
      <c r="K168" s="231"/>
      <c r="L168" s="236"/>
      <c r="M168" s="237"/>
      <c r="N168" s="238"/>
      <c r="O168" s="238"/>
      <c r="P168" s="239">
        <f>SUM(P169:P188)</f>
        <v>0</v>
      </c>
      <c r="Q168" s="238"/>
      <c r="R168" s="239">
        <f>SUM(R169:R188)</f>
        <v>25.696000000000002</v>
      </c>
      <c r="S168" s="238"/>
      <c r="T168" s="240">
        <f>SUM(T169:T188)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1" t="s">
        <v>91</v>
      </c>
      <c r="AT168" s="242" t="s">
        <v>83</v>
      </c>
      <c r="AU168" s="242" t="s">
        <v>91</v>
      </c>
      <c r="AY168" s="241" t="s">
        <v>160</v>
      </c>
      <c r="BK168" s="243">
        <f>SUM(BK169:BK188)</f>
        <v>0</v>
      </c>
    </row>
    <row r="169" s="2" customFormat="1" ht="16.5" customHeight="1">
      <c r="A169" s="38"/>
      <c r="B169" s="39"/>
      <c r="C169" s="246" t="s">
        <v>247</v>
      </c>
      <c r="D169" s="246" t="s">
        <v>162</v>
      </c>
      <c r="E169" s="247" t="s">
        <v>248</v>
      </c>
      <c r="F169" s="248" t="s">
        <v>249</v>
      </c>
      <c r="G169" s="249" t="s">
        <v>233</v>
      </c>
      <c r="H169" s="250">
        <v>6</v>
      </c>
      <c r="I169" s="251"/>
      <c r="J169" s="252">
        <f>ROUND(I169*H169,2)</f>
        <v>0</v>
      </c>
      <c r="K169" s="248" t="s">
        <v>1</v>
      </c>
      <c r="L169" s="44"/>
      <c r="M169" s="253" t="s">
        <v>1</v>
      </c>
      <c r="N169" s="254" t="s">
        <v>49</v>
      </c>
      <c r="O169" s="91"/>
      <c r="P169" s="255">
        <f>O169*H169</f>
        <v>0</v>
      </c>
      <c r="Q169" s="255">
        <v>0.00044000000000000002</v>
      </c>
      <c r="R169" s="255">
        <f>Q169*H169</f>
        <v>0.00264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167</v>
      </c>
      <c r="AT169" s="257" t="s">
        <v>162</v>
      </c>
      <c r="AU169" s="257" t="s">
        <v>94</v>
      </c>
      <c r="AY169" s="16" t="s">
        <v>160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6" t="s">
        <v>91</v>
      </c>
      <c r="BK169" s="258">
        <f>ROUND(I169*H169,2)</f>
        <v>0</v>
      </c>
      <c r="BL169" s="16" t="s">
        <v>167</v>
      </c>
      <c r="BM169" s="257" t="s">
        <v>250</v>
      </c>
    </row>
    <row r="170" s="2" customFormat="1">
      <c r="A170" s="38"/>
      <c r="B170" s="39"/>
      <c r="C170" s="40"/>
      <c r="D170" s="261" t="s">
        <v>180</v>
      </c>
      <c r="E170" s="40"/>
      <c r="F170" s="282" t="s">
        <v>251</v>
      </c>
      <c r="G170" s="40"/>
      <c r="H170" s="40"/>
      <c r="I170" s="154"/>
      <c r="J170" s="40"/>
      <c r="K170" s="40"/>
      <c r="L170" s="44"/>
      <c r="M170" s="283"/>
      <c r="N170" s="284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6" t="s">
        <v>180</v>
      </c>
      <c r="AU170" s="16" t="s">
        <v>94</v>
      </c>
    </row>
    <row r="171" s="13" customFormat="1">
      <c r="A171" s="13"/>
      <c r="B171" s="259"/>
      <c r="C171" s="260"/>
      <c r="D171" s="261" t="s">
        <v>169</v>
      </c>
      <c r="E171" s="262" t="s">
        <v>1</v>
      </c>
      <c r="F171" s="263" t="s">
        <v>252</v>
      </c>
      <c r="G171" s="260"/>
      <c r="H171" s="264">
        <v>6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169</v>
      </c>
      <c r="AU171" s="270" t="s">
        <v>94</v>
      </c>
      <c r="AV171" s="13" t="s">
        <v>94</v>
      </c>
      <c r="AW171" s="13" t="s">
        <v>41</v>
      </c>
      <c r="AX171" s="13" t="s">
        <v>91</v>
      </c>
      <c r="AY171" s="270" t="s">
        <v>160</v>
      </c>
    </row>
    <row r="172" s="2" customFormat="1" ht="24" customHeight="1">
      <c r="A172" s="38"/>
      <c r="B172" s="39"/>
      <c r="C172" s="246" t="s">
        <v>253</v>
      </c>
      <c r="D172" s="246" t="s">
        <v>162</v>
      </c>
      <c r="E172" s="247" t="s">
        <v>254</v>
      </c>
      <c r="F172" s="248" t="s">
        <v>255</v>
      </c>
      <c r="G172" s="249" t="s">
        <v>233</v>
      </c>
      <c r="H172" s="250">
        <v>8</v>
      </c>
      <c r="I172" s="251"/>
      <c r="J172" s="252">
        <f>ROUND(I172*H172,2)</f>
        <v>0</v>
      </c>
      <c r="K172" s="248" t="s">
        <v>166</v>
      </c>
      <c r="L172" s="44"/>
      <c r="M172" s="253" t="s">
        <v>1</v>
      </c>
      <c r="N172" s="254" t="s">
        <v>49</v>
      </c>
      <c r="O172" s="91"/>
      <c r="P172" s="255">
        <f>O172*H172</f>
        <v>0</v>
      </c>
      <c r="Q172" s="255">
        <v>0.62275000000000003</v>
      </c>
      <c r="R172" s="255">
        <f>Q172*H172</f>
        <v>4.9820000000000002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167</v>
      </c>
      <c r="AT172" s="257" t="s">
        <v>162</v>
      </c>
      <c r="AU172" s="257" t="s">
        <v>94</v>
      </c>
      <c r="AY172" s="16" t="s">
        <v>160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6" t="s">
        <v>91</v>
      </c>
      <c r="BK172" s="258">
        <f>ROUND(I172*H172,2)</f>
        <v>0</v>
      </c>
      <c r="BL172" s="16" t="s">
        <v>167</v>
      </c>
      <c r="BM172" s="257" t="s">
        <v>256</v>
      </c>
    </row>
    <row r="173" s="13" customFormat="1">
      <c r="A173" s="13"/>
      <c r="B173" s="259"/>
      <c r="C173" s="260"/>
      <c r="D173" s="261" t="s">
        <v>169</v>
      </c>
      <c r="E173" s="262" t="s">
        <v>1</v>
      </c>
      <c r="F173" s="263" t="s">
        <v>257</v>
      </c>
      <c r="G173" s="260"/>
      <c r="H173" s="264">
        <v>2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169</v>
      </c>
      <c r="AU173" s="270" t="s">
        <v>94</v>
      </c>
      <c r="AV173" s="13" t="s">
        <v>94</v>
      </c>
      <c r="AW173" s="13" t="s">
        <v>41</v>
      </c>
      <c r="AX173" s="13" t="s">
        <v>84</v>
      </c>
      <c r="AY173" s="270" t="s">
        <v>160</v>
      </c>
    </row>
    <row r="174" s="13" customFormat="1">
      <c r="A174" s="13"/>
      <c r="B174" s="259"/>
      <c r="C174" s="260"/>
      <c r="D174" s="261" t="s">
        <v>169</v>
      </c>
      <c r="E174" s="262" t="s">
        <v>1</v>
      </c>
      <c r="F174" s="263" t="s">
        <v>258</v>
      </c>
      <c r="G174" s="260"/>
      <c r="H174" s="264">
        <v>6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169</v>
      </c>
      <c r="AU174" s="270" t="s">
        <v>94</v>
      </c>
      <c r="AV174" s="13" t="s">
        <v>94</v>
      </c>
      <c r="AW174" s="13" t="s">
        <v>41</v>
      </c>
      <c r="AX174" s="13" t="s">
        <v>84</v>
      </c>
      <c r="AY174" s="270" t="s">
        <v>160</v>
      </c>
    </row>
    <row r="175" s="14" customFormat="1">
      <c r="A175" s="14"/>
      <c r="B175" s="271"/>
      <c r="C175" s="272"/>
      <c r="D175" s="261" t="s">
        <v>169</v>
      </c>
      <c r="E175" s="273" t="s">
        <v>1</v>
      </c>
      <c r="F175" s="274" t="s">
        <v>172</v>
      </c>
      <c r="G175" s="272"/>
      <c r="H175" s="275">
        <v>8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1" t="s">
        <v>169</v>
      </c>
      <c r="AU175" s="281" t="s">
        <v>94</v>
      </c>
      <c r="AV175" s="14" t="s">
        <v>167</v>
      </c>
      <c r="AW175" s="14" t="s">
        <v>41</v>
      </c>
      <c r="AX175" s="14" t="s">
        <v>91</v>
      </c>
      <c r="AY175" s="281" t="s">
        <v>160</v>
      </c>
    </row>
    <row r="176" s="2" customFormat="1" ht="16.5" customHeight="1">
      <c r="A176" s="38"/>
      <c r="B176" s="39"/>
      <c r="C176" s="285" t="s">
        <v>259</v>
      </c>
      <c r="D176" s="285" t="s">
        <v>218</v>
      </c>
      <c r="E176" s="286" t="s">
        <v>260</v>
      </c>
      <c r="F176" s="287" t="s">
        <v>261</v>
      </c>
      <c r="G176" s="288" t="s">
        <v>165</v>
      </c>
      <c r="H176" s="289">
        <v>7.5800000000000001</v>
      </c>
      <c r="I176" s="290"/>
      <c r="J176" s="291">
        <f>ROUND(I176*H176,2)</f>
        <v>0</v>
      </c>
      <c r="K176" s="287" t="s">
        <v>1</v>
      </c>
      <c r="L176" s="292"/>
      <c r="M176" s="293" t="s">
        <v>1</v>
      </c>
      <c r="N176" s="294" t="s">
        <v>49</v>
      </c>
      <c r="O176" s="91"/>
      <c r="P176" s="255">
        <f>O176*H176</f>
        <v>0</v>
      </c>
      <c r="Q176" s="255">
        <v>0.47199999999999998</v>
      </c>
      <c r="R176" s="255">
        <f>Q176*H176</f>
        <v>3.5777600000000001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205</v>
      </c>
      <c r="AT176" s="257" t="s">
        <v>218</v>
      </c>
      <c r="AU176" s="257" t="s">
        <v>94</v>
      </c>
      <c r="AY176" s="16" t="s">
        <v>160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6" t="s">
        <v>91</v>
      </c>
      <c r="BK176" s="258">
        <f>ROUND(I176*H176,2)</f>
        <v>0</v>
      </c>
      <c r="BL176" s="16" t="s">
        <v>167</v>
      </c>
      <c r="BM176" s="257" t="s">
        <v>262</v>
      </c>
    </row>
    <row r="177" s="2" customFormat="1">
      <c r="A177" s="38"/>
      <c r="B177" s="39"/>
      <c r="C177" s="40"/>
      <c r="D177" s="261" t="s">
        <v>180</v>
      </c>
      <c r="E177" s="40"/>
      <c r="F177" s="282" t="s">
        <v>263</v>
      </c>
      <c r="G177" s="40"/>
      <c r="H177" s="40"/>
      <c r="I177" s="154"/>
      <c r="J177" s="40"/>
      <c r="K177" s="40"/>
      <c r="L177" s="44"/>
      <c r="M177" s="283"/>
      <c r="N177" s="28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6" t="s">
        <v>180</v>
      </c>
      <c r="AU177" s="16" t="s">
        <v>94</v>
      </c>
    </row>
    <row r="178" s="13" customFormat="1">
      <c r="A178" s="13"/>
      <c r="B178" s="259"/>
      <c r="C178" s="260"/>
      <c r="D178" s="261" t="s">
        <v>169</v>
      </c>
      <c r="E178" s="262" t="s">
        <v>1</v>
      </c>
      <c r="F178" s="263" t="s">
        <v>264</v>
      </c>
      <c r="G178" s="260"/>
      <c r="H178" s="264">
        <v>7.5800000000000001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169</v>
      </c>
      <c r="AU178" s="270" t="s">
        <v>94</v>
      </c>
      <c r="AV178" s="13" t="s">
        <v>94</v>
      </c>
      <c r="AW178" s="13" t="s">
        <v>41</v>
      </c>
      <c r="AX178" s="13" t="s">
        <v>91</v>
      </c>
      <c r="AY178" s="270" t="s">
        <v>160</v>
      </c>
    </row>
    <row r="179" s="2" customFormat="1" ht="16.5" customHeight="1">
      <c r="A179" s="38"/>
      <c r="B179" s="39"/>
      <c r="C179" s="285" t="s">
        <v>265</v>
      </c>
      <c r="D179" s="285" t="s">
        <v>218</v>
      </c>
      <c r="E179" s="286" t="s">
        <v>266</v>
      </c>
      <c r="F179" s="287" t="s">
        <v>267</v>
      </c>
      <c r="G179" s="288" t="s">
        <v>165</v>
      </c>
      <c r="H179" s="289">
        <v>24.800000000000001</v>
      </c>
      <c r="I179" s="290"/>
      <c r="J179" s="291">
        <f>ROUND(I179*H179,2)</f>
        <v>0</v>
      </c>
      <c r="K179" s="287" t="s">
        <v>1</v>
      </c>
      <c r="L179" s="292"/>
      <c r="M179" s="293" t="s">
        <v>1</v>
      </c>
      <c r="N179" s="294" t="s">
        <v>49</v>
      </c>
      <c r="O179" s="91"/>
      <c r="P179" s="255">
        <f>O179*H179</f>
        <v>0</v>
      </c>
      <c r="Q179" s="255">
        <v>0.47199999999999998</v>
      </c>
      <c r="R179" s="255">
        <f>Q179*H179</f>
        <v>11.7056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205</v>
      </c>
      <c r="AT179" s="257" t="s">
        <v>218</v>
      </c>
      <c r="AU179" s="257" t="s">
        <v>94</v>
      </c>
      <c r="AY179" s="16" t="s">
        <v>160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6" t="s">
        <v>91</v>
      </c>
      <c r="BK179" s="258">
        <f>ROUND(I179*H179,2)</f>
        <v>0</v>
      </c>
      <c r="BL179" s="16" t="s">
        <v>167</v>
      </c>
      <c r="BM179" s="257" t="s">
        <v>268</v>
      </c>
    </row>
    <row r="180" s="2" customFormat="1">
      <c r="A180" s="38"/>
      <c r="B180" s="39"/>
      <c r="C180" s="40"/>
      <c r="D180" s="261" t="s">
        <v>180</v>
      </c>
      <c r="E180" s="40"/>
      <c r="F180" s="282" t="s">
        <v>269</v>
      </c>
      <c r="G180" s="40"/>
      <c r="H180" s="40"/>
      <c r="I180" s="154"/>
      <c r="J180" s="40"/>
      <c r="K180" s="40"/>
      <c r="L180" s="44"/>
      <c r="M180" s="283"/>
      <c r="N180" s="28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6" t="s">
        <v>180</v>
      </c>
      <c r="AU180" s="16" t="s">
        <v>94</v>
      </c>
    </row>
    <row r="181" s="13" customFormat="1">
      <c r="A181" s="13"/>
      <c r="B181" s="259"/>
      <c r="C181" s="260"/>
      <c r="D181" s="261" t="s">
        <v>169</v>
      </c>
      <c r="E181" s="262" t="s">
        <v>1</v>
      </c>
      <c r="F181" s="263" t="s">
        <v>270</v>
      </c>
      <c r="G181" s="260"/>
      <c r="H181" s="264">
        <v>24.800000000000001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169</v>
      </c>
      <c r="AU181" s="270" t="s">
        <v>94</v>
      </c>
      <c r="AV181" s="13" t="s">
        <v>94</v>
      </c>
      <c r="AW181" s="13" t="s">
        <v>41</v>
      </c>
      <c r="AX181" s="13" t="s">
        <v>91</v>
      </c>
      <c r="AY181" s="270" t="s">
        <v>160</v>
      </c>
    </row>
    <row r="182" s="2" customFormat="1" ht="16.5" customHeight="1">
      <c r="A182" s="38"/>
      <c r="B182" s="39"/>
      <c r="C182" s="246" t="s">
        <v>271</v>
      </c>
      <c r="D182" s="246" t="s">
        <v>162</v>
      </c>
      <c r="E182" s="247" t="s">
        <v>272</v>
      </c>
      <c r="F182" s="248" t="s">
        <v>273</v>
      </c>
      <c r="G182" s="249" t="s">
        <v>233</v>
      </c>
      <c r="H182" s="250">
        <v>2</v>
      </c>
      <c r="I182" s="251"/>
      <c r="J182" s="252">
        <f>ROUND(I182*H182,2)</f>
        <v>0</v>
      </c>
      <c r="K182" s="248" t="s">
        <v>1</v>
      </c>
      <c r="L182" s="44"/>
      <c r="M182" s="253" t="s">
        <v>1</v>
      </c>
      <c r="N182" s="254" t="s">
        <v>49</v>
      </c>
      <c r="O182" s="91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167</v>
      </c>
      <c r="AT182" s="257" t="s">
        <v>162</v>
      </c>
      <c r="AU182" s="257" t="s">
        <v>94</v>
      </c>
      <c r="AY182" s="16" t="s">
        <v>160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6" t="s">
        <v>91</v>
      </c>
      <c r="BK182" s="258">
        <f>ROUND(I182*H182,2)</f>
        <v>0</v>
      </c>
      <c r="BL182" s="16" t="s">
        <v>167</v>
      </c>
      <c r="BM182" s="257" t="s">
        <v>274</v>
      </c>
    </row>
    <row r="183" s="13" customFormat="1">
      <c r="A183" s="13"/>
      <c r="B183" s="259"/>
      <c r="C183" s="260"/>
      <c r="D183" s="261" t="s">
        <v>169</v>
      </c>
      <c r="E183" s="262" t="s">
        <v>1</v>
      </c>
      <c r="F183" s="263" t="s">
        <v>275</v>
      </c>
      <c r="G183" s="260"/>
      <c r="H183" s="264">
        <v>2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169</v>
      </c>
      <c r="AU183" s="270" t="s">
        <v>94</v>
      </c>
      <c r="AV183" s="13" t="s">
        <v>94</v>
      </c>
      <c r="AW183" s="13" t="s">
        <v>41</v>
      </c>
      <c r="AX183" s="13" t="s">
        <v>91</v>
      </c>
      <c r="AY183" s="270" t="s">
        <v>160</v>
      </c>
    </row>
    <row r="184" s="2" customFormat="1" ht="16.5" customHeight="1">
      <c r="A184" s="38"/>
      <c r="B184" s="39"/>
      <c r="C184" s="285" t="s">
        <v>7</v>
      </c>
      <c r="D184" s="285" t="s">
        <v>218</v>
      </c>
      <c r="E184" s="286" t="s">
        <v>276</v>
      </c>
      <c r="F184" s="287" t="s">
        <v>277</v>
      </c>
      <c r="G184" s="288" t="s">
        <v>165</v>
      </c>
      <c r="H184" s="289">
        <v>11.5</v>
      </c>
      <c r="I184" s="290"/>
      <c r="J184" s="291">
        <f>ROUND(I184*H184,2)</f>
        <v>0</v>
      </c>
      <c r="K184" s="287" t="s">
        <v>1</v>
      </c>
      <c r="L184" s="292"/>
      <c r="M184" s="293" t="s">
        <v>1</v>
      </c>
      <c r="N184" s="294" t="s">
        <v>49</v>
      </c>
      <c r="O184" s="91"/>
      <c r="P184" s="255">
        <f>O184*H184</f>
        <v>0</v>
      </c>
      <c r="Q184" s="255">
        <v>0.47199999999999998</v>
      </c>
      <c r="R184" s="255">
        <f>Q184*H184</f>
        <v>5.4279999999999999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205</v>
      </c>
      <c r="AT184" s="257" t="s">
        <v>218</v>
      </c>
      <c r="AU184" s="257" t="s">
        <v>94</v>
      </c>
      <c r="AY184" s="16" t="s">
        <v>160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6" t="s">
        <v>91</v>
      </c>
      <c r="BK184" s="258">
        <f>ROUND(I184*H184,2)</f>
        <v>0</v>
      </c>
      <c r="BL184" s="16" t="s">
        <v>167</v>
      </c>
      <c r="BM184" s="257" t="s">
        <v>278</v>
      </c>
    </row>
    <row r="185" s="2" customFormat="1">
      <c r="A185" s="38"/>
      <c r="B185" s="39"/>
      <c r="C185" s="40"/>
      <c r="D185" s="261" t="s">
        <v>180</v>
      </c>
      <c r="E185" s="40"/>
      <c r="F185" s="282" t="s">
        <v>279</v>
      </c>
      <c r="G185" s="40"/>
      <c r="H185" s="40"/>
      <c r="I185" s="154"/>
      <c r="J185" s="40"/>
      <c r="K185" s="40"/>
      <c r="L185" s="44"/>
      <c r="M185" s="283"/>
      <c r="N185" s="284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6" t="s">
        <v>180</v>
      </c>
      <c r="AU185" s="16" t="s">
        <v>94</v>
      </c>
    </row>
    <row r="186" s="13" customFormat="1">
      <c r="A186" s="13"/>
      <c r="B186" s="259"/>
      <c r="C186" s="260"/>
      <c r="D186" s="261" t="s">
        <v>169</v>
      </c>
      <c r="E186" s="262" t="s">
        <v>1</v>
      </c>
      <c r="F186" s="263" t="s">
        <v>280</v>
      </c>
      <c r="G186" s="260"/>
      <c r="H186" s="264">
        <v>11.5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169</v>
      </c>
      <c r="AU186" s="270" t="s">
        <v>94</v>
      </c>
      <c r="AV186" s="13" t="s">
        <v>94</v>
      </c>
      <c r="AW186" s="13" t="s">
        <v>41</v>
      </c>
      <c r="AX186" s="13" t="s">
        <v>91</v>
      </c>
      <c r="AY186" s="270" t="s">
        <v>160</v>
      </c>
    </row>
    <row r="187" s="2" customFormat="1" ht="16.5" customHeight="1">
      <c r="A187" s="38"/>
      <c r="B187" s="39"/>
      <c r="C187" s="246" t="s">
        <v>281</v>
      </c>
      <c r="D187" s="246" t="s">
        <v>162</v>
      </c>
      <c r="E187" s="247" t="s">
        <v>282</v>
      </c>
      <c r="F187" s="248" t="s">
        <v>283</v>
      </c>
      <c r="G187" s="249" t="s">
        <v>284</v>
      </c>
      <c r="H187" s="250">
        <v>1</v>
      </c>
      <c r="I187" s="251"/>
      <c r="J187" s="252">
        <f>ROUND(I187*H187,2)</f>
        <v>0</v>
      </c>
      <c r="K187" s="248" t="s">
        <v>1</v>
      </c>
      <c r="L187" s="44"/>
      <c r="M187" s="253" t="s">
        <v>1</v>
      </c>
      <c r="N187" s="254" t="s">
        <v>49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167</v>
      </c>
      <c r="AT187" s="257" t="s">
        <v>162</v>
      </c>
      <c r="AU187" s="257" t="s">
        <v>94</v>
      </c>
      <c r="AY187" s="16" t="s">
        <v>160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6" t="s">
        <v>91</v>
      </c>
      <c r="BK187" s="258">
        <f>ROUND(I187*H187,2)</f>
        <v>0</v>
      </c>
      <c r="BL187" s="16" t="s">
        <v>167</v>
      </c>
      <c r="BM187" s="257" t="s">
        <v>285</v>
      </c>
    </row>
    <row r="188" s="2" customFormat="1">
      <c r="A188" s="38"/>
      <c r="B188" s="39"/>
      <c r="C188" s="40"/>
      <c r="D188" s="261" t="s">
        <v>180</v>
      </c>
      <c r="E188" s="40"/>
      <c r="F188" s="282" t="s">
        <v>286</v>
      </c>
      <c r="G188" s="40"/>
      <c r="H188" s="40"/>
      <c r="I188" s="154"/>
      <c r="J188" s="40"/>
      <c r="K188" s="40"/>
      <c r="L188" s="44"/>
      <c r="M188" s="283"/>
      <c r="N188" s="284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6" t="s">
        <v>180</v>
      </c>
      <c r="AU188" s="16" t="s">
        <v>94</v>
      </c>
    </row>
    <row r="189" s="12" customFormat="1" ht="22.8" customHeight="1">
      <c r="A189" s="12"/>
      <c r="B189" s="230"/>
      <c r="C189" s="231"/>
      <c r="D189" s="232" t="s">
        <v>83</v>
      </c>
      <c r="E189" s="244" t="s">
        <v>167</v>
      </c>
      <c r="F189" s="244" t="s">
        <v>287</v>
      </c>
      <c r="G189" s="231"/>
      <c r="H189" s="231"/>
      <c r="I189" s="234"/>
      <c r="J189" s="245">
        <f>BK189</f>
        <v>0</v>
      </c>
      <c r="K189" s="231"/>
      <c r="L189" s="236"/>
      <c r="M189" s="237"/>
      <c r="N189" s="238"/>
      <c r="O189" s="238"/>
      <c r="P189" s="239">
        <f>SUM(P190:P217)</f>
        <v>0</v>
      </c>
      <c r="Q189" s="238"/>
      <c r="R189" s="239">
        <f>SUM(R190:R217)</f>
        <v>217.41416444000001</v>
      </c>
      <c r="S189" s="238"/>
      <c r="T189" s="240">
        <f>SUM(T190:T217)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1" t="s">
        <v>91</v>
      </c>
      <c r="AT189" s="242" t="s">
        <v>83</v>
      </c>
      <c r="AU189" s="242" t="s">
        <v>91</v>
      </c>
      <c r="AY189" s="241" t="s">
        <v>160</v>
      </c>
      <c r="BK189" s="243">
        <f>SUM(BK190:BK217)</f>
        <v>0</v>
      </c>
    </row>
    <row r="190" s="2" customFormat="1" ht="16.5" customHeight="1">
      <c r="A190" s="38"/>
      <c r="B190" s="39"/>
      <c r="C190" s="246" t="s">
        <v>288</v>
      </c>
      <c r="D190" s="246" t="s">
        <v>162</v>
      </c>
      <c r="E190" s="247" t="s">
        <v>289</v>
      </c>
      <c r="F190" s="248" t="s">
        <v>290</v>
      </c>
      <c r="G190" s="249" t="s">
        <v>185</v>
      </c>
      <c r="H190" s="250">
        <v>67.430000000000007</v>
      </c>
      <c r="I190" s="251"/>
      <c r="J190" s="252">
        <f>ROUND(I190*H190,2)</f>
        <v>0</v>
      </c>
      <c r="K190" s="248" t="s">
        <v>1</v>
      </c>
      <c r="L190" s="44"/>
      <c r="M190" s="253" t="s">
        <v>1</v>
      </c>
      <c r="N190" s="254" t="s">
        <v>49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167</v>
      </c>
      <c r="AT190" s="257" t="s">
        <v>162</v>
      </c>
      <c r="AU190" s="257" t="s">
        <v>94</v>
      </c>
      <c r="AY190" s="16" t="s">
        <v>160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6" t="s">
        <v>91</v>
      </c>
      <c r="BK190" s="258">
        <f>ROUND(I190*H190,2)</f>
        <v>0</v>
      </c>
      <c r="BL190" s="16" t="s">
        <v>167</v>
      </c>
      <c r="BM190" s="257" t="s">
        <v>291</v>
      </c>
    </row>
    <row r="191" s="2" customFormat="1">
      <c r="A191" s="38"/>
      <c r="B191" s="39"/>
      <c r="C191" s="40"/>
      <c r="D191" s="261" t="s">
        <v>180</v>
      </c>
      <c r="E191" s="40"/>
      <c r="F191" s="282" t="s">
        <v>292</v>
      </c>
      <c r="G191" s="40"/>
      <c r="H191" s="40"/>
      <c r="I191" s="154"/>
      <c r="J191" s="40"/>
      <c r="K191" s="40"/>
      <c r="L191" s="44"/>
      <c r="M191" s="283"/>
      <c r="N191" s="284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6" t="s">
        <v>180</v>
      </c>
      <c r="AU191" s="16" t="s">
        <v>94</v>
      </c>
    </row>
    <row r="192" s="13" customFormat="1">
      <c r="A192" s="13"/>
      <c r="B192" s="259"/>
      <c r="C192" s="260"/>
      <c r="D192" s="261" t="s">
        <v>169</v>
      </c>
      <c r="E192" s="262" t="s">
        <v>1</v>
      </c>
      <c r="F192" s="263" t="s">
        <v>293</v>
      </c>
      <c r="G192" s="260"/>
      <c r="H192" s="264">
        <v>67.430000000000007</v>
      </c>
      <c r="I192" s="265"/>
      <c r="J192" s="260"/>
      <c r="K192" s="260"/>
      <c r="L192" s="266"/>
      <c r="M192" s="267"/>
      <c r="N192" s="268"/>
      <c r="O192" s="268"/>
      <c r="P192" s="268"/>
      <c r="Q192" s="268"/>
      <c r="R192" s="268"/>
      <c r="S192" s="268"/>
      <c r="T192" s="26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0" t="s">
        <v>169</v>
      </c>
      <c r="AU192" s="270" t="s">
        <v>94</v>
      </c>
      <c r="AV192" s="13" t="s">
        <v>94</v>
      </c>
      <c r="AW192" s="13" t="s">
        <v>41</v>
      </c>
      <c r="AX192" s="13" t="s">
        <v>91</v>
      </c>
      <c r="AY192" s="270" t="s">
        <v>160</v>
      </c>
    </row>
    <row r="193" s="2" customFormat="1" ht="16.5" customHeight="1">
      <c r="A193" s="38"/>
      <c r="B193" s="39"/>
      <c r="C193" s="246" t="s">
        <v>294</v>
      </c>
      <c r="D193" s="246" t="s">
        <v>162</v>
      </c>
      <c r="E193" s="247" t="s">
        <v>295</v>
      </c>
      <c r="F193" s="248" t="s">
        <v>296</v>
      </c>
      <c r="G193" s="249" t="s">
        <v>165</v>
      </c>
      <c r="H193" s="250">
        <v>4.8600000000000003</v>
      </c>
      <c r="I193" s="251"/>
      <c r="J193" s="252">
        <f>ROUND(I193*H193,2)</f>
        <v>0</v>
      </c>
      <c r="K193" s="248" t="s">
        <v>166</v>
      </c>
      <c r="L193" s="44"/>
      <c r="M193" s="253" t="s">
        <v>1</v>
      </c>
      <c r="N193" s="254" t="s">
        <v>49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167</v>
      </c>
      <c r="AT193" s="257" t="s">
        <v>162</v>
      </c>
      <c r="AU193" s="257" t="s">
        <v>94</v>
      </c>
      <c r="AY193" s="16" t="s">
        <v>160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6" t="s">
        <v>91</v>
      </c>
      <c r="BK193" s="258">
        <f>ROUND(I193*H193,2)</f>
        <v>0</v>
      </c>
      <c r="BL193" s="16" t="s">
        <v>167</v>
      </c>
      <c r="BM193" s="257" t="s">
        <v>297</v>
      </c>
    </row>
    <row r="194" s="13" customFormat="1">
      <c r="A194" s="13"/>
      <c r="B194" s="259"/>
      <c r="C194" s="260"/>
      <c r="D194" s="261" t="s">
        <v>169</v>
      </c>
      <c r="E194" s="262" t="s">
        <v>1</v>
      </c>
      <c r="F194" s="263" t="s">
        <v>298</v>
      </c>
      <c r="G194" s="260"/>
      <c r="H194" s="264">
        <v>4.8600000000000003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169</v>
      </c>
      <c r="AU194" s="270" t="s">
        <v>94</v>
      </c>
      <c r="AV194" s="13" t="s">
        <v>94</v>
      </c>
      <c r="AW194" s="13" t="s">
        <v>41</v>
      </c>
      <c r="AX194" s="13" t="s">
        <v>91</v>
      </c>
      <c r="AY194" s="270" t="s">
        <v>160</v>
      </c>
    </row>
    <row r="195" s="2" customFormat="1" ht="24" customHeight="1">
      <c r="A195" s="38"/>
      <c r="B195" s="39"/>
      <c r="C195" s="246" t="s">
        <v>299</v>
      </c>
      <c r="D195" s="246" t="s">
        <v>162</v>
      </c>
      <c r="E195" s="247" t="s">
        <v>300</v>
      </c>
      <c r="F195" s="248" t="s">
        <v>301</v>
      </c>
      <c r="G195" s="249" t="s">
        <v>208</v>
      </c>
      <c r="H195" s="250">
        <v>20.260000000000002</v>
      </c>
      <c r="I195" s="251"/>
      <c r="J195" s="252">
        <f>ROUND(I195*H195,2)</f>
        <v>0</v>
      </c>
      <c r="K195" s="248" t="s">
        <v>166</v>
      </c>
      <c r="L195" s="44"/>
      <c r="M195" s="253" t="s">
        <v>1</v>
      </c>
      <c r="N195" s="254" t="s">
        <v>49</v>
      </c>
      <c r="O195" s="91"/>
      <c r="P195" s="255">
        <f>O195*H195</f>
        <v>0</v>
      </c>
      <c r="Q195" s="255">
        <v>0.01787</v>
      </c>
      <c r="R195" s="255">
        <f>Q195*H195</f>
        <v>0.36204620000000004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167</v>
      </c>
      <c r="AT195" s="257" t="s">
        <v>162</v>
      </c>
      <c r="AU195" s="257" t="s">
        <v>94</v>
      </c>
      <c r="AY195" s="16" t="s">
        <v>160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6" t="s">
        <v>91</v>
      </c>
      <c r="BK195" s="258">
        <f>ROUND(I195*H195,2)</f>
        <v>0</v>
      </c>
      <c r="BL195" s="16" t="s">
        <v>167</v>
      </c>
      <c r="BM195" s="257" t="s">
        <v>302</v>
      </c>
    </row>
    <row r="196" s="13" customFormat="1">
      <c r="A196" s="13"/>
      <c r="B196" s="259"/>
      <c r="C196" s="260"/>
      <c r="D196" s="261" t="s">
        <v>169</v>
      </c>
      <c r="E196" s="262" t="s">
        <v>1</v>
      </c>
      <c r="F196" s="263" t="s">
        <v>303</v>
      </c>
      <c r="G196" s="260"/>
      <c r="H196" s="264">
        <v>20.260000000000002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169</v>
      </c>
      <c r="AU196" s="270" t="s">
        <v>94</v>
      </c>
      <c r="AV196" s="13" t="s">
        <v>94</v>
      </c>
      <c r="AW196" s="13" t="s">
        <v>41</v>
      </c>
      <c r="AX196" s="13" t="s">
        <v>91</v>
      </c>
      <c r="AY196" s="270" t="s">
        <v>160</v>
      </c>
    </row>
    <row r="197" s="2" customFormat="1" ht="24" customHeight="1">
      <c r="A197" s="38"/>
      <c r="B197" s="39"/>
      <c r="C197" s="246" t="s">
        <v>304</v>
      </c>
      <c r="D197" s="246" t="s">
        <v>162</v>
      </c>
      <c r="E197" s="247" t="s">
        <v>305</v>
      </c>
      <c r="F197" s="248" t="s">
        <v>306</v>
      </c>
      <c r="G197" s="249" t="s">
        <v>208</v>
      </c>
      <c r="H197" s="250">
        <v>20.260000000000002</v>
      </c>
      <c r="I197" s="251"/>
      <c r="J197" s="252">
        <f>ROUND(I197*H197,2)</f>
        <v>0</v>
      </c>
      <c r="K197" s="248" t="s">
        <v>166</v>
      </c>
      <c r="L197" s="44"/>
      <c r="M197" s="253" t="s">
        <v>1</v>
      </c>
      <c r="N197" s="254" t="s">
        <v>49</v>
      </c>
      <c r="O197" s="91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167</v>
      </c>
      <c r="AT197" s="257" t="s">
        <v>162</v>
      </c>
      <c r="AU197" s="257" t="s">
        <v>94</v>
      </c>
      <c r="AY197" s="16" t="s">
        <v>160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6" t="s">
        <v>91</v>
      </c>
      <c r="BK197" s="258">
        <f>ROUND(I197*H197,2)</f>
        <v>0</v>
      </c>
      <c r="BL197" s="16" t="s">
        <v>167</v>
      </c>
      <c r="BM197" s="257" t="s">
        <v>307</v>
      </c>
    </row>
    <row r="198" s="2" customFormat="1" ht="16.5" customHeight="1">
      <c r="A198" s="38"/>
      <c r="B198" s="39"/>
      <c r="C198" s="246" t="s">
        <v>308</v>
      </c>
      <c r="D198" s="246" t="s">
        <v>162</v>
      </c>
      <c r="E198" s="247" t="s">
        <v>309</v>
      </c>
      <c r="F198" s="248" t="s">
        <v>310</v>
      </c>
      <c r="G198" s="249" t="s">
        <v>185</v>
      </c>
      <c r="H198" s="250">
        <v>0.52200000000000002</v>
      </c>
      <c r="I198" s="251"/>
      <c r="J198" s="252">
        <f>ROUND(I198*H198,2)</f>
        <v>0</v>
      </c>
      <c r="K198" s="248" t="s">
        <v>166</v>
      </c>
      <c r="L198" s="44"/>
      <c r="M198" s="253" t="s">
        <v>1</v>
      </c>
      <c r="N198" s="254" t="s">
        <v>49</v>
      </c>
      <c r="O198" s="91"/>
      <c r="P198" s="255">
        <f>O198*H198</f>
        <v>0</v>
      </c>
      <c r="Q198" s="255">
        <v>1.0485199999999999</v>
      </c>
      <c r="R198" s="255">
        <f>Q198*H198</f>
        <v>0.54732744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167</v>
      </c>
      <c r="AT198" s="257" t="s">
        <v>162</v>
      </c>
      <c r="AU198" s="257" t="s">
        <v>94</v>
      </c>
      <c r="AY198" s="16" t="s">
        <v>160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6" t="s">
        <v>91</v>
      </c>
      <c r="BK198" s="258">
        <f>ROUND(I198*H198,2)</f>
        <v>0</v>
      </c>
      <c r="BL198" s="16" t="s">
        <v>167</v>
      </c>
      <c r="BM198" s="257" t="s">
        <v>311</v>
      </c>
    </row>
    <row r="199" s="13" customFormat="1">
      <c r="A199" s="13"/>
      <c r="B199" s="259"/>
      <c r="C199" s="260"/>
      <c r="D199" s="261" t="s">
        <v>169</v>
      </c>
      <c r="E199" s="262" t="s">
        <v>1</v>
      </c>
      <c r="F199" s="263" t="s">
        <v>312</v>
      </c>
      <c r="G199" s="260"/>
      <c r="H199" s="264">
        <v>0.52200000000000002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169</v>
      </c>
      <c r="AU199" s="270" t="s">
        <v>94</v>
      </c>
      <c r="AV199" s="13" t="s">
        <v>94</v>
      </c>
      <c r="AW199" s="13" t="s">
        <v>41</v>
      </c>
      <c r="AX199" s="13" t="s">
        <v>91</v>
      </c>
      <c r="AY199" s="270" t="s">
        <v>160</v>
      </c>
    </row>
    <row r="200" s="2" customFormat="1" ht="16.5" customHeight="1">
      <c r="A200" s="38"/>
      <c r="B200" s="39"/>
      <c r="C200" s="246" t="s">
        <v>313</v>
      </c>
      <c r="D200" s="246" t="s">
        <v>162</v>
      </c>
      <c r="E200" s="247" t="s">
        <v>314</v>
      </c>
      <c r="F200" s="248" t="s">
        <v>315</v>
      </c>
      <c r="G200" s="249" t="s">
        <v>185</v>
      </c>
      <c r="H200" s="250">
        <v>7.5369999999999999</v>
      </c>
      <c r="I200" s="251"/>
      <c r="J200" s="252">
        <f>ROUND(I200*H200,2)</f>
        <v>0</v>
      </c>
      <c r="K200" s="248" t="s">
        <v>1</v>
      </c>
      <c r="L200" s="44"/>
      <c r="M200" s="253" t="s">
        <v>1</v>
      </c>
      <c r="N200" s="254" t="s">
        <v>49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167</v>
      </c>
      <c r="AT200" s="257" t="s">
        <v>162</v>
      </c>
      <c r="AU200" s="257" t="s">
        <v>94</v>
      </c>
      <c r="AY200" s="16" t="s">
        <v>160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6" t="s">
        <v>91</v>
      </c>
      <c r="BK200" s="258">
        <f>ROUND(I200*H200,2)</f>
        <v>0</v>
      </c>
      <c r="BL200" s="16" t="s">
        <v>167</v>
      </c>
      <c r="BM200" s="257" t="s">
        <v>316</v>
      </c>
    </row>
    <row r="201" s="13" customFormat="1">
      <c r="A201" s="13"/>
      <c r="B201" s="259"/>
      <c r="C201" s="260"/>
      <c r="D201" s="261" t="s">
        <v>169</v>
      </c>
      <c r="E201" s="262" t="s">
        <v>1</v>
      </c>
      <c r="F201" s="263" t="s">
        <v>317</v>
      </c>
      <c r="G201" s="260"/>
      <c r="H201" s="264">
        <v>7.5369999999999999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169</v>
      </c>
      <c r="AU201" s="270" t="s">
        <v>94</v>
      </c>
      <c r="AV201" s="13" t="s">
        <v>94</v>
      </c>
      <c r="AW201" s="13" t="s">
        <v>41</v>
      </c>
      <c r="AX201" s="13" t="s">
        <v>91</v>
      </c>
      <c r="AY201" s="270" t="s">
        <v>160</v>
      </c>
    </row>
    <row r="202" s="2" customFormat="1" ht="16.5" customHeight="1">
      <c r="A202" s="38"/>
      <c r="B202" s="39"/>
      <c r="C202" s="246" t="s">
        <v>318</v>
      </c>
      <c r="D202" s="246" t="s">
        <v>162</v>
      </c>
      <c r="E202" s="247" t="s">
        <v>319</v>
      </c>
      <c r="F202" s="248" t="s">
        <v>320</v>
      </c>
      <c r="G202" s="249" t="s">
        <v>185</v>
      </c>
      <c r="H202" s="250">
        <v>47.697000000000003</v>
      </c>
      <c r="I202" s="251"/>
      <c r="J202" s="252">
        <f>ROUND(I202*H202,2)</f>
        <v>0</v>
      </c>
      <c r="K202" s="248" t="s">
        <v>1</v>
      </c>
      <c r="L202" s="44"/>
      <c r="M202" s="253" t="s">
        <v>1</v>
      </c>
      <c r="N202" s="254" t="s">
        <v>49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167</v>
      </c>
      <c r="AT202" s="257" t="s">
        <v>162</v>
      </c>
      <c r="AU202" s="257" t="s">
        <v>94</v>
      </c>
      <c r="AY202" s="16" t="s">
        <v>160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6" t="s">
        <v>91</v>
      </c>
      <c r="BK202" s="258">
        <f>ROUND(I202*H202,2)</f>
        <v>0</v>
      </c>
      <c r="BL202" s="16" t="s">
        <v>167</v>
      </c>
      <c r="BM202" s="257" t="s">
        <v>321</v>
      </c>
    </row>
    <row r="203" s="13" customFormat="1">
      <c r="A203" s="13"/>
      <c r="B203" s="259"/>
      <c r="C203" s="260"/>
      <c r="D203" s="261" t="s">
        <v>169</v>
      </c>
      <c r="E203" s="262" t="s">
        <v>1</v>
      </c>
      <c r="F203" s="263" t="s">
        <v>322</v>
      </c>
      <c r="G203" s="260"/>
      <c r="H203" s="264">
        <v>47.697000000000003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169</v>
      </c>
      <c r="AU203" s="270" t="s">
        <v>94</v>
      </c>
      <c r="AV203" s="13" t="s">
        <v>94</v>
      </c>
      <c r="AW203" s="13" t="s">
        <v>41</v>
      </c>
      <c r="AX203" s="13" t="s">
        <v>91</v>
      </c>
      <c r="AY203" s="270" t="s">
        <v>160</v>
      </c>
    </row>
    <row r="204" s="2" customFormat="1" ht="24" customHeight="1">
      <c r="A204" s="38"/>
      <c r="B204" s="39"/>
      <c r="C204" s="246" t="s">
        <v>323</v>
      </c>
      <c r="D204" s="246" t="s">
        <v>162</v>
      </c>
      <c r="E204" s="247" t="s">
        <v>324</v>
      </c>
      <c r="F204" s="248" t="s">
        <v>325</v>
      </c>
      <c r="G204" s="249" t="s">
        <v>208</v>
      </c>
      <c r="H204" s="250">
        <v>83.099999999999994</v>
      </c>
      <c r="I204" s="251"/>
      <c r="J204" s="252">
        <f>ROUND(I204*H204,2)</f>
        <v>0</v>
      </c>
      <c r="K204" s="248" t="s">
        <v>166</v>
      </c>
      <c r="L204" s="44"/>
      <c r="M204" s="253" t="s">
        <v>1</v>
      </c>
      <c r="N204" s="254" t="s">
        <v>49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167</v>
      </c>
      <c r="AT204" s="257" t="s">
        <v>162</v>
      </c>
      <c r="AU204" s="257" t="s">
        <v>94</v>
      </c>
      <c r="AY204" s="16" t="s">
        <v>160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6" t="s">
        <v>91</v>
      </c>
      <c r="BK204" s="258">
        <f>ROUND(I204*H204,2)</f>
        <v>0</v>
      </c>
      <c r="BL204" s="16" t="s">
        <v>167</v>
      </c>
      <c r="BM204" s="257" t="s">
        <v>326</v>
      </c>
    </row>
    <row r="205" s="13" customFormat="1">
      <c r="A205" s="13"/>
      <c r="B205" s="259"/>
      <c r="C205" s="260"/>
      <c r="D205" s="261" t="s">
        <v>169</v>
      </c>
      <c r="E205" s="262" t="s">
        <v>1</v>
      </c>
      <c r="F205" s="263" t="s">
        <v>327</v>
      </c>
      <c r="G205" s="260"/>
      <c r="H205" s="264">
        <v>83.099999999999994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169</v>
      </c>
      <c r="AU205" s="270" t="s">
        <v>94</v>
      </c>
      <c r="AV205" s="13" t="s">
        <v>94</v>
      </c>
      <c r="AW205" s="13" t="s">
        <v>41</v>
      </c>
      <c r="AX205" s="13" t="s">
        <v>91</v>
      </c>
      <c r="AY205" s="270" t="s">
        <v>160</v>
      </c>
    </row>
    <row r="206" s="2" customFormat="1" ht="24" customHeight="1">
      <c r="A206" s="38"/>
      <c r="B206" s="39"/>
      <c r="C206" s="246" t="s">
        <v>328</v>
      </c>
      <c r="D206" s="246" t="s">
        <v>162</v>
      </c>
      <c r="E206" s="247" t="s">
        <v>329</v>
      </c>
      <c r="F206" s="248" t="s">
        <v>330</v>
      </c>
      <c r="G206" s="249" t="s">
        <v>208</v>
      </c>
      <c r="H206" s="250">
        <v>6.6520000000000001</v>
      </c>
      <c r="I206" s="251"/>
      <c r="J206" s="252">
        <f>ROUND(I206*H206,2)</f>
        <v>0</v>
      </c>
      <c r="K206" s="248" t="s">
        <v>166</v>
      </c>
      <c r="L206" s="44"/>
      <c r="M206" s="253" t="s">
        <v>1</v>
      </c>
      <c r="N206" s="254" t="s">
        <v>49</v>
      </c>
      <c r="O206" s="91"/>
      <c r="P206" s="255">
        <f>O206*H206</f>
        <v>0</v>
      </c>
      <c r="Q206" s="255">
        <v>0.026450000000000001</v>
      </c>
      <c r="R206" s="255">
        <f>Q206*H206</f>
        <v>0.1759454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167</v>
      </c>
      <c r="AT206" s="257" t="s">
        <v>162</v>
      </c>
      <c r="AU206" s="257" t="s">
        <v>94</v>
      </c>
      <c r="AY206" s="16" t="s">
        <v>160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6" t="s">
        <v>91</v>
      </c>
      <c r="BK206" s="258">
        <f>ROUND(I206*H206,2)</f>
        <v>0</v>
      </c>
      <c r="BL206" s="16" t="s">
        <v>167</v>
      </c>
      <c r="BM206" s="257" t="s">
        <v>331</v>
      </c>
    </row>
    <row r="207" s="13" customFormat="1">
      <c r="A207" s="13"/>
      <c r="B207" s="259"/>
      <c r="C207" s="260"/>
      <c r="D207" s="261" t="s">
        <v>169</v>
      </c>
      <c r="E207" s="262" t="s">
        <v>1</v>
      </c>
      <c r="F207" s="263" t="s">
        <v>332</v>
      </c>
      <c r="G207" s="260"/>
      <c r="H207" s="264">
        <v>1.478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169</v>
      </c>
      <c r="AU207" s="270" t="s">
        <v>94</v>
      </c>
      <c r="AV207" s="13" t="s">
        <v>94</v>
      </c>
      <c r="AW207" s="13" t="s">
        <v>41</v>
      </c>
      <c r="AX207" s="13" t="s">
        <v>84</v>
      </c>
      <c r="AY207" s="270" t="s">
        <v>160</v>
      </c>
    </row>
    <row r="208" s="13" customFormat="1">
      <c r="A208" s="13"/>
      <c r="B208" s="259"/>
      <c r="C208" s="260"/>
      <c r="D208" s="261" t="s">
        <v>169</v>
      </c>
      <c r="E208" s="262" t="s">
        <v>1</v>
      </c>
      <c r="F208" s="263" t="s">
        <v>333</v>
      </c>
      <c r="G208" s="260"/>
      <c r="H208" s="264">
        <v>5.1740000000000004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169</v>
      </c>
      <c r="AU208" s="270" t="s">
        <v>94</v>
      </c>
      <c r="AV208" s="13" t="s">
        <v>94</v>
      </c>
      <c r="AW208" s="13" t="s">
        <v>41</v>
      </c>
      <c r="AX208" s="13" t="s">
        <v>84</v>
      </c>
      <c r="AY208" s="270" t="s">
        <v>160</v>
      </c>
    </row>
    <row r="209" s="14" customFormat="1">
      <c r="A209" s="14"/>
      <c r="B209" s="271"/>
      <c r="C209" s="272"/>
      <c r="D209" s="261" t="s">
        <v>169</v>
      </c>
      <c r="E209" s="273" t="s">
        <v>1</v>
      </c>
      <c r="F209" s="274" t="s">
        <v>172</v>
      </c>
      <c r="G209" s="272"/>
      <c r="H209" s="275">
        <v>6.6520000000000001</v>
      </c>
      <c r="I209" s="276"/>
      <c r="J209" s="272"/>
      <c r="K209" s="272"/>
      <c r="L209" s="277"/>
      <c r="M209" s="278"/>
      <c r="N209" s="279"/>
      <c r="O209" s="279"/>
      <c r="P209" s="279"/>
      <c r="Q209" s="279"/>
      <c r="R209" s="279"/>
      <c r="S209" s="279"/>
      <c r="T209" s="28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1" t="s">
        <v>169</v>
      </c>
      <c r="AU209" s="281" t="s">
        <v>94</v>
      </c>
      <c r="AV209" s="14" t="s">
        <v>167</v>
      </c>
      <c r="AW209" s="14" t="s">
        <v>41</v>
      </c>
      <c r="AX209" s="14" t="s">
        <v>91</v>
      </c>
      <c r="AY209" s="281" t="s">
        <v>160</v>
      </c>
    </row>
    <row r="210" s="2" customFormat="1" ht="24" customHeight="1">
      <c r="A210" s="38"/>
      <c r="B210" s="39"/>
      <c r="C210" s="246" t="s">
        <v>334</v>
      </c>
      <c r="D210" s="246" t="s">
        <v>162</v>
      </c>
      <c r="E210" s="247" t="s">
        <v>335</v>
      </c>
      <c r="F210" s="248" t="s">
        <v>336</v>
      </c>
      <c r="G210" s="249" t="s">
        <v>208</v>
      </c>
      <c r="H210" s="250">
        <v>6.6520000000000001</v>
      </c>
      <c r="I210" s="251"/>
      <c r="J210" s="252">
        <f>ROUND(I210*H210,2)</f>
        <v>0</v>
      </c>
      <c r="K210" s="248" t="s">
        <v>166</v>
      </c>
      <c r="L210" s="44"/>
      <c r="M210" s="253" t="s">
        <v>1</v>
      </c>
      <c r="N210" s="254" t="s">
        <v>49</v>
      </c>
      <c r="O210" s="91"/>
      <c r="P210" s="255">
        <f>O210*H210</f>
        <v>0</v>
      </c>
      <c r="Q210" s="255">
        <v>0.026450000000000001</v>
      </c>
      <c r="R210" s="255">
        <f>Q210*H210</f>
        <v>0.1759454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167</v>
      </c>
      <c r="AT210" s="257" t="s">
        <v>162</v>
      </c>
      <c r="AU210" s="257" t="s">
        <v>94</v>
      </c>
      <c r="AY210" s="16" t="s">
        <v>160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6" t="s">
        <v>91</v>
      </c>
      <c r="BK210" s="258">
        <f>ROUND(I210*H210,2)</f>
        <v>0</v>
      </c>
      <c r="BL210" s="16" t="s">
        <v>167</v>
      </c>
      <c r="BM210" s="257" t="s">
        <v>337</v>
      </c>
    </row>
    <row r="211" s="2" customFormat="1" ht="24" customHeight="1">
      <c r="A211" s="38"/>
      <c r="B211" s="39"/>
      <c r="C211" s="246" t="s">
        <v>338</v>
      </c>
      <c r="D211" s="246" t="s">
        <v>162</v>
      </c>
      <c r="E211" s="247" t="s">
        <v>339</v>
      </c>
      <c r="F211" s="248" t="s">
        <v>340</v>
      </c>
      <c r="G211" s="249" t="s">
        <v>165</v>
      </c>
      <c r="H211" s="250">
        <v>87.909999999999997</v>
      </c>
      <c r="I211" s="251"/>
      <c r="J211" s="252">
        <f>ROUND(I211*H211,2)</f>
        <v>0</v>
      </c>
      <c r="K211" s="248" t="s">
        <v>1</v>
      </c>
      <c r="L211" s="44"/>
      <c r="M211" s="253" t="s">
        <v>1</v>
      </c>
      <c r="N211" s="254" t="s">
        <v>49</v>
      </c>
      <c r="O211" s="91"/>
      <c r="P211" s="255">
        <f>O211*H211</f>
        <v>0</v>
      </c>
      <c r="Q211" s="255">
        <v>2.4500000000000002</v>
      </c>
      <c r="R211" s="255">
        <f>Q211*H211</f>
        <v>215.37950000000001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167</v>
      </c>
      <c r="AT211" s="257" t="s">
        <v>162</v>
      </c>
      <c r="AU211" s="257" t="s">
        <v>94</v>
      </c>
      <c r="AY211" s="16" t="s">
        <v>160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6" t="s">
        <v>91</v>
      </c>
      <c r="BK211" s="258">
        <f>ROUND(I211*H211,2)</f>
        <v>0</v>
      </c>
      <c r="BL211" s="16" t="s">
        <v>167</v>
      </c>
      <c r="BM211" s="257" t="s">
        <v>341</v>
      </c>
    </row>
    <row r="212" s="2" customFormat="1">
      <c r="A212" s="38"/>
      <c r="B212" s="39"/>
      <c r="C212" s="40"/>
      <c r="D212" s="261" t="s">
        <v>180</v>
      </c>
      <c r="E212" s="40"/>
      <c r="F212" s="282" t="s">
        <v>342</v>
      </c>
      <c r="G212" s="40"/>
      <c r="H212" s="40"/>
      <c r="I212" s="154"/>
      <c r="J212" s="40"/>
      <c r="K212" s="40"/>
      <c r="L212" s="44"/>
      <c r="M212" s="283"/>
      <c r="N212" s="28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6" t="s">
        <v>180</v>
      </c>
      <c r="AU212" s="16" t="s">
        <v>94</v>
      </c>
    </row>
    <row r="213" s="13" customFormat="1">
      <c r="A213" s="13"/>
      <c r="B213" s="259"/>
      <c r="C213" s="260"/>
      <c r="D213" s="261" t="s">
        <v>169</v>
      </c>
      <c r="E213" s="262" t="s">
        <v>1</v>
      </c>
      <c r="F213" s="263" t="s">
        <v>343</v>
      </c>
      <c r="G213" s="260"/>
      <c r="H213" s="264">
        <v>87.909999999999997</v>
      </c>
      <c r="I213" s="265"/>
      <c r="J213" s="260"/>
      <c r="K213" s="260"/>
      <c r="L213" s="266"/>
      <c r="M213" s="267"/>
      <c r="N213" s="268"/>
      <c r="O213" s="268"/>
      <c r="P213" s="268"/>
      <c r="Q213" s="268"/>
      <c r="R213" s="268"/>
      <c r="S213" s="268"/>
      <c r="T213" s="26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0" t="s">
        <v>169</v>
      </c>
      <c r="AU213" s="270" t="s">
        <v>94</v>
      </c>
      <c r="AV213" s="13" t="s">
        <v>94</v>
      </c>
      <c r="AW213" s="13" t="s">
        <v>41</v>
      </c>
      <c r="AX213" s="13" t="s">
        <v>91</v>
      </c>
      <c r="AY213" s="270" t="s">
        <v>160</v>
      </c>
    </row>
    <row r="214" s="2" customFormat="1" ht="24" customHeight="1">
      <c r="A214" s="38"/>
      <c r="B214" s="39"/>
      <c r="C214" s="246" t="s">
        <v>344</v>
      </c>
      <c r="D214" s="246" t="s">
        <v>162</v>
      </c>
      <c r="E214" s="247" t="s">
        <v>345</v>
      </c>
      <c r="F214" s="248" t="s">
        <v>346</v>
      </c>
      <c r="G214" s="249" t="s">
        <v>347</v>
      </c>
      <c r="H214" s="250">
        <v>1</v>
      </c>
      <c r="I214" s="251"/>
      <c r="J214" s="252">
        <f>ROUND(I214*H214,2)</f>
        <v>0</v>
      </c>
      <c r="K214" s="248" t="s">
        <v>1</v>
      </c>
      <c r="L214" s="44"/>
      <c r="M214" s="253" t="s">
        <v>1</v>
      </c>
      <c r="N214" s="254" t="s">
        <v>49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167</v>
      </c>
      <c r="AT214" s="257" t="s">
        <v>162</v>
      </c>
      <c r="AU214" s="257" t="s">
        <v>94</v>
      </c>
      <c r="AY214" s="16" t="s">
        <v>160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6" t="s">
        <v>91</v>
      </c>
      <c r="BK214" s="258">
        <f>ROUND(I214*H214,2)</f>
        <v>0</v>
      </c>
      <c r="BL214" s="16" t="s">
        <v>167</v>
      </c>
      <c r="BM214" s="257" t="s">
        <v>348</v>
      </c>
    </row>
    <row r="215" s="2" customFormat="1" ht="24" customHeight="1">
      <c r="A215" s="38"/>
      <c r="B215" s="39"/>
      <c r="C215" s="246" t="s">
        <v>349</v>
      </c>
      <c r="D215" s="246" t="s">
        <v>162</v>
      </c>
      <c r="E215" s="247" t="s">
        <v>350</v>
      </c>
      <c r="F215" s="248" t="s">
        <v>351</v>
      </c>
      <c r="G215" s="249" t="s">
        <v>208</v>
      </c>
      <c r="H215" s="250">
        <v>0.75</v>
      </c>
      <c r="I215" s="251"/>
      <c r="J215" s="252">
        <f>ROUND(I215*H215,2)</f>
        <v>0</v>
      </c>
      <c r="K215" s="248" t="s">
        <v>166</v>
      </c>
      <c r="L215" s="44"/>
      <c r="M215" s="253" t="s">
        <v>1</v>
      </c>
      <c r="N215" s="254" t="s">
        <v>49</v>
      </c>
      <c r="O215" s="91"/>
      <c r="P215" s="255">
        <f>O215*H215</f>
        <v>0</v>
      </c>
      <c r="Q215" s="255">
        <v>1.0311999999999999</v>
      </c>
      <c r="R215" s="255">
        <f>Q215*H215</f>
        <v>0.77339999999999987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167</v>
      </c>
      <c r="AT215" s="257" t="s">
        <v>162</v>
      </c>
      <c r="AU215" s="257" t="s">
        <v>94</v>
      </c>
      <c r="AY215" s="16" t="s">
        <v>160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6" t="s">
        <v>91</v>
      </c>
      <c r="BK215" s="258">
        <f>ROUND(I215*H215,2)</f>
        <v>0</v>
      </c>
      <c r="BL215" s="16" t="s">
        <v>167</v>
      </c>
      <c r="BM215" s="257" t="s">
        <v>352</v>
      </c>
    </row>
    <row r="216" s="2" customFormat="1">
      <c r="A216" s="38"/>
      <c r="B216" s="39"/>
      <c r="C216" s="40"/>
      <c r="D216" s="261" t="s">
        <v>180</v>
      </c>
      <c r="E216" s="40"/>
      <c r="F216" s="282" t="s">
        <v>353</v>
      </c>
      <c r="G216" s="40"/>
      <c r="H216" s="40"/>
      <c r="I216" s="154"/>
      <c r="J216" s="40"/>
      <c r="K216" s="40"/>
      <c r="L216" s="44"/>
      <c r="M216" s="283"/>
      <c r="N216" s="28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6" t="s">
        <v>180</v>
      </c>
      <c r="AU216" s="16" t="s">
        <v>94</v>
      </c>
    </row>
    <row r="217" s="13" customFormat="1">
      <c r="A217" s="13"/>
      <c r="B217" s="259"/>
      <c r="C217" s="260"/>
      <c r="D217" s="261" t="s">
        <v>169</v>
      </c>
      <c r="E217" s="262" t="s">
        <v>1</v>
      </c>
      <c r="F217" s="263" t="s">
        <v>354</v>
      </c>
      <c r="G217" s="260"/>
      <c r="H217" s="264">
        <v>0.75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169</v>
      </c>
      <c r="AU217" s="270" t="s">
        <v>94</v>
      </c>
      <c r="AV217" s="13" t="s">
        <v>94</v>
      </c>
      <c r="AW217" s="13" t="s">
        <v>41</v>
      </c>
      <c r="AX217" s="13" t="s">
        <v>91</v>
      </c>
      <c r="AY217" s="270" t="s">
        <v>160</v>
      </c>
    </row>
    <row r="218" s="12" customFormat="1" ht="22.8" customHeight="1">
      <c r="A218" s="12"/>
      <c r="B218" s="230"/>
      <c r="C218" s="231"/>
      <c r="D218" s="232" t="s">
        <v>83</v>
      </c>
      <c r="E218" s="244" t="s">
        <v>188</v>
      </c>
      <c r="F218" s="244" t="s">
        <v>355</v>
      </c>
      <c r="G218" s="231"/>
      <c r="H218" s="231"/>
      <c r="I218" s="234"/>
      <c r="J218" s="245">
        <f>BK218</f>
        <v>0</v>
      </c>
      <c r="K218" s="231"/>
      <c r="L218" s="236"/>
      <c r="M218" s="237"/>
      <c r="N218" s="238"/>
      <c r="O218" s="238"/>
      <c r="P218" s="239">
        <f>SUM(P219:P220)</f>
        <v>0</v>
      </c>
      <c r="Q218" s="238"/>
      <c r="R218" s="239">
        <f>SUM(R219:R220)</f>
        <v>0.012759999999999999</v>
      </c>
      <c r="S218" s="238"/>
      <c r="T218" s="240">
        <f>SUM(T219:T220)</f>
        <v>3.6520000000000001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41" t="s">
        <v>91</v>
      </c>
      <c r="AT218" s="242" t="s">
        <v>83</v>
      </c>
      <c r="AU218" s="242" t="s">
        <v>91</v>
      </c>
      <c r="AY218" s="241" t="s">
        <v>160</v>
      </c>
      <c r="BK218" s="243">
        <f>SUM(BK219:BK220)</f>
        <v>0</v>
      </c>
    </row>
    <row r="219" s="2" customFormat="1" ht="24" customHeight="1">
      <c r="A219" s="38"/>
      <c r="B219" s="39"/>
      <c r="C219" s="246" t="s">
        <v>356</v>
      </c>
      <c r="D219" s="246" t="s">
        <v>162</v>
      </c>
      <c r="E219" s="247" t="s">
        <v>357</v>
      </c>
      <c r="F219" s="248" t="s">
        <v>358</v>
      </c>
      <c r="G219" s="249" t="s">
        <v>233</v>
      </c>
      <c r="H219" s="250">
        <v>20</v>
      </c>
      <c r="I219" s="251"/>
      <c r="J219" s="252">
        <f>ROUND(I219*H219,2)</f>
        <v>0</v>
      </c>
      <c r="K219" s="248" t="s">
        <v>166</v>
      </c>
      <c r="L219" s="44"/>
      <c r="M219" s="253" t="s">
        <v>1</v>
      </c>
      <c r="N219" s="254" t="s">
        <v>49</v>
      </c>
      <c r="O219" s="91"/>
      <c r="P219" s="255">
        <f>O219*H219</f>
        <v>0</v>
      </c>
      <c r="Q219" s="255">
        <v>0.00058</v>
      </c>
      <c r="R219" s="255">
        <f>Q219*H219</f>
        <v>0.011599999999999999</v>
      </c>
      <c r="S219" s="255">
        <v>0.16600000000000001</v>
      </c>
      <c r="T219" s="256">
        <f>S219*H219</f>
        <v>3.3200000000000003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167</v>
      </c>
      <c r="AT219" s="257" t="s">
        <v>162</v>
      </c>
      <c r="AU219" s="257" t="s">
        <v>94</v>
      </c>
      <c r="AY219" s="16" t="s">
        <v>160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6" t="s">
        <v>91</v>
      </c>
      <c r="BK219" s="258">
        <f>ROUND(I219*H219,2)</f>
        <v>0</v>
      </c>
      <c r="BL219" s="16" t="s">
        <v>167</v>
      </c>
      <c r="BM219" s="257" t="s">
        <v>359</v>
      </c>
    </row>
    <row r="220" s="2" customFormat="1" ht="24" customHeight="1">
      <c r="A220" s="38"/>
      <c r="B220" s="39"/>
      <c r="C220" s="246" t="s">
        <v>360</v>
      </c>
      <c r="D220" s="246" t="s">
        <v>162</v>
      </c>
      <c r="E220" s="247" t="s">
        <v>361</v>
      </c>
      <c r="F220" s="248" t="s">
        <v>362</v>
      </c>
      <c r="G220" s="249" t="s">
        <v>233</v>
      </c>
      <c r="H220" s="250">
        <v>2</v>
      </c>
      <c r="I220" s="251"/>
      <c r="J220" s="252">
        <f>ROUND(I220*H220,2)</f>
        <v>0</v>
      </c>
      <c r="K220" s="248" t="s">
        <v>166</v>
      </c>
      <c r="L220" s="44"/>
      <c r="M220" s="253" t="s">
        <v>1</v>
      </c>
      <c r="N220" s="254" t="s">
        <v>49</v>
      </c>
      <c r="O220" s="91"/>
      <c r="P220" s="255">
        <f>O220*H220</f>
        <v>0</v>
      </c>
      <c r="Q220" s="255">
        <v>0.00058</v>
      </c>
      <c r="R220" s="255">
        <f>Q220*H220</f>
        <v>0.00116</v>
      </c>
      <c r="S220" s="255">
        <v>0.16600000000000001</v>
      </c>
      <c r="T220" s="256">
        <f>S220*H220</f>
        <v>0.33200000000000002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167</v>
      </c>
      <c r="AT220" s="257" t="s">
        <v>162</v>
      </c>
      <c r="AU220" s="257" t="s">
        <v>94</v>
      </c>
      <c r="AY220" s="16" t="s">
        <v>160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6" t="s">
        <v>91</v>
      </c>
      <c r="BK220" s="258">
        <f>ROUND(I220*H220,2)</f>
        <v>0</v>
      </c>
      <c r="BL220" s="16" t="s">
        <v>167</v>
      </c>
      <c r="BM220" s="257" t="s">
        <v>363</v>
      </c>
    </row>
    <row r="221" s="12" customFormat="1" ht="22.8" customHeight="1">
      <c r="A221" s="12"/>
      <c r="B221" s="230"/>
      <c r="C221" s="231"/>
      <c r="D221" s="232" t="s">
        <v>83</v>
      </c>
      <c r="E221" s="244" t="s">
        <v>194</v>
      </c>
      <c r="F221" s="244" t="s">
        <v>364</v>
      </c>
      <c r="G221" s="231"/>
      <c r="H221" s="231"/>
      <c r="I221" s="234"/>
      <c r="J221" s="245">
        <f>BK221</f>
        <v>0</v>
      </c>
      <c r="K221" s="231"/>
      <c r="L221" s="236"/>
      <c r="M221" s="237"/>
      <c r="N221" s="238"/>
      <c r="O221" s="238"/>
      <c r="P221" s="239">
        <f>SUM(P222:P232)</f>
        <v>0</v>
      </c>
      <c r="Q221" s="238"/>
      <c r="R221" s="239">
        <f>SUM(R222:R232)</f>
        <v>11.998100000000003</v>
      </c>
      <c r="S221" s="238"/>
      <c r="T221" s="240">
        <f>SUM(T222:T232)</f>
        <v>13.125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41" t="s">
        <v>91</v>
      </c>
      <c r="AT221" s="242" t="s">
        <v>83</v>
      </c>
      <c r="AU221" s="242" t="s">
        <v>91</v>
      </c>
      <c r="AY221" s="241" t="s">
        <v>160</v>
      </c>
      <c r="BK221" s="243">
        <f>SUM(BK222:BK232)</f>
        <v>0</v>
      </c>
    </row>
    <row r="222" s="2" customFormat="1" ht="24" customHeight="1">
      <c r="A222" s="38"/>
      <c r="B222" s="39"/>
      <c r="C222" s="246" t="s">
        <v>365</v>
      </c>
      <c r="D222" s="246" t="s">
        <v>162</v>
      </c>
      <c r="E222" s="247" t="s">
        <v>366</v>
      </c>
      <c r="F222" s="248" t="s">
        <v>367</v>
      </c>
      <c r="G222" s="249" t="s">
        <v>208</v>
      </c>
      <c r="H222" s="250">
        <v>175</v>
      </c>
      <c r="I222" s="251"/>
      <c r="J222" s="252">
        <f>ROUND(I222*H222,2)</f>
        <v>0</v>
      </c>
      <c r="K222" s="248" t="s">
        <v>166</v>
      </c>
      <c r="L222" s="44"/>
      <c r="M222" s="253" t="s">
        <v>1</v>
      </c>
      <c r="N222" s="254" t="s">
        <v>49</v>
      </c>
      <c r="O222" s="91"/>
      <c r="P222" s="255">
        <f>O222*H222</f>
        <v>0</v>
      </c>
      <c r="Q222" s="255">
        <v>0.066960000000000006</v>
      </c>
      <c r="R222" s="255">
        <f>Q222*H222</f>
        <v>11.718000000000002</v>
      </c>
      <c r="S222" s="255">
        <v>0.074999999999999997</v>
      </c>
      <c r="T222" s="256">
        <f>S222*H222</f>
        <v>13.125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167</v>
      </c>
      <c r="AT222" s="257" t="s">
        <v>162</v>
      </c>
      <c r="AU222" s="257" t="s">
        <v>94</v>
      </c>
      <c r="AY222" s="16" t="s">
        <v>160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6" t="s">
        <v>91</v>
      </c>
      <c r="BK222" s="258">
        <f>ROUND(I222*H222,2)</f>
        <v>0</v>
      </c>
      <c r="BL222" s="16" t="s">
        <v>167</v>
      </c>
      <c r="BM222" s="257" t="s">
        <v>368</v>
      </c>
    </row>
    <row r="223" s="13" customFormat="1">
      <c r="A223" s="13"/>
      <c r="B223" s="259"/>
      <c r="C223" s="260"/>
      <c r="D223" s="261" t="s">
        <v>169</v>
      </c>
      <c r="E223" s="262" t="s">
        <v>1</v>
      </c>
      <c r="F223" s="263" t="s">
        <v>369</v>
      </c>
      <c r="G223" s="260"/>
      <c r="H223" s="264">
        <v>92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169</v>
      </c>
      <c r="AU223" s="270" t="s">
        <v>94</v>
      </c>
      <c r="AV223" s="13" t="s">
        <v>94</v>
      </c>
      <c r="AW223" s="13" t="s">
        <v>41</v>
      </c>
      <c r="AX223" s="13" t="s">
        <v>84</v>
      </c>
      <c r="AY223" s="270" t="s">
        <v>160</v>
      </c>
    </row>
    <row r="224" s="13" customFormat="1">
      <c r="A224" s="13"/>
      <c r="B224" s="259"/>
      <c r="C224" s="260"/>
      <c r="D224" s="261" t="s">
        <v>169</v>
      </c>
      <c r="E224" s="262" t="s">
        <v>1</v>
      </c>
      <c r="F224" s="263" t="s">
        <v>370</v>
      </c>
      <c r="G224" s="260"/>
      <c r="H224" s="264">
        <v>83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169</v>
      </c>
      <c r="AU224" s="270" t="s">
        <v>94</v>
      </c>
      <c r="AV224" s="13" t="s">
        <v>94</v>
      </c>
      <c r="AW224" s="13" t="s">
        <v>41</v>
      </c>
      <c r="AX224" s="13" t="s">
        <v>84</v>
      </c>
      <c r="AY224" s="270" t="s">
        <v>160</v>
      </c>
    </row>
    <row r="225" s="14" customFormat="1">
      <c r="A225" s="14"/>
      <c r="B225" s="271"/>
      <c r="C225" s="272"/>
      <c r="D225" s="261" t="s">
        <v>169</v>
      </c>
      <c r="E225" s="273" t="s">
        <v>1</v>
      </c>
      <c r="F225" s="274" t="s">
        <v>172</v>
      </c>
      <c r="G225" s="272"/>
      <c r="H225" s="275">
        <v>175</v>
      </c>
      <c r="I225" s="276"/>
      <c r="J225" s="272"/>
      <c r="K225" s="272"/>
      <c r="L225" s="277"/>
      <c r="M225" s="278"/>
      <c r="N225" s="279"/>
      <c r="O225" s="279"/>
      <c r="P225" s="279"/>
      <c r="Q225" s="279"/>
      <c r="R225" s="279"/>
      <c r="S225" s="279"/>
      <c r="T225" s="28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1" t="s">
        <v>169</v>
      </c>
      <c r="AU225" s="281" t="s">
        <v>94</v>
      </c>
      <c r="AV225" s="14" t="s">
        <v>167</v>
      </c>
      <c r="AW225" s="14" t="s">
        <v>41</v>
      </c>
      <c r="AX225" s="14" t="s">
        <v>91</v>
      </c>
      <c r="AY225" s="281" t="s">
        <v>160</v>
      </c>
    </row>
    <row r="226" s="2" customFormat="1" ht="16.5" customHeight="1">
      <c r="A226" s="38"/>
      <c r="B226" s="39"/>
      <c r="C226" s="285" t="s">
        <v>371</v>
      </c>
      <c r="D226" s="285" t="s">
        <v>218</v>
      </c>
      <c r="E226" s="286" t="s">
        <v>372</v>
      </c>
      <c r="F226" s="287" t="s">
        <v>373</v>
      </c>
      <c r="G226" s="288" t="s">
        <v>374</v>
      </c>
      <c r="H226" s="289">
        <v>265.47500000000002</v>
      </c>
      <c r="I226" s="290"/>
      <c r="J226" s="291">
        <f>ROUND(I226*H226,2)</f>
        <v>0</v>
      </c>
      <c r="K226" s="287" t="s">
        <v>166</v>
      </c>
      <c r="L226" s="292"/>
      <c r="M226" s="293" t="s">
        <v>1</v>
      </c>
      <c r="N226" s="294" t="s">
        <v>49</v>
      </c>
      <c r="O226" s="91"/>
      <c r="P226" s="255">
        <f>O226*H226</f>
        <v>0</v>
      </c>
      <c r="Q226" s="255">
        <v>0.001</v>
      </c>
      <c r="R226" s="255">
        <f>Q226*H226</f>
        <v>0.26547500000000002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205</v>
      </c>
      <c r="AT226" s="257" t="s">
        <v>218</v>
      </c>
      <c r="AU226" s="257" t="s">
        <v>94</v>
      </c>
      <c r="AY226" s="16" t="s">
        <v>160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6" t="s">
        <v>91</v>
      </c>
      <c r="BK226" s="258">
        <f>ROUND(I226*H226,2)</f>
        <v>0</v>
      </c>
      <c r="BL226" s="16" t="s">
        <v>167</v>
      </c>
      <c r="BM226" s="257" t="s">
        <v>375</v>
      </c>
    </row>
    <row r="227" s="13" customFormat="1">
      <c r="A227" s="13"/>
      <c r="B227" s="259"/>
      <c r="C227" s="260"/>
      <c r="D227" s="261" t="s">
        <v>169</v>
      </c>
      <c r="E227" s="260"/>
      <c r="F227" s="263" t="s">
        <v>376</v>
      </c>
      <c r="G227" s="260"/>
      <c r="H227" s="264">
        <v>265.47500000000002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169</v>
      </c>
      <c r="AU227" s="270" t="s">
        <v>94</v>
      </c>
      <c r="AV227" s="13" t="s">
        <v>94</v>
      </c>
      <c r="AW227" s="13" t="s">
        <v>4</v>
      </c>
      <c r="AX227" s="13" t="s">
        <v>91</v>
      </c>
      <c r="AY227" s="270" t="s">
        <v>160</v>
      </c>
    </row>
    <row r="228" s="2" customFormat="1" ht="24" customHeight="1">
      <c r="A228" s="38"/>
      <c r="B228" s="39"/>
      <c r="C228" s="246" t="s">
        <v>377</v>
      </c>
      <c r="D228" s="246" t="s">
        <v>162</v>
      </c>
      <c r="E228" s="247" t="s">
        <v>378</v>
      </c>
      <c r="F228" s="248" t="s">
        <v>379</v>
      </c>
      <c r="G228" s="249" t="s">
        <v>208</v>
      </c>
      <c r="H228" s="250">
        <v>1.25</v>
      </c>
      <c r="I228" s="251"/>
      <c r="J228" s="252">
        <f>ROUND(I228*H228,2)</f>
        <v>0</v>
      </c>
      <c r="K228" s="248" t="s">
        <v>166</v>
      </c>
      <c r="L228" s="44"/>
      <c r="M228" s="253" t="s">
        <v>1</v>
      </c>
      <c r="N228" s="254" t="s">
        <v>49</v>
      </c>
      <c r="O228" s="91"/>
      <c r="P228" s="255">
        <f>O228*H228</f>
        <v>0</v>
      </c>
      <c r="Q228" s="255">
        <v>0.0117</v>
      </c>
      <c r="R228" s="255">
        <f>Q228*H228</f>
        <v>0.014625000000000001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167</v>
      </c>
      <c r="AT228" s="257" t="s">
        <v>162</v>
      </c>
      <c r="AU228" s="257" t="s">
        <v>94</v>
      </c>
      <c r="AY228" s="16" t="s">
        <v>160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6" t="s">
        <v>91</v>
      </c>
      <c r="BK228" s="258">
        <f>ROUND(I228*H228,2)</f>
        <v>0</v>
      </c>
      <c r="BL228" s="16" t="s">
        <v>167</v>
      </c>
      <c r="BM228" s="257" t="s">
        <v>380</v>
      </c>
    </row>
    <row r="229" s="13" customFormat="1">
      <c r="A229" s="13"/>
      <c r="B229" s="259"/>
      <c r="C229" s="260"/>
      <c r="D229" s="261" t="s">
        <v>169</v>
      </c>
      <c r="E229" s="262" t="s">
        <v>1</v>
      </c>
      <c r="F229" s="263" t="s">
        <v>381</v>
      </c>
      <c r="G229" s="260"/>
      <c r="H229" s="264">
        <v>1.25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169</v>
      </c>
      <c r="AU229" s="270" t="s">
        <v>94</v>
      </c>
      <c r="AV229" s="13" t="s">
        <v>94</v>
      </c>
      <c r="AW229" s="13" t="s">
        <v>41</v>
      </c>
      <c r="AX229" s="13" t="s">
        <v>91</v>
      </c>
      <c r="AY229" s="270" t="s">
        <v>160</v>
      </c>
    </row>
    <row r="230" s="2" customFormat="1" ht="16.5" customHeight="1">
      <c r="A230" s="38"/>
      <c r="B230" s="39"/>
      <c r="C230" s="246" t="s">
        <v>382</v>
      </c>
      <c r="D230" s="246" t="s">
        <v>162</v>
      </c>
      <c r="E230" s="247" t="s">
        <v>383</v>
      </c>
      <c r="F230" s="248" t="s">
        <v>384</v>
      </c>
      <c r="G230" s="249" t="s">
        <v>208</v>
      </c>
      <c r="H230" s="250">
        <v>5.3520000000000003</v>
      </c>
      <c r="I230" s="251"/>
      <c r="J230" s="252">
        <f>ROUND(I230*H230,2)</f>
        <v>0</v>
      </c>
      <c r="K230" s="248" t="s">
        <v>1</v>
      </c>
      <c r="L230" s="44"/>
      <c r="M230" s="253" t="s">
        <v>1</v>
      </c>
      <c r="N230" s="254" t="s">
        <v>49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167</v>
      </c>
      <c r="AT230" s="257" t="s">
        <v>162</v>
      </c>
      <c r="AU230" s="257" t="s">
        <v>94</v>
      </c>
      <c r="AY230" s="16" t="s">
        <v>160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6" t="s">
        <v>91</v>
      </c>
      <c r="BK230" s="258">
        <f>ROUND(I230*H230,2)</f>
        <v>0</v>
      </c>
      <c r="BL230" s="16" t="s">
        <v>167</v>
      </c>
      <c r="BM230" s="257" t="s">
        <v>385</v>
      </c>
    </row>
    <row r="231" s="2" customFormat="1">
      <c r="A231" s="38"/>
      <c r="B231" s="39"/>
      <c r="C231" s="40"/>
      <c r="D231" s="261" t="s">
        <v>180</v>
      </c>
      <c r="E231" s="40"/>
      <c r="F231" s="282" t="s">
        <v>386</v>
      </c>
      <c r="G231" s="40"/>
      <c r="H231" s="40"/>
      <c r="I231" s="154"/>
      <c r="J231" s="40"/>
      <c r="K231" s="40"/>
      <c r="L231" s="44"/>
      <c r="M231" s="283"/>
      <c r="N231" s="284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6" t="s">
        <v>180</v>
      </c>
      <c r="AU231" s="16" t="s">
        <v>94</v>
      </c>
    </row>
    <row r="232" s="13" customFormat="1">
      <c r="A232" s="13"/>
      <c r="B232" s="259"/>
      <c r="C232" s="260"/>
      <c r="D232" s="261" t="s">
        <v>169</v>
      </c>
      <c r="E232" s="262" t="s">
        <v>1</v>
      </c>
      <c r="F232" s="263" t="s">
        <v>387</v>
      </c>
      <c r="G232" s="260"/>
      <c r="H232" s="264">
        <v>5.3520000000000003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169</v>
      </c>
      <c r="AU232" s="270" t="s">
        <v>94</v>
      </c>
      <c r="AV232" s="13" t="s">
        <v>94</v>
      </c>
      <c r="AW232" s="13" t="s">
        <v>41</v>
      </c>
      <c r="AX232" s="13" t="s">
        <v>91</v>
      </c>
      <c r="AY232" s="270" t="s">
        <v>160</v>
      </c>
    </row>
    <row r="233" s="12" customFormat="1" ht="22.8" customHeight="1">
      <c r="A233" s="12"/>
      <c r="B233" s="230"/>
      <c r="C233" s="231"/>
      <c r="D233" s="232" t="s">
        <v>83</v>
      </c>
      <c r="E233" s="244" t="s">
        <v>212</v>
      </c>
      <c r="F233" s="244" t="s">
        <v>388</v>
      </c>
      <c r="G233" s="231"/>
      <c r="H233" s="231"/>
      <c r="I233" s="234"/>
      <c r="J233" s="245">
        <f>BK233</f>
        <v>0</v>
      </c>
      <c r="K233" s="231"/>
      <c r="L233" s="236"/>
      <c r="M233" s="237"/>
      <c r="N233" s="238"/>
      <c r="O233" s="238"/>
      <c r="P233" s="239">
        <f>SUM(P234:P274)</f>
        <v>0</v>
      </c>
      <c r="Q233" s="238"/>
      <c r="R233" s="239">
        <f>SUM(R234:R274)</f>
        <v>7.0705968000000006</v>
      </c>
      <c r="S233" s="238"/>
      <c r="T233" s="240">
        <f>SUM(T234:T274)</f>
        <v>100.46714000000003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41" t="s">
        <v>91</v>
      </c>
      <c r="AT233" s="242" t="s">
        <v>83</v>
      </c>
      <c r="AU233" s="242" t="s">
        <v>91</v>
      </c>
      <c r="AY233" s="241" t="s">
        <v>160</v>
      </c>
      <c r="BK233" s="243">
        <f>SUM(BK234:BK274)</f>
        <v>0</v>
      </c>
    </row>
    <row r="234" s="2" customFormat="1" ht="24" customHeight="1">
      <c r="A234" s="38"/>
      <c r="B234" s="39"/>
      <c r="C234" s="246" t="s">
        <v>28</v>
      </c>
      <c r="D234" s="246" t="s">
        <v>162</v>
      </c>
      <c r="E234" s="247" t="s">
        <v>389</v>
      </c>
      <c r="F234" s="248" t="s">
        <v>390</v>
      </c>
      <c r="G234" s="249" t="s">
        <v>374</v>
      </c>
      <c r="H234" s="250">
        <v>2388</v>
      </c>
      <c r="I234" s="251"/>
      <c r="J234" s="252">
        <f>ROUND(I234*H234,2)</f>
        <v>0</v>
      </c>
      <c r="K234" s="248" t="s">
        <v>166</v>
      </c>
      <c r="L234" s="44"/>
      <c r="M234" s="253" t="s">
        <v>1</v>
      </c>
      <c r="N234" s="254" t="s">
        <v>49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167</v>
      </c>
      <c r="AT234" s="257" t="s">
        <v>162</v>
      </c>
      <c r="AU234" s="257" t="s">
        <v>94</v>
      </c>
      <c r="AY234" s="16" t="s">
        <v>160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6" t="s">
        <v>91</v>
      </c>
      <c r="BK234" s="258">
        <f>ROUND(I234*H234,2)</f>
        <v>0</v>
      </c>
      <c r="BL234" s="16" t="s">
        <v>167</v>
      </c>
      <c r="BM234" s="257" t="s">
        <v>391</v>
      </c>
    </row>
    <row r="235" s="13" customFormat="1">
      <c r="A235" s="13"/>
      <c r="B235" s="259"/>
      <c r="C235" s="260"/>
      <c r="D235" s="261" t="s">
        <v>169</v>
      </c>
      <c r="E235" s="262" t="s">
        <v>1</v>
      </c>
      <c r="F235" s="263" t="s">
        <v>392</v>
      </c>
      <c r="G235" s="260"/>
      <c r="H235" s="264">
        <v>2388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169</v>
      </c>
      <c r="AU235" s="270" t="s">
        <v>94</v>
      </c>
      <c r="AV235" s="13" t="s">
        <v>94</v>
      </c>
      <c r="AW235" s="13" t="s">
        <v>41</v>
      </c>
      <c r="AX235" s="13" t="s">
        <v>91</v>
      </c>
      <c r="AY235" s="270" t="s">
        <v>160</v>
      </c>
    </row>
    <row r="236" s="2" customFormat="1" ht="24" customHeight="1">
      <c r="A236" s="38"/>
      <c r="B236" s="39"/>
      <c r="C236" s="246" t="s">
        <v>393</v>
      </c>
      <c r="D236" s="246" t="s">
        <v>162</v>
      </c>
      <c r="E236" s="247" t="s">
        <v>394</v>
      </c>
      <c r="F236" s="248" t="s">
        <v>395</v>
      </c>
      <c r="G236" s="249" t="s">
        <v>374</v>
      </c>
      <c r="H236" s="250">
        <v>2388</v>
      </c>
      <c r="I236" s="251"/>
      <c r="J236" s="252">
        <f>ROUND(I236*H236,2)</f>
        <v>0</v>
      </c>
      <c r="K236" s="248" t="s">
        <v>166</v>
      </c>
      <c r="L236" s="44"/>
      <c r="M236" s="253" t="s">
        <v>1</v>
      </c>
      <c r="N236" s="254" t="s">
        <v>49</v>
      </c>
      <c r="O236" s="91"/>
      <c r="P236" s="255">
        <f>O236*H236</f>
        <v>0</v>
      </c>
      <c r="Q236" s="255">
        <v>2.0000000000000002E-05</v>
      </c>
      <c r="R236" s="255">
        <f>Q236*H236</f>
        <v>0.047760000000000004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167</v>
      </c>
      <c r="AT236" s="257" t="s">
        <v>162</v>
      </c>
      <c r="AU236" s="257" t="s">
        <v>94</v>
      </c>
      <c r="AY236" s="16" t="s">
        <v>160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6" t="s">
        <v>91</v>
      </c>
      <c r="BK236" s="258">
        <f>ROUND(I236*H236,2)</f>
        <v>0</v>
      </c>
      <c r="BL236" s="16" t="s">
        <v>167</v>
      </c>
      <c r="BM236" s="257" t="s">
        <v>396</v>
      </c>
    </row>
    <row r="237" s="2" customFormat="1">
      <c r="A237" s="38"/>
      <c r="B237" s="39"/>
      <c r="C237" s="40"/>
      <c r="D237" s="261" t="s">
        <v>180</v>
      </c>
      <c r="E237" s="40"/>
      <c r="F237" s="282" t="s">
        <v>397</v>
      </c>
      <c r="G237" s="40"/>
      <c r="H237" s="40"/>
      <c r="I237" s="154"/>
      <c r="J237" s="40"/>
      <c r="K237" s="40"/>
      <c r="L237" s="44"/>
      <c r="M237" s="283"/>
      <c r="N237" s="284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6" t="s">
        <v>180</v>
      </c>
      <c r="AU237" s="16" t="s">
        <v>94</v>
      </c>
    </row>
    <row r="238" s="2" customFormat="1" ht="16.5" customHeight="1">
      <c r="A238" s="38"/>
      <c r="B238" s="39"/>
      <c r="C238" s="285" t="s">
        <v>398</v>
      </c>
      <c r="D238" s="285" t="s">
        <v>218</v>
      </c>
      <c r="E238" s="286" t="s">
        <v>399</v>
      </c>
      <c r="F238" s="287" t="s">
        <v>400</v>
      </c>
      <c r="G238" s="288" t="s">
        <v>185</v>
      </c>
      <c r="H238" s="289">
        <v>2.46</v>
      </c>
      <c r="I238" s="290"/>
      <c r="J238" s="291">
        <f>ROUND(I238*H238,2)</f>
        <v>0</v>
      </c>
      <c r="K238" s="287" t="s">
        <v>1</v>
      </c>
      <c r="L238" s="292"/>
      <c r="M238" s="293" t="s">
        <v>1</v>
      </c>
      <c r="N238" s="294" t="s">
        <v>49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205</v>
      </c>
      <c r="AT238" s="257" t="s">
        <v>218</v>
      </c>
      <c r="AU238" s="257" t="s">
        <v>94</v>
      </c>
      <c r="AY238" s="16" t="s">
        <v>160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6" t="s">
        <v>91</v>
      </c>
      <c r="BK238" s="258">
        <f>ROUND(I238*H238,2)</f>
        <v>0</v>
      </c>
      <c r="BL238" s="16" t="s">
        <v>167</v>
      </c>
      <c r="BM238" s="257" t="s">
        <v>401</v>
      </c>
    </row>
    <row r="239" s="2" customFormat="1">
      <c r="A239" s="38"/>
      <c r="B239" s="39"/>
      <c r="C239" s="40"/>
      <c r="D239" s="261" t="s">
        <v>180</v>
      </c>
      <c r="E239" s="40"/>
      <c r="F239" s="282" t="s">
        <v>402</v>
      </c>
      <c r="G239" s="40"/>
      <c r="H239" s="40"/>
      <c r="I239" s="154"/>
      <c r="J239" s="40"/>
      <c r="K239" s="40"/>
      <c r="L239" s="44"/>
      <c r="M239" s="283"/>
      <c r="N239" s="284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6" t="s">
        <v>180</v>
      </c>
      <c r="AU239" s="16" t="s">
        <v>94</v>
      </c>
    </row>
    <row r="240" s="13" customFormat="1">
      <c r="A240" s="13"/>
      <c r="B240" s="259"/>
      <c r="C240" s="260"/>
      <c r="D240" s="261" t="s">
        <v>169</v>
      </c>
      <c r="E240" s="260"/>
      <c r="F240" s="263" t="s">
        <v>403</v>
      </c>
      <c r="G240" s="260"/>
      <c r="H240" s="264">
        <v>2.46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169</v>
      </c>
      <c r="AU240" s="270" t="s">
        <v>94</v>
      </c>
      <c r="AV240" s="13" t="s">
        <v>94</v>
      </c>
      <c r="AW240" s="13" t="s">
        <v>4</v>
      </c>
      <c r="AX240" s="13" t="s">
        <v>91</v>
      </c>
      <c r="AY240" s="270" t="s">
        <v>160</v>
      </c>
    </row>
    <row r="241" s="2" customFormat="1" ht="24" customHeight="1">
      <c r="A241" s="38"/>
      <c r="B241" s="39"/>
      <c r="C241" s="246" t="s">
        <v>404</v>
      </c>
      <c r="D241" s="246" t="s">
        <v>162</v>
      </c>
      <c r="E241" s="247" t="s">
        <v>405</v>
      </c>
      <c r="F241" s="248" t="s">
        <v>406</v>
      </c>
      <c r="G241" s="249" t="s">
        <v>197</v>
      </c>
      <c r="H241" s="250">
        <v>13.199999999999999</v>
      </c>
      <c r="I241" s="251"/>
      <c r="J241" s="252">
        <f>ROUND(I241*H241,2)</f>
        <v>0</v>
      </c>
      <c r="K241" s="248" t="s">
        <v>166</v>
      </c>
      <c r="L241" s="44"/>
      <c r="M241" s="253" t="s">
        <v>1</v>
      </c>
      <c r="N241" s="254" t="s">
        <v>49</v>
      </c>
      <c r="O241" s="91"/>
      <c r="P241" s="255">
        <f>O241*H241</f>
        <v>0</v>
      </c>
      <c r="Q241" s="255">
        <v>4.0000000000000003E-05</v>
      </c>
      <c r="R241" s="255">
        <f>Q241*H241</f>
        <v>0.00052800000000000004</v>
      </c>
      <c r="S241" s="255">
        <v>0.001</v>
      </c>
      <c r="T241" s="256">
        <f>S241*H241</f>
        <v>0.0132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167</v>
      </c>
      <c r="AT241" s="257" t="s">
        <v>162</v>
      </c>
      <c r="AU241" s="257" t="s">
        <v>94</v>
      </c>
      <c r="AY241" s="16" t="s">
        <v>160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6" t="s">
        <v>91</v>
      </c>
      <c r="BK241" s="258">
        <f>ROUND(I241*H241,2)</f>
        <v>0</v>
      </c>
      <c r="BL241" s="16" t="s">
        <v>167</v>
      </c>
      <c r="BM241" s="257" t="s">
        <v>407</v>
      </c>
    </row>
    <row r="242" s="13" customFormat="1">
      <c r="A242" s="13"/>
      <c r="B242" s="259"/>
      <c r="C242" s="260"/>
      <c r="D242" s="261" t="s">
        <v>169</v>
      </c>
      <c r="E242" s="262" t="s">
        <v>1</v>
      </c>
      <c r="F242" s="263" t="s">
        <v>408</v>
      </c>
      <c r="G242" s="260"/>
      <c r="H242" s="264">
        <v>13.199999999999999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169</v>
      </c>
      <c r="AU242" s="270" t="s">
        <v>94</v>
      </c>
      <c r="AV242" s="13" t="s">
        <v>94</v>
      </c>
      <c r="AW242" s="13" t="s">
        <v>41</v>
      </c>
      <c r="AX242" s="13" t="s">
        <v>91</v>
      </c>
      <c r="AY242" s="270" t="s">
        <v>160</v>
      </c>
    </row>
    <row r="243" s="2" customFormat="1" ht="24" customHeight="1">
      <c r="A243" s="38"/>
      <c r="B243" s="39"/>
      <c r="C243" s="246" t="s">
        <v>409</v>
      </c>
      <c r="D243" s="246" t="s">
        <v>162</v>
      </c>
      <c r="E243" s="247" t="s">
        <v>410</v>
      </c>
      <c r="F243" s="248" t="s">
        <v>411</v>
      </c>
      <c r="G243" s="249" t="s">
        <v>208</v>
      </c>
      <c r="H243" s="250">
        <v>79.799999999999997</v>
      </c>
      <c r="I243" s="251"/>
      <c r="J243" s="252">
        <f>ROUND(I243*H243,2)</f>
        <v>0</v>
      </c>
      <c r="K243" s="248" t="s">
        <v>166</v>
      </c>
      <c r="L243" s="44"/>
      <c r="M243" s="253" t="s">
        <v>1</v>
      </c>
      <c r="N243" s="254" t="s">
        <v>49</v>
      </c>
      <c r="O243" s="91"/>
      <c r="P243" s="255">
        <f>O243*H243</f>
        <v>0</v>
      </c>
      <c r="Q243" s="255">
        <v>0</v>
      </c>
      <c r="R243" s="255">
        <f>Q243*H243</f>
        <v>0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167</v>
      </c>
      <c r="AT243" s="257" t="s">
        <v>162</v>
      </c>
      <c r="AU243" s="257" t="s">
        <v>94</v>
      </c>
      <c r="AY243" s="16" t="s">
        <v>160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6" t="s">
        <v>91</v>
      </c>
      <c r="BK243" s="258">
        <f>ROUND(I243*H243,2)</f>
        <v>0</v>
      </c>
      <c r="BL243" s="16" t="s">
        <v>167</v>
      </c>
      <c r="BM243" s="257" t="s">
        <v>412</v>
      </c>
    </row>
    <row r="244" s="13" customFormat="1">
      <c r="A244" s="13"/>
      <c r="B244" s="259"/>
      <c r="C244" s="260"/>
      <c r="D244" s="261" t="s">
        <v>169</v>
      </c>
      <c r="E244" s="262" t="s">
        <v>1</v>
      </c>
      <c r="F244" s="263" t="s">
        <v>413</v>
      </c>
      <c r="G244" s="260"/>
      <c r="H244" s="264">
        <v>79.799999999999997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169</v>
      </c>
      <c r="AU244" s="270" t="s">
        <v>94</v>
      </c>
      <c r="AV244" s="13" t="s">
        <v>94</v>
      </c>
      <c r="AW244" s="13" t="s">
        <v>41</v>
      </c>
      <c r="AX244" s="13" t="s">
        <v>91</v>
      </c>
      <c r="AY244" s="270" t="s">
        <v>160</v>
      </c>
    </row>
    <row r="245" s="2" customFormat="1" ht="24" customHeight="1">
      <c r="A245" s="38"/>
      <c r="B245" s="39"/>
      <c r="C245" s="246" t="s">
        <v>414</v>
      </c>
      <c r="D245" s="246" t="s">
        <v>162</v>
      </c>
      <c r="E245" s="247" t="s">
        <v>415</v>
      </c>
      <c r="F245" s="248" t="s">
        <v>416</v>
      </c>
      <c r="G245" s="249" t="s">
        <v>208</v>
      </c>
      <c r="H245" s="250">
        <v>1675.8</v>
      </c>
      <c r="I245" s="251"/>
      <c r="J245" s="252">
        <f>ROUND(I245*H245,2)</f>
        <v>0</v>
      </c>
      <c r="K245" s="248" t="s">
        <v>166</v>
      </c>
      <c r="L245" s="44"/>
      <c r="M245" s="253" t="s">
        <v>1</v>
      </c>
      <c r="N245" s="254" t="s">
        <v>49</v>
      </c>
      <c r="O245" s="91"/>
      <c r="P245" s="255">
        <f>O245*H245</f>
        <v>0</v>
      </c>
      <c r="Q245" s="255">
        <v>0</v>
      </c>
      <c r="R245" s="255">
        <f>Q245*H245</f>
        <v>0</v>
      </c>
      <c r="S245" s="255">
        <v>0</v>
      </c>
      <c r="T245" s="25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7" t="s">
        <v>167</v>
      </c>
      <c r="AT245" s="257" t="s">
        <v>162</v>
      </c>
      <c r="AU245" s="257" t="s">
        <v>94</v>
      </c>
      <c r="AY245" s="16" t="s">
        <v>160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6" t="s">
        <v>91</v>
      </c>
      <c r="BK245" s="258">
        <f>ROUND(I245*H245,2)</f>
        <v>0</v>
      </c>
      <c r="BL245" s="16" t="s">
        <v>167</v>
      </c>
      <c r="BM245" s="257" t="s">
        <v>417</v>
      </c>
    </row>
    <row r="246" s="13" customFormat="1">
      <c r="A246" s="13"/>
      <c r="B246" s="259"/>
      <c r="C246" s="260"/>
      <c r="D246" s="261" t="s">
        <v>169</v>
      </c>
      <c r="E246" s="260"/>
      <c r="F246" s="263" t="s">
        <v>418</v>
      </c>
      <c r="G246" s="260"/>
      <c r="H246" s="264">
        <v>1675.8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169</v>
      </c>
      <c r="AU246" s="270" t="s">
        <v>94</v>
      </c>
      <c r="AV246" s="13" t="s">
        <v>94</v>
      </c>
      <c r="AW246" s="13" t="s">
        <v>4</v>
      </c>
      <c r="AX246" s="13" t="s">
        <v>91</v>
      </c>
      <c r="AY246" s="270" t="s">
        <v>160</v>
      </c>
    </row>
    <row r="247" s="2" customFormat="1" ht="24" customHeight="1">
      <c r="A247" s="38"/>
      <c r="B247" s="39"/>
      <c r="C247" s="246" t="s">
        <v>419</v>
      </c>
      <c r="D247" s="246" t="s">
        <v>162</v>
      </c>
      <c r="E247" s="247" t="s">
        <v>420</v>
      </c>
      <c r="F247" s="248" t="s">
        <v>421</v>
      </c>
      <c r="G247" s="249" t="s">
        <v>208</v>
      </c>
      <c r="H247" s="250">
        <v>79.799999999999997</v>
      </c>
      <c r="I247" s="251"/>
      <c r="J247" s="252">
        <f>ROUND(I247*H247,2)</f>
        <v>0</v>
      </c>
      <c r="K247" s="248" t="s">
        <v>166</v>
      </c>
      <c r="L247" s="44"/>
      <c r="M247" s="253" t="s">
        <v>1</v>
      </c>
      <c r="N247" s="254" t="s">
        <v>49</v>
      </c>
      <c r="O247" s="91"/>
      <c r="P247" s="255">
        <f>O247*H247</f>
        <v>0</v>
      </c>
      <c r="Q247" s="255">
        <v>0</v>
      </c>
      <c r="R247" s="255">
        <f>Q247*H247</f>
        <v>0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167</v>
      </c>
      <c r="AT247" s="257" t="s">
        <v>162</v>
      </c>
      <c r="AU247" s="257" t="s">
        <v>94</v>
      </c>
      <c r="AY247" s="16" t="s">
        <v>160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6" t="s">
        <v>91</v>
      </c>
      <c r="BK247" s="258">
        <f>ROUND(I247*H247,2)</f>
        <v>0</v>
      </c>
      <c r="BL247" s="16" t="s">
        <v>167</v>
      </c>
      <c r="BM247" s="257" t="s">
        <v>422</v>
      </c>
    </row>
    <row r="248" s="2" customFormat="1" ht="16.5" customHeight="1">
      <c r="A248" s="38"/>
      <c r="B248" s="39"/>
      <c r="C248" s="246" t="s">
        <v>423</v>
      </c>
      <c r="D248" s="246" t="s">
        <v>162</v>
      </c>
      <c r="E248" s="247" t="s">
        <v>424</v>
      </c>
      <c r="F248" s="248" t="s">
        <v>425</v>
      </c>
      <c r="G248" s="249" t="s">
        <v>165</v>
      </c>
      <c r="H248" s="250">
        <v>28.905999999999999</v>
      </c>
      <c r="I248" s="251"/>
      <c r="J248" s="252">
        <f>ROUND(I248*H248,2)</f>
        <v>0</v>
      </c>
      <c r="K248" s="248" t="s">
        <v>166</v>
      </c>
      <c r="L248" s="44"/>
      <c r="M248" s="253" t="s">
        <v>1</v>
      </c>
      <c r="N248" s="254" t="s">
        <v>49</v>
      </c>
      <c r="O248" s="91"/>
      <c r="P248" s="255">
        <f>O248*H248</f>
        <v>0</v>
      </c>
      <c r="Q248" s="255">
        <v>0.12</v>
      </c>
      <c r="R248" s="255">
        <f>Q248*H248</f>
        <v>3.4687199999999998</v>
      </c>
      <c r="S248" s="255">
        <v>2.4900000000000002</v>
      </c>
      <c r="T248" s="256">
        <f>S248*H248</f>
        <v>71.975940000000008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167</v>
      </c>
      <c r="AT248" s="257" t="s">
        <v>162</v>
      </c>
      <c r="AU248" s="257" t="s">
        <v>94</v>
      </c>
      <c r="AY248" s="16" t="s">
        <v>160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6" t="s">
        <v>91</v>
      </c>
      <c r="BK248" s="258">
        <f>ROUND(I248*H248,2)</f>
        <v>0</v>
      </c>
      <c r="BL248" s="16" t="s">
        <v>167</v>
      </c>
      <c r="BM248" s="257" t="s">
        <v>426</v>
      </c>
    </row>
    <row r="249" s="13" customFormat="1">
      <c r="A249" s="13"/>
      <c r="B249" s="259"/>
      <c r="C249" s="260"/>
      <c r="D249" s="261" t="s">
        <v>169</v>
      </c>
      <c r="E249" s="262" t="s">
        <v>1</v>
      </c>
      <c r="F249" s="263" t="s">
        <v>427</v>
      </c>
      <c r="G249" s="260"/>
      <c r="H249" s="264">
        <v>28.905999999999999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169</v>
      </c>
      <c r="AU249" s="270" t="s">
        <v>94</v>
      </c>
      <c r="AV249" s="13" t="s">
        <v>94</v>
      </c>
      <c r="AW249" s="13" t="s">
        <v>41</v>
      </c>
      <c r="AX249" s="13" t="s">
        <v>91</v>
      </c>
      <c r="AY249" s="270" t="s">
        <v>160</v>
      </c>
    </row>
    <row r="250" s="2" customFormat="1" ht="16.5" customHeight="1">
      <c r="A250" s="38"/>
      <c r="B250" s="39"/>
      <c r="C250" s="246" t="s">
        <v>428</v>
      </c>
      <c r="D250" s="246" t="s">
        <v>162</v>
      </c>
      <c r="E250" s="247" t="s">
        <v>429</v>
      </c>
      <c r="F250" s="248" t="s">
        <v>430</v>
      </c>
      <c r="G250" s="249" t="s">
        <v>165</v>
      </c>
      <c r="H250" s="250">
        <v>2.8799999999999999</v>
      </c>
      <c r="I250" s="251"/>
      <c r="J250" s="252">
        <f>ROUND(I250*H250,2)</f>
        <v>0</v>
      </c>
      <c r="K250" s="248" t="s">
        <v>166</v>
      </c>
      <c r="L250" s="44"/>
      <c r="M250" s="253" t="s">
        <v>1</v>
      </c>
      <c r="N250" s="254" t="s">
        <v>49</v>
      </c>
      <c r="O250" s="91"/>
      <c r="P250" s="255">
        <f>O250*H250</f>
        <v>0</v>
      </c>
      <c r="Q250" s="255">
        <v>0.12171</v>
      </c>
      <c r="R250" s="255">
        <f>Q250*H250</f>
        <v>0.35052479999999997</v>
      </c>
      <c r="S250" s="255">
        <v>2.3999999999999999</v>
      </c>
      <c r="T250" s="256">
        <f>S250*H250</f>
        <v>6.9119999999999999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167</v>
      </c>
      <c r="AT250" s="257" t="s">
        <v>162</v>
      </c>
      <c r="AU250" s="257" t="s">
        <v>94</v>
      </c>
      <c r="AY250" s="16" t="s">
        <v>160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6" t="s">
        <v>91</v>
      </c>
      <c r="BK250" s="258">
        <f>ROUND(I250*H250,2)</f>
        <v>0</v>
      </c>
      <c r="BL250" s="16" t="s">
        <v>167</v>
      </c>
      <c r="BM250" s="257" t="s">
        <v>431</v>
      </c>
    </row>
    <row r="251" s="13" customFormat="1">
      <c r="A251" s="13"/>
      <c r="B251" s="259"/>
      <c r="C251" s="260"/>
      <c r="D251" s="261" t="s">
        <v>169</v>
      </c>
      <c r="E251" s="262" t="s">
        <v>1</v>
      </c>
      <c r="F251" s="263" t="s">
        <v>432</v>
      </c>
      <c r="G251" s="260"/>
      <c r="H251" s="264">
        <v>2.8799999999999999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169</v>
      </c>
      <c r="AU251" s="270" t="s">
        <v>94</v>
      </c>
      <c r="AV251" s="13" t="s">
        <v>94</v>
      </c>
      <c r="AW251" s="13" t="s">
        <v>41</v>
      </c>
      <c r="AX251" s="13" t="s">
        <v>91</v>
      </c>
      <c r="AY251" s="270" t="s">
        <v>160</v>
      </c>
    </row>
    <row r="252" s="2" customFormat="1" ht="24" customHeight="1">
      <c r="A252" s="38"/>
      <c r="B252" s="39"/>
      <c r="C252" s="246" t="s">
        <v>433</v>
      </c>
      <c r="D252" s="246" t="s">
        <v>162</v>
      </c>
      <c r="E252" s="247" t="s">
        <v>434</v>
      </c>
      <c r="F252" s="248" t="s">
        <v>435</v>
      </c>
      <c r="G252" s="249" t="s">
        <v>233</v>
      </c>
      <c r="H252" s="250">
        <v>4</v>
      </c>
      <c r="I252" s="251"/>
      <c r="J252" s="252">
        <f>ROUND(I252*H252,2)</f>
        <v>0</v>
      </c>
      <c r="K252" s="248" t="s">
        <v>166</v>
      </c>
      <c r="L252" s="44"/>
      <c r="M252" s="253" t="s">
        <v>1</v>
      </c>
      <c r="N252" s="254" t="s">
        <v>49</v>
      </c>
      <c r="O252" s="91"/>
      <c r="P252" s="255">
        <f>O252*H252</f>
        <v>0</v>
      </c>
      <c r="Q252" s="255">
        <v>0.00069999999999999999</v>
      </c>
      <c r="R252" s="255">
        <f>Q252*H252</f>
        <v>0.0028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167</v>
      </c>
      <c r="AT252" s="257" t="s">
        <v>162</v>
      </c>
      <c r="AU252" s="257" t="s">
        <v>94</v>
      </c>
      <c r="AY252" s="16" t="s">
        <v>160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6" t="s">
        <v>91</v>
      </c>
      <c r="BK252" s="258">
        <f>ROUND(I252*H252,2)</f>
        <v>0</v>
      </c>
      <c r="BL252" s="16" t="s">
        <v>167</v>
      </c>
      <c r="BM252" s="257" t="s">
        <v>436</v>
      </c>
    </row>
    <row r="253" s="13" customFormat="1">
      <c r="A253" s="13"/>
      <c r="B253" s="259"/>
      <c r="C253" s="260"/>
      <c r="D253" s="261" t="s">
        <v>169</v>
      </c>
      <c r="E253" s="262" t="s">
        <v>1</v>
      </c>
      <c r="F253" s="263" t="s">
        <v>437</v>
      </c>
      <c r="G253" s="260"/>
      <c r="H253" s="264">
        <v>4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169</v>
      </c>
      <c r="AU253" s="270" t="s">
        <v>94</v>
      </c>
      <c r="AV253" s="13" t="s">
        <v>94</v>
      </c>
      <c r="AW253" s="13" t="s">
        <v>41</v>
      </c>
      <c r="AX253" s="13" t="s">
        <v>91</v>
      </c>
      <c r="AY253" s="270" t="s">
        <v>160</v>
      </c>
    </row>
    <row r="254" s="2" customFormat="1" ht="24" customHeight="1">
      <c r="A254" s="38"/>
      <c r="B254" s="39"/>
      <c r="C254" s="285" t="s">
        <v>438</v>
      </c>
      <c r="D254" s="285" t="s">
        <v>218</v>
      </c>
      <c r="E254" s="286" t="s">
        <v>439</v>
      </c>
      <c r="F254" s="287" t="s">
        <v>440</v>
      </c>
      <c r="G254" s="288" t="s">
        <v>233</v>
      </c>
      <c r="H254" s="289">
        <v>4</v>
      </c>
      <c r="I254" s="290"/>
      <c r="J254" s="291">
        <f>ROUND(I254*H254,2)</f>
        <v>0</v>
      </c>
      <c r="K254" s="287" t="s">
        <v>166</v>
      </c>
      <c r="L254" s="292"/>
      <c r="M254" s="293" t="s">
        <v>1</v>
      </c>
      <c r="N254" s="294" t="s">
        <v>49</v>
      </c>
      <c r="O254" s="91"/>
      <c r="P254" s="255">
        <f>O254*H254</f>
        <v>0</v>
      </c>
      <c r="Q254" s="255">
        <v>0.0012999999999999999</v>
      </c>
      <c r="R254" s="255">
        <f>Q254*H254</f>
        <v>0.0051999999999999998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205</v>
      </c>
      <c r="AT254" s="257" t="s">
        <v>218</v>
      </c>
      <c r="AU254" s="257" t="s">
        <v>94</v>
      </c>
      <c r="AY254" s="16" t="s">
        <v>160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6" t="s">
        <v>91</v>
      </c>
      <c r="BK254" s="258">
        <f>ROUND(I254*H254,2)</f>
        <v>0</v>
      </c>
      <c r="BL254" s="16" t="s">
        <v>167</v>
      </c>
      <c r="BM254" s="257" t="s">
        <v>441</v>
      </c>
    </row>
    <row r="255" s="2" customFormat="1" ht="16.5" customHeight="1">
      <c r="A255" s="38"/>
      <c r="B255" s="39"/>
      <c r="C255" s="285" t="s">
        <v>442</v>
      </c>
      <c r="D255" s="285" t="s">
        <v>218</v>
      </c>
      <c r="E255" s="286" t="s">
        <v>443</v>
      </c>
      <c r="F255" s="287" t="s">
        <v>444</v>
      </c>
      <c r="G255" s="288" t="s">
        <v>233</v>
      </c>
      <c r="H255" s="289">
        <v>2</v>
      </c>
      <c r="I255" s="290"/>
      <c r="J255" s="291">
        <f>ROUND(I255*H255,2)</f>
        <v>0</v>
      </c>
      <c r="K255" s="287" t="s">
        <v>166</v>
      </c>
      <c r="L255" s="292"/>
      <c r="M255" s="293" t="s">
        <v>1</v>
      </c>
      <c r="N255" s="294" t="s">
        <v>49</v>
      </c>
      <c r="O255" s="91"/>
      <c r="P255" s="255">
        <f>O255*H255</f>
        <v>0</v>
      </c>
      <c r="Q255" s="255">
        <v>0.0061000000000000004</v>
      </c>
      <c r="R255" s="255">
        <f>Q255*H255</f>
        <v>0.012200000000000001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205</v>
      </c>
      <c r="AT255" s="257" t="s">
        <v>218</v>
      </c>
      <c r="AU255" s="257" t="s">
        <v>94</v>
      </c>
      <c r="AY255" s="16" t="s">
        <v>160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6" t="s">
        <v>91</v>
      </c>
      <c r="BK255" s="258">
        <f>ROUND(I255*H255,2)</f>
        <v>0</v>
      </c>
      <c r="BL255" s="16" t="s">
        <v>167</v>
      </c>
      <c r="BM255" s="257" t="s">
        <v>445</v>
      </c>
    </row>
    <row r="256" s="2" customFormat="1" ht="16.5" customHeight="1">
      <c r="A256" s="38"/>
      <c r="B256" s="39"/>
      <c r="C256" s="285" t="s">
        <v>446</v>
      </c>
      <c r="D256" s="285" t="s">
        <v>218</v>
      </c>
      <c r="E256" s="286" t="s">
        <v>447</v>
      </c>
      <c r="F256" s="287" t="s">
        <v>448</v>
      </c>
      <c r="G256" s="288" t="s">
        <v>233</v>
      </c>
      <c r="H256" s="289">
        <v>8</v>
      </c>
      <c r="I256" s="290"/>
      <c r="J256" s="291">
        <f>ROUND(I256*H256,2)</f>
        <v>0</v>
      </c>
      <c r="K256" s="287" t="s">
        <v>166</v>
      </c>
      <c r="L256" s="292"/>
      <c r="M256" s="293" t="s">
        <v>1</v>
      </c>
      <c r="N256" s="294" t="s">
        <v>49</v>
      </c>
      <c r="O256" s="91"/>
      <c r="P256" s="255">
        <f>O256*H256</f>
        <v>0</v>
      </c>
      <c r="Q256" s="255">
        <v>0.00035</v>
      </c>
      <c r="R256" s="255">
        <f>Q256*H256</f>
        <v>0.0028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205</v>
      </c>
      <c r="AT256" s="257" t="s">
        <v>218</v>
      </c>
      <c r="AU256" s="257" t="s">
        <v>94</v>
      </c>
      <c r="AY256" s="16" t="s">
        <v>160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6" t="s">
        <v>91</v>
      </c>
      <c r="BK256" s="258">
        <f>ROUND(I256*H256,2)</f>
        <v>0</v>
      </c>
      <c r="BL256" s="16" t="s">
        <v>167</v>
      </c>
      <c r="BM256" s="257" t="s">
        <v>449</v>
      </c>
    </row>
    <row r="257" s="2" customFormat="1" ht="16.5" customHeight="1">
      <c r="A257" s="38"/>
      <c r="B257" s="39"/>
      <c r="C257" s="285" t="s">
        <v>450</v>
      </c>
      <c r="D257" s="285" t="s">
        <v>218</v>
      </c>
      <c r="E257" s="286" t="s">
        <v>451</v>
      </c>
      <c r="F257" s="287" t="s">
        <v>452</v>
      </c>
      <c r="G257" s="288" t="s">
        <v>233</v>
      </c>
      <c r="H257" s="289">
        <v>2</v>
      </c>
      <c r="I257" s="290"/>
      <c r="J257" s="291">
        <f>ROUND(I257*H257,2)</f>
        <v>0</v>
      </c>
      <c r="K257" s="287" t="s">
        <v>166</v>
      </c>
      <c r="L257" s="292"/>
      <c r="M257" s="293" t="s">
        <v>1</v>
      </c>
      <c r="N257" s="294" t="s">
        <v>49</v>
      </c>
      <c r="O257" s="91"/>
      <c r="P257" s="255">
        <f>O257*H257</f>
        <v>0</v>
      </c>
      <c r="Q257" s="255">
        <v>0.00010000000000000001</v>
      </c>
      <c r="R257" s="255">
        <f>Q257*H257</f>
        <v>0.00020000000000000001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205</v>
      </c>
      <c r="AT257" s="257" t="s">
        <v>218</v>
      </c>
      <c r="AU257" s="257" t="s">
        <v>94</v>
      </c>
      <c r="AY257" s="16" t="s">
        <v>160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6" t="s">
        <v>91</v>
      </c>
      <c r="BK257" s="258">
        <f>ROUND(I257*H257,2)</f>
        <v>0</v>
      </c>
      <c r="BL257" s="16" t="s">
        <v>167</v>
      </c>
      <c r="BM257" s="257" t="s">
        <v>453</v>
      </c>
    </row>
    <row r="258" s="2" customFormat="1" ht="24" customHeight="1">
      <c r="A258" s="38"/>
      <c r="B258" s="39"/>
      <c r="C258" s="246" t="s">
        <v>454</v>
      </c>
      <c r="D258" s="246" t="s">
        <v>162</v>
      </c>
      <c r="E258" s="247" t="s">
        <v>455</v>
      </c>
      <c r="F258" s="248" t="s">
        <v>456</v>
      </c>
      <c r="G258" s="249" t="s">
        <v>233</v>
      </c>
      <c r="H258" s="250">
        <v>2</v>
      </c>
      <c r="I258" s="251"/>
      <c r="J258" s="252">
        <f>ROUND(I258*H258,2)</f>
        <v>0</v>
      </c>
      <c r="K258" s="248" t="s">
        <v>166</v>
      </c>
      <c r="L258" s="44"/>
      <c r="M258" s="253" t="s">
        <v>1</v>
      </c>
      <c r="N258" s="254" t="s">
        <v>49</v>
      </c>
      <c r="O258" s="91"/>
      <c r="P258" s="255">
        <f>O258*H258</f>
        <v>0</v>
      </c>
      <c r="Q258" s="255">
        <v>0.0064900000000000001</v>
      </c>
      <c r="R258" s="255">
        <f>Q258*H258</f>
        <v>0.01298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167</v>
      </c>
      <c r="AT258" s="257" t="s">
        <v>162</v>
      </c>
      <c r="AU258" s="257" t="s">
        <v>94</v>
      </c>
      <c r="AY258" s="16" t="s">
        <v>160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6" t="s">
        <v>91</v>
      </c>
      <c r="BK258" s="258">
        <f>ROUND(I258*H258,2)</f>
        <v>0</v>
      </c>
      <c r="BL258" s="16" t="s">
        <v>167</v>
      </c>
      <c r="BM258" s="257" t="s">
        <v>457</v>
      </c>
    </row>
    <row r="259" s="2" customFormat="1" ht="24" customHeight="1">
      <c r="A259" s="38"/>
      <c r="B259" s="39"/>
      <c r="C259" s="246" t="s">
        <v>458</v>
      </c>
      <c r="D259" s="246" t="s">
        <v>162</v>
      </c>
      <c r="E259" s="247" t="s">
        <v>459</v>
      </c>
      <c r="F259" s="248" t="s">
        <v>460</v>
      </c>
      <c r="G259" s="249" t="s">
        <v>197</v>
      </c>
      <c r="H259" s="250">
        <v>6</v>
      </c>
      <c r="I259" s="251"/>
      <c r="J259" s="252">
        <f>ROUND(I259*H259,2)</f>
        <v>0</v>
      </c>
      <c r="K259" s="248" t="s">
        <v>166</v>
      </c>
      <c r="L259" s="44"/>
      <c r="M259" s="253" t="s">
        <v>1</v>
      </c>
      <c r="N259" s="254" t="s">
        <v>49</v>
      </c>
      <c r="O259" s="91"/>
      <c r="P259" s="255">
        <f>O259*H259</f>
        <v>0</v>
      </c>
      <c r="Q259" s="255">
        <v>0.00096000000000000002</v>
      </c>
      <c r="R259" s="255">
        <f>Q259*H259</f>
        <v>0.0057600000000000004</v>
      </c>
      <c r="S259" s="255">
        <v>0.031</v>
      </c>
      <c r="T259" s="256">
        <f>S259*H259</f>
        <v>0.186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167</v>
      </c>
      <c r="AT259" s="257" t="s">
        <v>162</v>
      </c>
      <c r="AU259" s="257" t="s">
        <v>94</v>
      </c>
      <c r="AY259" s="16" t="s">
        <v>160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6" t="s">
        <v>91</v>
      </c>
      <c r="BK259" s="258">
        <f>ROUND(I259*H259,2)</f>
        <v>0</v>
      </c>
      <c r="BL259" s="16" t="s">
        <v>167</v>
      </c>
      <c r="BM259" s="257" t="s">
        <v>461</v>
      </c>
    </row>
    <row r="260" s="13" customFormat="1">
      <c r="A260" s="13"/>
      <c r="B260" s="259"/>
      <c r="C260" s="260"/>
      <c r="D260" s="261" t="s">
        <v>169</v>
      </c>
      <c r="E260" s="262" t="s">
        <v>1</v>
      </c>
      <c r="F260" s="263" t="s">
        <v>462</v>
      </c>
      <c r="G260" s="260"/>
      <c r="H260" s="264">
        <v>6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169</v>
      </c>
      <c r="AU260" s="270" t="s">
        <v>94</v>
      </c>
      <c r="AV260" s="13" t="s">
        <v>94</v>
      </c>
      <c r="AW260" s="13" t="s">
        <v>41</v>
      </c>
      <c r="AX260" s="13" t="s">
        <v>91</v>
      </c>
      <c r="AY260" s="270" t="s">
        <v>160</v>
      </c>
    </row>
    <row r="261" s="2" customFormat="1" ht="24" customHeight="1">
      <c r="A261" s="38"/>
      <c r="B261" s="39"/>
      <c r="C261" s="246" t="s">
        <v>463</v>
      </c>
      <c r="D261" s="246" t="s">
        <v>162</v>
      </c>
      <c r="E261" s="247" t="s">
        <v>464</v>
      </c>
      <c r="F261" s="248" t="s">
        <v>465</v>
      </c>
      <c r="G261" s="249" t="s">
        <v>197</v>
      </c>
      <c r="H261" s="250">
        <v>96</v>
      </c>
      <c r="I261" s="251"/>
      <c r="J261" s="252">
        <f>ROUND(I261*H261,2)</f>
        <v>0</v>
      </c>
      <c r="K261" s="248" t="s">
        <v>166</v>
      </c>
      <c r="L261" s="44"/>
      <c r="M261" s="253" t="s">
        <v>1</v>
      </c>
      <c r="N261" s="254" t="s">
        <v>49</v>
      </c>
      <c r="O261" s="91"/>
      <c r="P261" s="255">
        <f>O261*H261</f>
        <v>0</v>
      </c>
      <c r="Q261" s="255">
        <v>0.00282</v>
      </c>
      <c r="R261" s="255">
        <f>Q261*H261</f>
        <v>0.27072000000000002</v>
      </c>
      <c r="S261" s="255">
        <v>0.10100000000000001</v>
      </c>
      <c r="T261" s="256">
        <f>S261*H261</f>
        <v>9.6960000000000015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167</v>
      </c>
      <c r="AT261" s="257" t="s">
        <v>162</v>
      </c>
      <c r="AU261" s="257" t="s">
        <v>94</v>
      </c>
      <c r="AY261" s="16" t="s">
        <v>160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6" t="s">
        <v>91</v>
      </c>
      <c r="BK261" s="258">
        <f>ROUND(I261*H261,2)</f>
        <v>0</v>
      </c>
      <c r="BL261" s="16" t="s">
        <v>167</v>
      </c>
      <c r="BM261" s="257" t="s">
        <v>466</v>
      </c>
    </row>
    <row r="262" s="13" customFormat="1">
      <c r="A262" s="13"/>
      <c r="B262" s="259"/>
      <c r="C262" s="260"/>
      <c r="D262" s="261" t="s">
        <v>169</v>
      </c>
      <c r="E262" s="262" t="s">
        <v>1</v>
      </c>
      <c r="F262" s="263" t="s">
        <v>467</v>
      </c>
      <c r="G262" s="260"/>
      <c r="H262" s="264">
        <v>96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169</v>
      </c>
      <c r="AU262" s="270" t="s">
        <v>94</v>
      </c>
      <c r="AV262" s="13" t="s">
        <v>94</v>
      </c>
      <c r="AW262" s="13" t="s">
        <v>41</v>
      </c>
      <c r="AX262" s="13" t="s">
        <v>91</v>
      </c>
      <c r="AY262" s="270" t="s">
        <v>160</v>
      </c>
    </row>
    <row r="263" s="2" customFormat="1" ht="24" customHeight="1">
      <c r="A263" s="38"/>
      <c r="B263" s="39"/>
      <c r="C263" s="246" t="s">
        <v>468</v>
      </c>
      <c r="D263" s="246" t="s">
        <v>162</v>
      </c>
      <c r="E263" s="247" t="s">
        <v>469</v>
      </c>
      <c r="F263" s="248" t="s">
        <v>470</v>
      </c>
      <c r="G263" s="249" t="s">
        <v>197</v>
      </c>
      <c r="H263" s="250">
        <v>40</v>
      </c>
      <c r="I263" s="251"/>
      <c r="J263" s="252">
        <f>ROUND(I263*H263,2)</f>
        <v>0</v>
      </c>
      <c r="K263" s="248" t="s">
        <v>1</v>
      </c>
      <c r="L263" s="44"/>
      <c r="M263" s="253" t="s">
        <v>1</v>
      </c>
      <c r="N263" s="254" t="s">
        <v>49</v>
      </c>
      <c r="O263" s="91"/>
      <c r="P263" s="255">
        <f>O263*H263</f>
        <v>0</v>
      </c>
      <c r="Q263" s="255">
        <v>0.00282</v>
      </c>
      <c r="R263" s="255">
        <f>Q263*H263</f>
        <v>0.1128</v>
      </c>
      <c r="S263" s="255">
        <v>0.10100000000000001</v>
      </c>
      <c r="T263" s="256">
        <f>S263*H263</f>
        <v>4.04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167</v>
      </c>
      <c r="AT263" s="257" t="s">
        <v>162</v>
      </c>
      <c r="AU263" s="257" t="s">
        <v>94</v>
      </c>
      <c r="AY263" s="16" t="s">
        <v>160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6" t="s">
        <v>91</v>
      </c>
      <c r="BK263" s="258">
        <f>ROUND(I263*H263,2)</f>
        <v>0</v>
      </c>
      <c r="BL263" s="16" t="s">
        <v>167</v>
      </c>
      <c r="BM263" s="257" t="s">
        <v>471</v>
      </c>
    </row>
    <row r="264" s="13" customFormat="1">
      <c r="A264" s="13"/>
      <c r="B264" s="259"/>
      <c r="C264" s="260"/>
      <c r="D264" s="261" t="s">
        <v>169</v>
      </c>
      <c r="E264" s="262" t="s">
        <v>1</v>
      </c>
      <c r="F264" s="263" t="s">
        <v>472</v>
      </c>
      <c r="G264" s="260"/>
      <c r="H264" s="264">
        <v>40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169</v>
      </c>
      <c r="AU264" s="270" t="s">
        <v>94</v>
      </c>
      <c r="AV264" s="13" t="s">
        <v>94</v>
      </c>
      <c r="AW264" s="13" t="s">
        <v>41</v>
      </c>
      <c r="AX264" s="13" t="s">
        <v>91</v>
      </c>
      <c r="AY264" s="270" t="s">
        <v>160</v>
      </c>
    </row>
    <row r="265" s="2" customFormat="1" ht="16.5" customHeight="1">
      <c r="A265" s="38"/>
      <c r="B265" s="39"/>
      <c r="C265" s="246" t="s">
        <v>473</v>
      </c>
      <c r="D265" s="246" t="s">
        <v>162</v>
      </c>
      <c r="E265" s="247" t="s">
        <v>474</v>
      </c>
      <c r="F265" s="248" t="s">
        <v>475</v>
      </c>
      <c r="G265" s="249" t="s">
        <v>197</v>
      </c>
      <c r="H265" s="250">
        <v>40.799999999999997</v>
      </c>
      <c r="I265" s="251"/>
      <c r="J265" s="252">
        <f>ROUND(I265*H265,2)</f>
        <v>0</v>
      </c>
      <c r="K265" s="248" t="s">
        <v>166</v>
      </c>
      <c r="L265" s="44"/>
      <c r="M265" s="253" t="s">
        <v>1</v>
      </c>
      <c r="N265" s="254" t="s">
        <v>49</v>
      </c>
      <c r="O265" s="91"/>
      <c r="P265" s="255">
        <f>O265*H265</f>
        <v>0</v>
      </c>
      <c r="Q265" s="255">
        <v>0.00023000000000000001</v>
      </c>
      <c r="R265" s="255">
        <f>Q265*H265</f>
        <v>0.009384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167</v>
      </c>
      <c r="AT265" s="257" t="s">
        <v>162</v>
      </c>
      <c r="AU265" s="257" t="s">
        <v>94</v>
      </c>
      <c r="AY265" s="16" t="s">
        <v>160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6" t="s">
        <v>91</v>
      </c>
      <c r="BK265" s="258">
        <f>ROUND(I265*H265,2)</f>
        <v>0</v>
      </c>
      <c r="BL265" s="16" t="s">
        <v>167</v>
      </c>
      <c r="BM265" s="257" t="s">
        <v>476</v>
      </c>
    </row>
    <row r="266" s="13" customFormat="1">
      <c r="A266" s="13"/>
      <c r="B266" s="259"/>
      <c r="C266" s="260"/>
      <c r="D266" s="261" t="s">
        <v>169</v>
      </c>
      <c r="E266" s="262" t="s">
        <v>1</v>
      </c>
      <c r="F266" s="263" t="s">
        <v>477</v>
      </c>
      <c r="G266" s="260"/>
      <c r="H266" s="264">
        <v>40.799999999999997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169</v>
      </c>
      <c r="AU266" s="270" t="s">
        <v>94</v>
      </c>
      <c r="AV266" s="13" t="s">
        <v>94</v>
      </c>
      <c r="AW266" s="13" t="s">
        <v>41</v>
      </c>
      <c r="AX266" s="13" t="s">
        <v>91</v>
      </c>
      <c r="AY266" s="270" t="s">
        <v>160</v>
      </c>
    </row>
    <row r="267" s="2" customFormat="1" ht="24" customHeight="1">
      <c r="A267" s="38"/>
      <c r="B267" s="39"/>
      <c r="C267" s="246" t="s">
        <v>478</v>
      </c>
      <c r="D267" s="246" t="s">
        <v>162</v>
      </c>
      <c r="E267" s="247" t="s">
        <v>479</v>
      </c>
      <c r="F267" s="248" t="s">
        <v>480</v>
      </c>
      <c r="G267" s="249" t="s">
        <v>208</v>
      </c>
      <c r="H267" s="250">
        <v>109.2</v>
      </c>
      <c r="I267" s="251"/>
      <c r="J267" s="252">
        <f>ROUND(I267*H267,2)</f>
        <v>0</v>
      </c>
      <c r="K267" s="248" t="s">
        <v>166</v>
      </c>
      <c r="L267" s="44"/>
      <c r="M267" s="253" t="s">
        <v>1</v>
      </c>
      <c r="N267" s="254" t="s">
        <v>49</v>
      </c>
      <c r="O267" s="91"/>
      <c r="P267" s="255">
        <f>O267*H267</f>
        <v>0</v>
      </c>
      <c r="Q267" s="255">
        <v>0</v>
      </c>
      <c r="R267" s="255">
        <f>Q267*H267</f>
        <v>0</v>
      </c>
      <c r="S267" s="255">
        <v>0.070000000000000007</v>
      </c>
      <c r="T267" s="256">
        <f>S267*H267</f>
        <v>7.644000000000001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7" t="s">
        <v>167</v>
      </c>
      <c r="AT267" s="257" t="s">
        <v>162</v>
      </c>
      <c r="AU267" s="257" t="s">
        <v>94</v>
      </c>
      <c r="AY267" s="16" t="s">
        <v>160</v>
      </c>
      <c r="BE267" s="258">
        <f>IF(N267="základní",J267,0)</f>
        <v>0</v>
      </c>
      <c r="BF267" s="258">
        <f>IF(N267="snížená",J267,0)</f>
        <v>0</v>
      </c>
      <c r="BG267" s="258">
        <f>IF(N267="zákl. přenesená",J267,0)</f>
        <v>0</v>
      </c>
      <c r="BH267" s="258">
        <f>IF(N267="sníž. přenesená",J267,0)</f>
        <v>0</v>
      </c>
      <c r="BI267" s="258">
        <f>IF(N267="nulová",J267,0)</f>
        <v>0</v>
      </c>
      <c r="BJ267" s="16" t="s">
        <v>91</v>
      </c>
      <c r="BK267" s="258">
        <f>ROUND(I267*H267,2)</f>
        <v>0</v>
      </c>
      <c r="BL267" s="16" t="s">
        <v>167</v>
      </c>
      <c r="BM267" s="257" t="s">
        <v>481</v>
      </c>
    </row>
    <row r="268" s="13" customFormat="1">
      <c r="A268" s="13"/>
      <c r="B268" s="259"/>
      <c r="C268" s="260"/>
      <c r="D268" s="261" t="s">
        <v>169</v>
      </c>
      <c r="E268" s="262" t="s">
        <v>1</v>
      </c>
      <c r="F268" s="263" t="s">
        <v>482</v>
      </c>
      <c r="G268" s="260"/>
      <c r="H268" s="264">
        <v>109.2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169</v>
      </c>
      <c r="AU268" s="270" t="s">
        <v>94</v>
      </c>
      <c r="AV268" s="13" t="s">
        <v>94</v>
      </c>
      <c r="AW268" s="13" t="s">
        <v>41</v>
      </c>
      <c r="AX268" s="13" t="s">
        <v>91</v>
      </c>
      <c r="AY268" s="270" t="s">
        <v>160</v>
      </c>
    </row>
    <row r="269" s="2" customFormat="1" ht="24" customHeight="1">
      <c r="A269" s="38"/>
      <c r="B269" s="39"/>
      <c r="C269" s="246" t="s">
        <v>483</v>
      </c>
      <c r="D269" s="246" t="s">
        <v>162</v>
      </c>
      <c r="E269" s="247" t="s">
        <v>484</v>
      </c>
      <c r="F269" s="248" t="s">
        <v>485</v>
      </c>
      <c r="G269" s="249" t="s">
        <v>208</v>
      </c>
      <c r="H269" s="250">
        <v>27.300000000000001</v>
      </c>
      <c r="I269" s="251"/>
      <c r="J269" s="252">
        <f>ROUND(I269*H269,2)</f>
        <v>0</v>
      </c>
      <c r="K269" s="248" t="s">
        <v>166</v>
      </c>
      <c r="L269" s="44"/>
      <c r="M269" s="253" t="s">
        <v>1</v>
      </c>
      <c r="N269" s="254" t="s">
        <v>49</v>
      </c>
      <c r="O269" s="91"/>
      <c r="P269" s="255">
        <f>O269*H269</f>
        <v>0</v>
      </c>
      <c r="Q269" s="255">
        <v>0.02324</v>
      </c>
      <c r="R269" s="255">
        <f>Q269*H269</f>
        <v>0.63445200000000002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167</v>
      </c>
      <c r="AT269" s="257" t="s">
        <v>162</v>
      </c>
      <c r="AU269" s="257" t="s">
        <v>94</v>
      </c>
      <c r="AY269" s="16" t="s">
        <v>160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6" t="s">
        <v>91</v>
      </c>
      <c r="BK269" s="258">
        <f>ROUND(I269*H269,2)</f>
        <v>0</v>
      </c>
      <c r="BL269" s="16" t="s">
        <v>167</v>
      </c>
      <c r="BM269" s="257" t="s">
        <v>486</v>
      </c>
    </row>
    <row r="270" s="13" customFormat="1">
      <c r="A270" s="13"/>
      <c r="B270" s="259"/>
      <c r="C270" s="260"/>
      <c r="D270" s="261" t="s">
        <v>169</v>
      </c>
      <c r="E270" s="262" t="s">
        <v>1</v>
      </c>
      <c r="F270" s="263" t="s">
        <v>487</v>
      </c>
      <c r="G270" s="260"/>
      <c r="H270" s="264">
        <v>27.300000000000001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169</v>
      </c>
      <c r="AU270" s="270" t="s">
        <v>94</v>
      </c>
      <c r="AV270" s="13" t="s">
        <v>94</v>
      </c>
      <c r="AW270" s="13" t="s">
        <v>41</v>
      </c>
      <c r="AX270" s="13" t="s">
        <v>91</v>
      </c>
      <c r="AY270" s="270" t="s">
        <v>160</v>
      </c>
    </row>
    <row r="271" s="2" customFormat="1" ht="24" customHeight="1">
      <c r="A271" s="38"/>
      <c r="B271" s="39"/>
      <c r="C271" s="246" t="s">
        <v>488</v>
      </c>
      <c r="D271" s="246" t="s">
        <v>162</v>
      </c>
      <c r="E271" s="247" t="s">
        <v>489</v>
      </c>
      <c r="F271" s="248" t="s">
        <v>490</v>
      </c>
      <c r="G271" s="249" t="s">
        <v>208</v>
      </c>
      <c r="H271" s="250">
        <v>27.300000000000001</v>
      </c>
      <c r="I271" s="251"/>
      <c r="J271" s="252">
        <f>ROUND(I271*H271,2)</f>
        <v>0</v>
      </c>
      <c r="K271" s="248" t="s">
        <v>166</v>
      </c>
      <c r="L271" s="44"/>
      <c r="M271" s="253" t="s">
        <v>1</v>
      </c>
      <c r="N271" s="254" t="s">
        <v>49</v>
      </c>
      <c r="O271" s="91"/>
      <c r="P271" s="255">
        <f>O271*H271</f>
        <v>0</v>
      </c>
      <c r="Q271" s="255">
        <v>0.078159999999999993</v>
      </c>
      <c r="R271" s="255">
        <f>Q271*H271</f>
        <v>2.1337679999999999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167</v>
      </c>
      <c r="AT271" s="257" t="s">
        <v>162</v>
      </c>
      <c r="AU271" s="257" t="s">
        <v>94</v>
      </c>
      <c r="AY271" s="16" t="s">
        <v>160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6" t="s">
        <v>91</v>
      </c>
      <c r="BK271" s="258">
        <f>ROUND(I271*H271,2)</f>
        <v>0</v>
      </c>
      <c r="BL271" s="16" t="s">
        <v>167</v>
      </c>
      <c r="BM271" s="257" t="s">
        <v>491</v>
      </c>
    </row>
    <row r="272" s="13" customFormat="1">
      <c r="A272" s="13"/>
      <c r="B272" s="259"/>
      <c r="C272" s="260"/>
      <c r="D272" s="261" t="s">
        <v>169</v>
      </c>
      <c r="E272" s="262" t="s">
        <v>1</v>
      </c>
      <c r="F272" s="263" t="s">
        <v>492</v>
      </c>
      <c r="G272" s="260"/>
      <c r="H272" s="264">
        <v>27.300000000000001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169</v>
      </c>
      <c r="AU272" s="270" t="s">
        <v>94</v>
      </c>
      <c r="AV272" s="13" t="s">
        <v>94</v>
      </c>
      <c r="AW272" s="13" t="s">
        <v>41</v>
      </c>
      <c r="AX272" s="13" t="s">
        <v>91</v>
      </c>
      <c r="AY272" s="270" t="s">
        <v>160</v>
      </c>
    </row>
    <row r="273" s="2" customFormat="1" ht="24" customHeight="1">
      <c r="A273" s="38"/>
      <c r="B273" s="39"/>
      <c r="C273" s="246" t="s">
        <v>493</v>
      </c>
      <c r="D273" s="246" t="s">
        <v>162</v>
      </c>
      <c r="E273" s="247" t="s">
        <v>494</v>
      </c>
      <c r="F273" s="248" t="s">
        <v>495</v>
      </c>
      <c r="G273" s="249" t="s">
        <v>208</v>
      </c>
      <c r="H273" s="250">
        <v>54.600000000000001</v>
      </c>
      <c r="I273" s="251"/>
      <c r="J273" s="252">
        <f>ROUND(I273*H273,2)</f>
        <v>0</v>
      </c>
      <c r="K273" s="248" t="s">
        <v>166</v>
      </c>
      <c r="L273" s="44"/>
      <c r="M273" s="253" t="s">
        <v>1</v>
      </c>
      <c r="N273" s="254" t="s">
        <v>49</v>
      </c>
      <c r="O273" s="91"/>
      <c r="P273" s="255">
        <f>O273*H273</f>
        <v>0</v>
      </c>
      <c r="Q273" s="255">
        <v>0</v>
      </c>
      <c r="R273" s="255">
        <f>Q273*H273</f>
        <v>0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167</v>
      </c>
      <c r="AT273" s="257" t="s">
        <v>162</v>
      </c>
      <c r="AU273" s="257" t="s">
        <v>94</v>
      </c>
      <c r="AY273" s="16" t="s">
        <v>160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6" t="s">
        <v>91</v>
      </c>
      <c r="BK273" s="258">
        <f>ROUND(I273*H273,2)</f>
        <v>0</v>
      </c>
      <c r="BL273" s="16" t="s">
        <v>167</v>
      </c>
      <c r="BM273" s="257" t="s">
        <v>496</v>
      </c>
    </row>
    <row r="274" s="13" customFormat="1">
      <c r="A274" s="13"/>
      <c r="B274" s="259"/>
      <c r="C274" s="260"/>
      <c r="D274" s="261" t="s">
        <v>169</v>
      </c>
      <c r="E274" s="262" t="s">
        <v>1</v>
      </c>
      <c r="F274" s="263" t="s">
        <v>497</v>
      </c>
      <c r="G274" s="260"/>
      <c r="H274" s="264">
        <v>54.600000000000001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169</v>
      </c>
      <c r="AU274" s="270" t="s">
        <v>94</v>
      </c>
      <c r="AV274" s="13" t="s">
        <v>94</v>
      </c>
      <c r="AW274" s="13" t="s">
        <v>41</v>
      </c>
      <c r="AX274" s="13" t="s">
        <v>91</v>
      </c>
      <c r="AY274" s="270" t="s">
        <v>160</v>
      </c>
    </row>
    <row r="275" s="12" customFormat="1" ht="22.8" customHeight="1">
      <c r="A275" s="12"/>
      <c r="B275" s="230"/>
      <c r="C275" s="231"/>
      <c r="D275" s="232" t="s">
        <v>83</v>
      </c>
      <c r="E275" s="244" t="s">
        <v>498</v>
      </c>
      <c r="F275" s="244" t="s">
        <v>499</v>
      </c>
      <c r="G275" s="231"/>
      <c r="H275" s="231"/>
      <c r="I275" s="234"/>
      <c r="J275" s="245">
        <f>BK275</f>
        <v>0</v>
      </c>
      <c r="K275" s="231"/>
      <c r="L275" s="236"/>
      <c r="M275" s="237"/>
      <c r="N275" s="238"/>
      <c r="O275" s="238"/>
      <c r="P275" s="239">
        <f>SUM(P276:P293)</f>
        <v>0</v>
      </c>
      <c r="Q275" s="238"/>
      <c r="R275" s="239">
        <f>SUM(R276:R293)</f>
        <v>0</v>
      </c>
      <c r="S275" s="238"/>
      <c r="T275" s="240">
        <f>SUM(T276:T293)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41" t="s">
        <v>91</v>
      </c>
      <c r="AT275" s="242" t="s">
        <v>83</v>
      </c>
      <c r="AU275" s="242" t="s">
        <v>91</v>
      </c>
      <c r="AY275" s="241" t="s">
        <v>160</v>
      </c>
      <c r="BK275" s="243">
        <f>SUM(BK276:BK293)</f>
        <v>0</v>
      </c>
    </row>
    <row r="276" s="2" customFormat="1" ht="16.5" customHeight="1">
      <c r="A276" s="38"/>
      <c r="B276" s="39"/>
      <c r="C276" s="246" t="s">
        <v>500</v>
      </c>
      <c r="D276" s="246" t="s">
        <v>162</v>
      </c>
      <c r="E276" s="247" t="s">
        <v>501</v>
      </c>
      <c r="F276" s="248" t="s">
        <v>502</v>
      </c>
      <c r="G276" s="249" t="s">
        <v>233</v>
      </c>
      <c r="H276" s="250">
        <v>22</v>
      </c>
      <c r="I276" s="251"/>
      <c r="J276" s="252">
        <f>ROUND(I276*H276,2)</f>
        <v>0</v>
      </c>
      <c r="K276" s="248" t="s">
        <v>166</v>
      </c>
      <c r="L276" s="44"/>
      <c r="M276" s="253" t="s">
        <v>1</v>
      </c>
      <c r="N276" s="254" t="s">
        <v>49</v>
      </c>
      <c r="O276" s="91"/>
      <c r="P276" s="255">
        <f>O276*H276</f>
        <v>0</v>
      </c>
      <c r="Q276" s="255">
        <v>0</v>
      </c>
      <c r="R276" s="255">
        <f>Q276*H276</f>
        <v>0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167</v>
      </c>
      <c r="AT276" s="257" t="s">
        <v>162</v>
      </c>
      <c r="AU276" s="257" t="s">
        <v>94</v>
      </c>
      <c r="AY276" s="16" t="s">
        <v>160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6" t="s">
        <v>91</v>
      </c>
      <c r="BK276" s="258">
        <f>ROUND(I276*H276,2)</f>
        <v>0</v>
      </c>
      <c r="BL276" s="16" t="s">
        <v>167</v>
      </c>
      <c r="BM276" s="257" t="s">
        <v>503</v>
      </c>
    </row>
    <row r="277" s="2" customFormat="1" ht="24" customHeight="1">
      <c r="A277" s="38"/>
      <c r="B277" s="39"/>
      <c r="C277" s="246" t="s">
        <v>504</v>
      </c>
      <c r="D277" s="246" t="s">
        <v>162</v>
      </c>
      <c r="E277" s="247" t="s">
        <v>505</v>
      </c>
      <c r="F277" s="248" t="s">
        <v>506</v>
      </c>
      <c r="G277" s="249" t="s">
        <v>185</v>
      </c>
      <c r="H277" s="250">
        <v>78.900000000000006</v>
      </c>
      <c r="I277" s="251"/>
      <c r="J277" s="252">
        <f>ROUND(I277*H277,2)</f>
        <v>0</v>
      </c>
      <c r="K277" s="248" t="s">
        <v>166</v>
      </c>
      <c r="L277" s="44"/>
      <c r="M277" s="253" t="s">
        <v>1</v>
      </c>
      <c r="N277" s="254" t="s">
        <v>49</v>
      </c>
      <c r="O277" s="91"/>
      <c r="P277" s="255">
        <f>O277*H277</f>
        <v>0</v>
      </c>
      <c r="Q277" s="255">
        <v>0</v>
      </c>
      <c r="R277" s="255">
        <f>Q277*H277</f>
        <v>0</v>
      </c>
      <c r="S277" s="255">
        <v>0</v>
      </c>
      <c r="T277" s="25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167</v>
      </c>
      <c r="AT277" s="257" t="s">
        <v>162</v>
      </c>
      <c r="AU277" s="257" t="s">
        <v>94</v>
      </c>
      <c r="AY277" s="16" t="s">
        <v>160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6" t="s">
        <v>91</v>
      </c>
      <c r="BK277" s="258">
        <f>ROUND(I277*H277,2)</f>
        <v>0</v>
      </c>
      <c r="BL277" s="16" t="s">
        <v>167</v>
      </c>
      <c r="BM277" s="257" t="s">
        <v>507</v>
      </c>
    </row>
    <row r="278" s="13" customFormat="1">
      <c r="A278" s="13"/>
      <c r="B278" s="259"/>
      <c r="C278" s="260"/>
      <c r="D278" s="261" t="s">
        <v>169</v>
      </c>
      <c r="E278" s="262" t="s">
        <v>1</v>
      </c>
      <c r="F278" s="263" t="s">
        <v>508</v>
      </c>
      <c r="G278" s="260"/>
      <c r="H278" s="264">
        <v>72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169</v>
      </c>
      <c r="AU278" s="270" t="s">
        <v>94</v>
      </c>
      <c r="AV278" s="13" t="s">
        <v>94</v>
      </c>
      <c r="AW278" s="13" t="s">
        <v>41</v>
      </c>
      <c r="AX278" s="13" t="s">
        <v>84</v>
      </c>
      <c r="AY278" s="270" t="s">
        <v>160</v>
      </c>
    </row>
    <row r="279" s="13" customFormat="1">
      <c r="A279" s="13"/>
      <c r="B279" s="259"/>
      <c r="C279" s="260"/>
      <c r="D279" s="261" t="s">
        <v>169</v>
      </c>
      <c r="E279" s="262" t="s">
        <v>1</v>
      </c>
      <c r="F279" s="263" t="s">
        <v>509</v>
      </c>
      <c r="G279" s="260"/>
      <c r="H279" s="264">
        <v>6.9000000000000004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169</v>
      </c>
      <c r="AU279" s="270" t="s">
        <v>94</v>
      </c>
      <c r="AV279" s="13" t="s">
        <v>94</v>
      </c>
      <c r="AW279" s="13" t="s">
        <v>41</v>
      </c>
      <c r="AX279" s="13" t="s">
        <v>84</v>
      </c>
      <c r="AY279" s="270" t="s">
        <v>160</v>
      </c>
    </row>
    <row r="280" s="14" customFormat="1">
      <c r="A280" s="14"/>
      <c r="B280" s="271"/>
      <c r="C280" s="272"/>
      <c r="D280" s="261" t="s">
        <v>169</v>
      </c>
      <c r="E280" s="273" t="s">
        <v>1</v>
      </c>
      <c r="F280" s="274" t="s">
        <v>172</v>
      </c>
      <c r="G280" s="272"/>
      <c r="H280" s="275">
        <v>78.900000000000006</v>
      </c>
      <c r="I280" s="276"/>
      <c r="J280" s="272"/>
      <c r="K280" s="272"/>
      <c r="L280" s="277"/>
      <c r="M280" s="278"/>
      <c r="N280" s="279"/>
      <c r="O280" s="279"/>
      <c r="P280" s="279"/>
      <c r="Q280" s="279"/>
      <c r="R280" s="279"/>
      <c r="S280" s="279"/>
      <c r="T280" s="28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1" t="s">
        <v>169</v>
      </c>
      <c r="AU280" s="281" t="s">
        <v>94</v>
      </c>
      <c r="AV280" s="14" t="s">
        <v>167</v>
      </c>
      <c r="AW280" s="14" t="s">
        <v>41</v>
      </c>
      <c r="AX280" s="14" t="s">
        <v>91</v>
      </c>
      <c r="AY280" s="281" t="s">
        <v>160</v>
      </c>
    </row>
    <row r="281" s="2" customFormat="1" ht="24" customHeight="1">
      <c r="A281" s="38"/>
      <c r="B281" s="39"/>
      <c r="C281" s="246" t="s">
        <v>510</v>
      </c>
      <c r="D281" s="246" t="s">
        <v>162</v>
      </c>
      <c r="E281" s="247" t="s">
        <v>511</v>
      </c>
      <c r="F281" s="248" t="s">
        <v>512</v>
      </c>
      <c r="G281" s="249" t="s">
        <v>185</v>
      </c>
      <c r="H281" s="250">
        <v>78.900000000000006</v>
      </c>
      <c r="I281" s="251"/>
      <c r="J281" s="252">
        <f>ROUND(I281*H281,2)</f>
        <v>0</v>
      </c>
      <c r="K281" s="248" t="s">
        <v>166</v>
      </c>
      <c r="L281" s="44"/>
      <c r="M281" s="253" t="s">
        <v>1</v>
      </c>
      <c r="N281" s="254" t="s">
        <v>49</v>
      </c>
      <c r="O281" s="91"/>
      <c r="P281" s="255">
        <f>O281*H281</f>
        <v>0</v>
      </c>
      <c r="Q281" s="255">
        <v>0</v>
      </c>
      <c r="R281" s="255">
        <f>Q281*H281</f>
        <v>0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167</v>
      </c>
      <c r="AT281" s="257" t="s">
        <v>162</v>
      </c>
      <c r="AU281" s="257" t="s">
        <v>94</v>
      </c>
      <c r="AY281" s="16" t="s">
        <v>160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6" t="s">
        <v>91</v>
      </c>
      <c r="BK281" s="258">
        <f>ROUND(I281*H281,2)</f>
        <v>0</v>
      </c>
      <c r="BL281" s="16" t="s">
        <v>167</v>
      </c>
      <c r="BM281" s="257" t="s">
        <v>513</v>
      </c>
    </row>
    <row r="282" s="2" customFormat="1" ht="16.5" customHeight="1">
      <c r="A282" s="38"/>
      <c r="B282" s="39"/>
      <c r="C282" s="246" t="s">
        <v>514</v>
      </c>
      <c r="D282" s="246" t="s">
        <v>162</v>
      </c>
      <c r="E282" s="247" t="s">
        <v>515</v>
      </c>
      <c r="F282" s="248" t="s">
        <v>516</v>
      </c>
      <c r="G282" s="249" t="s">
        <v>185</v>
      </c>
      <c r="H282" s="250">
        <v>473.39999999999998</v>
      </c>
      <c r="I282" s="251"/>
      <c r="J282" s="252">
        <f>ROUND(I282*H282,2)</f>
        <v>0</v>
      </c>
      <c r="K282" s="248" t="s">
        <v>166</v>
      </c>
      <c r="L282" s="44"/>
      <c r="M282" s="253" t="s">
        <v>1</v>
      </c>
      <c r="N282" s="254" t="s">
        <v>49</v>
      </c>
      <c r="O282" s="91"/>
      <c r="P282" s="255">
        <f>O282*H282</f>
        <v>0</v>
      </c>
      <c r="Q282" s="255">
        <v>0</v>
      </c>
      <c r="R282" s="255">
        <f>Q282*H282</f>
        <v>0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167</v>
      </c>
      <c r="AT282" s="257" t="s">
        <v>162</v>
      </c>
      <c r="AU282" s="257" t="s">
        <v>94</v>
      </c>
      <c r="AY282" s="16" t="s">
        <v>160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6" t="s">
        <v>91</v>
      </c>
      <c r="BK282" s="258">
        <f>ROUND(I282*H282,2)</f>
        <v>0</v>
      </c>
      <c r="BL282" s="16" t="s">
        <v>167</v>
      </c>
      <c r="BM282" s="257" t="s">
        <v>517</v>
      </c>
    </row>
    <row r="283" s="2" customFormat="1">
      <c r="A283" s="38"/>
      <c r="B283" s="39"/>
      <c r="C283" s="40"/>
      <c r="D283" s="261" t="s">
        <v>180</v>
      </c>
      <c r="E283" s="40"/>
      <c r="F283" s="282" t="s">
        <v>181</v>
      </c>
      <c r="G283" s="40"/>
      <c r="H283" s="40"/>
      <c r="I283" s="154"/>
      <c r="J283" s="40"/>
      <c r="K283" s="40"/>
      <c r="L283" s="44"/>
      <c r="M283" s="283"/>
      <c r="N283" s="284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6" t="s">
        <v>180</v>
      </c>
      <c r="AU283" s="16" t="s">
        <v>94</v>
      </c>
    </row>
    <row r="284" s="13" customFormat="1">
      <c r="A284" s="13"/>
      <c r="B284" s="259"/>
      <c r="C284" s="260"/>
      <c r="D284" s="261" t="s">
        <v>169</v>
      </c>
      <c r="E284" s="260"/>
      <c r="F284" s="263" t="s">
        <v>518</v>
      </c>
      <c r="G284" s="260"/>
      <c r="H284" s="264">
        <v>473.39999999999998</v>
      </c>
      <c r="I284" s="265"/>
      <c r="J284" s="260"/>
      <c r="K284" s="260"/>
      <c r="L284" s="266"/>
      <c r="M284" s="267"/>
      <c r="N284" s="268"/>
      <c r="O284" s="268"/>
      <c r="P284" s="268"/>
      <c r="Q284" s="268"/>
      <c r="R284" s="268"/>
      <c r="S284" s="268"/>
      <c r="T284" s="26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0" t="s">
        <v>169</v>
      </c>
      <c r="AU284" s="270" t="s">
        <v>94</v>
      </c>
      <c r="AV284" s="13" t="s">
        <v>94</v>
      </c>
      <c r="AW284" s="13" t="s">
        <v>4</v>
      </c>
      <c r="AX284" s="13" t="s">
        <v>91</v>
      </c>
      <c r="AY284" s="270" t="s">
        <v>160</v>
      </c>
    </row>
    <row r="285" s="2" customFormat="1" ht="24" customHeight="1">
      <c r="A285" s="38"/>
      <c r="B285" s="39"/>
      <c r="C285" s="246" t="s">
        <v>519</v>
      </c>
      <c r="D285" s="246" t="s">
        <v>162</v>
      </c>
      <c r="E285" s="247" t="s">
        <v>520</v>
      </c>
      <c r="F285" s="248" t="s">
        <v>521</v>
      </c>
      <c r="G285" s="249" t="s">
        <v>185</v>
      </c>
      <c r="H285" s="250">
        <v>2.6400000000000001</v>
      </c>
      <c r="I285" s="251"/>
      <c r="J285" s="252">
        <f>ROUND(I285*H285,2)</f>
        <v>0</v>
      </c>
      <c r="K285" s="248" t="s">
        <v>166</v>
      </c>
      <c r="L285" s="44"/>
      <c r="M285" s="253" t="s">
        <v>1</v>
      </c>
      <c r="N285" s="254" t="s">
        <v>49</v>
      </c>
      <c r="O285" s="91"/>
      <c r="P285" s="255">
        <f>O285*H285</f>
        <v>0</v>
      </c>
      <c r="Q285" s="255">
        <v>0</v>
      </c>
      <c r="R285" s="255">
        <f>Q285*H285</f>
        <v>0</v>
      </c>
      <c r="S285" s="255">
        <v>0</v>
      </c>
      <c r="T285" s="25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7" t="s">
        <v>167</v>
      </c>
      <c r="AT285" s="257" t="s">
        <v>162</v>
      </c>
      <c r="AU285" s="257" t="s">
        <v>94</v>
      </c>
      <c r="AY285" s="16" t="s">
        <v>160</v>
      </c>
      <c r="BE285" s="258">
        <f>IF(N285="základní",J285,0)</f>
        <v>0</v>
      </c>
      <c r="BF285" s="258">
        <f>IF(N285="snížená",J285,0)</f>
        <v>0</v>
      </c>
      <c r="BG285" s="258">
        <f>IF(N285="zákl. přenesená",J285,0)</f>
        <v>0</v>
      </c>
      <c r="BH285" s="258">
        <f>IF(N285="sníž. přenesená",J285,0)</f>
        <v>0</v>
      </c>
      <c r="BI285" s="258">
        <f>IF(N285="nulová",J285,0)</f>
        <v>0</v>
      </c>
      <c r="BJ285" s="16" t="s">
        <v>91</v>
      </c>
      <c r="BK285" s="258">
        <f>ROUND(I285*H285,2)</f>
        <v>0</v>
      </c>
      <c r="BL285" s="16" t="s">
        <v>167</v>
      </c>
      <c r="BM285" s="257" t="s">
        <v>522</v>
      </c>
    </row>
    <row r="286" s="13" customFormat="1">
      <c r="A286" s="13"/>
      <c r="B286" s="259"/>
      <c r="C286" s="260"/>
      <c r="D286" s="261" t="s">
        <v>169</v>
      </c>
      <c r="E286" s="262" t="s">
        <v>1</v>
      </c>
      <c r="F286" s="263" t="s">
        <v>523</v>
      </c>
      <c r="G286" s="260"/>
      <c r="H286" s="264">
        <v>2.6400000000000001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169</v>
      </c>
      <c r="AU286" s="270" t="s">
        <v>94</v>
      </c>
      <c r="AV286" s="13" t="s">
        <v>94</v>
      </c>
      <c r="AW286" s="13" t="s">
        <v>41</v>
      </c>
      <c r="AX286" s="13" t="s">
        <v>91</v>
      </c>
      <c r="AY286" s="270" t="s">
        <v>160</v>
      </c>
    </row>
    <row r="287" s="2" customFormat="1" ht="36" customHeight="1">
      <c r="A287" s="38"/>
      <c r="B287" s="39"/>
      <c r="C287" s="246" t="s">
        <v>524</v>
      </c>
      <c r="D287" s="246" t="s">
        <v>162</v>
      </c>
      <c r="E287" s="247" t="s">
        <v>525</v>
      </c>
      <c r="F287" s="248" t="s">
        <v>526</v>
      </c>
      <c r="G287" s="249" t="s">
        <v>185</v>
      </c>
      <c r="H287" s="250">
        <v>6.9000000000000004</v>
      </c>
      <c r="I287" s="251"/>
      <c r="J287" s="252">
        <f>ROUND(I287*H287,2)</f>
        <v>0</v>
      </c>
      <c r="K287" s="248" t="s">
        <v>166</v>
      </c>
      <c r="L287" s="44"/>
      <c r="M287" s="253" t="s">
        <v>1</v>
      </c>
      <c r="N287" s="254" t="s">
        <v>49</v>
      </c>
      <c r="O287" s="91"/>
      <c r="P287" s="255">
        <f>O287*H287</f>
        <v>0</v>
      </c>
      <c r="Q287" s="255">
        <v>0</v>
      </c>
      <c r="R287" s="255">
        <f>Q287*H287</f>
        <v>0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167</v>
      </c>
      <c r="AT287" s="257" t="s">
        <v>162</v>
      </c>
      <c r="AU287" s="257" t="s">
        <v>94</v>
      </c>
      <c r="AY287" s="16" t="s">
        <v>160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6" t="s">
        <v>91</v>
      </c>
      <c r="BK287" s="258">
        <f>ROUND(I287*H287,2)</f>
        <v>0</v>
      </c>
      <c r="BL287" s="16" t="s">
        <v>167</v>
      </c>
      <c r="BM287" s="257" t="s">
        <v>527</v>
      </c>
    </row>
    <row r="288" s="2" customFormat="1" ht="24" customHeight="1">
      <c r="A288" s="38"/>
      <c r="B288" s="39"/>
      <c r="C288" s="246" t="s">
        <v>528</v>
      </c>
      <c r="D288" s="246" t="s">
        <v>162</v>
      </c>
      <c r="E288" s="247" t="s">
        <v>529</v>
      </c>
      <c r="F288" s="248" t="s">
        <v>530</v>
      </c>
      <c r="G288" s="249" t="s">
        <v>185</v>
      </c>
      <c r="H288" s="250">
        <v>72</v>
      </c>
      <c r="I288" s="251"/>
      <c r="J288" s="252">
        <f>ROUND(I288*H288,2)</f>
        <v>0</v>
      </c>
      <c r="K288" s="248" t="s">
        <v>166</v>
      </c>
      <c r="L288" s="44"/>
      <c r="M288" s="253" t="s">
        <v>1</v>
      </c>
      <c r="N288" s="254" t="s">
        <v>49</v>
      </c>
      <c r="O288" s="91"/>
      <c r="P288" s="255">
        <f>O288*H288</f>
        <v>0</v>
      </c>
      <c r="Q288" s="255">
        <v>0</v>
      </c>
      <c r="R288" s="255">
        <f>Q288*H288</f>
        <v>0</v>
      </c>
      <c r="S288" s="255">
        <v>0</v>
      </c>
      <c r="T288" s="25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167</v>
      </c>
      <c r="AT288" s="257" t="s">
        <v>162</v>
      </c>
      <c r="AU288" s="257" t="s">
        <v>94</v>
      </c>
      <c r="AY288" s="16" t="s">
        <v>160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6" t="s">
        <v>91</v>
      </c>
      <c r="BK288" s="258">
        <f>ROUND(I288*H288,2)</f>
        <v>0</v>
      </c>
      <c r="BL288" s="16" t="s">
        <v>167</v>
      </c>
      <c r="BM288" s="257" t="s">
        <v>531</v>
      </c>
    </row>
    <row r="289" s="13" customFormat="1">
      <c r="A289" s="13"/>
      <c r="B289" s="259"/>
      <c r="C289" s="260"/>
      <c r="D289" s="261" t="s">
        <v>169</v>
      </c>
      <c r="E289" s="262" t="s">
        <v>1</v>
      </c>
      <c r="F289" s="263" t="s">
        <v>508</v>
      </c>
      <c r="G289" s="260"/>
      <c r="H289" s="264">
        <v>72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169</v>
      </c>
      <c r="AU289" s="270" t="s">
        <v>94</v>
      </c>
      <c r="AV289" s="13" t="s">
        <v>94</v>
      </c>
      <c r="AW289" s="13" t="s">
        <v>41</v>
      </c>
      <c r="AX289" s="13" t="s">
        <v>91</v>
      </c>
      <c r="AY289" s="270" t="s">
        <v>160</v>
      </c>
    </row>
    <row r="290" s="2" customFormat="1" ht="16.5" customHeight="1">
      <c r="A290" s="38"/>
      <c r="B290" s="39"/>
      <c r="C290" s="246" t="s">
        <v>532</v>
      </c>
      <c r="D290" s="246" t="s">
        <v>162</v>
      </c>
      <c r="E290" s="247" t="s">
        <v>533</v>
      </c>
      <c r="F290" s="248" t="s">
        <v>534</v>
      </c>
      <c r="G290" s="249" t="s">
        <v>347</v>
      </c>
      <c r="H290" s="250">
        <v>1</v>
      </c>
      <c r="I290" s="251"/>
      <c r="J290" s="252">
        <f>ROUND(I290*H290,2)</f>
        <v>0</v>
      </c>
      <c r="K290" s="248" t="s">
        <v>1</v>
      </c>
      <c r="L290" s="44"/>
      <c r="M290" s="253" t="s">
        <v>1</v>
      </c>
      <c r="N290" s="254" t="s">
        <v>49</v>
      </c>
      <c r="O290" s="91"/>
      <c r="P290" s="255">
        <f>O290*H290</f>
        <v>0</v>
      </c>
      <c r="Q290" s="255">
        <v>0</v>
      </c>
      <c r="R290" s="255">
        <f>Q290*H290</f>
        <v>0</v>
      </c>
      <c r="S290" s="255">
        <v>0</v>
      </c>
      <c r="T290" s="25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167</v>
      </c>
      <c r="AT290" s="257" t="s">
        <v>162</v>
      </c>
      <c r="AU290" s="257" t="s">
        <v>94</v>
      </c>
      <c r="AY290" s="16" t="s">
        <v>160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6" t="s">
        <v>91</v>
      </c>
      <c r="BK290" s="258">
        <f>ROUND(I290*H290,2)</f>
        <v>0</v>
      </c>
      <c r="BL290" s="16" t="s">
        <v>167</v>
      </c>
      <c r="BM290" s="257" t="s">
        <v>535</v>
      </c>
    </row>
    <row r="291" s="2" customFormat="1">
      <c r="A291" s="38"/>
      <c r="B291" s="39"/>
      <c r="C291" s="40"/>
      <c r="D291" s="261" t="s">
        <v>180</v>
      </c>
      <c r="E291" s="40"/>
      <c r="F291" s="282" t="s">
        <v>536</v>
      </c>
      <c r="G291" s="40"/>
      <c r="H291" s="40"/>
      <c r="I291" s="154"/>
      <c r="J291" s="40"/>
      <c r="K291" s="40"/>
      <c r="L291" s="44"/>
      <c r="M291" s="283"/>
      <c r="N291" s="284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6" t="s">
        <v>180</v>
      </c>
      <c r="AU291" s="16" t="s">
        <v>94</v>
      </c>
    </row>
    <row r="292" s="2" customFormat="1" ht="16.5" customHeight="1">
      <c r="A292" s="38"/>
      <c r="B292" s="39"/>
      <c r="C292" s="246" t="s">
        <v>537</v>
      </c>
      <c r="D292" s="246" t="s">
        <v>162</v>
      </c>
      <c r="E292" s="247" t="s">
        <v>538</v>
      </c>
      <c r="F292" s="248" t="s">
        <v>539</v>
      </c>
      <c r="G292" s="249" t="s">
        <v>347</v>
      </c>
      <c r="H292" s="250">
        <v>1</v>
      </c>
      <c r="I292" s="251"/>
      <c r="J292" s="252">
        <f>ROUND(I292*H292,2)</f>
        <v>0</v>
      </c>
      <c r="K292" s="248" t="s">
        <v>1</v>
      </c>
      <c r="L292" s="44"/>
      <c r="M292" s="253" t="s">
        <v>1</v>
      </c>
      <c r="N292" s="254" t="s">
        <v>49</v>
      </c>
      <c r="O292" s="91"/>
      <c r="P292" s="255">
        <f>O292*H292</f>
        <v>0</v>
      </c>
      <c r="Q292" s="255">
        <v>0</v>
      </c>
      <c r="R292" s="255">
        <f>Q292*H292</f>
        <v>0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167</v>
      </c>
      <c r="AT292" s="257" t="s">
        <v>162</v>
      </c>
      <c r="AU292" s="257" t="s">
        <v>94</v>
      </c>
      <c r="AY292" s="16" t="s">
        <v>160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6" t="s">
        <v>91</v>
      </c>
      <c r="BK292" s="258">
        <f>ROUND(I292*H292,2)</f>
        <v>0</v>
      </c>
      <c r="BL292" s="16" t="s">
        <v>167</v>
      </c>
      <c r="BM292" s="257" t="s">
        <v>540</v>
      </c>
    </row>
    <row r="293" s="2" customFormat="1">
      <c r="A293" s="38"/>
      <c r="B293" s="39"/>
      <c r="C293" s="40"/>
      <c r="D293" s="261" t="s">
        <v>180</v>
      </c>
      <c r="E293" s="40"/>
      <c r="F293" s="282" t="s">
        <v>541</v>
      </c>
      <c r="G293" s="40"/>
      <c r="H293" s="40"/>
      <c r="I293" s="154"/>
      <c r="J293" s="40"/>
      <c r="K293" s="40"/>
      <c r="L293" s="44"/>
      <c r="M293" s="283"/>
      <c r="N293" s="284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6" t="s">
        <v>180</v>
      </c>
      <c r="AU293" s="16" t="s">
        <v>94</v>
      </c>
    </row>
    <row r="294" s="12" customFormat="1" ht="22.8" customHeight="1">
      <c r="A294" s="12"/>
      <c r="B294" s="230"/>
      <c r="C294" s="231"/>
      <c r="D294" s="232" t="s">
        <v>83</v>
      </c>
      <c r="E294" s="244" t="s">
        <v>542</v>
      </c>
      <c r="F294" s="244" t="s">
        <v>543</v>
      </c>
      <c r="G294" s="231"/>
      <c r="H294" s="231"/>
      <c r="I294" s="234"/>
      <c r="J294" s="245">
        <f>BK294</f>
        <v>0</v>
      </c>
      <c r="K294" s="231"/>
      <c r="L294" s="236"/>
      <c r="M294" s="237"/>
      <c r="N294" s="238"/>
      <c r="O294" s="238"/>
      <c r="P294" s="239">
        <f>P295</f>
        <v>0</v>
      </c>
      <c r="Q294" s="238"/>
      <c r="R294" s="239">
        <f>R295</f>
        <v>0</v>
      </c>
      <c r="S294" s="238"/>
      <c r="T294" s="240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41" t="s">
        <v>91</v>
      </c>
      <c r="AT294" s="242" t="s">
        <v>83</v>
      </c>
      <c r="AU294" s="242" t="s">
        <v>91</v>
      </c>
      <c r="AY294" s="241" t="s">
        <v>160</v>
      </c>
      <c r="BK294" s="243">
        <f>BK295</f>
        <v>0</v>
      </c>
    </row>
    <row r="295" s="2" customFormat="1" ht="24" customHeight="1">
      <c r="A295" s="38"/>
      <c r="B295" s="39"/>
      <c r="C295" s="246" t="s">
        <v>544</v>
      </c>
      <c r="D295" s="246" t="s">
        <v>162</v>
      </c>
      <c r="E295" s="247" t="s">
        <v>545</v>
      </c>
      <c r="F295" s="248" t="s">
        <v>546</v>
      </c>
      <c r="G295" s="249" t="s">
        <v>185</v>
      </c>
      <c r="H295" s="250">
        <v>302.89100000000002</v>
      </c>
      <c r="I295" s="251"/>
      <c r="J295" s="252">
        <f>ROUND(I295*H295,2)</f>
        <v>0</v>
      </c>
      <c r="K295" s="248" t="s">
        <v>166</v>
      </c>
      <c r="L295" s="44"/>
      <c r="M295" s="253" t="s">
        <v>1</v>
      </c>
      <c r="N295" s="254" t="s">
        <v>49</v>
      </c>
      <c r="O295" s="91"/>
      <c r="P295" s="255">
        <f>O295*H295</f>
        <v>0</v>
      </c>
      <c r="Q295" s="255">
        <v>0</v>
      </c>
      <c r="R295" s="255">
        <f>Q295*H295</f>
        <v>0</v>
      </c>
      <c r="S295" s="255">
        <v>0</v>
      </c>
      <c r="T295" s="25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167</v>
      </c>
      <c r="AT295" s="257" t="s">
        <v>162</v>
      </c>
      <c r="AU295" s="257" t="s">
        <v>94</v>
      </c>
      <c r="AY295" s="16" t="s">
        <v>160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6" t="s">
        <v>91</v>
      </c>
      <c r="BK295" s="258">
        <f>ROUND(I295*H295,2)</f>
        <v>0</v>
      </c>
      <c r="BL295" s="16" t="s">
        <v>167</v>
      </c>
      <c r="BM295" s="257" t="s">
        <v>547</v>
      </c>
    </row>
    <row r="296" s="12" customFormat="1" ht="25.92" customHeight="1">
      <c r="A296" s="12"/>
      <c r="B296" s="230"/>
      <c r="C296" s="231"/>
      <c r="D296" s="232" t="s">
        <v>83</v>
      </c>
      <c r="E296" s="233" t="s">
        <v>548</v>
      </c>
      <c r="F296" s="233" t="s">
        <v>549</v>
      </c>
      <c r="G296" s="231"/>
      <c r="H296" s="231"/>
      <c r="I296" s="234"/>
      <c r="J296" s="235">
        <f>BK296</f>
        <v>0</v>
      </c>
      <c r="K296" s="231"/>
      <c r="L296" s="236"/>
      <c r="M296" s="237"/>
      <c r="N296" s="238"/>
      <c r="O296" s="238"/>
      <c r="P296" s="239">
        <f>P297+P328</f>
        <v>0</v>
      </c>
      <c r="Q296" s="238"/>
      <c r="R296" s="239">
        <f>R297+R328</f>
        <v>0.20882380000000003</v>
      </c>
      <c r="S296" s="238"/>
      <c r="T296" s="240">
        <f>T297+T328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41" t="s">
        <v>94</v>
      </c>
      <c r="AT296" s="242" t="s">
        <v>83</v>
      </c>
      <c r="AU296" s="242" t="s">
        <v>84</v>
      </c>
      <c r="AY296" s="241" t="s">
        <v>160</v>
      </c>
      <c r="BK296" s="243">
        <f>BK297+BK328</f>
        <v>0</v>
      </c>
    </row>
    <row r="297" s="12" customFormat="1" ht="22.8" customHeight="1">
      <c r="A297" s="12"/>
      <c r="B297" s="230"/>
      <c r="C297" s="231"/>
      <c r="D297" s="232" t="s">
        <v>83</v>
      </c>
      <c r="E297" s="244" t="s">
        <v>550</v>
      </c>
      <c r="F297" s="244" t="s">
        <v>551</v>
      </c>
      <c r="G297" s="231"/>
      <c r="H297" s="231"/>
      <c r="I297" s="234"/>
      <c r="J297" s="245">
        <f>BK297</f>
        <v>0</v>
      </c>
      <c r="K297" s="231"/>
      <c r="L297" s="236"/>
      <c r="M297" s="237"/>
      <c r="N297" s="238"/>
      <c r="O297" s="238"/>
      <c r="P297" s="239">
        <f>SUM(P298:P327)</f>
        <v>0</v>
      </c>
      <c r="Q297" s="238"/>
      <c r="R297" s="239">
        <f>SUM(R298:R327)</f>
        <v>0.17786380000000002</v>
      </c>
      <c r="S297" s="238"/>
      <c r="T297" s="240">
        <f>SUM(T298:T327)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41" t="s">
        <v>94</v>
      </c>
      <c r="AT297" s="242" t="s">
        <v>83</v>
      </c>
      <c r="AU297" s="242" t="s">
        <v>91</v>
      </c>
      <c r="AY297" s="241" t="s">
        <v>160</v>
      </c>
      <c r="BK297" s="243">
        <f>SUM(BK298:BK327)</f>
        <v>0</v>
      </c>
    </row>
    <row r="298" s="2" customFormat="1" ht="24" customHeight="1">
      <c r="A298" s="38"/>
      <c r="B298" s="39"/>
      <c r="C298" s="246" t="s">
        <v>552</v>
      </c>
      <c r="D298" s="246" t="s">
        <v>162</v>
      </c>
      <c r="E298" s="247" t="s">
        <v>553</v>
      </c>
      <c r="F298" s="248" t="s">
        <v>554</v>
      </c>
      <c r="G298" s="249" t="s">
        <v>208</v>
      </c>
      <c r="H298" s="250">
        <v>5.2400000000000002</v>
      </c>
      <c r="I298" s="251"/>
      <c r="J298" s="252">
        <f>ROUND(I298*H298,2)</f>
        <v>0</v>
      </c>
      <c r="K298" s="248" t="s">
        <v>166</v>
      </c>
      <c r="L298" s="44"/>
      <c r="M298" s="253" t="s">
        <v>1</v>
      </c>
      <c r="N298" s="254" t="s">
        <v>49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247</v>
      </c>
      <c r="AT298" s="257" t="s">
        <v>162</v>
      </c>
      <c r="AU298" s="257" t="s">
        <v>94</v>
      </c>
      <c r="AY298" s="16" t="s">
        <v>160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6" t="s">
        <v>91</v>
      </c>
      <c r="BK298" s="258">
        <f>ROUND(I298*H298,2)</f>
        <v>0</v>
      </c>
      <c r="BL298" s="16" t="s">
        <v>247</v>
      </c>
      <c r="BM298" s="257" t="s">
        <v>555</v>
      </c>
    </row>
    <row r="299" s="13" customFormat="1">
      <c r="A299" s="13"/>
      <c r="B299" s="259"/>
      <c r="C299" s="260"/>
      <c r="D299" s="261" t="s">
        <v>169</v>
      </c>
      <c r="E299" s="262" t="s">
        <v>1</v>
      </c>
      <c r="F299" s="263" t="s">
        <v>556</v>
      </c>
      <c r="G299" s="260"/>
      <c r="H299" s="264">
        <v>5.2400000000000002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169</v>
      </c>
      <c r="AU299" s="270" t="s">
        <v>94</v>
      </c>
      <c r="AV299" s="13" t="s">
        <v>94</v>
      </c>
      <c r="AW299" s="13" t="s">
        <v>41</v>
      </c>
      <c r="AX299" s="13" t="s">
        <v>91</v>
      </c>
      <c r="AY299" s="270" t="s">
        <v>160</v>
      </c>
    </row>
    <row r="300" s="2" customFormat="1" ht="16.5" customHeight="1">
      <c r="A300" s="38"/>
      <c r="B300" s="39"/>
      <c r="C300" s="285" t="s">
        <v>557</v>
      </c>
      <c r="D300" s="285" t="s">
        <v>218</v>
      </c>
      <c r="E300" s="286" t="s">
        <v>558</v>
      </c>
      <c r="F300" s="287" t="s">
        <v>559</v>
      </c>
      <c r="G300" s="288" t="s">
        <v>185</v>
      </c>
      <c r="H300" s="289">
        <v>0.002</v>
      </c>
      <c r="I300" s="290"/>
      <c r="J300" s="291">
        <f>ROUND(I300*H300,2)</f>
        <v>0</v>
      </c>
      <c r="K300" s="287" t="s">
        <v>166</v>
      </c>
      <c r="L300" s="292"/>
      <c r="M300" s="293" t="s">
        <v>1</v>
      </c>
      <c r="N300" s="294" t="s">
        <v>49</v>
      </c>
      <c r="O300" s="91"/>
      <c r="P300" s="255">
        <f>O300*H300</f>
        <v>0</v>
      </c>
      <c r="Q300" s="255">
        <v>1</v>
      </c>
      <c r="R300" s="255">
        <f>Q300*H300</f>
        <v>0.002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334</v>
      </c>
      <c r="AT300" s="257" t="s">
        <v>218</v>
      </c>
      <c r="AU300" s="257" t="s">
        <v>94</v>
      </c>
      <c r="AY300" s="16" t="s">
        <v>160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6" t="s">
        <v>91</v>
      </c>
      <c r="BK300" s="258">
        <f>ROUND(I300*H300,2)</f>
        <v>0</v>
      </c>
      <c r="BL300" s="16" t="s">
        <v>247</v>
      </c>
      <c r="BM300" s="257" t="s">
        <v>560</v>
      </c>
    </row>
    <row r="301" s="2" customFormat="1">
      <c r="A301" s="38"/>
      <c r="B301" s="39"/>
      <c r="C301" s="40"/>
      <c r="D301" s="261" t="s">
        <v>180</v>
      </c>
      <c r="E301" s="40"/>
      <c r="F301" s="282" t="s">
        <v>561</v>
      </c>
      <c r="G301" s="40"/>
      <c r="H301" s="40"/>
      <c r="I301" s="154"/>
      <c r="J301" s="40"/>
      <c r="K301" s="40"/>
      <c r="L301" s="44"/>
      <c r="M301" s="283"/>
      <c r="N301" s="284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6" t="s">
        <v>180</v>
      </c>
      <c r="AU301" s="16" t="s">
        <v>94</v>
      </c>
    </row>
    <row r="302" s="13" customFormat="1">
      <c r="A302" s="13"/>
      <c r="B302" s="259"/>
      <c r="C302" s="260"/>
      <c r="D302" s="261" t="s">
        <v>169</v>
      </c>
      <c r="E302" s="260"/>
      <c r="F302" s="263" t="s">
        <v>562</v>
      </c>
      <c r="G302" s="260"/>
      <c r="H302" s="264">
        <v>0.002</v>
      </c>
      <c r="I302" s="265"/>
      <c r="J302" s="260"/>
      <c r="K302" s="260"/>
      <c r="L302" s="266"/>
      <c r="M302" s="267"/>
      <c r="N302" s="268"/>
      <c r="O302" s="268"/>
      <c r="P302" s="268"/>
      <c r="Q302" s="268"/>
      <c r="R302" s="268"/>
      <c r="S302" s="268"/>
      <c r="T302" s="26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0" t="s">
        <v>169</v>
      </c>
      <c r="AU302" s="270" t="s">
        <v>94</v>
      </c>
      <c r="AV302" s="13" t="s">
        <v>94</v>
      </c>
      <c r="AW302" s="13" t="s">
        <v>4</v>
      </c>
      <c r="AX302" s="13" t="s">
        <v>91</v>
      </c>
      <c r="AY302" s="270" t="s">
        <v>160</v>
      </c>
    </row>
    <row r="303" s="2" customFormat="1" ht="24" customHeight="1">
      <c r="A303" s="38"/>
      <c r="B303" s="39"/>
      <c r="C303" s="246" t="s">
        <v>563</v>
      </c>
      <c r="D303" s="246" t="s">
        <v>162</v>
      </c>
      <c r="E303" s="247" t="s">
        <v>564</v>
      </c>
      <c r="F303" s="248" t="s">
        <v>565</v>
      </c>
      <c r="G303" s="249" t="s">
        <v>208</v>
      </c>
      <c r="H303" s="250">
        <v>10.48</v>
      </c>
      <c r="I303" s="251"/>
      <c r="J303" s="252">
        <f>ROUND(I303*H303,2)</f>
        <v>0</v>
      </c>
      <c r="K303" s="248" t="s">
        <v>166</v>
      </c>
      <c r="L303" s="44"/>
      <c r="M303" s="253" t="s">
        <v>1</v>
      </c>
      <c r="N303" s="254" t="s">
        <v>49</v>
      </c>
      <c r="O303" s="91"/>
      <c r="P303" s="255">
        <f>O303*H303</f>
        <v>0</v>
      </c>
      <c r="Q303" s="255">
        <v>0</v>
      </c>
      <c r="R303" s="255">
        <f>Q303*H303</f>
        <v>0</v>
      </c>
      <c r="S303" s="255">
        <v>0</v>
      </c>
      <c r="T303" s="25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7" t="s">
        <v>247</v>
      </c>
      <c r="AT303" s="257" t="s">
        <v>162</v>
      </c>
      <c r="AU303" s="257" t="s">
        <v>94</v>
      </c>
      <c r="AY303" s="16" t="s">
        <v>160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6" t="s">
        <v>91</v>
      </c>
      <c r="BK303" s="258">
        <f>ROUND(I303*H303,2)</f>
        <v>0</v>
      </c>
      <c r="BL303" s="16" t="s">
        <v>247</v>
      </c>
      <c r="BM303" s="257" t="s">
        <v>566</v>
      </c>
    </row>
    <row r="304" s="13" customFormat="1">
      <c r="A304" s="13"/>
      <c r="B304" s="259"/>
      <c r="C304" s="260"/>
      <c r="D304" s="261" t="s">
        <v>169</v>
      </c>
      <c r="E304" s="262" t="s">
        <v>1</v>
      </c>
      <c r="F304" s="263" t="s">
        <v>567</v>
      </c>
      <c r="G304" s="260"/>
      <c r="H304" s="264">
        <v>10.48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169</v>
      </c>
      <c r="AU304" s="270" t="s">
        <v>94</v>
      </c>
      <c r="AV304" s="13" t="s">
        <v>94</v>
      </c>
      <c r="AW304" s="13" t="s">
        <v>41</v>
      </c>
      <c r="AX304" s="13" t="s">
        <v>91</v>
      </c>
      <c r="AY304" s="270" t="s">
        <v>160</v>
      </c>
    </row>
    <row r="305" s="2" customFormat="1" ht="16.5" customHeight="1">
      <c r="A305" s="38"/>
      <c r="B305" s="39"/>
      <c r="C305" s="285" t="s">
        <v>568</v>
      </c>
      <c r="D305" s="285" t="s">
        <v>218</v>
      </c>
      <c r="E305" s="286" t="s">
        <v>569</v>
      </c>
      <c r="F305" s="287" t="s">
        <v>570</v>
      </c>
      <c r="G305" s="288" t="s">
        <v>185</v>
      </c>
      <c r="H305" s="289">
        <v>0.0050000000000000001</v>
      </c>
      <c r="I305" s="290"/>
      <c r="J305" s="291">
        <f>ROUND(I305*H305,2)</f>
        <v>0</v>
      </c>
      <c r="K305" s="287" t="s">
        <v>166</v>
      </c>
      <c r="L305" s="292"/>
      <c r="M305" s="293" t="s">
        <v>1</v>
      </c>
      <c r="N305" s="294" t="s">
        <v>49</v>
      </c>
      <c r="O305" s="91"/>
      <c r="P305" s="255">
        <f>O305*H305</f>
        <v>0</v>
      </c>
      <c r="Q305" s="255">
        <v>1</v>
      </c>
      <c r="R305" s="255">
        <f>Q305*H305</f>
        <v>0.0050000000000000001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334</v>
      </c>
      <c r="AT305" s="257" t="s">
        <v>218</v>
      </c>
      <c r="AU305" s="257" t="s">
        <v>94</v>
      </c>
      <c r="AY305" s="16" t="s">
        <v>160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6" t="s">
        <v>91</v>
      </c>
      <c r="BK305" s="258">
        <f>ROUND(I305*H305,2)</f>
        <v>0</v>
      </c>
      <c r="BL305" s="16" t="s">
        <v>247</v>
      </c>
      <c r="BM305" s="257" t="s">
        <v>571</v>
      </c>
    </row>
    <row r="306" s="2" customFormat="1">
      <c r="A306" s="38"/>
      <c r="B306" s="39"/>
      <c r="C306" s="40"/>
      <c r="D306" s="261" t="s">
        <v>180</v>
      </c>
      <c r="E306" s="40"/>
      <c r="F306" s="282" t="s">
        <v>572</v>
      </c>
      <c r="G306" s="40"/>
      <c r="H306" s="40"/>
      <c r="I306" s="154"/>
      <c r="J306" s="40"/>
      <c r="K306" s="40"/>
      <c r="L306" s="44"/>
      <c r="M306" s="283"/>
      <c r="N306" s="284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6" t="s">
        <v>180</v>
      </c>
      <c r="AU306" s="16" t="s">
        <v>94</v>
      </c>
    </row>
    <row r="307" s="13" customFormat="1">
      <c r="A307" s="13"/>
      <c r="B307" s="259"/>
      <c r="C307" s="260"/>
      <c r="D307" s="261" t="s">
        <v>169</v>
      </c>
      <c r="E307" s="260"/>
      <c r="F307" s="263" t="s">
        <v>573</v>
      </c>
      <c r="G307" s="260"/>
      <c r="H307" s="264">
        <v>0.0050000000000000001</v>
      </c>
      <c r="I307" s="265"/>
      <c r="J307" s="260"/>
      <c r="K307" s="260"/>
      <c r="L307" s="266"/>
      <c r="M307" s="267"/>
      <c r="N307" s="268"/>
      <c r="O307" s="268"/>
      <c r="P307" s="268"/>
      <c r="Q307" s="268"/>
      <c r="R307" s="268"/>
      <c r="S307" s="268"/>
      <c r="T307" s="26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0" t="s">
        <v>169</v>
      </c>
      <c r="AU307" s="270" t="s">
        <v>94</v>
      </c>
      <c r="AV307" s="13" t="s">
        <v>94</v>
      </c>
      <c r="AW307" s="13" t="s">
        <v>4</v>
      </c>
      <c r="AX307" s="13" t="s">
        <v>91</v>
      </c>
      <c r="AY307" s="270" t="s">
        <v>160</v>
      </c>
    </row>
    <row r="308" s="2" customFormat="1" ht="24" customHeight="1">
      <c r="A308" s="38"/>
      <c r="B308" s="39"/>
      <c r="C308" s="246" t="s">
        <v>574</v>
      </c>
      <c r="D308" s="246" t="s">
        <v>162</v>
      </c>
      <c r="E308" s="247" t="s">
        <v>575</v>
      </c>
      <c r="F308" s="248" t="s">
        <v>576</v>
      </c>
      <c r="G308" s="249" t="s">
        <v>208</v>
      </c>
      <c r="H308" s="250">
        <v>117.774</v>
      </c>
      <c r="I308" s="251"/>
      <c r="J308" s="252">
        <f>ROUND(I308*H308,2)</f>
        <v>0</v>
      </c>
      <c r="K308" s="248" t="s">
        <v>166</v>
      </c>
      <c r="L308" s="44"/>
      <c r="M308" s="253" t="s">
        <v>1</v>
      </c>
      <c r="N308" s="254" t="s">
        <v>49</v>
      </c>
      <c r="O308" s="91"/>
      <c r="P308" s="255">
        <f>O308*H308</f>
        <v>0</v>
      </c>
      <c r="Q308" s="255">
        <v>0.00038000000000000002</v>
      </c>
      <c r="R308" s="255">
        <f>Q308*H308</f>
        <v>0.044754120000000001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247</v>
      </c>
      <c r="AT308" s="257" t="s">
        <v>162</v>
      </c>
      <c r="AU308" s="257" t="s">
        <v>94</v>
      </c>
      <c r="AY308" s="16" t="s">
        <v>160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6" t="s">
        <v>91</v>
      </c>
      <c r="BK308" s="258">
        <f>ROUND(I308*H308,2)</f>
        <v>0</v>
      </c>
      <c r="BL308" s="16" t="s">
        <v>247</v>
      </c>
      <c r="BM308" s="257" t="s">
        <v>577</v>
      </c>
    </row>
    <row r="309" s="13" customFormat="1">
      <c r="A309" s="13"/>
      <c r="B309" s="259"/>
      <c r="C309" s="260"/>
      <c r="D309" s="261" t="s">
        <v>169</v>
      </c>
      <c r="E309" s="262" t="s">
        <v>1</v>
      </c>
      <c r="F309" s="263" t="s">
        <v>578</v>
      </c>
      <c r="G309" s="260"/>
      <c r="H309" s="264">
        <v>32.200000000000003</v>
      </c>
      <c r="I309" s="265"/>
      <c r="J309" s="260"/>
      <c r="K309" s="260"/>
      <c r="L309" s="266"/>
      <c r="M309" s="267"/>
      <c r="N309" s="268"/>
      <c r="O309" s="268"/>
      <c r="P309" s="268"/>
      <c r="Q309" s="268"/>
      <c r="R309" s="268"/>
      <c r="S309" s="268"/>
      <c r="T309" s="26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169</v>
      </c>
      <c r="AU309" s="270" t="s">
        <v>94</v>
      </c>
      <c r="AV309" s="13" t="s">
        <v>94</v>
      </c>
      <c r="AW309" s="13" t="s">
        <v>41</v>
      </c>
      <c r="AX309" s="13" t="s">
        <v>84</v>
      </c>
      <c r="AY309" s="270" t="s">
        <v>160</v>
      </c>
    </row>
    <row r="310" s="13" customFormat="1">
      <c r="A310" s="13"/>
      <c r="B310" s="259"/>
      <c r="C310" s="260"/>
      <c r="D310" s="261" t="s">
        <v>169</v>
      </c>
      <c r="E310" s="262" t="s">
        <v>1</v>
      </c>
      <c r="F310" s="263" t="s">
        <v>579</v>
      </c>
      <c r="G310" s="260"/>
      <c r="H310" s="264">
        <v>64.980000000000004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169</v>
      </c>
      <c r="AU310" s="270" t="s">
        <v>94</v>
      </c>
      <c r="AV310" s="13" t="s">
        <v>94</v>
      </c>
      <c r="AW310" s="13" t="s">
        <v>41</v>
      </c>
      <c r="AX310" s="13" t="s">
        <v>84</v>
      </c>
      <c r="AY310" s="270" t="s">
        <v>160</v>
      </c>
    </row>
    <row r="311" s="13" customFormat="1">
      <c r="A311" s="13"/>
      <c r="B311" s="259"/>
      <c r="C311" s="260"/>
      <c r="D311" s="261" t="s">
        <v>169</v>
      </c>
      <c r="E311" s="262" t="s">
        <v>1</v>
      </c>
      <c r="F311" s="263" t="s">
        <v>580</v>
      </c>
      <c r="G311" s="260"/>
      <c r="H311" s="264">
        <v>20.594000000000001</v>
      </c>
      <c r="I311" s="265"/>
      <c r="J311" s="260"/>
      <c r="K311" s="260"/>
      <c r="L311" s="266"/>
      <c r="M311" s="267"/>
      <c r="N311" s="268"/>
      <c r="O311" s="268"/>
      <c r="P311" s="268"/>
      <c r="Q311" s="268"/>
      <c r="R311" s="268"/>
      <c r="S311" s="268"/>
      <c r="T311" s="26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0" t="s">
        <v>169</v>
      </c>
      <c r="AU311" s="270" t="s">
        <v>94</v>
      </c>
      <c r="AV311" s="13" t="s">
        <v>94</v>
      </c>
      <c r="AW311" s="13" t="s">
        <v>41</v>
      </c>
      <c r="AX311" s="13" t="s">
        <v>84</v>
      </c>
      <c r="AY311" s="270" t="s">
        <v>160</v>
      </c>
    </row>
    <row r="312" s="14" customFormat="1">
      <c r="A312" s="14"/>
      <c r="B312" s="271"/>
      <c r="C312" s="272"/>
      <c r="D312" s="261" t="s">
        <v>169</v>
      </c>
      <c r="E312" s="273" t="s">
        <v>1</v>
      </c>
      <c r="F312" s="274" t="s">
        <v>172</v>
      </c>
      <c r="G312" s="272"/>
      <c r="H312" s="275">
        <v>117.774</v>
      </c>
      <c r="I312" s="276"/>
      <c r="J312" s="272"/>
      <c r="K312" s="272"/>
      <c r="L312" s="277"/>
      <c r="M312" s="278"/>
      <c r="N312" s="279"/>
      <c r="O312" s="279"/>
      <c r="P312" s="279"/>
      <c r="Q312" s="279"/>
      <c r="R312" s="279"/>
      <c r="S312" s="279"/>
      <c r="T312" s="28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1" t="s">
        <v>169</v>
      </c>
      <c r="AU312" s="281" t="s">
        <v>94</v>
      </c>
      <c r="AV312" s="14" t="s">
        <v>167</v>
      </c>
      <c r="AW312" s="14" t="s">
        <v>41</v>
      </c>
      <c r="AX312" s="14" t="s">
        <v>91</v>
      </c>
      <c r="AY312" s="281" t="s">
        <v>160</v>
      </c>
    </row>
    <row r="313" s="2" customFormat="1" ht="16.5" customHeight="1">
      <c r="A313" s="38"/>
      <c r="B313" s="39"/>
      <c r="C313" s="285" t="s">
        <v>581</v>
      </c>
      <c r="D313" s="285" t="s">
        <v>218</v>
      </c>
      <c r="E313" s="286" t="s">
        <v>582</v>
      </c>
      <c r="F313" s="287" t="s">
        <v>583</v>
      </c>
      <c r="G313" s="288" t="s">
        <v>208</v>
      </c>
      <c r="H313" s="289">
        <v>135.44</v>
      </c>
      <c r="I313" s="290"/>
      <c r="J313" s="291">
        <f>ROUND(I313*H313,2)</f>
        <v>0</v>
      </c>
      <c r="K313" s="287" t="s">
        <v>1</v>
      </c>
      <c r="L313" s="292"/>
      <c r="M313" s="293" t="s">
        <v>1</v>
      </c>
      <c r="N313" s="294" t="s">
        <v>49</v>
      </c>
      <c r="O313" s="91"/>
      <c r="P313" s="255">
        <f>O313*H313</f>
        <v>0</v>
      </c>
      <c r="Q313" s="255">
        <v>0</v>
      </c>
      <c r="R313" s="255">
        <f>Q313*H313</f>
        <v>0</v>
      </c>
      <c r="S313" s="255">
        <v>0</v>
      </c>
      <c r="T313" s="25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7" t="s">
        <v>334</v>
      </c>
      <c r="AT313" s="257" t="s">
        <v>218</v>
      </c>
      <c r="AU313" s="257" t="s">
        <v>94</v>
      </c>
      <c r="AY313" s="16" t="s">
        <v>160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6" t="s">
        <v>91</v>
      </c>
      <c r="BK313" s="258">
        <f>ROUND(I313*H313,2)</f>
        <v>0</v>
      </c>
      <c r="BL313" s="16" t="s">
        <v>247</v>
      </c>
      <c r="BM313" s="257" t="s">
        <v>584</v>
      </c>
    </row>
    <row r="314" s="13" customFormat="1">
      <c r="A314" s="13"/>
      <c r="B314" s="259"/>
      <c r="C314" s="260"/>
      <c r="D314" s="261" t="s">
        <v>169</v>
      </c>
      <c r="E314" s="260"/>
      <c r="F314" s="263" t="s">
        <v>585</v>
      </c>
      <c r="G314" s="260"/>
      <c r="H314" s="264">
        <v>135.44</v>
      </c>
      <c r="I314" s="265"/>
      <c r="J314" s="260"/>
      <c r="K314" s="260"/>
      <c r="L314" s="266"/>
      <c r="M314" s="267"/>
      <c r="N314" s="268"/>
      <c r="O314" s="268"/>
      <c r="P314" s="268"/>
      <c r="Q314" s="268"/>
      <c r="R314" s="268"/>
      <c r="S314" s="268"/>
      <c r="T314" s="26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0" t="s">
        <v>169</v>
      </c>
      <c r="AU314" s="270" t="s">
        <v>94</v>
      </c>
      <c r="AV314" s="13" t="s">
        <v>94</v>
      </c>
      <c r="AW314" s="13" t="s">
        <v>4</v>
      </c>
      <c r="AX314" s="13" t="s">
        <v>91</v>
      </c>
      <c r="AY314" s="270" t="s">
        <v>160</v>
      </c>
    </row>
    <row r="315" s="2" customFormat="1" ht="24" customHeight="1">
      <c r="A315" s="38"/>
      <c r="B315" s="39"/>
      <c r="C315" s="246" t="s">
        <v>586</v>
      </c>
      <c r="D315" s="246" t="s">
        <v>162</v>
      </c>
      <c r="E315" s="247" t="s">
        <v>587</v>
      </c>
      <c r="F315" s="248" t="s">
        <v>588</v>
      </c>
      <c r="G315" s="249" t="s">
        <v>197</v>
      </c>
      <c r="H315" s="250">
        <v>41.950000000000003</v>
      </c>
      <c r="I315" s="251"/>
      <c r="J315" s="252">
        <f>ROUND(I315*H315,2)</f>
        <v>0</v>
      </c>
      <c r="K315" s="248" t="s">
        <v>166</v>
      </c>
      <c r="L315" s="44"/>
      <c r="M315" s="253" t="s">
        <v>1</v>
      </c>
      <c r="N315" s="254" t="s">
        <v>49</v>
      </c>
      <c r="O315" s="91"/>
      <c r="P315" s="255">
        <f>O315*H315</f>
        <v>0</v>
      </c>
      <c r="Q315" s="255">
        <v>0.00011</v>
      </c>
      <c r="R315" s="255">
        <f>Q315*H315</f>
        <v>0.0046145000000000005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247</v>
      </c>
      <c r="AT315" s="257" t="s">
        <v>162</v>
      </c>
      <c r="AU315" s="257" t="s">
        <v>94</v>
      </c>
      <c r="AY315" s="16" t="s">
        <v>160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6" t="s">
        <v>91</v>
      </c>
      <c r="BK315" s="258">
        <f>ROUND(I315*H315,2)</f>
        <v>0</v>
      </c>
      <c r="BL315" s="16" t="s">
        <v>247</v>
      </c>
      <c r="BM315" s="257" t="s">
        <v>589</v>
      </c>
    </row>
    <row r="316" s="13" customFormat="1">
      <c r="A316" s="13"/>
      <c r="B316" s="259"/>
      <c r="C316" s="260"/>
      <c r="D316" s="261" t="s">
        <v>169</v>
      </c>
      <c r="E316" s="262" t="s">
        <v>1</v>
      </c>
      <c r="F316" s="263" t="s">
        <v>590</v>
      </c>
      <c r="G316" s="260"/>
      <c r="H316" s="264">
        <v>41.950000000000003</v>
      </c>
      <c r="I316" s="265"/>
      <c r="J316" s="260"/>
      <c r="K316" s="260"/>
      <c r="L316" s="266"/>
      <c r="M316" s="267"/>
      <c r="N316" s="268"/>
      <c r="O316" s="268"/>
      <c r="P316" s="268"/>
      <c r="Q316" s="268"/>
      <c r="R316" s="268"/>
      <c r="S316" s="268"/>
      <c r="T316" s="26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0" t="s">
        <v>169</v>
      </c>
      <c r="AU316" s="270" t="s">
        <v>94</v>
      </c>
      <c r="AV316" s="13" t="s">
        <v>94</v>
      </c>
      <c r="AW316" s="13" t="s">
        <v>41</v>
      </c>
      <c r="AX316" s="13" t="s">
        <v>91</v>
      </c>
      <c r="AY316" s="270" t="s">
        <v>160</v>
      </c>
    </row>
    <row r="317" s="2" customFormat="1" ht="16.5" customHeight="1">
      <c r="A317" s="38"/>
      <c r="B317" s="39"/>
      <c r="C317" s="285" t="s">
        <v>591</v>
      </c>
      <c r="D317" s="285" t="s">
        <v>218</v>
      </c>
      <c r="E317" s="286" t="s">
        <v>592</v>
      </c>
      <c r="F317" s="287" t="s">
        <v>593</v>
      </c>
      <c r="G317" s="288" t="s">
        <v>197</v>
      </c>
      <c r="H317" s="289">
        <v>44.048000000000002</v>
      </c>
      <c r="I317" s="290"/>
      <c r="J317" s="291">
        <f>ROUND(I317*H317,2)</f>
        <v>0</v>
      </c>
      <c r="K317" s="287" t="s">
        <v>1</v>
      </c>
      <c r="L317" s="292"/>
      <c r="M317" s="293" t="s">
        <v>1</v>
      </c>
      <c r="N317" s="294" t="s">
        <v>49</v>
      </c>
      <c r="O317" s="91"/>
      <c r="P317" s="255">
        <f>O317*H317</f>
        <v>0</v>
      </c>
      <c r="Q317" s="255">
        <v>0</v>
      </c>
      <c r="R317" s="255">
        <f>Q317*H317</f>
        <v>0</v>
      </c>
      <c r="S317" s="255">
        <v>0</v>
      </c>
      <c r="T317" s="25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7" t="s">
        <v>334</v>
      </c>
      <c r="AT317" s="257" t="s">
        <v>218</v>
      </c>
      <c r="AU317" s="257" t="s">
        <v>94</v>
      </c>
      <c r="AY317" s="16" t="s">
        <v>160</v>
      </c>
      <c r="BE317" s="258">
        <f>IF(N317="základní",J317,0)</f>
        <v>0</v>
      </c>
      <c r="BF317" s="258">
        <f>IF(N317="snížená",J317,0)</f>
        <v>0</v>
      </c>
      <c r="BG317" s="258">
        <f>IF(N317="zákl. přenesená",J317,0)</f>
        <v>0</v>
      </c>
      <c r="BH317" s="258">
        <f>IF(N317="sníž. přenesená",J317,0)</f>
        <v>0</v>
      </c>
      <c r="BI317" s="258">
        <f>IF(N317="nulová",J317,0)</f>
        <v>0</v>
      </c>
      <c r="BJ317" s="16" t="s">
        <v>91</v>
      </c>
      <c r="BK317" s="258">
        <f>ROUND(I317*H317,2)</f>
        <v>0</v>
      </c>
      <c r="BL317" s="16" t="s">
        <v>247</v>
      </c>
      <c r="BM317" s="257" t="s">
        <v>594</v>
      </c>
    </row>
    <row r="318" s="13" customFormat="1">
      <c r="A318" s="13"/>
      <c r="B318" s="259"/>
      <c r="C318" s="260"/>
      <c r="D318" s="261" t="s">
        <v>169</v>
      </c>
      <c r="E318" s="260"/>
      <c r="F318" s="263" t="s">
        <v>595</v>
      </c>
      <c r="G318" s="260"/>
      <c r="H318" s="264">
        <v>44.048000000000002</v>
      </c>
      <c r="I318" s="265"/>
      <c r="J318" s="260"/>
      <c r="K318" s="260"/>
      <c r="L318" s="266"/>
      <c r="M318" s="267"/>
      <c r="N318" s="268"/>
      <c r="O318" s="268"/>
      <c r="P318" s="268"/>
      <c r="Q318" s="268"/>
      <c r="R318" s="268"/>
      <c r="S318" s="268"/>
      <c r="T318" s="26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70" t="s">
        <v>169</v>
      </c>
      <c r="AU318" s="270" t="s">
        <v>94</v>
      </c>
      <c r="AV318" s="13" t="s">
        <v>94</v>
      </c>
      <c r="AW318" s="13" t="s">
        <v>4</v>
      </c>
      <c r="AX318" s="13" t="s">
        <v>91</v>
      </c>
      <c r="AY318" s="270" t="s">
        <v>160</v>
      </c>
    </row>
    <row r="319" s="2" customFormat="1" ht="24" customHeight="1">
      <c r="A319" s="38"/>
      <c r="B319" s="39"/>
      <c r="C319" s="285" t="s">
        <v>596</v>
      </c>
      <c r="D319" s="285" t="s">
        <v>218</v>
      </c>
      <c r="E319" s="286" t="s">
        <v>597</v>
      </c>
      <c r="F319" s="287" t="s">
        <v>598</v>
      </c>
      <c r="G319" s="288" t="s">
        <v>233</v>
      </c>
      <c r="H319" s="289">
        <v>0.126</v>
      </c>
      <c r="I319" s="290"/>
      <c r="J319" s="291">
        <f>ROUND(I319*H319,2)</f>
        <v>0</v>
      </c>
      <c r="K319" s="287" t="s">
        <v>1</v>
      </c>
      <c r="L319" s="292"/>
      <c r="M319" s="293" t="s">
        <v>1</v>
      </c>
      <c r="N319" s="294" t="s">
        <v>49</v>
      </c>
      <c r="O319" s="91"/>
      <c r="P319" s="255">
        <f>O319*H319</f>
        <v>0</v>
      </c>
      <c r="Q319" s="255">
        <v>0</v>
      </c>
      <c r="R319" s="255">
        <f>Q319*H319</f>
        <v>0</v>
      </c>
      <c r="S319" s="255">
        <v>0</v>
      </c>
      <c r="T319" s="25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57" t="s">
        <v>334</v>
      </c>
      <c r="AT319" s="257" t="s">
        <v>218</v>
      </c>
      <c r="AU319" s="257" t="s">
        <v>94</v>
      </c>
      <c r="AY319" s="16" t="s">
        <v>160</v>
      </c>
      <c r="BE319" s="258">
        <f>IF(N319="základní",J319,0)</f>
        <v>0</v>
      </c>
      <c r="BF319" s="258">
        <f>IF(N319="snížená",J319,0)</f>
        <v>0</v>
      </c>
      <c r="BG319" s="258">
        <f>IF(N319="zákl. přenesená",J319,0)</f>
        <v>0</v>
      </c>
      <c r="BH319" s="258">
        <f>IF(N319="sníž. přenesená",J319,0)</f>
        <v>0</v>
      </c>
      <c r="BI319" s="258">
        <f>IF(N319="nulová",J319,0)</f>
        <v>0</v>
      </c>
      <c r="BJ319" s="16" t="s">
        <v>91</v>
      </c>
      <c r="BK319" s="258">
        <f>ROUND(I319*H319,2)</f>
        <v>0</v>
      </c>
      <c r="BL319" s="16" t="s">
        <v>247</v>
      </c>
      <c r="BM319" s="257" t="s">
        <v>599</v>
      </c>
    </row>
    <row r="320" s="2" customFormat="1">
      <c r="A320" s="38"/>
      <c r="B320" s="39"/>
      <c r="C320" s="40"/>
      <c r="D320" s="261" t="s">
        <v>180</v>
      </c>
      <c r="E320" s="40"/>
      <c r="F320" s="282" t="s">
        <v>600</v>
      </c>
      <c r="G320" s="40"/>
      <c r="H320" s="40"/>
      <c r="I320" s="154"/>
      <c r="J320" s="40"/>
      <c r="K320" s="40"/>
      <c r="L320" s="44"/>
      <c r="M320" s="283"/>
      <c r="N320" s="284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6" t="s">
        <v>180</v>
      </c>
      <c r="AU320" s="16" t="s">
        <v>94</v>
      </c>
    </row>
    <row r="321" s="13" customFormat="1">
      <c r="A321" s="13"/>
      <c r="B321" s="259"/>
      <c r="C321" s="260"/>
      <c r="D321" s="261" t="s">
        <v>169</v>
      </c>
      <c r="E321" s="262" t="s">
        <v>1</v>
      </c>
      <c r="F321" s="263" t="s">
        <v>601</v>
      </c>
      <c r="G321" s="260"/>
      <c r="H321" s="264">
        <v>0.126</v>
      </c>
      <c r="I321" s="265"/>
      <c r="J321" s="260"/>
      <c r="K321" s="260"/>
      <c r="L321" s="266"/>
      <c r="M321" s="267"/>
      <c r="N321" s="268"/>
      <c r="O321" s="268"/>
      <c r="P321" s="268"/>
      <c r="Q321" s="268"/>
      <c r="R321" s="268"/>
      <c r="S321" s="268"/>
      <c r="T321" s="26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0" t="s">
        <v>169</v>
      </c>
      <c r="AU321" s="270" t="s">
        <v>94</v>
      </c>
      <c r="AV321" s="13" t="s">
        <v>94</v>
      </c>
      <c r="AW321" s="13" t="s">
        <v>41</v>
      </c>
      <c r="AX321" s="13" t="s">
        <v>91</v>
      </c>
      <c r="AY321" s="270" t="s">
        <v>160</v>
      </c>
    </row>
    <row r="322" s="2" customFormat="1" ht="24" customHeight="1">
      <c r="A322" s="38"/>
      <c r="B322" s="39"/>
      <c r="C322" s="246" t="s">
        <v>602</v>
      </c>
      <c r="D322" s="246" t="s">
        <v>162</v>
      </c>
      <c r="E322" s="247" t="s">
        <v>603</v>
      </c>
      <c r="F322" s="248" t="s">
        <v>604</v>
      </c>
      <c r="G322" s="249" t="s">
        <v>208</v>
      </c>
      <c r="H322" s="250">
        <v>117.774</v>
      </c>
      <c r="I322" s="251"/>
      <c r="J322" s="252">
        <f>ROUND(I322*H322,2)</f>
        <v>0</v>
      </c>
      <c r="K322" s="248" t="s">
        <v>166</v>
      </c>
      <c r="L322" s="44"/>
      <c r="M322" s="253" t="s">
        <v>1</v>
      </c>
      <c r="N322" s="254" t="s">
        <v>49</v>
      </c>
      <c r="O322" s="91"/>
      <c r="P322" s="255">
        <f>O322*H322</f>
        <v>0</v>
      </c>
      <c r="Q322" s="255">
        <v>0</v>
      </c>
      <c r="R322" s="255">
        <f>Q322*H322</f>
        <v>0</v>
      </c>
      <c r="S322" s="255">
        <v>0</v>
      </c>
      <c r="T322" s="25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57" t="s">
        <v>247</v>
      </c>
      <c r="AT322" s="257" t="s">
        <v>162</v>
      </c>
      <c r="AU322" s="257" t="s">
        <v>94</v>
      </c>
      <c r="AY322" s="16" t="s">
        <v>160</v>
      </c>
      <c r="BE322" s="258">
        <f>IF(N322="základní",J322,0)</f>
        <v>0</v>
      </c>
      <c r="BF322" s="258">
        <f>IF(N322="snížená",J322,0)</f>
        <v>0</v>
      </c>
      <c r="BG322" s="258">
        <f>IF(N322="zákl. přenesená",J322,0)</f>
        <v>0</v>
      </c>
      <c r="BH322" s="258">
        <f>IF(N322="sníž. přenesená",J322,0)</f>
        <v>0</v>
      </c>
      <c r="BI322" s="258">
        <f>IF(N322="nulová",J322,0)</f>
        <v>0</v>
      </c>
      <c r="BJ322" s="16" t="s">
        <v>91</v>
      </c>
      <c r="BK322" s="258">
        <f>ROUND(I322*H322,2)</f>
        <v>0</v>
      </c>
      <c r="BL322" s="16" t="s">
        <v>247</v>
      </c>
      <c r="BM322" s="257" t="s">
        <v>605</v>
      </c>
    </row>
    <row r="323" s="2" customFormat="1" ht="24" customHeight="1">
      <c r="A323" s="38"/>
      <c r="B323" s="39"/>
      <c r="C323" s="285" t="s">
        <v>606</v>
      </c>
      <c r="D323" s="285" t="s">
        <v>218</v>
      </c>
      <c r="E323" s="286" t="s">
        <v>607</v>
      </c>
      <c r="F323" s="287" t="s">
        <v>608</v>
      </c>
      <c r="G323" s="288" t="s">
        <v>208</v>
      </c>
      <c r="H323" s="289">
        <v>123.663</v>
      </c>
      <c r="I323" s="290"/>
      <c r="J323" s="291">
        <f>ROUND(I323*H323,2)</f>
        <v>0</v>
      </c>
      <c r="K323" s="287" t="s">
        <v>166</v>
      </c>
      <c r="L323" s="292"/>
      <c r="M323" s="293" t="s">
        <v>1</v>
      </c>
      <c r="N323" s="294" t="s">
        <v>49</v>
      </c>
      <c r="O323" s="91"/>
      <c r="P323" s="255">
        <f>O323*H323</f>
        <v>0</v>
      </c>
      <c r="Q323" s="255">
        <v>0.00080000000000000004</v>
      </c>
      <c r="R323" s="255">
        <f>Q323*H323</f>
        <v>0.098930400000000002</v>
      </c>
      <c r="S323" s="255">
        <v>0</v>
      </c>
      <c r="T323" s="25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57" t="s">
        <v>334</v>
      </c>
      <c r="AT323" s="257" t="s">
        <v>218</v>
      </c>
      <c r="AU323" s="257" t="s">
        <v>94</v>
      </c>
      <c r="AY323" s="16" t="s">
        <v>160</v>
      </c>
      <c r="BE323" s="258">
        <f>IF(N323="základní",J323,0)</f>
        <v>0</v>
      </c>
      <c r="BF323" s="258">
        <f>IF(N323="snížená",J323,0)</f>
        <v>0</v>
      </c>
      <c r="BG323" s="258">
        <f>IF(N323="zákl. přenesená",J323,0)</f>
        <v>0</v>
      </c>
      <c r="BH323" s="258">
        <f>IF(N323="sníž. přenesená",J323,0)</f>
        <v>0</v>
      </c>
      <c r="BI323" s="258">
        <f>IF(N323="nulová",J323,0)</f>
        <v>0</v>
      </c>
      <c r="BJ323" s="16" t="s">
        <v>91</v>
      </c>
      <c r="BK323" s="258">
        <f>ROUND(I323*H323,2)</f>
        <v>0</v>
      </c>
      <c r="BL323" s="16" t="s">
        <v>247</v>
      </c>
      <c r="BM323" s="257" t="s">
        <v>609</v>
      </c>
    </row>
    <row r="324" s="13" customFormat="1">
      <c r="A324" s="13"/>
      <c r="B324" s="259"/>
      <c r="C324" s="260"/>
      <c r="D324" s="261" t="s">
        <v>169</v>
      </c>
      <c r="E324" s="260"/>
      <c r="F324" s="263" t="s">
        <v>610</v>
      </c>
      <c r="G324" s="260"/>
      <c r="H324" s="264">
        <v>123.663</v>
      </c>
      <c r="I324" s="265"/>
      <c r="J324" s="260"/>
      <c r="K324" s="260"/>
      <c r="L324" s="266"/>
      <c r="M324" s="267"/>
      <c r="N324" s="268"/>
      <c r="O324" s="268"/>
      <c r="P324" s="268"/>
      <c r="Q324" s="268"/>
      <c r="R324" s="268"/>
      <c r="S324" s="268"/>
      <c r="T324" s="26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70" t="s">
        <v>169</v>
      </c>
      <c r="AU324" s="270" t="s">
        <v>94</v>
      </c>
      <c r="AV324" s="13" t="s">
        <v>94</v>
      </c>
      <c r="AW324" s="13" t="s">
        <v>4</v>
      </c>
      <c r="AX324" s="13" t="s">
        <v>91</v>
      </c>
      <c r="AY324" s="270" t="s">
        <v>160</v>
      </c>
    </row>
    <row r="325" s="2" customFormat="1" ht="24" customHeight="1">
      <c r="A325" s="38"/>
      <c r="B325" s="39"/>
      <c r="C325" s="246" t="s">
        <v>611</v>
      </c>
      <c r="D325" s="246" t="s">
        <v>162</v>
      </c>
      <c r="E325" s="247" t="s">
        <v>612</v>
      </c>
      <c r="F325" s="248" t="s">
        <v>613</v>
      </c>
      <c r="G325" s="249" t="s">
        <v>208</v>
      </c>
      <c r="H325" s="250">
        <v>59.381</v>
      </c>
      <c r="I325" s="251"/>
      <c r="J325" s="252">
        <f>ROUND(I325*H325,2)</f>
        <v>0</v>
      </c>
      <c r="K325" s="248" t="s">
        <v>1</v>
      </c>
      <c r="L325" s="44"/>
      <c r="M325" s="253" t="s">
        <v>1</v>
      </c>
      <c r="N325" s="254" t="s">
        <v>49</v>
      </c>
      <c r="O325" s="91"/>
      <c r="P325" s="255">
        <f>O325*H325</f>
        <v>0</v>
      </c>
      <c r="Q325" s="255">
        <v>0.00038000000000000002</v>
      </c>
      <c r="R325" s="255">
        <f>Q325*H325</f>
        <v>0.022564780000000003</v>
      </c>
      <c r="S325" s="255">
        <v>0</v>
      </c>
      <c r="T325" s="25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57" t="s">
        <v>247</v>
      </c>
      <c r="AT325" s="257" t="s">
        <v>162</v>
      </c>
      <c r="AU325" s="257" t="s">
        <v>94</v>
      </c>
      <c r="AY325" s="16" t="s">
        <v>160</v>
      </c>
      <c r="BE325" s="258">
        <f>IF(N325="základní",J325,0)</f>
        <v>0</v>
      </c>
      <c r="BF325" s="258">
        <f>IF(N325="snížená",J325,0)</f>
        <v>0</v>
      </c>
      <c r="BG325" s="258">
        <f>IF(N325="zákl. přenesená",J325,0)</f>
        <v>0</v>
      </c>
      <c r="BH325" s="258">
        <f>IF(N325="sníž. přenesená",J325,0)</f>
        <v>0</v>
      </c>
      <c r="BI325" s="258">
        <f>IF(N325="nulová",J325,0)</f>
        <v>0</v>
      </c>
      <c r="BJ325" s="16" t="s">
        <v>91</v>
      </c>
      <c r="BK325" s="258">
        <f>ROUND(I325*H325,2)</f>
        <v>0</v>
      </c>
      <c r="BL325" s="16" t="s">
        <v>247</v>
      </c>
      <c r="BM325" s="257" t="s">
        <v>614</v>
      </c>
    </row>
    <row r="326" s="13" customFormat="1">
      <c r="A326" s="13"/>
      <c r="B326" s="259"/>
      <c r="C326" s="260"/>
      <c r="D326" s="261" t="s">
        <v>169</v>
      </c>
      <c r="E326" s="262" t="s">
        <v>1</v>
      </c>
      <c r="F326" s="263" t="s">
        <v>615</v>
      </c>
      <c r="G326" s="260"/>
      <c r="H326" s="264">
        <v>59.381</v>
      </c>
      <c r="I326" s="265"/>
      <c r="J326" s="260"/>
      <c r="K326" s="260"/>
      <c r="L326" s="266"/>
      <c r="M326" s="267"/>
      <c r="N326" s="268"/>
      <c r="O326" s="268"/>
      <c r="P326" s="268"/>
      <c r="Q326" s="268"/>
      <c r="R326" s="268"/>
      <c r="S326" s="268"/>
      <c r="T326" s="26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0" t="s">
        <v>169</v>
      </c>
      <c r="AU326" s="270" t="s">
        <v>94</v>
      </c>
      <c r="AV326" s="13" t="s">
        <v>94</v>
      </c>
      <c r="AW326" s="13" t="s">
        <v>41</v>
      </c>
      <c r="AX326" s="13" t="s">
        <v>91</v>
      </c>
      <c r="AY326" s="270" t="s">
        <v>160</v>
      </c>
    </row>
    <row r="327" s="2" customFormat="1" ht="24" customHeight="1">
      <c r="A327" s="38"/>
      <c r="B327" s="39"/>
      <c r="C327" s="246" t="s">
        <v>616</v>
      </c>
      <c r="D327" s="246" t="s">
        <v>162</v>
      </c>
      <c r="E327" s="247" t="s">
        <v>617</v>
      </c>
      <c r="F327" s="248" t="s">
        <v>618</v>
      </c>
      <c r="G327" s="249" t="s">
        <v>619</v>
      </c>
      <c r="H327" s="295"/>
      <c r="I327" s="251"/>
      <c r="J327" s="252">
        <f>ROUND(I327*H327,2)</f>
        <v>0</v>
      </c>
      <c r="K327" s="248" t="s">
        <v>166</v>
      </c>
      <c r="L327" s="44"/>
      <c r="M327" s="253" t="s">
        <v>1</v>
      </c>
      <c r="N327" s="254" t="s">
        <v>49</v>
      </c>
      <c r="O327" s="91"/>
      <c r="P327" s="255">
        <f>O327*H327</f>
        <v>0</v>
      </c>
      <c r="Q327" s="255">
        <v>0</v>
      </c>
      <c r="R327" s="255">
        <f>Q327*H327</f>
        <v>0</v>
      </c>
      <c r="S327" s="255">
        <v>0</v>
      </c>
      <c r="T327" s="25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7" t="s">
        <v>247</v>
      </c>
      <c r="AT327" s="257" t="s">
        <v>162</v>
      </c>
      <c r="AU327" s="257" t="s">
        <v>94</v>
      </c>
      <c r="AY327" s="16" t="s">
        <v>160</v>
      </c>
      <c r="BE327" s="258">
        <f>IF(N327="základní",J327,0)</f>
        <v>0</v>
      </c>
      <c r="BF327" s="258">
        <f>IF(N327="snížená",J327,0)</f>
        <v>0</v>
      </c>
      <c r="BG327" s="258">
        <f>IF(N327="zákl. přenesená",J327,0)</f>
        <v>0</v>
      </c>
      <c r="BH327" s="258">
        <f>IF(N327="sníž. přenesená",J327,0)</f>
        <v>0</v>
      </c>
      <c r="BI327" s="258">
        <f>IF(N327="nulová",J327,0)</f>
        <v>0</v>
      </c>
      <c r="BJ327" s="16" t="s">
        <v>91</v>
      </c>
      <c r="BK327" s="258">
        <f>ROUND(I327*H327,2)</f>
        <v>0</v>
      </c>
      <c r="BL327" s="16" t="s">
        <v>247</v>
      </c>
      <c r="BM327" s="257" t="s">
        <v>620</v>
      </c>
    </row>
    <row r="328" s="12" customFormat="1" ht="22.8" customHeight="1">
      <c r="A328" s="12"/>
      <c r="B328" s="230"/>
      <c r="C328" s="231"/>
      <c r="D328" s="232" t="s">
        <v>83</v>
      </c>
      <c r="E328" s="244" t="s">
        <v>621</v>
      </c>
      <c r="F328" s="244" t="s">
        <v>622</v>
      </c>
      <c r="G328" s="231"/>
      <c r="H328" s="231"/>
      <c r="I328" s="234"/>
      <c r="J328" s="245">
        <f>BK328</f>
        <v>0</v>
      </c>
      <c r="K328" s="231"/>
      <c r="L328" s="236"/>
      <c r="M328" s="237"/>
      <c r="N328" s="238"/>
      <c r="O328" s="238"/>
      <c r="P328" s="239">
        <f>SUM(P329:P333)</f>
        <v>0</v>
      </c>
      <c r="Q328" s="238"/>
      <c r="R328" s="239">
        <f>SUM(R329:R333)</f>
        <v>0.030960000000000005</v>
      </c>
      <c r="S328" s="238"/>
      <c r="T328" s="240">
        <f>SUM(T329:T333)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41" t="s">
        <v>94</v>
      </c>
      <c r="AT328" s="242" t="s">
        <v>83</v>
      </c>
      <c r="AU328" s="242" t="s">
        <v>91</v>
      </c>
      <c r="AY328" s="241" t="s">
        <v>160</v>
      </c>
      <c r="BK328" s="243">
        <f>SUM(BK329:BK333)</f>
        <v>0</v>
      </c>
    </row>
    <row r="329" s="2" customFormat="1" ht="16.5" customHeight="1">
      <c r="A329" s="38"/>
      <c r="B329" s="39"/>
      <c r="C329" s="246" t="s">
        <v>623</v>
      </c>
      <c r="D329" s="246" t="s">
        <v>162</v>
      </c>
      <c r="E329" s="247" t="s">
        <v>624</v>
      </c>
      <c r="F329" s="248" t="s">
        <v>625</v>
      </c>
      <c r="G329" s="249" t="s">
        <v>374</v>
      </c>
      <c r="H329" s="250">
        <v>619.20000000000005</v>
      </c>
      <c r="I329" s="251"/>
      <c r="J329" s="252">
        <f>ROUND(I329*H329,2)</f>
        <v>0</v>
      </c>
      <c r="K329" s="248" t="s">
        <v>166</v>
      </c>
      <c r="L329" s="44"/>
      <c r="M329" s="253" t="s">
        <v>1</v>
      </c>
      <c r="N329" s="254" t="s">
        <v>49</v>
      </c>
      <c r="O329" s="91"/>
      <c r="P329" s="255">
        <f>O329*H329</f>
        <v>0</v>
      </c>
      <c r="Q329" s="255">
        <v>5.0000000000000002E-05</v>
      </c>
      <c r="R329" s="255">
        <f>Q329*H329</f>
        <v>0.030960000000000005</v>
      </c>
      <c r="S329" s="255">
        <v>0</v>
      </c>
      <c r="T329" s="25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57" t="s">
        <v>247</v>
      </c>
      <c r="AT329" s="257" t="s">
        <v>162</v>
      </c>
      <c r="AU329" s="257" t="s">
        <v>94</v>
      </c>
      <c r="AY329" s="16" t="s">
        <v>160</v>
      </c>
      <c r="BE329" s="258">
        <f>IF(N329="základní",J329,0)</f>
        <v>0</v>
      </c>
      <c r="BF329" s="258">
        <f>IF(N329="snížená",J329,0)</f>
        <v>0</v>
      </c>
      <c r="BG329" s="258">
        <f>IF(N329="zákl. přenesená",J329,0)</f>
        <v>0</v>
      </c>
      <c r="BH329" s="258">
        <f>IF(N329="sníž. přenesená",J329,0)</f>
        <v>0</v>
      </c>
      <c r="BI329" s="258">
        <f>IF(N329="nulová",J329,0)</f>
        <v>0</v>
      </c>
      <c r="BJ329" s="16" t="s">
        <v>91</v>
      </c>
      <c r="BK329" s="258">
        <f>ROUND(I329*H329,2)</f>
        <v>0</v>
      </c>
      <c r="BL329" s="16" t="s">
        <v>247</v>
      </c>
      <c r="BM329" s="257" t="s">
        <v>626</v>
      </c>
    </row>
    <row r="330" s="2" customFormat="1">
      <c r="A330" s="38"/>
      <c r="B330" s="39"/>
      <c r="C330" s="40"/>
      <c r="D330" s="261" t="s">
        <v>180</v>
      </c>
      <c r="E330" s="40"/>
      <c r="F330" s="282" t="s">
        <v>627</v>
      </c>
      <c r="G330" s="40"/>
      <c r="H330" s="40"/>
      <c r="I330" s="154"/>
      <c r="J330" s="40"/>
      <c r="K330" s="40"/>
      <c r="L330" s="44"/>
      <c r="M330" s="283"/>
      <c r="N330" s="284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6" t="s">
        <v>180</v>
      </c>
      <c r="AU330" s="16" t="s">
        <v>94</v>
      </c>
    </row>
    <row r="331" s="13" customFormat="1">
      <c r="A331" s="13"/>
      <c r="B331" s="259"/>
      <c r="C331" s="260"/>
      <c r="D331" s="261" t="s">
        <v>169</v>
      </c>
      <c r="E331" s="262" t="s">
        <v>1</v>
      </c>
      <c r="F331" s="263" t="s">
        <v>628</v>
      </c>
      <c r="G331" s="260"/>
      <c r="H331" s="264">
        <v>619.20000000000005</v>
      </c>
      <c r="I331" s="265"/>
      <c r="J331" s="260"/>
      <c r="K331" s="260"/>
      <c r="L331" s="266"/>
      <c r="M331" s="267"/>
      <c r="N331" s="268"/>
      <c r="O331" s="268"/>
      <c r="P331" s="268"/>
      <c r="Q331" s="268"/>
      <c r="R331" s="268"/>
      <c r="S331" s="268"/>
      <c r="T331" s="26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70" t="s">
        <v>169</v>
      </c>
      <c r="AU331" s="270" t="s">
        <v>94</v>
      </c>
      <c r="AV331" s="13" t="s">
        <v>94</v>
      </c>
      <c r="AW331" s="13" t="s">
        <v>41</v>
      </c>
      <c r="AX331" s="13" t="s">
        <v>91</v>
      </c>
      <c r="AY331" s="270" t="s">
        <v>160</v>
      </c>
    </row>
    <row r="332" s="2" customFormat="1" ht="16.5" customHeight="1">
      <c r="A332" s="38"/>
      <c r="B332" s="39"/>
      <c r="C332" s="285" t="s">
        <v>629</v>
      </c>
      <c r="D332" s="285" t="s">
        <v>218</v>
      </c>
      <c r="E332" s="286" t="s">
        <v>630</v>
      </c>
      <c r="F332" s="287" t="s">
        <v>631</v>
      </c>
      <c r="G332" s="288" t="s">
        <v>208</v>
      </c>
      <c r="H332" s="289">
        <v>25.800000000000001</v>
      </c>
      <c r="I332" s="290"/>
      <c r="J332" s="291">
        <f>ROUND(I332*H332,2)</f>
        <v>0</v>
      </c>
      <c r="K332" s="287" t="s">
        <v>1</v>
      </c>
      <c r="L332" s="292"/>
      <c r="M332" s="293" t="s">
        <v>1</v>
      </c>
      <c r="N332" s="294" t="s">
        <v>49</v>
      </c>
      <c r="O332" s="91"/>
      <c r="P332" s="255">
        <f>O332*H332</f>
        <v>0</v>
      </c>
      <c r="Q332" s="255">
        <v>0</v>
      </c>
      <c r="R332" s="255">
        <f>Q332*H332</f>
        <v>0</v>
      </c>
      <c r="S332" s="255">
        <v>0</v>
      </c>
      <c r="T332" s="25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57" t="s">
        <v>334</v>
      </c>
      <c r="AT332" s="257" t="s">
        <v>218</v>
      </c>
      <c r="AU332" s="257" t="s">
        <v>94</v>
      </c>
      <c r="AY332" s="16" t="s">
        <v>160</v>
      </c>
      <c r="BE332" s="258">
        <f>IF(N332="základní",J332,0)</f>
        <v>0</v>
      </c>
      <c r="BF332" s="258">
        <f>IF(N332="snížená",J332,0)</f>
        <v>0</v>
      </c>
      <c r="BG332" s="258">
        <f>IF(N332="zákl. přenesená",J332,0)</f>
        <v>0</v>
      </c>
      <c r="BH332" s="258">
        <f>IF(N332="sníž. přenesená",J332,0)</f>
        <v>0</v>
      </c>
      <c r="BI332" s="258">
        <f>IF(N332="nulová",J332,0)</f>
        <v>0</v>
      </c>
      <c r="BJ332" s="16" t="s">
        <v>91</v>
      </c>
      <c r="BK332" s="258">
        <f>ROUND(I332*H332,2)</f>
        <v>0</v>
      </c>
      <c r="BL332" s="16" t="s">
        <v>247</v>
      </c>
      <c r="BM332" s="257" t="s">
        <v>632</v>
      </c>
    </row>
    <row r="333" s="2" customFormat="1">
      <c r="A333" s="38"/>
      <c r="B333" s="39"/>
      <c r="C333" s="40"/>
      <c r="D333" s="261" t="s">
        <v>180</v>
      </c>
      <c r="E333" s="40"/>
      <c r="F333" s="282" t="s">
        <v>633</v>
      </c>
      <c r="G333" s="40"/>
      <c r="H333" s="40"/>
      <c r="I333" s="154"/>
      <c r="J333" s="40"/>
      <c r="K333" s="40"/>
      <c r="L333" s="44"/>
      <c r="M333" s="283"/>
      <c r="N333" s="284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6" t="s">
        <v>180</v>
      </c>
      <c r="AU333" s="16" t="s">
        <v>94</v>
      </c>
    </row>
    <row r="334" s="12" customFormat="1" ht="25.92" customHeight="1">
      <c r="A334" s="12"/>
      <c r="B334" s="230"/>
      <c r="C334" s="231"/>
      <c r="D334" s="232" t="s">
        <v>83</v>
      </c>
      <c r="E334" s="233" t="s">
        <v>218</v>
      </c>
      <c r="F334" s="233" t="s">
        <v>634</v>
      </c>
      <c r="G334" s="231"/>
      <c r="H334" s="231"/>
      <c r="I334" s="234"/>
      <c r="J334" s="235">
        <f>BK334</f>
        <v>0</v>
      </c>
      <c r="K334" s="231"/>
      <c r="L334" s="236"/>
      <c r="M334" s="237"/>
      <c r="N334" s="238"/>
      <c r="O334" s="238"/>
      <c r="P334" s="239">
        <f>P335</f>
        <v>0</v>
      </c>
      <c r="Q334" s="238"/>
      <c r="R334" s="239">
        <f>R335</f>
        <v>0</v>
      </c>
      <c r="S334" s="238"/>
      <c r="T334" s="240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41" t="s">
        <v>176</v>
      </c>
      <c r="AT334" s="242" t="s">
        <v>83</v>
      </c>
      <c r="AU334" s="242" t="s">
        <v>84</v>
      </c>
      <c r="AY334" s="241" t="s">
        <v>160</v>
      </c>
      <c r="BK334" s="243">
        <f>BK335</f>
        <v>0</v>
      </c>
    </row>
    <row r="335" s="12" customFormat="1" ht="22.8" customHeight="1">
      <c r="A335" s="12"/>
      <c r="B335" s="230"/>
      <c r="C335" s="231"/>
      <c r="D335" s="232" t="s">
        <v>83</v>
      </c>
      <c r="E335" s="244" t="s">
        <v>635</v>
      </c>
      <c r="F335" s="244" t="s">
        <v>636</v>
      </c>
      <c r="G335" s="231"/>
      <c r="H335" s="231"/>
      <c r="I335" s="234"/>
      <c r="J335" s="245">
        <f>BK335</f>
        <v>0</v>
      </c>
      <c r="K335" s="231"/>
      <c r="L335" s="236"/>
      <c r="M335" s="237"/>
      <c r="N335" s="238"/>
      <c r="O335" s="238"/>
      <c r="P335" s="239">
        <f>P336</f>
        <v>0</v>
      </c>
      <c r="Q335" s="238"/>
      <c r="R335" s="239">
        <f>R336</f>
        <v>0</v>
      </c>
      <c r="S335" s="238"/>
      <c r="T335" s="240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41" t="s">
        <v>176</v>
      </c>
      <c r="AT335" s="242" t="s">
        <v>83</v>
      </c>
      <c r="AU335" s="242" t="s">
        <v>91</v>
      </c>
      <c r="AY335" s="241" t="s">
        <v>160</v>
      </c>
      <c r="BK335" s="243">
        <f>BK336</f>
        <v>0</v>
      </c>
    </row>
    <row r="336" s="2" customFormat="1" ht="24" customHeight="1">
      <c r="A336" s="38"/>
      <c r="B336" s="39"/>
      <c r="C336" s="246" t="s">
        <v>637</v>
      </c>
      <c r="D336" s="246" t="s">
        <v>162</v>
      </c>
      <c r="E336" s="247" t="s">
        <v>638</v>
      </c>
      <c r="F336" s="248" t="s">
        <v>346</v>
      </c>
      <c r="G336" s="249" t="s">
        <v>347</v>
      </c>
      <c r="H336" s="250">
        <v>1</v>
      </c>
      <c r="I336" s="251"/>
      <c r="J336" s="252">
        <f>ROUND(I336*H336,2)</f>
        <v>0</v>
      </c>
      <c r="K336" s="248" t="s">
        <v>1</v>
      </c>
      <c r="L336" s="44"/>
      <c r="M336" s="296" t="s">
        <v>1</v>
      </c>
      <c r="N336" s="297" t="s">
        <v>49</v>
      </c>
      <c r="O336" s="298"/>
      <c r="P336" s="299">
        <f>O336*H336</f>
        <v>0</v>
      </c>
      <c r="Q336" s="299">
        <v>0</v>
      </c>
      <c r="R336" s="299">
        <f>Q336*H336</f>
        <v>0</v>
      </c>
      <c r="S336" s="299">
        <v>0</v>
      </c>
      <c r="T336" s="30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57" t="s">
        <v>493</v>
      </c>
      <c r="AT336" s="257" t="s">
        <v>162</v>
      </c>
      <c r="AU336" s="257" t="s">
        <v>94</v>
      </c>
      <c r="AY336" s="16" t="s">
        <v>160</v>
      </c>
      <c r="BE336" s="258">
        <f>IF(N336="základní",J336,0)</f>
        <v>0</v>
      </c>
      <c r="BF336" s="258">
        <f>IF(N336="snížená",J336,0)</f>
        <v>0</v>
      </c>
      <c r="BG336" s="258">
        <f>IF(N336="zákl. přenesená",J336,0)</f>
        <v>0</v>
      </c>
      <c r="BH336" s="258">
        <f>IF(N336="sníž. přenesená",J336,0)</f>
        <v>0</v>
      </c>
      <c r="BI336" s="258">
        <f>IF(N336="nulová",J336,0)</f>
        <v>0</v>
      </c>
      <c r="BJ336" s="16" t="s">
        <v>91</v>
      </c>
      <c r="BK336" s="258">
        <f>ROUND(I336*H336,2)</f>
        <v>0</v>
      </c>
      <c r="BL336" s="16" t="s">
        <v>493</v>
      </c>
      <c r="BM336" s="257" t="s">
        <v>639</v>
      </c>
    </row>
    <row r="337" s="2" customFormat="1" ht="6.96" customHeight="1">
      <c r="A337" s="38"/>
      <c r="B337" s="66"/>
      <c r="C337" s="67"/>
      <c r="D337" s="67"/>
      <c r="E337" s="67"/>
      <c r="F337" s="67"/>
      <c r="G337" s="67"/>
      <c r="H337" s="67"/>
      <c r="I337" s="195"/>
      <c r="J337" s="67"/>
      <c r="K337" s="67"/>
      <c r="L337" s="44"/>
      <c r="M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</row>
  </sheetData>
  <sheetProtection sheet="1" autoFilter="0" formatColumns="0" formatRows="0" objects="1" scenarios="1" spinCount="100000" saltValue="5aH+NLlzXk5+O2nc2aejzrJIxDV60vnGkogf4PUxYqN742W05EOiiVwT+ngss9UDLR8+UnfW0yfQ4IrVRpudJg==" hashValue="GB/x8ITk7XxczC7MIi63v/lutvHfveSIa+ZJ06uvye4IQqSRjmnjR2vImWB+Hk2rutARQ/5eCitjDFxQsdVnGw==" algorithmName="SHA-512" password="CC35"/>
  <autoFilter ref="C133:K336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94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 xml:space="preserve">Oprava mostu v km 56,688 trati  Plzeň - Klatovy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5.5" customHeight="1">
      <c r="A9" s="38"/>
      <c r="B9" s="44"/>
      <c r="C9" s="38"/>
      <c r="D9" s="38"/>
      <c r="E9" s="153" t="s">
        <v>121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7" customHeight="1">
      <c r="A11" s="38"/>
      <c r="B11" s="44"/>
      <c r="C11" s="38"/>
      <c r="D11" s="38"/>
      <c r="E11" s="155" t="s">
        <v>640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93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22</v>
      </c>
      <c r="G14" s="38"/>
      <c r="H14" s="38"/>
      <c r="I14" s="156" t="s">
        <v>23</v>
      </c>
      <c r="J14" s="157" t="str">
        <f>'Rekapitulace zakázky'!AN8</f>
        <v>15. 12. 2019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124</v>
      </c>
      <c r="F23" s="38"/>
      <c r="G23" s="38"/>
      <c r="H23" s="38"/>
      <c r="I23" s="156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42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43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44</v>
      </c>
      <c r="E32" s="38"/>
      <c r="F32" s="38"/>
      <c r="G32" s="38"/>
      <c r="H32" s="38"/>
      <c r="I32" s="154"/>
      <c r="J32" s="169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46</v>
      </c>
      <c r="G34" s="38"/>
      <c r="H34" s="38"/>
      <c r="I34" s="171" t="s">
        <v>45</v>
      </c>
      <c r="J34" s="170" t="s">
        <v>47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48</v>
      </c>
      <c r="E35" s="152" t="s">
        <v>49</v>
      </c>
      <c r="F35" s="173">
        <f>ROUND((SUM(BE130:BE207)),  2)</f>
        <v>0</v>
      </c>
      <c r="G35" s="38"/>
      <c r="H35" s="38"/>
      <c r="I35" s="174">
        <v>0.20999999999999999</v>
      </c>
      <c r="J35" s="173">
        <f>ROUND(((SUM(BE130:BE207))*I35),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50</v>
      </c>
      <c r="F36" s="173">
        <f>ROUND((SUM(BF130:BF207)),  2)</f>
        <v>0</v>
      </c>
      <c r="G36" s="38"/>
      <c r="H36" s="38"/>
      <c r="I36" s="174">
        <v>0.14999999999999999</v>
      </c>
      <c r="J36" s="173">
        <f>ROUND(((SUM(BF130:BF207))*I36),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51</v>
      </c>
      <c r="F37" s="173">
        <f>ROUND((SUM(BG130:BG207)),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52</v>
      </c>
      <c r="F38" s="173">
        <f>ROUND((SUM(BH130:BH207)),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53</v>
      </c>
      <c r="F39" s="173">
        <f>ROUND((SUM(BI130:BI207)),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54</v>
      </c>
      <c r="E41" s="177"/>
      <c r="F41" s="177"/>
      <c r="G41" s="178" t="s">
        <v>55</v>
      </c>
      <c r="H41" s="179" t="s">
        <v>56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57</v>
      </c>
      <c r="E49" s="184"/>
      <c r="F49" s="184"/>
      <c r="G49" s="183" t="s">
        <v>58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59</v>
      </c>
      <c r="E60" s="187"/>
      <c r="F60" s="188" t="s">
        <v>60</v>
      </c>
      <c r="G60" s="186" t="s">
        <v>59</v>
      </c>
      <c r="H60" s="187"/>
      <c r="I60" s="189"/>
      <c r="J60" s="190" t="s">
        <v>60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61</v>
      </c>
      <c r="E64" s="191"/>
      <c r="F64" s="191"/>
      <c r="G64" s="183" t="s">
        <v>62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59</v>
      </c>
      <c r="E75" s="187"/>
      <c r="F75" s="188" t="s">
        <v>60</v>
      </c>
      <c r="G75" s="186" t="s">
        <v>59</v>
      </c>
      <c r="H75" s="187"/>
      <c r="I75" s="189"/>
      <c r="J75" s="190" t="s">
        <v>60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125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 xml:space="preserve">Oprava mostu v km 56,688 trati  Plzeň - Klatovy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5.5" customHeight="1">
      <c r="A86" s="38"/>
      <c r="B86" s="39"/>
      <c r="C86" s="40"/>
      <c r="D86" s="40"/>
      <c r="E86" s="199" t="s">
        <v>121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7" customHeight="1">
      <c r="A88" s="38"/>
      <c r="B88" s="39"/>
      <c r="C88" s="40"/>
      <c r="D88" s="40"/>
      <c r="E88" s="76" t="str">
        <f>E11</f>
        <v>19-022-1/2 - SO 102 Oprava mostu v km 56,688 _ Kotvená opěrná zídka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 xml:space="preserve"> </v>
      </c>
      <c r="G90" s="40"/>
      <c r="H90" s="40"/>
      <c r="I90" s="156" t="s">
        <v>23</v>
      </c>
      <c r="J90" s="79" t="str">
        <f>IF(J14="","",J14)</f>
        <v>15. 12. 2019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 xml:space="preserve">TOP CON SERVIS s.r.o.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126</v>
      </c>
      <c r="D95" s="201"/>
      <c r="E95" s="201"/>
      <c r="F95" s="201"/>
      <c r="G95" s="201"/>
      <c r="H95" s="201"/>
      <c r="I95" s="202"/>
      <c r="J95" s="203" t="s">
        <v>127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128</v>
      </c>
      <c r="D97" s="40"/>
      <c r="E97" s="40"/>
      <c r="F97" s="40"/>
      <c r="G97" s="40"/>
      <c r="H97" s="40"/>
      <c r="I97" s="154"/>
      <c r="J97" s="110">
        <f>J130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129</v>
      </c>
    </row>
    <row r="98" s="9" customFormat="1" ht="24.96" customHeight="1">
      <c r="A98" s="9"/>
      <c r="B98" s="205"/>
      <c r="C98" s="206"/>
      <c r="D98" s="207" t="s">
        <v>130</v>
      </c>
      <c r="E98" s="208"/>
      <c r="F98" s="208"/>
      <c r="G98" s="208"/>
      <c r="H98" s="208"/>
      <c r="I98" s="209"/>
      <c r="J98" s="210">
        <f>J131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131</v>
      </c>
      <c r="E99" s="214"/>
      <c r="F99" s="214"/>
      <c r="G99" s="214"/>
      <c r="H99" s="214"/>
      <c r="I99" s="215"/>
      <c r="J99" s="216">
        <f>J132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132</v>
      </c>
      <c r="E100" s="214"/>
      <c r="F100" s="214"/>
      <c r="G100" s="214"/>
      <c r="H100" s="214"/>
      <c r="I100" s="215"/>
      <c r="J100" s="216">
        <f>J147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133</v>
      </c>
      <c r="E101" s="214"/>
      <c r="F101" s="214"/>
      <c r="G101" s="214"/>
      <c r="H101" s="214"/>
      <c r="I101" s="215"/>
      <c r="J101" s="216">
        <f>J173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134</v>
      </c>
      <c r="E102" s="214"/>
      <c r="F102" s="214"/>
      <c r="G102" s="214"/>
      <c r="H102" s="214"/>
      <c r="I102" s="215"/>
      <c r="J102" s="216">
        <f>J181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137</v>
      </c>
      <c r="E103" s="214"/>
      <c r="F103" s="214"/>
      <c r="G103" s="214"/>
      <c r="H103" s="214"/>
      <c r="I103" s="215"/>
      <c r="J103" s="216">
        <f>J184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139</v>
      </c>
      <c r="E104" s="214"/>
      <c r="F104" s="214"/>
      <c r="G104" s="214"/>
      <c r="H104" s="214"/>
      <c r="I104" s="215"/>
      <c r="J104" s="216">
        <f>J186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5"/>
      <c r="C105" s="206"/>
      <c r="D105" s="207" t="s">
        <v>140</v>
      </c>
      <c r="E105" s="208"/>
      <c r="F105" s="208"/>
      <c r="G105" s="208"/>
      <c r="H105" s="208"/>
      <c r="I105" s="209"/>
      <c r="J105" s="210">
        <f>J188</f>
        <v>0</v>
      </c>
      <c r="K105" s="206"/>
      <c r="L105" s="21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2"/>
      <c r="C106" s="133"/>
      <c r="D106" s="213" t="s">
        <v>141</v>
      </c>
      <c r="E106" s="214"/>
      <c r="F106" s="214"/>
      <c r="G106" s="214"/>
      <c r="H106" s="214"/>
      <c r="I106" s="215"/>
      <c r="J106" s="216">
        <f>J189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5"/>
      <c r="C107" s="206"/>
      <c r="D107" s="207" t="s">
        <v>143</v>
      </c>
      <c r="E107" s="208"/>
      <c r="F107" s="208"/>
      <c r="G107" s="208"/>
      <c r="H107" s="208"/>
      <c r="I107" s="209"/>
      <c r="J107" s="210">
        <f>J205</f>
        <v>0</v>
      </c>
      <c r="K107" s="206"/>
      <c r="L107" s="21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12"/>
      <c r="C108" s="133"/>
      <c r="D108" s="213" t="s">
        <v>144</v>
      </c>
      <c r="E108" s="214"/>
      <c r="F108" s="214"/>
      <c r="G108" s="214"/>
      <c r="H108" s="214"/>
      <c r="I108" s="215"/>
      <c r="J108" s="216">
        <f>J206</f>
        <v>0</v>
      </c>
      <c r="K108" s="133"/>
      <c r="L108" s="21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5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8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2" t="s">
        <v>145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16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99" t="str">
        <f>E7</f>
        <v xml:space="preserve">Oprava mostu v km 56,688 trati  Plzeň - Klatovy</v>
      </c>
      <c r="F118" s="31"/>
      <c r="G118" s="31"/>
      <c r="H118" s="31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0"/>
      <c r="C119" s="31" t="s">
        <v>120</v>
      </c>
      <c r="D119" s="21"/>
      <c r="E119" s="21"/>
      <c r="F119" s="21"/>
      <c r="G119" s="21"/>
      <c r="H119" s="21"/>
      <c r="I119" s="146"/>
      <c r="J119" s="21"/>
      <c r="K119" s="21"/>
      <c r="L119" s="19"/>
    </row>
    <row r="120" s="2" customFormat="1" ht="25.5" customHeight="1">
      <c r="A120" s="38"/>
      <c r="B120" s="39"/>
      <c r="C120" s="40"/>
      <c r="D120" s="40"/>
      <c r="E120" s="199" t="s">
        <v>121</v>
      </c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122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7" customHeight="1">
      <c r="A122" s="38"/>
      <c r="B122" s="39"/>
      <c r="C122" s="40"/>
      <c r="D122" s="40"/>
      <c r="E122" s="76" t="str">
        <f>E11</f>
        <v>19-022-1/2 - SO 102 Oprava mostu v km 56,688 _ Kotvená opěrná zídka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21</v>
      </c>
      <c r="D124" s="40"/>
      <c r="E124" s="40"/>
      <c r="F124" s="26" t="str">
        <f>F14</f>
        <v xml:space="preserve"> </v>
      </c>
      <c r="G124" s="40"/>
      <c r="H124" s="40"/>
      <c r="I124" s="156" t="s">
        <v>23</v>
      </c>
      <c r="J124" s="79" t="str">
        <f>IF(J14="","",J14)</f>
        <v>15. 12. 2019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7.9" customHeight="1">
      <c r="A126" s="38"/>
      <c r="B126" s="39"/>
      <c r="C126" s="31" t="s">
        <v>29</v>
      </c>
      <c r="D126" s="40"/>
      <c r="E126" s="40"/>
      <c r="F126" s="26" t="str">
        <f>E17</f>
        <v>Správa železniční dopravní cesty,státní organizace</v>
      </c>
      <c r="G126" s="40"/>
      <c r="H126" s="40"/>
      <c r="I126" s="156" t="s">
        <v>37</v>
      </c>
      <c r="J126" s="36" t="str">
        <f>E23</f>
        <v xml:space="preserve">TOP CON SERVIS s.r.o.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1" t="s">
        <v>35</v>
      </c>
      <c r="D127" s="40"/>
      <c r="E127" s="40"/>
      <c r="F127" s="26" t="str">
        <f>IF(E20="","",E20)</f>
        <v>Vyplň údaj</v>
      </c>
      <c r="G127" s="40"/>
      <c r="H127" s="40"/>
      <c r="I127" s="156" t="s">
        <v>42</v>
      </c>
      <c r="J127" s="36" t="str">
        <f>E26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8"/>
      <c r="B129" s="219"/>
      <c r="C129" s="220" t="s">
        <v>146</v>
      </c>
      <c r="D129" s="221" t="s">
        <v>69</v>
      </c>
      <c r="E129" s="221" t="s">
        <v>65</v>
      </c>
      <c r="F129" s="221" t="s">
        <v>66</v>
      </c>
      <c r="G129" s="221" t="s">
        <v>147</v>
      </c>
      <c r="H129" s="221" t="s">
        <v>148</v>
      </c>
      <c r="I129" s="222" t="s">
        <v>149</v>
      </c>
      <c r="J129" s="221" t="s">
        <v>127</v>
      </c>
      <c r="K129" s="223" t="s">
        <v>150</v>
      </c>
      <c r="L129" s="224"/>
      <c r="M129" s="100" t="s">
        <v>1</v>
      </c>
      <c r="N129" s="101" t="s">
        <v>48</v>
      </c>
      <c r="O129" s="101" t="s">
        <v>151</v>
      </c>
      <c r="P129" s="101" t="s">
        <v>152</v>
      </c>
      <c r="Q129" s="101" t="s">
        <v>153</v>
      </c>
      <c r="R129" s="101" t="s">
        <v>154</v>
      </c>
      <c r="S129" s="101" t="s">
        <v>155</v>
      </c>
      <c r="T129" s="102" t="s">
        <v>156</v>
      </c>
      <c r="U129" s="218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</row>
    <row r="130" s="2" customFormat="1" ht="22.8" customHeight="1">
      <c r="A130" s="38"/>
      <c r="B130" s="39"/>
      <c r="C130" s="107" t="s">
        <v>157</v>
      </c>
      <c r="D130" s="40"/>
      <c r="E130" s="40"/>
      <c r="F130" s="40"/>
      <c r="G130" s="40"/>
      <c r="H130" s="40"/>
      <c r="I130" s="154"/>
      <c r="J130" s="225">
        <f>BK130</f>
        <v>0</v>
      </c>
      <c r="K130" s="40"/>
      <c r="L130" s="44"/>
      <c r="M130" s="103"/>
      <c r="N130" s="226"/>
      <c r="O130" s="104"/>
      <c r="P130" s="227">
        <f>P131+P188+P205</f>
        <v>0</v>
      </c>
      <c r="Q130" s="104"/>
      <c r="R130" s="227">
        <f>R131+R188+R205</f>
        <v>76.32612555</v>
      </c>
      <c r="S130" s="104"/>
      <c r="T130" s="228">
        <f>T131+T188+T205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83</v>
      </c>
      <c r="AU130" s="16" t="s">
        <v>129</v>
      </c>
      <c r="BK130" s="229">
        <f>BK131+BK188+BK205</f>
        <v>0</v>
      </c>
    </row>
    <row r="131" s="12" customFormat="1" ht="25.92" customHeight="1">
      <c r="A131" s="12"/>
      <c r="B131" s="230"/>
      <c r="C131" s="231"/>
      <c r="D131" s="232" t="s">
        <v>83</v>
      </c>
      <c r="E131" s="233" t="s">
        <v>158</v>
      </c>
      <c r="F131" s="233" t="s">
        <v>159</v>
      </c>
      <c r="G131" s="231"/>
      <c r="H131" s="231"/>
      <c r="I131" s="234"/>
      <c r="J131" s="235">
        <f>BK131</f>
        <v>0</v>
      </c>
      <c r="K131" s="231"/>
      <c r="L131" s="236"/>
      <c r="M131" s="237"/>
      <c r="N131" s="238"/>
      <c r="O131" s="238"/>
      <c r="P131" s="239">
        <f>P132+P147+P173+P181+P184+P186</f>
        <v>0</v>
      </c>
      <c r="Q131" s="238"/>
      <c r="R131" s="239">
        <f>R132+R147+R173+R181+R184+R186</f>
        <v>76.288671149999999</v>
      </c>
      <c r="S131" s="238"/>
      <c r="T131" s="240">
        <f>T132+T147+T173+T181+T184+T186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1" t="s">
        <v>91</v>
      </c>
      <c r="AT131" s="242" t="s">
        <v>83</v>
      </c>
      <c r="AU131" s="242" t="s">
        <v>84</v>
      </c>
      <c r="AY131" s="241" t="s">
        <v>160</v>
      </c>
      <c r="BK131" s="243">
        <f>BK132+BK147+BK173+BK181+BK184+BK186</f>
        <v>0</v>
      </c>
    </row>
    <row r="132" s="12" customFormat="1" ht="22.8" customHeight="1">
      <c r="A132" s="12"/>
      <c r="B132" s="230"/>
      <c r="C132" s="231"/>
      <c r="D132" s="232" t="s">
        <v>83</v>
      </c>
      <c r="E132" s="244" t="s">
        <v>91</v>
      </c>
      <c r="F132" s="244" t="s">
        <v>161</v>
      </c>
      <c r="G132" s="231"/>
      <c r="H132" s="231"/>
      <c r="I132" s="234"/>
      <c r="J132" s="245">
        <f>BK132</f>
        <v>0</v>
      </c>
      <c r="K132" s="231"/>
      <c r="L132" s="236"/>
      <c r="M132" s="237"/>
      <c r="N132" s="238"/>
      <c r="O132" s="238"/>
      <c r="P132" s="239">
        <f>SUM(P133:P146)</f>
        <v>0</v>
      </c>
      <c r="Q132" s="238"/>
      <c r="R132" s="239">
        <f>SUM(R133:R146)</f>
        <v>10.752000000000001</v>
      </c>
      <c r="S132" s="238"/>
      <c r="T132" s="240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1" t="s">
        <v>91</v>
      </c>
      <c r="AT132" s="242" t="s">
        <v>83</v>
      </c>
      <c r="AU132" s="242" t="s">
        <v>91</v>
      </c>
      <c r="AY132" s="241" t="s">
        <v>160</v>
      </c>
      <c r="BK132" s="243">
        <f>SUM(BK133:BK146)</f>
        <v>0</v>
      </c>
    </row>
    <row r="133" s="2" customFormat="1" ht="24" customHeight="1">
      <c r="A133" s="38"/>
      <c r="B133" s="39"/>
      <c r="C133" s="246" t="s">
        <v>91</v>
      </c>
      <c r="D133" s="246" t="s">
        <v>162</v>
      </c>
      <c r="E133" s="247" t="s">
        <v>641</v>
      </c>
      <c r="F133" s="248" t="s">
        <v>642</v>
      </c>
      <c r="G133" s="249" t="s">
        <v>165</v>
      </c>
      <c r="H133" s="250">
        <v>19.600000000000001</v>
      </c>
      <c r="I133" s="251"/>
      <c r="J133" s="252">
        <f>ROUND(I133*H133,2)</f>
        <v>0</v>
      </c>
      <c r="K133" s="248" t="s">
        <v>166</v>
      </c>
      <c r="L133" s="44"/>
      <c r="M133" s="253" t="s">
        <v>1</v>
      </c>
      <c r="N133" s="254" t="s">
        <v>49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167</v>
      </c>
      <c r="AT133" s="257" t="s">
        <v>162</v>
      </c>
      <c r="AU133" s="257" t="s">
        <v>94</v>
      </c>
      <c r="AY133" s="16" t="s">
        <v>160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91</v>
      </c>
      <c r="BK133" s="258">
        <f>ROUND(I133*H133,2)</f>
        <v>0</v>
      </c>
      <c r="BL133" s="16" t="s">
        <v>167</v>
      </c>
      <c r="BM133" s="257" t="s">
        <v>643</v>
      </c>
    </row>
    <row r="134" s="13" customFormat="1">
      <c r="A134" s="13"/>
      <c r="B134" s="259"/>
      <c r="C134" s="260"/>
      <c r="D134" s="261" t="s">
        <v>169</v>
      </c>
      <c r="E134" s="262" t="s">
        <v>1</v>
      </c>
      <c r="F134" s="263" t="s">
        <v>644</v>
      </c>
      <c r="G134" s="260"/>
      <c r="H134" s="264">
        <v>19.600000000000001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169</v>
      </c>
      <c r="AU134" s="270" t="s">
        <v>94</v>
      </c>
      <c r="AV134" s="13" t="s">
        <v>94</v>
      </c>
      <c r="AW134" s="13" t="s">
        <v>41</v>
      </c>
      <c r="AX134" s="13" t="s">
        <v>91</v>
      </c>
      <c r="AY134" s="270" t="s">
        <v>160</v>
      </c>
    </row>
    <row r="135" s="2" customFormat="1" ht="24" customHeight="1">
      <c r="A135" s="38"/>
      <c r="B135" s="39"/>
      <c r="C135" s="246" t="s">
        <v>94</v>
      </c>
      <c r="D135" s="246" t="s">
        <v>162</v>
      </c>
      <c r="E135" s="247" t="s">
        <v>173</v>
      </c>
      <c r="F135" s="248" t="s">
        <v>174</v>
      </c>
      <c r="G135" s="249" t="s">
        <v>165</v>
      </c>
      <c r="H135" s="250">
        <v>19.600000000000001</v>
      </c>
      <c r="I135" s="251"/>
      <c r="J135" s="252">
        <f>ROUND(I135*H135,2)</f>
        <v>0</v>
      </c>
      <c r="K135" s="248" t="s">
        <v>166</v>
      </c>
      <c r="L135" s="44"/>
      <c r="M135" s="253" t="s">
        <v>1</v>
      </c>
      <c r="N135" s="254" t="s">
        <v>49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167</v>
      </c>
      <c r="AT135" s="257" t="s">
        <v>162</v>
      </c>
      <c r="AU135" s="257" t="s">
        <v>94</v>
      </c>
      <c r="AY135" s="16" t="s">
        <v>160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91</v>
      </c>
      <c r="BK135" s="258">
        <f>ROUND(I135*H135,2)</f>
        <v>0</v>
      </c>
      <c r="BL135" s="16" t="s">
        <v>167</v>
      </c>
      <c r="BM135" s="257" t="s">
        <v>645</v>
      </c>
    </row>
    <row r="136" s="2" customFormat="1" ht="24" customHeight="1">
      <c r="A136" s="38"/>
      <c r="B136" s="39"/>
      <c r="C136" s="246" t="s">
        <v>176</v>
      </c>
      <c r="D136" s="246" t="s">
        <v>162</v>
      </c>
      <c r="E136" s="247" t="s">
        <v>646</v>
      </c>
      <c r="F136" s="248" t="s">
        <v>647</v>
      </c>
      <c r="G136" s="249" t="s">
        <v>197</v>
      </c>
      <c r="H136" s="250">
        <v>56</v>
      </c>
      <c r="I136" s="251"/>
      <c r="J136" s="252">
        <f>ROUND(I136*H136,2)</f>
        <v>0</v>
      </c>
      <c r="K136" s="248" t="s">
        <v>1</v>
      </c>
      <c r="L136" s="44"/>
      <c r="M136" s="253" t="s">
        <v>1</v>
      </c>
      <c r="N136" s="254" t="s">
        <v>49</v>
      </c>
      <c r="O136" s="91"/>
      <c r="P136" s="255">
        <f>O136*H136</f>
        <v>0</v>
      </c>
      <c r="Q136" s="255">
        <v>0.002</v>
      </c>
      <c r="R136" s="255">
        <f>Q136*H136</f>
        <v>0.112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167</v>
      </c>
      <c r="AT136" s="257" t="s">
        <v>162</v>
      </c>
      <c r="AU136" s="257" t="s">
        <v>94</v>
      </c>
      <c r="AY136" s="16" t="s">
        <v>160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91</v>
      </c>
      <c r="BK136" s="258">
        <f>ROUND(I136*H136,2)</f>
        <v>0</v>
      </c>
      <c r="BL136" s="16" t="s">
        <v>167</v>
      </c>
      <c r="BM136" s="257" t="s">
        <v>648</v>
      </c>
    </row>
    <row r="137" s="13" customFormat="1">
      <c r="A137" s="13"/>
      <c r="B137" s="259"/>
      <c r="C137" s="260"/>
      <c r="D137" s="261" t="s">
        <v>169</v>
      </c>
      <c r="E137" s="262" t="s">
        <v>1</v>
      </c>
      <c r="F137" s="263" t="s">
        <v>649</v>
      </c>
      <c r="G137" s="260"/>
      <c r="H137" s="264">
        <v>56</v>
      </c>
      <c r="I137" s="265"/>
      <c r="J137" s="260"/>
      <c r="K137" s="260"/>
      <c r="L137" s="266"/>
      <c r="M137" s="267"/>
      <c r="N137" s="268"/>
      <c r="O137" s="268"/>
      <c r="P137" s="268"/>
      <c r="Q137" s="268"/>
      <c r="R137" s="268"/>
      <c r="S137" s="268"/>
      <c r="T137" s="26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0" t="s">
        <v>169</v>
      </c>
      <c r="AU137" s="270" t="s">
        <v>94</v>
      </c>
      <c r="AV137" s="13" t="s">
        <v>94</v>
      </c>
      <c r="AW137" s="13" t="s">
        <v>41</v>
      </c>
      <c r="AX137" s="13" t="s">
        <v>91</v>
      </c>
      <c r="AY137" s="270" t="s">
        <v>160</v>
      </c>
    </row>
    <row r="138" s="2" customFormat="1" ht="24" customHeight="1">
      <c r="A138" s="38"/>
      <c r="B138" s="39"/>
      <c r="C138" s="246" t="s">
        <v>167</v>
      </c>
      <c r="D138" s="246" t="s">
        <v>162</v>
      </c>
      <c r="E138" s="247" t="s">
        <v>650</v>
      </c>
      <c r="F138" s="248" t="s">
        <v>651</v>
      </c>
      <c r="G138" s="249" t="s">
        <v>197</v>
      </c>
      <c r="H138" s="250">
        <v>56</v>
      </c>
      <c r="I138" s="251"/>
      <c r="J138" s="252">
        <f>ROUND(I138*H138,2)</f>
        <v>0</v>
      </c>
      <c r="K138" s="248" t="s">
        <v>1</v>
      </c>
      <c r="L138" s="44"/>
      <c r="M138" s="253" t="s">
        <v>1</v>
      </c>
      <c r="N138" s="254" t="s">
        <v>49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167</v>
      </c>
      <c r="AT138" s="257" t="s">
        <v>162</v>
      </c>
      <c r="AU138" s="257" t="s">
        <v>94</v>
      </c>
      <c r="AY138" s="16" t="s">
        <v>160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91</v>
      </c>
      <c r="BK138" s="258">
        <f>ROUND(I138*H138,2)</f>
        <v>0</v>
      </c>
      <c r="BL138" s="16" t="s">
        <v>167</v>
      </c>
      <c r="BM138" s="257" t="s">
        <v>652</v>
      </c>
    </row>
    <row r="139" s="2" customFormat="1" ht="24" customHeight="1">
      <c r="A139" s="38"/>
      <c r="B139" s="39"/>
      <c r="C139" s="246" t="s">
        <v>188</v>
      </c>
      <c r="D139" s="246" t="s">
        <v>162</v>
      </c>
      <c r="E139" s="247" t="s">
        <v>177</v>
      </c>
      <c r="F139" s="248" t="s">
        <v>178</v>
      </c>
      <c r="G139" s="249" t="s">
        <v>165</v>
      </c>
      <c r="H139" s="250">
        <v>19.600000000000001</v>
      </c>
      <c r="I139" s="251"/>
      <c r="J139" s="252">
        <f>ROUND(I139*H139,2)</f>
        <v>0</v>
      </c>
      <c r="K139" s="248" t="s">
        <v>166</v>
      </c>
      <c r="L139" s="44"/>
      <c r="M139" s="253" t="s">
        <v>1</v>
      </c>
      <c r="N139" s="254" t="s">
        <v>49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167</v>
      </c>
      <c r="AT139" s="257" t="s">
        <v>162</v>
      </c>
      <c r="AU139" s="257" t="s">
        <v>94</v>
      </c>
      <c r="AY139" s="16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91</v>
      </c>
      <c r="BK139" s="258">
        <f>ROUND(I139*H139,2)</f>
        <v>0</v>
      </c>
      <c r="BL139" s="16" t="s">
        <v>167</v>
      </c>
      <c r="BM139" s="257" t="s">
        <v>653</v>
      </c>
    </row>
    <row r="140" s="2" customFormat="1">
      <c r="A140" s="38"/>
      <c r="B140" s="39"/>
      <c r="C140" s="40"/>
      <c r="D140" s="261" t="s">
        <v>180</v>
      </c>
      <c r="E140" s="40"/>
      <c r="F140" s="282" t="s">
        <v>181</v>
      </c>
      <c r="G140" s="40"/>
      <c r="H140" s="40"/>
      <c r="I140" s="154"/>
      <c r="J140" s="40"/>
      <c r="K140" s="40"/>
      <c r="L140" s="44"/>
      <c r="M140" s="283"/>
      <c r="N140" s="28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180</v>
      </c>
      <c r="AU140" s="16" t="s">
        <v>94</v>
      </c>
    </row>
    <row r="141" s="2" customFormat="1" ht="24" customHeight="1">
      <c r="A141" s="38"/>
      <c r="B141" s="39"/>
      <c r="C141" s="246" t="s">
        <v>194</v>
      </c>
      <c r="D141" s="246" t="s">
        <v>162</v>
      </c>
      <c r="E141" s="247" t="s">
        <v>183</v>
      </c>
      <c r="F141" s="248" t="s">
        <v>184</v>
      </c>
      <c r="G141" s="249" t="s">
        <v>185</v>
      </c>
      <c r="H141" s="250">
        <v>35.280000000000001</v>
      </c>
      <c r="I141" s="251"/>
      <c r="J141" s="252">
        <f>ROUND(I141*H141,2)</f>
        <v>0</v>
      </c>
      <c r="K141" s="248" t="s">
        <v>166</v>
      </c>
      <c r="L141" s="44"/>
      <c r="M141" s="253" t="s">
        <v>1</v>
      </c>
      <c r="N141" s="254" t="s">
        <v>49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167</v>
      </c>
      <c r="AT141" s="257" t="s">
        <v>162</v>
      </c>
      <c r="AU141" s="257" t="s">
        <v>94</v>
      </c>
      <c r="AY141" s="16" t="s">
        <v>160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91</v>
      </c>
      <c r="BK141" s="258">
        <f>ROUND(I141*H141,2)</f>
        <v>0</v>
      </c>
      <c r="BL141" s="16" t="s">
        <v>167</v>
      </c>
      <c r="BM141" s="257" t="s">
        <v>654</v>
      </c>
    </row>
    <row r="142" s="13" customFormat="1">
      <c r="A142" s="13"/>
      <c r="B142" s="259"/>
      <c r="C142" s="260"/>
      <c r="D142" s="261" t="s">
        <v>169</v>
      </c>
      <c r="E142" s="262" t="s">
        <v>1</v>
      </c>
      <c r="F142" s="263" t="s">
        <v>655</v>
      </c>
      <c r="G142" s="260"/>
      <c r="H142" s="264">
        <v>35.280000000000001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169</v>
      </c>
      <c r="AU142" s="270" t="s">
        <v>94</v>
      </c>
      <c r="AV142" s="13" t="s">
        <v>94</v>
      </c>
      <c r="AW142" s="13" t="s">
        <v>41</v>
      </c>
      <c r="AX142" s="13" t="s">
        <v>91</v>
      </c>
      <c r="AY142" s="270" t="s">
        <v>160</v>
      </c>
    </row>
    <row r="143" s="2" customFormat="1" ht="24" customHeight="1">
      <c r="A143" s="38"/>
      <c r="B143" s="39"/>
      <c r="C143" s="246" t="s">
        <v>200</v>
      </c>
      <c r="D143" s="246" t="s">
        <v>162</v>
      </c>
      <c r="E143" s="247" t="s">
        <v>189</v>
      </c>
      <c r="F143" s="248" t="s">
        <v>190</v>
      </c>
      <c r="G143" s="249" t="s">
        <v>165</v>
      </c>
      <c r="H143" s="250">
        <v>5.5999999999999996</v>
      </c>
      <c r="I143" s="251"/>
      <c r="J143" s="252">
        <f>ROUND(I143*H143,2)</f>
        <v>0</v>
      </c>
      <c r="K143" s="248" t="s">
        <v>166</v>
      </c>
      <c r="L143" s="44"/>
      <c r="M143" s="253" t="s">
        <v>1</v>
      </c>
      <c r="N143" s="254" t="s">
        <v>49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167</v>
      </c>
      <c r="AT143" s="257" t="s">
        <v>162</v>
      </c>
      <c r="AU143" s="257" t="s">
        <v>94</v>
      </c>
      <c r="AY143" s="16" t="s">
        <v>160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91</v>
      </c>
      <c r="BK143" s="258">
        <f>ROUND(I143*H143,2)</f>
        <v>0</v>
      </c>
      <c r="BL143" s="16" t="s">
        <v>167</v>
      </c>
      <c r="BM143" s="257" t="s">
        <v>656</v>
      </c>
    </row>
    <row r="144" s="13" customFormat="1">
      <c r="A144" s="13"/>
      <c r="B144" s="259"/>
      <c r="C144" s="260"/>
      <c r="D144" s="261" t="s">
        <v>169</v>
      </c>
      <c r="E144" s="262" t="s">
        <v>1</v>
      </c>
      <c r="F144" s="263" t="s">
        <v>657</v>
      </c>
      <c r="G144" s="260"/>
      <c r="H144" s="264">
        <v>5.5999999999999996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169</v>
      </c>
      <c r="AU144" s="270" t="s">
        <v>94</v>
      </c>
      <c r="AV144" s="13" t="s">
        <v>94</v>
      </c>
      <c r="AW144" s="13" t="s">
        <v>41</v>
      </c>
      <c r="AX144" s="13" t="s">
        <v>91</v>
      </c>
      <c r="AY144" s="270" t="s">
        <v>160</v>
      </c>
    </row>
    <row r="145" s="2" customFormat="1" ht="16.5" customHeight="1">
      <c r="A145" s="38"/>
      <c r="B145" s="39"/>
      <c r="C145" s="285" t="s">
        <v>205</v>
      </c>
      <c r="D145" s="285" t="s">
        <v>218</v>
      </c>
      <c r="E145" s="286" t="s">
        <v>658</v>
      </c>
      <c r="F145" s="287" t="s">
        <v>659</v>
      </c>
      <c r="G145" s="288" t="s">
        <v>185</v>
      </c>
      <c r="H145" s="289">
        <v>10.640000000000001</v>
      </c>
      <c r="I145" s="290"/>
      <c r="J145" s="291">
        <f>ROUND(I145*H145,2)</f>
        <v>0</v>
      </c>
      <c r="K145" s="287" t="s">
        <v>166</v>
      </c>
      <c r="L145" s="292"/>
      <c r="M145" s="293" t="s">
        <v>1</v>
      </c>
      <c r="N145" s="294" t="s">
        <v>49</v>
      </c>
      <c r="O145" s="91"/>
      <c r="P145" s="255">
        <f>O145*H145</f>
        <v>0</v>
      </c>
      <c r="Q145" s="255">
        <v>1</v>
      </c>
      <c r="R145" s="255">
        <f>Q145*H145</f>
        <v>10.640000000000001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205</v>
      </c>
      <c r="AT145" s="257" t="s">
        <v>218</v>
      </c>
      <c r="AU145" s="257" t="s">
        <v>94</v>
      </c>
      <c r="AY145" s="16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91</v>
      </c>
      <c r="BK145" s="258">
        <f>ROUND(I145*H145,2)</f>
        <v>0</v>
      </c>
      <c r="BL145" s="16" t="s">
        <v>167</v>
      </c>
      <c r="BM145" s="257" t="s">
        <v>660</v>
      </c>
    </row>
    <row r="146" s="13" customFormat="1">
      <c r="A146" s="13"/>
      <c r="B146" s="259"/>
      <c r="C146" s="260"/>
      <c r="D146" s="261" t="s">
        <v>169</v>
      </c>
      <c r="E146" s="260"/>
      <c r="F146" s="263" t="s">
        <v>661</v>
      </c>
      <c r="G146" s="260"/>
      <c r="H146" s="264">
        <v>10.640000000000001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169</v>
      </c>
      <c r="AU146" s="270" t="s">
        <v>94</v>
      </c>
      <c r="AV146" s="13" t="s">
        <v>94</v>
      </c>
      <c r="AW146" s="13" t="s">
        <v>4</v>
      </c>
      <c r="AX146" s="13" t="s">
        <v>91</v>
      </c>
      <c r="AY146" s="270" t="s">
        <v>160</v>
      </c>
    </row>
    <row r="147" s="12" customFormat="1" ht="22.8" customHeight="1">
      <c r="A147" s="12"/>
      <c r="B147" s="230"/>
      <c r="C147" s="231"/>
      <c r="D147" s="232" t="s">
        <v>83</v>
      </c>
      <c r="E147" s="244" t="s">
        <v>94</v>
      </c>
      <c r="F147" s="244" t="s">
        <v>193</v>
      </c>
      <c r="G147" s="231"/>
      <c r="H147" s="231"/>
      <c r="I147" s="234"/>
      <c r="J147" s="245">
        <f>BK147</f>
        <v>0</v>
      </c>
      <c r="K147" s="231"/>
      <c r="L147" s="236"/>
      <c r="M147" s="237"/>
      <c r="N147" s="238"/>
      <c r="O147" s="238"/>
      <c r="P147" s="239">
        <f>SUM(P148:P172)</f>
        <v>0</v>
      </c>
      <c r="Q147" s="238"/>
      <c r="R147" s="239">
        <f>SUM(R148:R172)</f>
        <v>64.635919250000001</v>
      </c>
      <c r="S147" s="238"/>
      <c r="T147" s="240">
        <f>SUM(T148:T172)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91</v>
      </c>
      <c r="AT147" s="242" t="s">
        <v>83</v>
      </c>
      <c r="AU147" s="242" t="s">
        <v>91</v>
      </c>
      <c r="AY147" s="241" t="s">
        <v>160</v>
      </c>
      <c r="BK147" s="243">
        <f>SUM(BK148:BK172)</f>
        <v>0</v>
      </c>
    </row>
    <row r="148" s="2" customFormat="1" ht="24" customHeight="1">
      <c r="A148" s="38"/>
      <c r="B148" s="39"/>
      <c r="C148" s="246" t="s">
        <v>212</v>
      </c>
      <c r="D148" s="246" t="s">
        <v>162</v>
      </c>
      <c r="E148" s="247" t="s">
        <v>195</v>
      </c>
      <c r="F148" s="248" t="s">
        <v>196</v>
      </c>
      <c r="G148" s="249" t="s">
        <v>197</v>
      </c>
      <c r="H148" s="250">
        <v>37.5</v>
      </c>
      <c r="I148" s="251"/>
      <c r="J148" s="252">
        <f>ROUND(I148*H148,2)</f>
        <v>0</v>
      </c>
      <c r="K148" s="248" t="s">
        <v>166</v>
      </c>
      <c r="L148" s="44"/>
      <c r="M148" s="253" t="s">
        <v>1</v>
      </c>
      <c r="N148" s="254" t="s">
        <v>49</v>
      </c>
      <c r="O148" s="91"/>
      <c r="P148" s="255">
        <f>O148*H148</f>
        <v>0</v>
      </c>
      <c r="Q148" s="255">
        <v>1.52477</v>
      </c>
      <c r="R148" s="255">
        <f>Q148*H148</f>
        <v>57.178874999999998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167</v>
      </c>
      <c r="AT148" s="257" t="s">
        <v>162</v>
      </c>
      <c r="AU148" s="257" t="s">
        <v>94</v>
      </c>
      <c r="AY148" s="16" t="s">
        <v>160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91</v>
      </c>
      <c r="BK148" s="258">
        <f>ROUND(I148*H148,2)</f>
        <v>0</v>
      </c>
      <c r="BL148" s="16" t="s">
        <v>167</v>
      </c>
      <c r="BM148" s="257" t="s">
        <v>662</v>
      </c>
    </row>
    <row r="149" s="13" customFormat="1">
      <c r="A149" s="13"/>
      <c r="B149" s="259"/>
      <c r="C149" s="260"/>
      <c r="D149" s="261" t="s">
        <v>169</v>
      </c>
      <c r="E149" s="262" t="s">
        <v>1</v>
      </c>
      <c r="F149" s="263" t="s">
        <v>663</v>
      </c>
      <c r="G149" s="260"/>
      <c r="H149" s="264">
        <v>37.5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169</v>
      </c>
      <c r="AU149" s="270" t="s">
        <v>94</v>
      </c>
      <c r="AV149" s="13" t="s">
        <v>94</v>
      </c>
      <c r="AW149" s="13" t="s">
        <v>41</v>
      </c>
      <c r="AX149" s="13" t="s">
        <v>91</v>
      </c>
      <c r="AY149" s="270" t="s">
        <v>160</v>
      </c>
    </row>
    <row r="150" s="2" customFormat="1" ht="24" customHeight="1">
      <c r="A150" s="38"/>
      <c r="B150" s="39"/>
      <c r="C150" s="246" t="s">
        <v>217</v>
      </c>
      <c r="D150" s="246" t="s">
        <v>162</v>
      </c>
      <c r="E150" s="247" t="s">
        <v>213</v>
      </c>
      <c r="F150" s="248" t="s">
        <v>214</v>
      </c>
      <c r="G150" s="249" t="s">
        <v>215</v>
      </c>
      <c r="H150" s="250">
        <v>45</v>
      </c>
      <c r="I150" s="251"/>
      <c r="J150" s="252">
        <f>ROUND(I150*H150,2)</f>
        <v>0</v>
      </c>
      <c r="K150" s="248" t="s">
        <v>166</v>
      </c>
      <c r="L150" s="44"/>
      <c r="M150" s="253" t="s">
        <v>1</v>
      </c>
      <c r="N150" s="254" t="s">
        <v>49</v>
      </c>
      <c r="O150" s="91"/>
      <c r="P150" s="255">
        <f>O150*H150</f>
        <v>0</v>
      </c>
      <c r="Q150" s="255">
        <v>0.00013999999999999999</v>
      </c>
      <c r="R150" s="255">
        <f>Q150*H150</f>
        <v>0.0062999999999999992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167</v>
      </c>
      <c r="AT150" s="257" t="s">
        <v>162</v>
      </c>
      <c r="AU150" s="257" t="s">
        <v>94</v>
      </c>
      <c r="AY150" s="16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91</v>
      </c>
      <c r="BK150" s="258">
        <f>ROUND(I150*H150,2)</f>
        <v>0</v>
      </c>
      <c r="BL150" s="16" t="s">
        <v>167</v>
      </c>
      <c r="BM150" s="257" t="s">
        <v>664</v>
      </c>
    </row>
    <row r="151" s="2" customFormat="1">
      <c r="A151" s="38"/>
      <c r="B151" s="39"/>
      <c r="C151" s="40"/>
      <c r="D151" s="261" t="s">
        <v>180</v>
      </c>
      <c r="E151" s="40"/>
      <c r="F151" s="282" t="s">
        <v>665</v>
      </c>
      <c r="G151" s="40"/>
      <c r="H151" s="40"/>
      <c r="I151" s="154"/>
      <c r="J151" s="40"/>
      <c r="K151" s="40"/>
      <c r="L151" s="44"/>
      <c r="M151" s="283"/>
      <c r="N151" s="28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180</v>
      </c>
      <c r="AU151" s="16" t="s">
        <v>94</v>
      </c>
    </row>
    <row r="152" s="13" customFormat="1">
      <c r="A152" s="13"/>
      <c r="B152" s="259"/>
      <c r="C152" s="260"/>
      <c r="D152" s="261" t="s">
        <v>169</v>
      </c>
      <c r="E152" s="262" t="s">
        <v>1</v>
      </c>
      <c r="F152" s="263" t="s">
        <v>666</v>
      </c>
      <c r="G152" s="260"/>
      <c r="H152" s="264">
        <v>45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169</v>
      </c>
      <c r="AU152" s="270" t="s">
        <v>94</v>
      </c>
      <c r="AV152" s="13" t="s">
        <v>94</v>
      </c>
      <c r="AW152" s="13" t="s">
        <v>41</v>
      </c>
      <c r="AX152" s="13" t="s">
        <v>91</v>
      </c>
      <c r="AY152" s="270" t="s">
        <v>160</v>
      </c>
    </row>
    <row r="153" s="2" customFormat="1" ht="16.5" customHeight="1">
      <c r="A153" s="38"/>
      <c r="B153" s="39"/>
      <c r="C153" s="285" t="s">
        <v>222</v>
      </c>
      <c r="D153" s="285" t="s">
        <v>218</v>
      </c>
      <c r="E153" s="286" t="s">
        <v>219</v>
      </c>
      <c r="F153" s="287" t="s">
        <v>220</v>
      </c>
      <c r="G153" s="288" t="s">
        <v>185</v>
      </c>
      <c r="H153" s="289">
        <v>0.38600000000000001</v>
      </c>
      <c r="I153" s="290"/>
      <c r="J153" s="291">
        <f>ROUND(I153*H153,2)</f>
        <v>0</v>
      </c>
      <c r="K153" s="287" t="s">
        <v>166</v>
      </c>
      <c r="L153" s="292"/>
      <c r="M153" s="293" t="s">
        <v>1</v>
      </c>
      <c r="N153" s="294" t="s">
        <v>49</v>
      </c>
      <c r="O153" s="91"/>
      <c r="P153" s="255">
        <f>O153*H153</f>
        <v>0</v>
      </c>
      <c r="Q153" s="255">
        <v>1</v>
      </c>
      <c r="R153" s="255">
        <f>Q153*H153</f>
        <v>0.38600000000000001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205</v>
      </c>
      <c r="AT153" s="257" t="s">
        <v>218</v>
      </c>
      <c r="AU153" s="257" t="s">
        <v>94</v>
      </c>
      <c r="AY153" s="16" t="s">
        <v>160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6" t="s">
        <v>91</v>
      </c>
      <c r="BK153" s="258">
        <f>ROUND(I153*H153,2)</f>
        <v>0</v>
      </c>
      <c r="BL153" s="16" t="s">
        <v>167</v>
      </c>
      <c r="BM153" s="257" t="s">
        <v>667</v>
      </c>
    </row>
    <row r="154" s="13" customFormat="1">
      <c r="A154" s="13"/>
      <c r="B154" s="259"/>
      <c r="C154" s="260"/>
      <c r="D154" s="261" t="s">
        <v>169</v>
      </c>
      <c r="E154" s="262" t="s">
        <v>1</v>
      </c>
      <c r="F154" s="263" t="s">
        <v>668</v>
      </c>
      <c r="G154" s="260"/>
      <c r="H154" s="264">
        <v>0.38600000000000001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169</v>
      </c>
      <c r="AU154" s="270" t="s">
        <v>94</v>
      </c>
      <c r="AV154" s="13" t="s">
        <v>94</v>
      </c>
      <c r="AW154" s="13" t="s">
        <v>41</v>
      </c>
      <c r="AX154" s="13" t="s">
        <v>91</v>
      </c>
      <c r="AY154" s="270" t="s">
        <v>160</v>
      </c>
    </row>
    <row r="155" s="2" customFormat="1" ht="24" customHeight="1">
      <c r="A155" s="38"/>
      <c r="B155" s="39"/>
      <c r="C155" s="246" t="s">
        <v>226</v>
      </c>
      <c r="D155" s="246" t="s">
        <v>162</v>
      </c>
      <c r="E155" s="247" t="s">
        <v>669</v>
      </c>
      <c r="F155" s="248" t="s">
        <v>670</v>
      </c>
      <c r="G155" s="249" t="s">
        <v>197</v>
      </c>
      <c r="H155" s="250">
        <v>72</v>
      </c>
      <c r="I155" s="251"/>
      <c r="J155" s="252">
        <f>ROUND(I155*H155,2)</f>
        <v>0</v>
      </c>
      <c r="K155" s="248" t="s">
        <v>166</v>
      </c>
      <c r="L155" s="44"/>
      <c r="M155" s="253" t="s">
        <v>1</v>
      </c>
      <c r="N155" s="254" t="s">
        <v>49</v>
      </c>
      <c r="O155" s="91"/>
      <c r="P155" s="255">
        <f>O155*H155</f>
        <v>0</v>
      </c>
      <c r="Q155" s="255">
        <v>0.032849999999999997</v>
      </c>
      <c r="R155" s="255">
        <f>Q155*H155</f>
        <v>2.3651999999999997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167</v>
      </c>
      <c r="AT155" s="257" t="s">
        <v>162</v>
      </c>
      <c r="AU155" s="257" t="s">
        <v>94</v>
      </c>
      <c r="AY155" s="16" t="s">
        <v>160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91</v>
      </c>
      <c r="BK155" s="258">
        <f>ROUND(I155*H155,2)</f>
        <v>0</v>
      </c>
      <c r="BL155" s="16" t="s">
        <v>167</v>
      </c>
      <c r="BM155" s="257" t="s">
        <v>671</v>
      </c>
    </row>
    <row r="156" s="13" customFormat="1">
      <c r="A156" s="13"/>
      <c r="B156" s="259"/>
      <c r="C156" s="260"/>
      <c r="D156" s="261" t="s">
        <v>169</v>
      </c>
      <c r="E156" s="262" t="s">
        <v>1</v>
      </c>
      <c r="F156" s="263" t="s">
        <v>672</v>
      </c>
      <c r="G156" s="260"/>
      <c r="H156" s="264">
        <v>72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169</v>
      </c>
      <c r="AU156" s="270" t="s">
        <v>94</v>
      </c>
      <c r="AV156" s="13" t="s">
        <v>94</v>
      </c>
      <c r="AW156" s="13" t="s">
        <v>41</v>
      </c>
      <c r="AX156" s="13" t="s">
        <v>91</v>
      </c>
      <c r="AY156" s="270" t="s">
        <v>160</v>
      </c>
    </row>
    <row r="157" s="2" customFormat="1" ht="24" customHeight="1">
      <c r="A157" s="38"/>
      <c r="B157" s="39"/>
      <c r="C157" s="246" t="s">
        <v>230</v>
      </c>
      <c r="D157" s="246" t="s">
        <v>162</v>
      </c>
      <c r="E157" s="247" t="s">
        <v>673</v>
      </c>
      <c r="F157" s="248" t="s">
        <v>674</v>
      </c>
      <c r="G157" s="249" t="s">
        <v>197</v>
      </c>
      <c r="H157" s="250">
        <v>82.5</v>
      </c>
      <c r="I157" s="251"/>
      <c r="J157" s="252">
        <f>ROUND(I157*H157,2)</f>
        <v>0</v>
      </c>
      <c r="K157" s="248" t="s">
        <v>166</v>
      </c>
      <c r="L157" s="44"/>
      <c r="M157" s="253" t="s">
        <v>1</v>
      </c>
      <c r="N157" s="254" t="s">
        <v>49</v>
      </c>
      <c r="O157" s="91"/>
      <c r="P157" s="255">
        <f>O157*H157</f>
        <v>0</v>
      </c>
      <c r="Q157" s="255">
        <v>0.040149999999999998</v>
      </c>
      <c r="R157" s="255">
        <f>Q157*H157</f>
        <v>3.3123749999999998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167</v>
      </c>
      <c r="AT157" s="257" t="s">
        <v>162</v>
      </c>
      <c r="AU157" s="257" t="s">
        <v>94</v>
      </c>
      <c r="AY157" s="16" t="s">
        <v>160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91</v>
      </c>
      <c r="BK157" s="258">
        <f>ROUND(I157*H157,2)</f>
        <v>0</v>
      </c>
      <c r="BL157" s="16" t="s">
        <v>167</v>
      </c>
      <c r="BM157" s="257" t="s">
        <v>675</v>
      </c>
    </row>
    <row r="158" s="13" customFormat="1">
      <c r="A158" s="13"/>
      <c r="B158" s="259"/>
      <c r="C158" s="260"/>
      <c r="D158" s="261" t="s">
        <v>169</v>
      </c>
      <c r="E158" s="262" t="s">
        <v>1</v>
      </c>
      <c r="F158" s="263" t="s">
        <v>676</v>
      </c>
      <c r="G158" s="260"/>
      <c r="H158" s="264">
        <v>82.5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169</v>
      </c>
      <c r="AU158" s="270" t="s">
        <v>94</v>
      </c>
      <c r="AV158" s="13" t="s">
        <v>94</v>
      </c>
      <c r="AW158" s="13" t="s">
        <v>41</v>
      </c>
      <c r="AX158" s="13" t="s">
        <v>91</v>
      </c>
      <c r="AY158" s="270" t="s">
        <v>160</v>
      </c>
    </row>
    <row r="159" s="2" customFormat="1" ht="16.5" customHeight="1">
      <c r="A159" s="38"/>
      <c r="B159" s="39"/>
      <c r="C159" s="285" t="s">
        <v>236</v>
      </c>
      <c r="D159" s="285" t="s">
        <v>218</v>
      </c>
      <c r="E159" s="286" t="s">
        <v>677</v>
      </c>
      <c r="F159" s="287" t="s">
        <v>678</v>
      </c>
      <c r="G159" s="288" t="s">
        <v>197</v>
      </c>
      <c r="H159" s="289">
        <v>159.13499999999999</v>
      </c>
      <c r="I159" s="290"/>
      <c r="J159" s="291">
        <f>ROUND(I159*H159,2)</f>
        <v>0</v>
      </c>
      <c r="K159" s="287" t="s">
        <v>1</v>
      </c>
      <c r="L159" s="292"/>
      <c r="M159" s="293" t="s">
        <v>1</v>
      </c>
      <c r="N159" s="294" t="s">
        <v>49</v>
      </c>
      <c r="O159" s="91"/>
      <c r="P159" s="255">
        <f>O159*H159</f>
        <v>0</v>
      </c>
      <c r="Q159" s="255">
        <v>0.0075500000000000003</v>
      </c>
      <c r="R159" s="255">
        <f>Q159*H159</f>
        <v>1.2014692499999999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205</v>
      </c>
      <c r="AT159" s="257" t="s">
        <v>218</v>
      </c>
      <c r="AU159" s="257" t="s">
        <v>94</v>
      </c>
      <c r="AY159" s="16" t="s">
        <v>160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91</v>
      </c>
      <c r="BK159" s="258">
        <f>ROUND(I159*H159,2)</f>
        <v>0</v>
      </c>
      <c r="BL159" s="16" t="s">
        <v>167</v>
      </c>
      <c r="BM159" s="257" t="s">
        <v>679</v>
      </c>
    </row>
    <row r="160" s="2" customFormat="1">
      <c r="A160" s="38"/>
      <c r="B160" s="39"/>
      <c r="C160" s="40"/>
      <c r="D160" s="261" t="s">
        <v>180</v>
      </c>
      <c r="E160" s="40"/>
      <c r="F160" s="282" t="s">
        <v>680</v>
      </c>
      <c r="G160" s="40"/>
      <c r="H160" s="40"/>
      <c r="I160" s="154"/>
      <c r="J160" s="40"/>
      <c r="K160" s="40"/>
      <c r="L160" s="44"/>
      <c r="M160" s="283"/>
      <c r="N160" s="28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6" t="s">
        <v>180</v>
      </c>
      <c r="AU160" s="16" t="s">
        <v>94</v>
      </c>
    </row>
    <row r="161" s="13" customFormat="1">
      <c r="A161" s="13"/>
      <c r="B161" s="259"/>
      <c r="C161" s="260"/>
      <c r="D161" s="261" t="s">
        <v>169</v>
      </c>
      <c r="E161" s="262" t="s">
        <v>1</v>
      </c>
      <c r="F161" s="263" t="s">
        <v>681</v>
      </c>
      <c r="G161" s="260"/>
      <c r="H161" s="264">
        <v>72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169</v>
      </c>
      <c r="AU161" s="270" t="s">
        <v>94</v>
      </c>
      <c r="AV161" s="13" t="s">
        <v>94</v>
      </c>
      <c r="AW161" s="13" t="s">
        <v>41</v>
      </c>
      <c r="AX161" s="13" t="s">
        <v>84</v>
      </c>
      <c r="AY161" s="270" t="s">
        <v>160</v>
      </c>
    </row>
    <row r="162" s="13" customFormat="1">
      <c r="A162" s="13"/>
      <c r="B162" s="259"/>
      <c r="C162" s="260"/>
      <c r="D162" s="261" t="s">
        <v>169</v>
      </c>
      <c r="E162" s="262" t="s">
        <v>1</v>
      </c>
      <c r="F162" s="263" t="s">
        <v>682</v>
      </c>
      <c r="G162" s="260"/>
      <c r="H162" s="264">
        <v>82.5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169</v>
      </c>
      <c r="AU162" s="270" t="s">
        <v>94</v>
      </c>
      <c r="AV162" s="13" t="s">
        <v>94</v>
      </c>
      <c r="AW162" s="13" t="s">
        <v>41</v>
      </c>
      <c r="AX162" s="13" t="s">
        <v>84</v>
      </c>
      <c r="AY162" s="270" t="s">
        <v>160</v>
      </c>
    </row>
    <row r="163" s="14" customFormat="1">
      <c r="A163" s="14"/>
      <c r="B163" s="271"/>
      <c r="C163" s="272"/>
      <c r="D163" s="261" t="s">
        <v>169</v>
      </c>
      <c r="E163" s="273" t="s">
        <v>1</v>
      </c>
      <c r="F163" s="274" t="s">
        <v>172</v>
      </c>
      <c r="G163" s="272"/>
      <c r="H163" s="275">
        <v>154.5</v>
      </c>
      <c r="I163" s="276"/>
      <c r="J163" s="272"/>
      <c r="K163" s="272"/>
      <c r="L163" s="277"/>
      <c r="M163" s="278"/>
      <c r="N163" s="279"/>
      <c r="O163" s="279"/>
      <c r="P163" s="279"/>
      <c r="Q163" s="279"/>
      <c r="R163" s="279"/>
      <c r="S163" s="279"/>
      <c r="T163" s="28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1" t="s">
        <v>169</v>
      </c>
      <c r="AU163" s="281" t="s">
        <v>94</v>
      </c>
      <c r="AV163" s="14" t="s">
        <v>167</v>
      </c>
      <c r="AW163" s="14" t="s">
        <v>41</v>
      </c>
      <c r="AX163" s="14" t="s">
        <v>91</v>
      </c>
      <c r="AY163" s="281" t="s">
        <v>160</v>
      </c>
    </row>
    <row r="164" s="13" customFormat="1">
      <c r="A164" s="13"/>
      <c r="B164" s="259"/>
      <c r="C164" s="260"/>
      <c r="D164" s="261" t="s">
        <v>169</v>
      </c>
      <c r="E164" s="260"/>
      <c r="F164" s="263" t="s">
        <v>683</v>
      </c>
      <c r="G164" s="260"/>
      <c r="H164" s="264">
        <v>159.13499999999999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169</v>
      </c>
      <c r="AU164" s="270" t="s">
        <v>94</v>
      </c>
      <c r="AV164" s="13" t="s">
        <v>94</v>
      </c>
      <c r="AW164" s="13" t="s">
        <v>4</v>
      </c>
      <c r="AX164" s="13" t="s">
        <v>91</v>
      </c>
      <c r="AY164" s="270" t="s">
        <v>160</v>
      </c>
    </row>
    <row r="165" s="2" customFormat="1" ht="24" customHeight="1">
      <c r="A165" s="38"/>
      <c r="B165" s="39"/>
      <c r="C165" s="285" t="s">
        <v>8</v>
      </c>
      <c r="D165" s="285" t="s">
        <v>218</v>
      </c>
      <c r="E165" s="286" t="s">
        <v>684</v>
      </c>
      <c r="F165" s="287" t="s">
        <v>685</v>
      </c>
      <c r="G165" s="288" t="s">
        <v>233</v>
      </c>
      <c r="H165" s="289">
        <v>60</v>
      </c>
      <c r="I165" s="290"/>
      <c r="J165" s="291">
        <f>ROUND(I165*H165,2)</f>
        <v>0</v>
      </c>
      <c r="K165" s="287" t="s">
        <v>1</v>
      </c>
      <c r="L165" s="292"/>
      <c r="M165" s="293" t="s">
        <v>1</v>
      </c>
      <c r="N165" s="294" t="s">
        <v>49</v>
      </c>
      <c r="O165" s="91"/>
      <c r="P165" s="255">
        <f>O165*H165</f>
        <v>0</v>
      </c>
      <c r="Q165" s="255">
        <v>0.0012899999999999999</v>
      </c>
      <c r="R165" s="255">
        <f>Q165*H165</f>
        <v>0.077399999999999997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205</v>
      </c>
      <c r="AT165" s="257" t="s">
        <v>218</v>
      </c>
      <c r="AU165" s="257" t="s">
        <v>94</v>
      </c>
      <c r="AY165" s="16" t="s">
        <v>160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6" t="s">
        <v>91</v>
      </c>
      <c r="BK165" s="258">
        <f>ROUND(I165*H165,2)</f>
        <v>0</v>
      </c>
      <c r="BL165" s="16" t="s">
        <v>167</v>
      </c>
      <c r="BM165" s="257" t="s">
        <v>686</v>
      </c>
    </row>
    <row r="166" s="13" customFormat="1">
      <c r="A166" s="13"/>
      <c r="B166" s="259"/>
      <c r="C166" s="260"/>
      <c r="D166" s="261" t="s">
        <v>169</v>
      </c>
      <c r="E166" s="262" t="s">
        <v>1</v>
      </c>
      <c r="F166" s="263" t="s">
        <v>687</v>
      </c>
      <c r="G166" s="260"/>
      <c r="H166" s="264">
        <v>60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169</v>
      </c>
      <c r="AU166" s="270" t="s">
        <v>94</v>
      </c>
      <c r="AV166" s="13" t="s">
        <v>94</v>
      </c>
      <c r="AW166" s="13" t="s">
        <v>41</v>
      </c>
      <c r="AX166" s="13" t="s">
        <v>91</v>
      </c>
      <c r="AY166" s="270" t="s">
        <v>160</v>
      </c>
    </row>
    <row r="167" s="2" customFormat="1" ht="24" customHeight="1">
      <c r="A167" s="38"/>
      <c r="B167" s="39"/>
      <c r="C167" s="246" t="s">
        <v>247</v>
      </c>
      <c r="D167" s="246" t="s">
        <v>162</v>
      </c>
      <c r="E167" s="247" t="s">
        <v>688</v>
      </c>
      <c r="F167" s="248" t="s">
        <v>689</v>
      </c>
      <c r="G167" s="249" t="s">
        <v>233</v>
      </c>
      <c r="H167" s="250">
        <v>30</v>
      </c>
      <c r="I167" s="251"/>
      <c r="J167" s="252">
        <f>ROUND(I167*H167,2)</f>
        <v>0</v>
      </c>
      <c r="K167" s="248" t="s">
        <v>166</v>
      </c>
      <c r="L167" s="44"/>
      <c r="M167" s="253" t="s">
        <v>1</v>
      </c>
      <c r="N167" s="254" t="s">
        <v>49</v>
      </c>
      <c r="O167" s="91"/>
      <c r="P167" s="255">
        <f>O167*H167</f>
        <v>0</v>
      </c>
      <c r="Q167" s="255">
        <v>0.00051000000000000004</v>
      </c>
      <c r="R167" s="255">
        <f>Q167*H167</f>
        <v>0.015300000000000001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167</v>
      </c>
      <c r="AT167" s="257" t="s">
        <v>162</v>
      </c>
      <c r="AU167" s="257" t="s">
        <v>94</v>
      </c>
      <c r="AY167" s="16" t="s">
        <v>160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91</v>
      </c>
      <c r="BK167" s="258">
        <f>ROUND(I167*H167,2)</f>
        <v>0</v>
      </c>
      <c r="BL167" s="16" t="s">
        <v>167</v>
      </c>
      <c r="BM167" s="257" t="s">
        <v>690</v>
      </c>
    </row>
    <row r="168" s="13" customFormat="1">
      <c r="A168" s="13"/>
      <c r="B168" s="259"/>
      <c r="C168" s="260"/>
      <c r="D168" s="261" t="s">
        <v>169</v>
      </c>
      <c r="E168" s="262" t="s">
        <v>1</v>
      </c>
      <c r="F168" s="263" t="s">
        <v>691</v>
      </c>
      <c r="G168" s="260"/>
      <c r="H168" s="264">
        <v>30</v>
      </c>
      <c r="I168" s="265"/>
      <c r="J168" s="260"/>
      <c r="K168" s="260"/>
      <c r="L168" s="266"/>
      <c r="M168" s="267"/>
      <c r="N168" s="268"/>
      <c r="O168" s="268"/>
      <c r="P168" s="268"/>
      <c r="Q168" s="268"/>
      <c r="R168" s="268"/>
      <c r="S168" s="268"/>
      <c r="T168" s="26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0" t="s">
        <v>169</v>
      </c>
      <c r="AU168" s="270" t="s">
        <v>94</v>
      </c>
      <c r="AV168" s="13" t="s">
        <v>94</v>
      </c>
      <c r="AW168" s="13" t="s">
        <v>41</v>
      </c>
      <c r="AX168" s="13" t="s">
        <v>91</v>
      </c>
      <c r="AY168" s="270" t="s">
        <v>160</v>
      </c>
    </row>
    <row r="169" s="2" customFormat="1" ht="16.5" customHeight="1">
      <c r="A169" s="38"/>
      <c r="B169" s="39"/>
      <c r="C169" s="285" t="s">
        <v>253</v>
      </c>
      <c r="D169" s="285" t="s">
        <v>218</v>
      </c>
      <c r="E169" s="286" t="s">
        <v>692</v>
      </c>
      <c r="F169" s="287" t="s">
        <v>693</v>
      </c>
      <c r="G169" s="288" t="s">
        <v>185</v>
      </c>
      <c r="H169" s="289">
        <v>0.092999999999999999</v>
      </c>
      <c r="I169" s="290"/>
      <c r="J169" s="291">
        <f>ROUND(I169*H169,2)</f>
        <v>0</v>
      </c>
      <c r="K169" s="287" t="s">
        <v>1</v>
      </c>
      <c r="L169" s="292"/>
      <c r="M169" s="293" t="s">
        <v>1</v>
      </c>
      <c r="N169" s="294" t="s">
        <v>49</v>
      </c>
      <c r="O169" s="91"/>
      <c r="P169" s="255">
        <f>O169*H169</f>
        <v>0</v>
      </c>
      <c r="Q169" s="255">
        <v>1</v>
      </c>
      <c r="R169" s="255">
        <f>Q169*H169</f>
        <v>0.092999999999999999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205</v>
      </c>
      <c r="AT169" s="257" t="s">
        <v>218</v>
      </c>
      <c r="AU169" s="257" t="s">
        <v>94</v>
      </c>
      <c r="AY169" s="16" t="s">
        <v>160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6" t="s">
        <v>91</v>
      </c>
      <c r="BK169" s="258">
        <f>ROUND(I169*H169,2)</f>
        <v>0</v>
      </c>
      <c r="BL169" s="16" t="s">
        <v>167</v>
      </c>
      <c r="BM169" s="257" t="s">
        <v>694</v>
      </c>
    </row>
    <row r="170" s="2" customFormat="1">
      <c r="A170" s="38"/>
      <c r="B170" s="39"/>
      <c r="C170" s="40"/>
      <c r="D170" s="261" t="s">
        <v>180</v>
      </c>
      <c r="E170" s="40"/>
      <c r="F170" s="282" t="s">
        <v>695</v>
      </c>
      <c r="G170" s="40"/>
      <c r="H170" s="40"/>
      <c r="I170" s="154"/>
      <c r="J170" s="40"/>
      <c r="K170" s="40"/>
      <c r="L170" s="44"/>
      <c r="M170" s="283"/>
      <c r="N170" s="284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6" t="s">
        <v>180</v>
      </c>
      <c r="AU170" s="16" t="s">
        <v>94</v>
      </c>
    </row>
    <row r="171" s="13" customFormat="1">
      <c r="A171" s="13"/>
      <c r="B171" s="259"/>
      <c r="C171" s="260"/>
      <c r="D171" s="261" t="s">
        <v>169</v>
      </c>
      <c r="E171" s="262" t="s">
        <v>1</v>
      </c>
      <c r="F171" s="263" t="s">
        <v>696</v>
      </c>
      <c r="G171" s="260"/>
      <c r="H171" s="264">
        <v>0.089999999999999997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169</v>
      </c>
      <c r="AU171" s="270" t="s">
        <v>94</v>
      </c>
      <c r="AV171" s="13" t="s">
        <v>94</v>
      </c>
      <c r="AW171" s="13" t="s">
        <v>41</v>
      </c>
      <c r="AX171" s="13" t="s">
        <v>91</v>
      </c>
      <c r="AY171" s="270" t="s">
        <v>160</v>
      </c>
    </row>
    <row r="172" s="13" customFormat="1">
      <c r="A172" s="13"/>
      <c r="B172" s="259"/>
      <c r="C172" s="260"/>
      <c r="D172" s="261" t="s">
        <v>169</v>
      </c>
      <c r="E172" s="260"/>
      <c r="F172" s="263" t="s">
        <v>697</v>
      </c>
      <c r="G172" s="260"/>
      <c r="H172" s="264">
        <v>0.092999999999999999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169</v>
      </c>
      <c r="AU172" s="270" t="s">
        <v>94</v>
      </c>
      <c r="AV172" s="13" t="s">
        <v>94</v>
      </c>
      <c r="AW172" s="13" t="s">
        <v>4</v>
      </c>
      <c r="AX172" s="13" t="s">
        <v>91</v>
      </c>
      <c r="AY172" s="270" t="s">
        <v>160</v>
      </c>
    </row>
    <row r="173" s="12" customFormat="1" ht="22.8" customHeight="1">
      <c r="A173" s="12"/>
      <c r="B173" s="230"/>
      <c r="C173" s="231"/>
      <c r="D173" s="232" t="s">
        <v>83</v>
      </c>
      <c r="E173" s="244" t="s">
        <v>176</v>
      </c>
      <c r="F173" s="244" t="s">
        <v>246</v>
      </c>
      <c r="G173" s="231"/>
      <c r="H173" s="231"/>
      <c r="I173" s="234"/>
      <c r="J173" s="245">
        <f>BK173</f>
        <v>0</v>
      </c>
      <c r="K173" s="231"/>
      <c r="L173" s="236"/>
      <c r="M173" s="237"/>
      <c r="N173" s="238"/>
      <c r="O173" s="238"/>
      <c r="P173" s="239">
        <f>SUM(P174:P180)</f>
        <v>0</v>
      </c>
      <c r="Q173" s="238"/>
      <c r="R173" s="239">
        <f>SUM(R174:R180)</f>
        <v>0.89426190000000005</v>
      </c>
      <c r="S173" s="238"/>
      <c r="T173" s="240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41" t="s">
        <v>91</v>
      </c>
      <c r="AT173" s="242" t="s">
        <v>83</v>
      </c>
      <c r="AU173" s="242" t="s">
        <v>91</v>
      </c>
      <c r="AY173" s="241" t="s">
        <v>160</v>
      </c>
      <c r="BK173" s="243">
        <f>SUM(BK174:BK180)</f>
        <v>0</v>
      </c>
    </row>
    <row r="174" s="2" customFormat="1" ht="24" customHeight="1">
      <c r="A174" s="38"/>
      <c r="B174" s="39"/>
      <c r="C174" s="246" t="s">
        <v>259</v>
      </c>
      <c r="D174" s="246" t="s">
        <v>162</v>
      </c>
      <c r="E174" s="247" t="s">
        <v>698</v>
      </c>
      <c r="F174" s="248" t="s">
        <v>699</v>
      </c>
      <c r="G174" s="249" t="s">
        <v>165</v>
      </c>
      <c r="H174" s="250">
        <v>7.5599999999999996</v>
      </c>
      <c r="I174" s="251"/>
      <c r="J174" s="252">
        <f>ROUND(I174*H174,2)</f>
        <v>0</v>
      </c>
      <c r="K174" s="248" t="s">
        <v>166</v>
      </c>
      <c r="L174" s="44"/>
      <c r="M174" s="253" t="s">
        <v>1</v>
      </c>
      <c r="N174" s="254" t="s">
        <v>49</v>
      </c>
      <c r="O174" s="91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167</v>
      </c>
      <c r="AT174" s="257" t="s">
        <v>162</v>
      </c>
      <c r="AU174" s="257" t="s">
        <v>94</v>
      </c>
      <c r="AY174" s="16" t="s">
        <v>160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6" t="s">
        <v>91</v>
      </c>
      <c r="BK174" s="258">
        <f>ROUND(I174*H174,2)</f>
        <v>0</v>
      </c>
      <c r="BL174" s="16" t="s">
        <v>167</v>
      </c>
      <c r="BM174" s="257" t="s">
        <v>700</v>
      </c>
    </row>
    <row r="175" s="13" customFormat="1">
      <c r="A175" s="13"/>
      <c r="B175" s="259"/>
      <c r="C175" s="260"/>
      <c r="D175" s="261" t="s">
        <v>169</v>
      </c>
      <c r="E175" s="262" t="s">
        <v>1</v>
      </c>
      <c r="F175" s="263" t="s">
        <v>701</v>
      </c>
      <c r="G175" s="260"/>
      <c r="H175" s="264">
        <v>7.5599999999999996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169</v>
      </c>
      <c r="AU175" s="270" t="s">
        <v>94</v>
      </c>
      <c r="AV175" s="13" t="s">
        <v>94</v>
      </c>
      <c r="AW175" s="13" t="s">
        <v>41</v>
      </c>
      <c r="AX175" s="13" t="s">
        <v>91</v>
      </c>
      <c r="AY175" s="270" t="s">
        <v>160</v>
      </c>
    </row>
    <row r="176" s="2" customFormat="1" ht="24" customHeight="1">
      <c r="A176" s="38"/>
      <c r="B176" s="39"/>
      <c r="C176" s="246" t="s">
        <v>265</v>
      </c>
      <c r="D176" s="246" t="s">
        <v>162</v>
      </c>
      <c r="E176" s="247" t="s">
        <v>702</v>
      </c>
      <c r="F176" s="248" t="s">
        <v>703</v>
      </c>
      <c r="G176" s="249" t="s">
        <v>208</v>
      </c>
      <c r="H176" s="250">
        <v>38.359999999999999</v>
      </c>
      <c r="I176" s="251"/>
      <c r="J176" s="252">
        <f>ROUND(I176*H176,2)</f>
        <v>0</v>
      </c>
      <c r="K176" s="248" t="s">
        <v>166</v>
      </c>
      <c r="L176" s="44"/>
      <c r="M176" s="253" t="s">
        <v>1</v>
      </c>
      <c r="N176" s="254" t="s">
        <v>49</v>
      </c>
      <c r="O176" s="91"/>
      <c r="P176" s="255">
        <f>O176*H176</f>
        <v>0</v>
      </c>
      <c r="Q176" s="255">
        <v>0.0023700000000000001</v>
      </c>
      <c r="R176" s="255">
        <f>Q176*H176</f>
        <v>0.0909132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167</v>
      </c>
      <c r="AT176" s="257" t="s">
        <v>162</v>
      </c>
      <c r="AU176" s="257" t="s">
        <v>94</v>
      </c>
      <c r="AY176" s="16" t="s">
        <v>160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6" t="s">
        <v>91</v>
      </c>
      <c r="BK176" s="258">
        <f>ROUND(I176*H176,2)</f>
        <v>0</v>
      </c>
      <c r="BL176" s="16" t="s">
        <v>167</v>
      </c>
      <c r="BM176" s="257" t="s">
        <v>704</v>
      </c>
    </row>
    <row r="177" s="13" customFormat="1">
      <c r="A177" s="13"/>
      <c r="B177" s="259"/>
      <c r="C177" s="260"/>
      <c r="D177" s="261" t="s">
        <v>169</v>
      </c>
      <c r="E177" s="262" t="s">
        <v>1</v>
      </c>
      <c r="F177" s="263" t="s">
        <v>705</v>
      </c>
      <c r="G177" s="260"/>
      <c r="H177" s="264">
        <v>38.359999999999999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169</v>
      </c>
      <c r="AU177" s="270" t="s">
        <v>94</v>
      </c>
      <c r="AV177" s="13" t="s">
        <v>94</v>
      </c>
      <c r="AW177" s="13" t="s">
        <v>41</v>
      </c>
      <c r="AX177" s="13" t="s">
        <v>91</v>
      </c>
      <c r="AY177" s="270" t="s">
        <v>160</v>
      </c>
    </row>
    <row r="178" s="2" customFormat="1" ht="24" customHeight="1">
      <c r="A178" s="38"/>
      <c r="B178" s="39"/>
      <c r="C178" s="246" t="s">
        <v>271</v>
      </c>
      <c r="D178" s="246" t="s">
        <v>162</v>
      </c>
      <c r="E178" s="247" t="s">
        <v>706</v>
      </c>
      <c r="F178" s="248" t="s">
        <v>707</v>
      </c>
      <c r="G178" s="249" t="s">
        <v>208</v>
      </c>
      <c r="H178" s="250">
        <v>38.359999999999999</v>
      </c>
      <c r="I178" s="251"/>
      <c r="J178" s="252">
        <f>ROUND(I178*H178,2)</f>
        <v>0</v>
      </c>
      <c r="K178" s="248" t="s">
        <v>166</v>
      </c>
      <c r="L178" s="44"/>
      <c r="M178" s="253" t="s">
        <v>1</v>
      </c>
      <c r="N178" s="254" t="s">
        <v>49</v>
      </c>
      <c r="O178" s="91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167</v>
      </c>
      <c r="AT178" s="257" t="s">
        <v>162</v>
      </c>
      <c r="AU178" s="257" t="s">
        <v>94</v>
      </c>
      <c r="AY178" s="16" t="s">
        <v>160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6" t="s">
        <v>91</v>
      </c>
      <c r="BK178" s="258">
        <f>ROUND(I178*H178,2)</f>
        <v>0</v>
      </c>
      <c r="BL178" s="16" t="s">
        <v>167</v>
      </c>
      <c r="BM178" s="257" t="s">
        <v>708</v>
      </c>
    </row>
    <row r="179" s="2" customFormat="1" ht="24" customHeight="1">
      <c r="A179" s="38"/>
      <c r="B179" s="39"/>
      <c r="C179" s="246" t="s">
        <v>7</v>
      </c>
      <c r="D179" s="246" t="s">
        <v>162</v>
      </c>
      <c r="E179" s="247" t="s">
        <v>709</v>
      </c>
      <c r="F179" s="248" t="s">
        <v>710</v>
      </c>
      <c r="G179" s="249" t="s">
        <v>185</v>
      </c>
      <c r="H179" s="250">
        <v>0.77000000000000002</v>
      </c>
      <c r="I179" s="251"/>
      <c r="J179" s="252">
        <f>ROUND(I179*H179,2)</f>
        <v>0</v>
      </c>
      <c r="K179" s="248" t="s">
        <v>166</v>
      </c>
      <c r="L179" s="44"/>
      <c r="M179" s="253" t="s">
        <v>1</v>
      </c>
      <c r="N179" s="254" t="s">
        <v>49</v>
      </c>
      <c r="O179" s="91"/>
      <c r="P179" s="255">
        <f>O179*H179</f>
        <v>0</v>
      </c>
      <c r="Q179" s="255">
        <v>1.04331</v>
      </c>
      <c r="R179" s="255">
        <f>Q179*H179</f>
        <v>0.80334870000000003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167</v>
      </c>
      <c r="AT179" s="257" t="s">
        <v>162</v>
      </c>
      <c r="AU179" s="257" t="s">
        <v>94</v>
      </c>
      <c r="AY179" s="16" t="s">
        <v>160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6" t="s">
        <v>91</v>
      </c>
      <c r="BK179" s="258">
        <f>ROUND(I179*H179,2)</f>
        <v>0</v>
      </c>
      <c r="BL179" s="16" t="s">
        <v>167</v>
      </c>
      <c r="BM179" s="257" t="s">
        <v>711</v>
      </c>
    </row>
    <row r="180" s="2" customFormat="1">
      <c r="A180" s="38"/>
      <c r="B180" s="39"/>
      <c r="C180" s="40"/>
      <c r="D180" s="261" t="s">
        <v>180</v>
      </c>
      <c r="E180" s="40"/>
      <c r="F180" s="282" t="s">
        <v>712</v>
      </c>
      <c r="G180" s="40"/>
      <c r="H180" s="40"/>
      <c r="I180" s="154"/>
      <c r="J180" s="40"/>
      <c r="K180" s="40"/>
      <c r="L180" s="44"/>
      <c r="M180" s="283"/>
      <c r="N180" s="28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6" t="s">
        <v>180</v>
      </c>
      <c r="AU180" s="16" t="s">
        <v>94</v>
      </c>
    </row>
    <row r="181" s="12" customFormat="1" ht="22.8" customHeight="1">
      <c r="A181" s="12"/>
      <c r="B181" s="230"/>
      <c r="C181" s="231"/>
      <c r="D181" s="232" t="s">
        <v>83</v>
      </c>
      <c r="E181" s="244" t="s">
        <v>167</v>
      </c>
      <c r="F181" s="244" t="s">
        <v>287</v>
      </c>
      <c r="G181" s="231"/>
      <c r="H181" s="231"/>
      <c r="I181" s="234"/>
      <c r="J181" s="245">
        <f>BK181</f>
        <v>0</v>
      </c>
      <c r="K181" s="231"/>
      <c r="L181" s="236"/>
      <c r="M181" s="237"/>
      <c r="N181" s="238"/>
      <c r="O181" s="238"/>
      <c r="P181" s="239">
        <f>SUM(P182:P183)</f>
        <v>0</v>
      </c>
      <c r="Q181" s="238"/>
      <c r="R181" s="239">
        <f>SUM(R182:R183)</f>
        <v>0</v>
      </c>
      <c r="S181" s="238"/>
      <c r="T181" s="240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41" t="s">
        <v>91</v>
      </c>
      <c r="AT181" s="242" t="s">
        <v>83</v>
      </c>
      <c r="AU181" s="242" t="s">
        <v>91</v>
      </c>
      <c r="AY181" s="241" t="s">
        <v>160</v>
      </c>
      <c r="BK181" s="243">
        <f>SUM(BK182:BK183)</f>
        <v>0</v>
      </c>
    </row>
    <row r="182" s="2" customFormat="1" ht="24" customHeight="1">
      <c r="A182" s="38"/>
      <c r="B182" s="39"/>
      <c r="C182" s="246" t="s">
        <v>281</v>
      </c>
      <c r="D182" s="246" t="s">
        <v>162</v>
      </c>
      <c r="E182" s="247" t="s">
        <v>324</v>
      </c>
      <c r="F182" s="248" t="s">
        <v>325</v>
      </c>
      <c r="G182" s="249" t="s">
        <v>208</v>
      </c>
      <c r="H182" s="250">
        <v>20.625</v>
      </c>
      <c r="I182" s="251"/>
      <c r="J182" s="252">
        <f>ROUND(I182*H182,2)</f>
        <v>0</v>
      </c>
      <c r="K182" s="248" t="s">
        <v>166</v>
      </c>
      <c r="L182" s="44"/>
      <c r="M182" s="253" t="s">
        <v>1</v>
      </c>
      <c r="N182" s="254" t="s">
        <v>49</v>
      </c>
      <c r="O182" s="91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167</v>
      </c>
      <c r="AT182" s="257" t="s">
        <v>162</v>
      </c>
      <c r="AU182" s="257" t="s">
        <v>94</v>
      </c>
      <c r="AY182" s="16" t="s">
        <v>160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6" t="s">
        <v>91</v>
      </c>
      <c r="BK182" s="258">
        <f>ROUND(I182*H182,2)</f>
        <v>0</v>
      </c>
      <c r="BL182" s="16" t="s">
        <v>167</v>
      </c>
      <c r="BM182" s="257" t="s">
        <v>713</v>
      </c>
    </row>
    <row r="183" s="13" customFormat="1">
      <c r="A183" s="13"/>
      <c r="B183" s="259"/>
      <c r="C183" s="260"/>
      <c r="D183" s="261" t="s">
        <v>169</v>
      </c>
      <c r="E183" s="262" t="s">
        <v>1</v>
      </c>
      <c r="F183" s="263" t="s">
        <v>714</v>
      </c>
      <c r="G183" s="260"/>
      <c r="H183" s="264">
        <v>20.625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169</v>
      </c>
      <c r="AU183" s="270" t="s">
        <v>94</v>
      </c>
      <c r="AV183" s="13" t="s">
        <v>94</v>
      </c>
      <c r="AW183" s="13" t="s">
        <v>41</v>
      </c>
      <c r="AX183" s="13" t="s">
        <v>91</v>
      </c>
      <c r="AY183" s="270" t="s">
        <v>160</v>
      </c>
    </row>
    <row r="184" s="12" customFormat="1" ht="22.8" customHeight="1">
      <c r="A184" s="12"/>
      <c r="B184" s="230"/>
      <c r="C184" s="231"/>
      <c r="D184" s="232" t="s">
        <v>83</v>
      </c>
      <c r="E184" s="244" t="s">
        <v>212</v>
      </c>
      <c r="F184" s="244" t="s">
        <v>388</v>
      </c>
      <c r="G184" s="231"/>
      <c r="H184" s="231"/>
      <c r="I184" s="234"/>
      <c r="J184" s="245">
        <f>BK184</f>
        <v>0</v>
      </c>
      <c r="K184" s="231"/>
      <c r="L184" s="236"/>
      <c r="M184" s="237"/>
      <c r="N184" s="238"/>
      <c r="O184" s="238"/>
      <c r="P184" s="239">
        <f>P185</f>
        <v>0</v>
      </c>
      <c r="Q184" s="238"/>
      <c r="R184" s="239">
        <f>R185</f>
        <v>0.0064900000000000001</v>
      </c>
      <c r="S184" s="238"/>
      <c r="T184" s="240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41" t="s">
        <v>91</v>
      </c>
      <c r="AT184" s="242" t="s">
        <v>83</v>
      </c>
      <c r="AU184" s="242" t="s">
        <v>91</v>
      </c>
      <c r="AY184" s="241" t="s">
        <v>160</v>
      </c>
      <c r="BK184" s="243">
        <f>BK185</f>
        <v>0</v>
      </c>
    </row>
    <row r="185" s="2" customFormat="1" ht="24" customHeight="1">
      <c r="A185" s="38"/>
      <c r="B185" s="39"/>
      <c r="C185" s="246" t="s">
        <v>288</v>
      </c>
      <c r="D185" s="246" t="s">
        <v>162</v>
      </c>
      <c r="E185" s="247" t="s">
        <v>455</v>
      </c>
      <c r="F185" s="248" t="s">
        <v>456</v>
      </c>
      <c r="G185" s="249" t="s">
        <v>233</v>
      </c>
      <c r="H185" s="250">
        <v>1</v>
      </c>
      <c r="I185" s="251"/>
      <c r="J185" s="252">
        <f>ROUND(I185*H185,2)</f>
        <v>0</v>
      </c>
      <c r="K185" s="248" t="s">
        <v>166</v>
      </c>
      <c r="L185" s="44"/>
      <c r="M185" s="253" t="s">
        <v>1</v>
      </c>
      <c r="N185" s="254" t="s">
        <v>49</v>
      </c>
      <c r="O185" s="91"/>
      <c r="P185" s="255">
        <f>O185*H185</f>
        <v>0</v>
      </c>
      <c r="Q185" s="255">
        <v>0.0064900000000000001</v>
      </c>
      <c r="R185" s="255">
        <f>Q185*H185</f>
        <v>0.0064900000000000001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167</v>
      </c>
      <c r="AT185" s="257" t="s">
        <v>162</v>
      </c>
      <c r="AU185" s="257" t="s">
        <v>94</v>
      </c>
      <c r="AY185" s="16" t="s">
        <v>160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6" t="s">
        <v>91</v>
      </c>
      <c r="BK185" s="258">
        <f>ROUND(I185*H185,2)</f>
        <v>0</v>
      </c>
      <c r="BL185" s="16" t="s">
        <v>167</v>
      </c>
      <c r="BM185" s="257" t="s">
        <v>715</v>
      </c>
    </row>
    <row r="186" s="12" customFormat="1" ht="22.8" customHeight="1">
      <c r="A186" s="12"/>
      <c r="B186" s="230"/>
      <c r="C186" s="231"/>
      <c r="D186" s="232" t="s">
        <v>83</v>
      </c>
      <c r="E186" s="244" t="s">
        <v>542</v>
      </c>
      <c r="F186" s="244" t="s">
        <v>543</v>
      </c>
      <c r="G186" s="231"/>
      <c r="H186" s="231"/>
      <c r="I186" s="234"/>
      <c r="J186" s="245">
        <f>BK186</f>
        <v>0</v>
      </c>
      <c r="K186" s="231"/>
      <c r="L186" s="236"/>
      <c r="M186" s="237"/>
      <c r="N186" s="238"/>
      <c r="O186" s="238"/>
      <c r="P186" s="239">
        <f>P187</f>
        <v>0</v>
      </c>
      <c r="Q186" s="238"/>
      <c r="R186" s="239">
        <f>R187</f>
        <v>0</v>
      </c>
      <c r="S186" s="238"/>
      <c r="T186" s="24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1" t="s">
        <v>91</v>
      </c>
      <c r="AT186" s="242" t="s">
        <v>83</v>
      </c>
      <c r="AU186" s="242" t="s">
        <v>91</v>
      </c>
      <c r="AY186" s="241" t="s">
        <v>160</v>
      </c>
      <c r="BK186" s="243">
        <f>BK187</f>
        <v>0</v>
      </c>
    </row>
    <row r="187" s="2" customFormat="1" ht="24" customHeight="1">
      <c r="A187" s="38"/>
      <c r="B187" s="39"/>
      <c r="C187" s="246" t="s">
        <v>294</v>
      </c>
      <c r="D187" s="246" t="s">
        <v>162</v>
      </c>
      <c r="E187" s="247" t="s">
        <v>716</v>
      </c>
      <c r="F187" s="248" t="s">
        <v>717</v>
      </c>
      <c r="G187" s="249" t="s">
        <v>185</v>
      </c>
      <c r="H187" s="250">
        <v>76.289000000000001</v>
      </c>
      <c r="I187" s="251"/>
      <c r="J187" s="252">
        <f>ROUND(I187*H187,2)</f>
        <v>0</v>
      </c>
      <c r="K187" s="248" t="s">
        <v>166</v>
      </c>
      <c r="L187" s="44"/>
      <c r="M187" s="253" t="s">
        <v>1</v>
      </c>
      <c r="N187" s="254" t="s">
        <v>49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167</v>
      </c>
      <c r="AT187" s="257" t="s">
        <v>162</v>
      </c>
      <c r="AU187" s="257" t="s">
        <v>94</v>
      </c>
      <c r="AY187" s="16" t="s">
        <v>160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6" t="s">
        <v>91</v>
      </c>
      <c r="BK187" s="258">
        <f>ROUND(I187*H187,2)</f>
        <v>0</v>
      </c>
      <c r="BL187" s="16" t="s">
        <v>167</v>
      </c>
      <c r="BM187" s="257" t="s">
        <v>718</v>
      </c>
    </row>
    <row r="188" s="12" customFormat="1" ht="25.92" customHeight="1">
      <c r="A188" s="12"/>
      <c r="B188" s="230"/>
      <c r="C188" s="231"/>
      <c r="D188" s="232" t="s">
        <v>83</v>
      </c>
      <c r="E188" s="233" t="s">
        <v>548</v>
      </c>
      <c r="F188" s="233" t="s">
        <v>549</v>
      </c>
      <c r="G188" s="231"/>
      <c r="H188" s="231"/>
      <c r="I188" s="234"/>
      <c r="J188" s="235">
        <f>BK188</f>
        <v>0</v>
      </c>
      <c r="K188" s="231"/>
      <c r="L188" s="236"/>
      <c r="M188" s="237"/>
      <c r="N188" s="238"/>
      <c r="O188" s="238"/>
      <c r="P188" s="239">
        <f>P189</f>
        <v>0</v>
      </c>
      <c r="Q188" s="238"/>
      <c r="R188" s="239">
        <f>R189</f>
        <v>0.037454399999999999</v>
      </c>
      <c r="S188" s="238"/>
      <c r="T188" s="24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41" t="s">
        <v>94</v>
      </c>
      <c r="AT188" s="242" t="s">
        <v>83</v>
      </c>
      <c r="AU188" s="242" t="s">
        <v>84</v>
      </c>
      <c r="AY188" s="241" t="s">
        <v>160</v>
      </c>
      <c r="BK188" s="243">
        <f>BK189</f>
        <v>0</v>
      </c>
    </row>
    <row r="189" s="12" customFormat="1" ht="22.8" customHeight="1">
      <c r="A189" s="12"/>
      <c r="B189" s="230"/>
      <c r="C189" s="231"/>
      <c r="D189" s="232" t="s">
        <v>83</v>
      </c>
      <c r="E189" s="244" t="s">
        <v>550</v>
      </c>
      <c r="F189" s="244" t="s">
        <v>551</v>
      </c>
      <c r="G189" s="231"/>
      <c r="H189" s="231"/>
      <c r="I189" s="234"/>
      <c r="J189" s="245">
        <f>BK189</f>
        <v>0</v>
      </c>
      <c r="K189" s="231"/>
      <c r="L189" s="236"/>
      <c r="M189" s="237"/>
      <c r="N189" s="238"/>
      <c r="O189" s="238"/>
      <c r="P189" s="239">
        <f>SUM(P190:P204)</f>
        <v>0</v>
      </c>
      <c r="Q189" s="238"/>
      <c r="R189" s="239">
        <f>SUM(R190:R204)</f>
        <v>0.037454399999999999</v>
      </c>
      <c r="S189" s="238"/>
      <c r="T189" s="240">
        <f>SUM(T190:T204)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1" t="s">
        <v>94</v>
      </c>
      <c r="AT189" s="242" t="s">
        <v>83</v>
      </c>
      <c r="AU189" s="242" t="s">
        <v>91</v>
      </c>
      <c r="AY189" s="241" t="s">
        <v>160</v>
      </c>
      <c r="BK189" s="243">
        <f>SUM(BK190:BK204)</f>
        <v>0</v>
      </c>
    </row>
    <row r="190" s="2" customFormat="1" ht="24" customHeight="1">
      <c r="A190" s="38"/>
      <c r="B190" s="39"/>
      <c r="C190" s="246" t="s">
        <v>299</v>
      </c>
      <c r="D190" s="246" t="s">
        <v>162</v>
      </c>
      <c r="E190" s="247" t="s">
        <v>553</v>
      </c>
      <c r="F190" s="248" t="s">
        <v>554</v>
      </c>
      <c r="G190" s="249" t="s">
        <v>208</v>
      </c>
      <c r="H190" s="250">
        <v>19.460000000000001</v>
      </c>
      <c r="I190" s="251"/>
      <c r="J190" s="252">
        <f>ROUND(I190*H190,2)</f>
        <v>0</v>
      </c>
      <c r="K190" s="248" t="s">
        <v>166</v>
      </c>
      <c r="L190" s="44"/>
      <c r="M190" s="253" t="s">
        <v>1</v>
      </c>
      <c r="N190" s="254" t="s">
        <v>49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247</v>
      </c>
      <c r="AT190" s="257" t="s">
        <v>162</v>
      </c>
      <c r="AU190" s="257" t="s">
        <v>94</v>
      </c>
      <c r="AY190" s="16" t="s">
        <v>160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6" t="s">
        <v>91</v>
      </c>
      <c r="BK190" s="258">
        <f>ROUND(I190*H190,2)</f>
        <v>0</v>
      </c>
      <c r="BL190" s="16" t="s">
        <v>247</v>
      </c>
      <c r="BM190" s="257" t="s">
        <v>719</v>
      </c>
    </row>
    <row r="191" s="13" customFormat="1">
      <c r="A191" s="13"/>
      <c r="B191" s="259"/>
      <c r="C191" s="260"/>
      <c r="D191" s="261" t="s">
        <v>169</v>
      </c>
      <c r="E191" s="262" t="s">
        <v>1</v>
      </c>
      <c r="F191" s="263" t="s">
        <v>720</v>
      </c>
      <c r="G191" s="260"/>
      <c r="H191" s="264">
        <v>19.460000000000001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169</v>
      </c>
      <c r="AU191" s="270" t="s">
        <v>94</v>
      </c>
      <c r="AV191" s="13" t="s">
        <v>94</v>
      </c>
      <c r="AW191" s="13" t="s">
        <v>41</v>
      </c>
      <c r="AX191" s="13" t="s">
        <v>91</v>
      </c>
      <c r="AY191" s="270" t="s">
        <v>160</v>
      </c>
    </row>
    <row r="192" s="2" customFormat="1" ht="16.5" customHeight="1">
      <c r="A192" s="38"/>
      <c r="B192" s="39"/>
      <c r="C192" s="285" t="s">
        <v>304</v>
      </c>
      <c r="D192" s="285" t="s">
        <v>218</v>
      </c>
      <c r="E192" s="286" t="s">
        <v>558</v>
      </c>
      <c r="F192" s="287" t="s">
        <v>559</v>
      </c>
      <c r="G192" s="288" t="s">
        <v>185</v>
      </c>
      <c r="H192" s="289">
        <v>0.0070000000000000001</v>
      </c>
      <c r="I192" s="290"/>
      <c r="J192" s="291">
        <f>ROUND(I192*H192,2)</f>
        <v>0</v>
      </c>
      <c r="K192" s="287" t="s">
        <v>166</v>
      </c>
      <c r="L192" s="292"/>
      <c r="M192" s="293" t="s">
        <v>1</v>
      </c>
      <c r="N192" s="294" t="s">
        <v>49</v>
      </c>
      <c r="O192" s="91"/>
      <c r="P192" s="255">
        <f>O192*H192</f>
        <v>0</v>
      </c>
      <c r="Q192" s="255">
        <v>1</v>
      </c>
      <c r="R192" s="255">
        <f>Q192*H192</f>
        <v>0.0070000000000000001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334</v>
      </c>
      <c r="AT192" s="257" t="s">
        <v>218</v>
      </c>
      <c r="AU192" s="257" t="s">
        <v>94</v>
      </c>
      <c r="AY192" s="16" t="s">
        <v>160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6" t="s">
        <v>91</v>
      </c>
      <c r="BK192" s="258">
        <f>ROUND(I192*H192,2)</f>
        <v>0</v>
      </c>
      <c r="BL192" s="16" t="s">
        <v>247</v>
      </c>
      <c r="BM192" s="257" t="s">
        <v>721</v>
      </c>
    </row>
    <row r="193" s="2" customFormat="1">
      <c r="A193" s="38"/>
      <c r="B193" s="39"/>
      <c r="C193" s="40"/>
      <c r="D193" s="261" t="s">
        <v>180</v>
      </c>
      <c r="E193" s="40"/>
      <c r="F193" s="282" t="s">
        <v>561</v>
      </c>
      <c r="G193" s="40"/>
      <c r="H193" s="40"/>
      <c r="I193" s="154"/>
      <c r="J193" s="40"/>
      <c r="K193" s="40"/>
      <c r="L193" s="44"/>
      <c r="M193" s="283"/>
      <c r="N193" s="28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6" t="s">
        <v>180</v>
      </c>
      <c r="AU193" s="16" t="s">
        <v>94</v>
      </c>
    </row>
    <row r="194" s="13" customFormat="1">
      <c r="A194" s="13"/>
      <c r="B194" s="259"/>
      <c r="C194" s="260"/>
      <c r="D194" s="261" t="s">
        <v>169</v>
      </c>
      <c r="E194" s="260"/>
      <c r="F194" s="263" t="s">
        <v>722</v>
      </c>
      <c r="G194" s="260"/>
      <c r="H194" s="264">
        <v>0.0070000000000000001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169</v>
      </c>
      <c r="AU194" s="270" t="s">
        <v>94</v>
      </c>
      <c r="AV194" s="13" t="s">
        <v>94</v>
      </c>
      <c r="AW194" s="13" t="s">
        <v>4</v>
      </c>
      <c r="AX194" s="13" t="s">
        <v>91</v>
      </c>
      <c r="AY194" s="270" t="s">
        <v>160</v>
      </c>
    </row>
    <row r="195" s="2" customFormat="1" ht="24" customHeight="1">
      <c r="A195" s="38"/>
      <c r="B195" s="39"/>
      <c r="C195" s="246" t="s">
        <v>308</v>
      </c>
      <c r="D195" s="246" t="s">
        <v>162</v>
      </c>
      <c r="E195" s="247" t="s">
        <v>564</v>
      </c>
      <c r="F195" s="248" t="s">
        <v>565</v>
      </c>
      <c r="G195" s="249" t="s">
        <v>208</v>
      </c>
      <c r="H195" s="250">
        <v>39</v>
      </c>
      <c r="I195" s="251"/>
      <c r="J195" s="252">
        <f>ROUND(I195*H195,2)</f>
        <v>0</v>
      </c>
      <c r="K195" s="248" t="s">
        <v>166</v>
      </c>
      <c r="L195" s="44"/>
      <c r="M195" s="253" t="s">
        <v>1</v>
      </c>
      <c r="N195" s="254" t="s">
        <v>49</v>
      </c>
      <c r="O195" s="91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247</v>
      </c>
      <c r="AT195" s="257" t="s">
        <v>162</v>
      </c>
      <c r="AU195" s="257" t="s">
        <v>94</v>
      </c>
      <c r="AY195" s="16" t="s">
        <v>160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6" t="s">
        <v>91</v>
      </c>
      <c r="BK195" s="258">
        <f>ROUND(I195*H195,2)</f>
        <v>0</v>
      </c>
      <c r="BL195" s="16" t="s">
        <v>247</v>
      </c>
      <c r="BM195" s="257" t="s">
        <v>723</v>
      </c>
    </row>
    <row r="196" s="13" customFormat="1">
      <c r="A196" s="13"/>
      <c r="B196" s="259"/>
      <c r="C196" s="260"/>
      <c r="D196" s="261" t="s">
        <v>169</v>
      </c>
      <c r="E196" s="262" t="s">
        <v>1</v>
      </c>
      <c r="F196" s="263" t="s">
        <v>724</v>
      </c>
      <c r="G196" s="260"/>
      <c r="H196" s="264">
        <v>39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169</v>
      </c>
      <c r="AU196" s="270" t="s">
        <v>94</v>
      </c>
      <c r="AV196" s="13" t="s">
        <v>94</v>
      </c>
      <c r="AW196" s="13" t="s">
        <v>41</v>
      </c>
      <c r="AX196" s="13" t="s">
        <v>91</v>
      </c>
      <c r="AY196" s="270" t="s">
        <v>160</v>
      </c>
    </row>
    <row r="197" s="2" customFormat="1" ht="16.5" customHeight="1">
      <c r="A197" s="38"/>
      <c r="B197" s="39"/>
      <c r="C197" s="285" t="s">
        <v>313</v>
      </c>
      <c r="D197" s="285" t="s">
        <v>218</v>
      </c>
      <c r="E197" s="286" t="s">
        <v>569</v>
      </c>
      <c r="F197" s="287" t="s">
        <v>570</v>
      </c>
      <c r="G197" s="288" t="s">
        <v>185</v>
      </c>
      <c r="H197" s="289">
        <v>0.017999999999999999</v>
      </c>
      <c r="I197" s="290"/>
      <c r="J197" s="291">
        <f>ROUND(I197*H197,2)</f>
        <v>0</v>
      </c>
      <c r="K197" s="287" t="s">
        <v>166</v>
      </c>
      <c r="L197" s="292"/>
      <c r="M197" s="293" t="s">
        <v>1</v>
      </c>
      <c r="N197" s="294" t="s">
        <v>49</v>
      </c>
      <c r="O197" s="91"/>
      <c r="P197" s="255">
        <f>O197*H197</f>
        <v>0</v>
      </c>
      <c r="Q197" s="255">
        <v>1</v>
      </c>
      <c r="R197" s="255">
        <f>Q197*H197</f>
        <v>0.017999999999999999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334</v>
      </c>
      <c r="AT197" s="257" t="s">
        <v>218</v>
      </c>
      <c r="AU197" s="257" t="s">
        <v>94</v>
      </c>
      <c r="AY197" s="16" t="s">
        <v>160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6" t="s">
        <v>91</v>
      </c>
      <c r="BK197" s="258">
        <f>ROUND(I197*H197,2)</f>
        <v>0</v>
      </c>
      <c r="BL197" s="16" t="s">
        <v>247</v>
      </c>
      <c r="BM197" s="257" t="s">
        <v>725</v>
      </c>
    </row>
    <row r="198" s="2" customFormat="1">
      <c r="A198" s="38"/>
      <c r="B198" s="39"/>
      <c r="C198" s="40"/>
      <c r="D198" s="261" t="s">
        <v>180</v>
      </c>
      <c r="E198" s="40"/>
      <c r="F198" s="282" t="s">
        <v>572</v>
      </c>
      <c r="G198" s="40"/>
      <c r="H198" s="40"/>
      <c r="I198" s="154"/>
      <c r="J198" s="40"/>
      <c r="K198" s="40"/>
      <c r="L198" s="44"/>
      <c r="M198" s="283"/>
      <c r="N198" s="28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6" t="s">
        <v>180</v>
      </c>
      <c r="AU198" s="16" t="s">
        <v>94</v>
      </c>
    </row>
    <row r="199" s="13" customFormat="1">
      <c r="A199" s="13"/>
      <c r="B199" s="259"/>
      <c r="C199" s="260"/>
      <c r="D199" s="261" t="s">
        <v>169</v>
      </c>
      <c r="E199" s="260"/>
      <c r="F199" s="263" t="s">
        <v>726</v>
      </c>
      <c r="G199" s="260"/>
      <c r="H199" s="264">
        <v>0.017999999999999999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169</v>
      </c>
      <c r="AU199" s="270" t="s">
        <v>94</v>
      </c>
      <c r="AV199" s="13" t="s">
        <v>94</v>
      </c>
      <c r="AW199" s="13" t="s">
        <v>4</v>
      </c>
      <c r="AX199" s="13" t="s">
        <v>91</v>
      </c>
      <c r="AY199" s="270" t="s">
        <v>160</v>
      </c>
    </row>
    <row r="200" s="2" customFormat="1" ht="24" customHeight="1">
      <c r="A200" s="38"/>
      <c r="B200" s="39"/>
      <c r="C200" s="246" t="s">
        <v>318</v>
      </c>
      <c r="D200" s="246" t="s">
        <v>162</v>
      </c>
      <c r="E200" s="247" t="s">
        <v>727</v>
      </c>
      <c r="F200" s="248" t="s">
        <v>728</v>
      </c>
      <c r="G200" s="249" t="s">
        <v>208</v>
      </c>
      <c r="H200" s="250">
        <v>19.460000000000001</v>
      </c>
      <c r="I200" s="251"/>
      <c r="J200" s="252">
        <f>ROUND(I200*H200,2)</f>
        <v>0</v>
      </c>
      <c r="K200" s="248" t="s">
        <v>166</v>
      </c>
      <c r="L200" s="44"/>
      <c r="M200" s="253" t="s">
        <v>1</v>
      </c>
      <c r="N200" s="254" t="s">
        <v>49</v>
      </c>
      <c r="O200" s="91"/>
      <c r="P200" s="255">
        <f>O200*H200</f>
        <v>0</v>
      </c>
      <c r="Q200" s="255">
        <v>4.0000000000000003E-05</v>
      </c>
      <c r="R200" s="255">
        <f>Q200*H200</f>
        <v>0.00077840000000000006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247</v>
      </c>
      <c r="AT200" s="257" t="s">
        <v>162</v>
      </c>
      <c r="AU200" s="257" t="s">
        <v>94</v>
      </c>
      <c r="AY200" s="16" t="s">
        <v>160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6" t="s">
        <v>91</v>
      </c>
      <c r="BK200" s="258">
        <f>ROUND(I200*H200,2)</f>
        <v>0</v>
      </c>
      <c r="BL200" s="16" t="s">
        <v>247</v>
      </c>
      <c r="BM200" s="257" t="s">
        <v>729</v>
      </c>
    </row>
    <row r="201" s="13" customFormat="1">
      <c r="A201" s="13"/>
      <c r="B201" s="259"/>
      <c r="C201" s="260"/>
      <c r="D201" s="261" t="s">
        <v>169</v>
      </c>
      <c r="E201" s="262" t="s">
        <v>1</v>
      </c>
      <c r="F201" s="263" t="s">
        <v>720</v>
      </c>
      <c r="G201" s="260"/>
      <c r="H201" s="264">
        <v>19.460000000000001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169</v>
      </c>
      <c r="AU201" s="270" t="s">
        <v>94</v>
      </c>
      <c r="AV201" s="13" t="s">
        <v>94</v>
      </c>
      <c r="AW201" s="13" t="s">
        <v>41</v>
      </c>
      <c r="AX201" s="13" t="s">
        <v>91</v>
      </c>
      <c r="AY201" s="270" t="s">
        <v>160</v>
      </c>
    </row>
    <row r="202" s="2" customFormat="1" ht="24" customHeight="1">
      <c r="A202" s="38"/>
      <c r="B202" s="39"/>
      <c r="C202" s="285" t="s">
        <v>323</v>
      </c>
      <c r="D202" s="285" t="s">
        <v>218</v>
      </c>
      <c r="E202" s="286" t="s">
        <v>730</v>
      </c>
      <c r="F202" s="287" t="s">
        <v>731</v>
      </c>
      <c r="G202" s="288" t="s">
        <v>208</v>
      </c>
      <c r="H202" s="289">
        <v>23.352</v>
      </c>
      <c r="I202" s="290"/>
      <c r="J202" s="291">
        <f>ROUND(I202*H202,2)</f>
        <v>0</v>
      </c>
      <c r="K202" s="287" t="s">
        <v>166</v>
      </c>
      <c r="L202" s="292"/>
      <c r="M202" s="293" t="s">
        <v>1</v>
      </c>
      <c r="N202" s="294" t="s">
        <v>49</v>
      </c>
      <c r="O202" s="91"/>
      <c r="P202" s="255">
        <f>O202*H202</f>
        <v>0</v>
      </c>
      <c r="Q202" s="255">
        <v>0.00050000000000000001</v>
      </c>
      <c r="R202" s="255">
        <f>Q202*H202</f>
        <v>0.011676000000000001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334</v>
      </c>
      <c r="AT202" s="257" t="s">
        <v>218</v>
      </c>
      <c r="AU202" s="257" t="s">
        <v>94</v>
      </c>
      <c r="AY202" s="16" t="s">
        <v>160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6" t="s">
        <v>91</v>
      </c>
      <c r="BK202" s="258">
        <f>ROUND(I202*H202,2)</f>
        <v>0</v>
      </c>
      <c r="BL202" s="16" t="s">
        <v>247</v>
      </c>
      <c r="BM202" s="257" t="s">
        <v>732</v>
      </c>
    </row>
    <row r="203" s="13" customFormat="1">
      <c r="A203" s="13"/>
      <c r="B203" s="259"/>
      <c r="C203" s="260"/>
      <c r="D203" s="261" t="s">
        <v>169</v>
      </c>
      <c r="E203" s="260"/>
      <c r="F203" s="263" t="s">
        <v>733</v>
      </c>
      <c r="G203" s="260"/>
      <c r="H203" s="264">
        <v>23.352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169</v>
      </c>
      <c r="AU203" s="270" t="s">
        <v>94</v>
      </c>
      <c r="AV203" s="13" t="s">
        <v>94</v>
      </c>
      <c r="AW203" s="13" t="s">
        <v>4</v>
      </c>
      <c r="AX203" s="13" t="s">
        <v>91</v>
      </c>
      <c r="AY203" s="270" t="s">
        <v>160</v>
      </c>
    </row>
    <row r="204" s="2" customFormat="1" ht="24" customHeight="1">
      <c r="A204" s="38"/>
      <c r="B204" s="39"/>
      <c r="C204" s="246" t="s">
        <v>328</v>
      </c>
      <c r="D204" s="246" t="s">
        <v>162</v>
      </c>
      <c r="E204" s="247" t="s">
        <v>617</v>
      </c>
      <c r="F204" s="248" t="s">
        <v>618</v>
      </c>
      <c r="G204" s="249" t="s">
        <v>619</v>
      </c>
      <c r="H204" s="295"/>
      <c r="I204" s="251"/>
      <c r="J204" s="252">
        <f>ROUND(I204*H204,2)</f>
        <v>0</v>
      </c>
      <c r="K204" s="248" t="s">
        <v>166</v>
      </c>
      <c r="L204" s="44"/>
      <c r="M204" s="253" t="s">
        <v>1</v>
      </c>
      <c r="N204" s="254" t="s">
        <v>49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247</v>
      </c>
      <c r="AT204" s="257" t="s">
        <v>162</v>
      </c>
      <c r="AU204" s="257" t="s">
        <v>94</v>
      </c>
      <c r="AY204" s="16" t="s">
        <v>160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6" t="s">
        <v>91</v>
      </c>
      <c r="BK204" s="258">
        <f>ROUND(I204*H204,2)</f>
        <v>0</v>
      </c>
      <c r="BL204" s="16" t="s">
        <v>247</v>
      </c>
      <c r="BM204" s="257" t="s">
        <v>734</v>
      </c>
    </row>
    <row r="205" s="12" customFormat="1" ht="25.92" customHeight="1">
      <c r="A205" s="12"/>
      <c r="B205" s="230"/>
      <c r="C205" s="231"/>
      <c r="D205" s="232" t="s">
        <v>83</v>
      </c>
      <c r="E205" s="233" t="s">
        <v>218</v>
      </c>
      <c r="F205" s="233" t="s">
        <v>634</v>
      </c>
      <c r="G205" s="231"/>
      <c r="H205" s="231"/>
      <c r="I205" s="234"/>
      <c r="J205" s="235">
        <f>BK205</f>
        <v>0</v>
      </c>
      <c r="K205" s="231"/>
      <c r="L205" s="236"/>
      <c r="M205" s="237"/>
      <c r="N205" s="238"/>
      <c r="O205" s="238"/>
      <c r="P205" s="239">
        <f>P206</f>
        <v>0</v>
      </c>
      <c r="Q205" s="238"/>
      <c r="R205" s="239">
        <f>R206</f>
        <v>0</v>
      </c>
      <c r="S205" s="238"/>
      <c r="T205" s="240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41" t="s">
        <v>176</v>
      </c>
      <c r="AT205" s="242" t="s">
        <v>83</v>
      </c>
      <c r="AU205" s="242" t="s">
        <v>84</v>
      </c>
      <c r="AY205" s="241" t="s">
        <v>160</v>
      </c>
      <c r="BK205" s="243">
        <f>BK206</f>
        <v>0</v>
      </c>
    </row>
    <row r="206" s="12" customFormat="1" ht="22.8" customHeight="1">
      <c r="A206" s="12"/>
      <c r="B206" s="230"/>
      <c r="C206" s="231"/>
      <c r="D206" s="232" t="s">
        <v>83</v>
      </c>
      <c r="E206" s="244" t="s">
        <v>635</v>
      </c>
      <c r="F206" s="244" t="s">
        <v>636</v>
      </c>
      <c r="G206" s="231"/>
      <c r="H206" s="231"/>
      <c r="I206" s="234"/>
      <c r="J206" s="245">
        <f>BK206</f>
        <v>0</v>
      </c>
      <c r="K206" s="231"/>
      <c r="L206" s="236"/>
      <c r="M206" s="237"/>
      <c r="N206" s="238"/>
      <c r="O206" s="238"/>
      <c r="P206" s="239">
        <f>P207</f>
        <v>0</v>
      </c>
      <c r="Q206" s="238"/>
      <c r="R206" s="239">
        <f>R207</f>
        <v>0</v>
      </c>
      <c r="S206" s="238"/>
      <c r="T206" s="240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41" t="s">
        <v>176</v>
      </c>
      <c r="AT206" s="242" t="s">
        <v>83</v>
      </c>
      <c r="AU206" s="242" t="s">
        <v>91</v>
      </c>
      <c r="AY206" s="241" t="s">
        <v>160</v>
      </c>
      <c r="BK206" s="243">
        <f>BK207</f>
        <v>0</v>
      </c>
    </row>
    <row r="207" s="2" customFormat="1" ht="24" customHeight="1">
      <c r="A207" s="38"/>
      <c r="B207" s="39"/>
      <c r="C207" s="246" t="s">
        <v>334</v>
      </c>
      <c r="D207" s="246" t="s">
        <v>162</v>
      </c>
      <c r="E207" s="247" t="s">
        <v>638</v>
      </c>
      <c r="F207" s="248" t="s">
        <v>346</v>
      </c>
      <c r="G207" s="249" t="s">
        <v>347</v>
      </c>
      <c r="H207" s="250">
        <v>1</v>
      </c>
      <c r="I207" s="251"/>
      <c r="J207" s="252">
        <f>ROUND(I207*H207,2)</f>
        <v>0</v>
      </c>
      <c r="K207" s="248" t="s">
        <v>1</v>
      </c>
      <c r="L207" s="44"/>
      <c r="M207" s="296" t="s">
        <v>1</v>
      </c>
      <c r="N207" s="297" t="s">
        <v>49</v>
      </c>
      <c r="O207" s="298"/>
      <c r="P207" s="299">
        <f>O207*H207</f>
        <v>0</v>
      </c>
      <c r="Q207" s="299">
        <v>0</v>
      </c>
      <c r="R207" s="299">
        <f>Q207*H207</f>
        <v>0</v>
      </c>
      <c r="S207" s="299">
        <v>0</v>
      </c>
      <c r="T207" s="30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493</v>
      </c>
      <c r="AT207" s="257" t="s">
        <v>162</v>
      </c>
      <c r="AU207" s="257" t="s">
        <v>94</v>
      </c>
      <c r="AY207" s="16" t="s">
        <v>160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91</v>
      </c>
      <c r="BK207" s="258">
        <f>ROUND(I207*H207,2)</f>
        <v>0</v>
      </c>
      <c r="BL207" s="16" t="s">
        <v>493</v>
      </c>
      <c r="BM207" s="257" t="s">
        <v>735</v>
      </c>
    </row>
    <row r="208" s="2" customFormat="1" ht="6.96" customHeight="1">
      <c r="A208" s="38"/>
      <c r="B208" s="66"/>
      <c r="C208" s="67"/>
      <c r="D208" s="67"/>
      <c r="E208" s="67"/>
      <c r="F208" s="67"/>
      <c r="G208" s="67"/>
      <c r="H208" s="67"/>
      <c r="I208" s="195"/>
      <c r="J208" s="67"/>
      <c r="K208" s="67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SsyeKPChAe2TOPhyJoVidLT4rlradnSWgEIRbRmt8D4pHG2NLDxP6CX1yTHHGzcQP7BRtScZF635KoL31D4Iyg==" hashValue="nK0qDZltPU7H/4G4gp2B5B5vQw8HdEUVZj8QXX2PykZr1kboFl6T33ucOjLzWEoxU/0JstlZ7jOGeLtaHRtuwA==" algorithmName="SHA-512" password="CC35"/>
  <autoFilter ref="C129:K207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94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 xml:space="preserve">Oprava mostu v km 56,688 trati  Plzeň - Klatovy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16.5" customHeight="1">
      <c r="A9" s="38"/>
      <c r="B9" s="44"/>
      <c r="C9" s="38"/>
      <c r="D9" s="38"/>
      <c r="E9" s="153" t="s">
        <v>736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7" customHeight="1">
      <c r="A11" s="38"/>
      <c r="B11" s="44"/>
      <c r="C11" s="38"/>
      <c r="D11" s="38"/>
      <c r="E11" s="155" t="s">
        <v>737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22</v>
      </c>
      <c r="G14" s="38"/>
      <c r="H14" s="38"/>
      <c r="I14" s="156" t="s">
        <v>23</v>
      </c>
      <c r="J14" s="157" t="str">
        <f>'Rekapitulace zakázky'!AN8</f>
        <v>15. 12. 2019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124</v>
      </c>
      <c r="F23" s="38"/>
      <c r="G23" s="38"/>
      <c r="H23" s="38"/>
      <c r="I23" s="156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42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43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44</v>
      </c>
      <c r="E32" s="38"/>
      <c r="F32" s="38"/>
      <c r="G32" s="38"/>
      <c r="H32" s="38"/>
      <c r="I32" s="154"/>
      <c r="J32" s="169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46</v>
      </c>
      <c r="G34" s="38"/>
      <c r="H34" s="38"/>
      <c r="I34" s="171" t="s">
        <v>45</v>
      </c>
      <c r="J34" s="170" t="s">
        <v>47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48</v>
      </c>
      <c r="E35" s="152" t="s">
        <v>49</v>
      </c>
      <c r="F35" s="173">
        <f>ROUND((SUM(BE129:BE246)),  2)</f>
        <v>0</v>
      </c>
      <c r="G35" s="38"/>
      <c r="H35" s="38"/>
      <c r="I35" s="174">
        <v>0.20999999999999999</v>
      </c>
      <c r="J35" s="173">
        <f>ROUND(((SUM(BE129:BE246))*I35),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50</v>
      </c>
      <c r="F36" s="173">
        <f>ROUND((SUM(BF129:BF246)),  2)</f>
        <v>0</v>
      </c>
      <c r="G36" s="38"/>
      <c r="H36" s="38"/>
      <c r="I36" s="174">
        <v>0.14999999999999999</v>
      </c>
      <c r="J36" s="173">
        <f>ROUND(((SUM(BF129:BF246))*I36),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51</v>
      </c>
      <c r="F37" s="173">
        <f>ROUND((SUM(BG129:BG246)),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52</v>
      </c>
      <c r="F38" s="173">
        <f>ROUND((SUM(BH129:BH246)),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53</v>
      </c>
      <c r="F39" s="173">
        <f>ROUND((SUM(BI129:BI246)),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54</v>
      </c>
      <c r="E41" s="177"/>
      <c r="F41" s="177"/>
      <c r="G41" s="178" t="s">
        <v>55</v>
      </c>
      <c r="H41" s="179" t="s">
        <v>56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57</v>
      </c>
      <c r="E49" s="184"/>
      <c r="F49" s="184"/>
      <c r="G49" s="183" t="s">
        <v>58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59</v>
      </c>
      <c r="E60" s="187"/>
      <c r="F60" s="188" t="s">
        <v>60</v>
      </c>
      <c r="G60" s="186" t="s">
        <v>59</v>
      </c>
      <c r="H60" s="187"/>
      <c r="I60" s="189"/>
      <c r="J60" s="190" t="s">
        <v>60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61</v>
      </c>
      <c r="E64" s="191"/>
      <c r="F64" s="191"/>
      <c r="G64" s="183" t="s">
        <v>62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59</v>
      </c>
      <c r="E75" s="187"/>
      <c r="F75" s="188" t="s">
        <v>60</v>
      </c>
      <c r="G75" s="186" t="s">
        <v>59</v>
      </c>
      <c r="H75" s="187"/>
      <c r="I75" s="189"/>
      <c r="J75" s="190" t="s">
        <v>60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125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 xml:space="preserve">Oprava mostu v km 56,688 trati  Plzeň - Klatovy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16.5" customHeight="1">
      <c r="A86" s="38"/>
      <c r="B86" s="39"/>
      <c r="C86" s="40"/>
      <c r="D86" s="40"/>
      <c r="E86" s="199" t="s">
        <v>736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7" customHeight="1">
      <c r="A88" s="38"/>
      <c r="B88" s="39"/>
      <c r="C88" s="40"/>
      <c r="D88" s="40"/>
      <c r="E88" s="76" t="str">
        <f>E11</f>
        <v>19-022-2/1 - SO 201 Oprava mostu v km 56,688 _ Železniční svršek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 xml:space="preserve"> </v>
      </c>
      <c r="G90" s="40"/>
      <c r="H90" s="40"/>
      <c r="I90" s="156" t="s">
        <v>23</v>
      </c>
      <c r="J90" s="79" t="str">
        <f>IF(J14="","",J14)</f>
        <v>15. 12. 2019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 xml:space="preserve">TOP CON SERVIS s.r.o.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126</v>
      </c>
      <c r="D95" s="201"/>
      <c r="E95" s="201"/>
      <c r="F95" s="201"/>
      <c r="G95" s="201"/>
      <c r="H95" s="201"/>
      <c r="I95" s="202"/>
      <c r="J95" s="203" t="s">
        <v>127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128</v>
      </c>
      <c r="D97" s="40"/>
      <c r="E97" s="40"/>
      <c r="F97" s="40"/>
      <c r="G97" s="40"/>
      <c r="H97" s="40"/>
      <c r="I97" s="154"/>
      <c r="J97" s="110">
        <f>J129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129</v>
      </c>
    </row>
    <row r="98" s="9" customFormat="1" ht="24.96" customHeight="1">
      <c r="A98" s="9"/>
      <c r="B98" s="205"/>
      <c r="C98" s="206"/>
      <c r="D98" s="207" t="s">
        <v>130</v>
      </c>
      <c r="E98" s="208"/>
      <c r="F98" s="208"/>
      <c r="G98" s="208"/>
      <c r="H98" s="208"/>
      <c r="I98" s="209"/>
      <c r="J98" s="210">
        <f>J130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131</v>
      </c>
      <c r="E99" s="214"/>
      <c r="F99" s="214"/>
      <c r="G99" s="214"/>
      <c r="H99" s="214"/>
      <c r="I99" s="215"/>
      <c r="J99" s="216">
        <f>J131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132</v>
      </c>
      <c r="E100" s="214"/>
      <c r="F100" s="214"/>
      <c r="G100" s="214"/>
      <c r="H100" s="214"/>
      <c r="I100" s="215"/>
      <c r="J100" s="216">
        <f>J159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133</v>
      </c>
      <c r="E101" s="214"/>
      <c r="F101" s="214"/>
      <c r="G101" s="214"/>
      <c r="H101" s="214"/>
      <c r="I101" s="215"/>
      <c r="J101" s="216">
        <f>J162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135</v>
      </c>
      <c r="E102" s="214"/>
      <c r="F102" s="214"/>
      <c r="G102" s="214"/>
      <c r="H102" s="214"/>
      <c r="I102" s="215"/>
      <c r="J102" s="216">
        <f>J165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137</v>
      </c>
      <c r="E103" s="214"/>
      <c r="F103" s="214"/>
      <c r="G103" s="214"/>
      <c r="H103" s="214"/>
      <c r="I103" s="215"/>
      <c r="J103" s="216">
        <f>J206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138</v>
      </c>
      <c r="E104" s="214"/>
      <c r="F104" s="214"/>
      <c r="G104" s="214"/>
      <c r="H104" s="214"/>
      <c r="I104" s="215"/>
      <c r="J104" s="216">
        <f>J217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139</v>
      </c>
      <c r="E105" s="214"/>
      <c r="F105" s="214"/>
      <c r="G105" s="214"/>
      <c r="H105" s="214"/>
      <c r="I105" s="215"/>
      <c r="J105" s="216">
        <f>J239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5"/>
      <c r="C106" s="206"/>
      <c r="D106" s="207" t="s">
        <v>738</v>
      </c>
      <c r="E106" s="208"/>
      <c r="F106" s="208"/>
      <c r="G106" s="208"/>
      <c r="H106" s="208"/>
      <c r="I106" s="209"/>
      <c r="J106" s="210">
        <f>J243</f>
        <v>0</v>
      </c>
      <c r="K106" s="206"/>
      <c r="L106" s="21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12"/>
      <c r="C107" s="133"/>
      <c r="D107" s="213" t="s">
        <v>739</v>
      </c>
      <c r="E107" s="214"/>
      <c r="F107" s="214"/>
      <c r="G107" s="214"/>
      <c r="H107" s="214"/>
      <c r="I107" s="215"/>
      <c r="J107" s="216">
        <f>J244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95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98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2" t="s">
        <v>145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16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99" t="str">
        <f>E7</f>
        <v xml:space="preserve">Oprava mostu v km 56,688 trati  Plzeň - Klatovy</v>
      </c>
      <c r="F117" s="31"/>
      <c r="G117" s="31"/>
      <c r="H117" s="31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0"/>
      <c r="C118" s="31" t="s">
        <v>120</v>
      </c>
      <c r="D118" s="21"/>
      <c r="E118" s="21"/>
      <c r="F118" s="21"/>
      <c r="G118" s="21"/>
      <c r="H118" s="21"/>
      <c r="I118" s="146"/>
      <c r="J118" s="21"/>
      <c r="K118" s="21"/>
      <c r="L118" s="19"/>
    </row>
    <row r="119" s="2" customFormat="1" ht="16.5" customHeight="1">
      <c r="A119" s="38"/>
      <c r="B119" s="39"/>
      <c r="C119" s="40"/>
      <c r="D119" s="40"/>
      <c r="E119" s="199" t="s">
        <v>736</v>
      </c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122</v>
      </c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7" customHeight="1">
      <c r="A121" s="38"/>
      <c r="B121" s="39"/>
      <c r="C121" s="40"/>
      <c r="D121" s="40"/>
      <c r="E121" s="76" t="str">
        <f>E11</f>
        <v>19-022-2/1 - SO 201 Oprava mostu v km 56,688 _ Železniční svršek</v>
      </c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21</v>
      </c>
      <c r="D123" s="40"/>
      <c r="E123" s="40"/>
      <c r="F123" s="26" t="str">
        <f>F14</f>
        <v xml:space="preserve"> </v>
      </c>
      <c r="G123" s="40"/>
      <c r="H123" s="40"/>
      <c r="I123" s="156" t="s">
        <v>23</v>
      </c>
      <c r="J123" s="79" t="str">
        <f>IF(J14="","",J14)</f>
        <v>15. 12. 2019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7.9" customHeight="1">
      <c r="A125" s="38"/>
      <c r="B125" s="39"/>
      <c r="C125" s="31" t="s">
        <v>29</v>
      </c>
      <c r="D125" s="40"/>
      <c r="E125" s="40"/>
      <c r="F125" s="26" t="str">
        <f>E17</f>
        <v>Správa železniční dopravní cesty,státní organizace</v>
      </c>
      <c r="G125" s="40"/>
      <c r="H125" s="40"/>
      <c r="I125" s="156" t="s">
        <v>37</v>
      </c>
      <c r="J125" s="36" t="str">
        <f>E23</f>
        <v xml:space="preserve">TOP CON SERVIS s.r.o.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35</v>
      </c>
      <c r="D126" s="40"/>
      <c r="E126" s="40"/>
      <c r="F126" s="26" t="str">
        <f>IF(E20="","",E20)</f>
        <v>Vyplň údaj</v>
      </c>
      <c r="G126" s="40"/>
      <c r="H126" s="40"/>
      <c r="I126" s="156" t="s">
        <v>42</v>
      </c>
      <c r="J126" s="36" t="str">
        <f>E26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8"/>
      <c r="B128" s="219"/>
      <c r="C128" s="220" t="s">
        <v>146</v>
      </c>
      <c r="D128" s="221" t="s">
        <v>69</v>
      </c>
      <c r="E128" s="221" t="s">
        <v>65</v>
      </c>
      <c r="F128" s="221" t="s">
        <v>66</v>
      </c>
      <c r="G128" s="221" t="s">
        <v>147</v>
      </c>
      <c r="H128" s="221" t="s">
        <v>148</v>
      </c>
      <c r="I128" s="222" t="s">
        <v>149</v>
      </c>
      <c r="J128" s="221" t="s">
        <v>127</v>
      </c>
      <c r="K128" s="223" t="s">
        <v>150</v>
      </c>
      <c r="L128" s="224"/>
      <c r="M128" s="100" t="s">
        <v>1</v>
      </c>
      <c r="N128" s="101" t="s">
        <v>48</v>
      </c>
      <c r="O128" s="101" t="s">
        <v>151</v>
      </c>
      <c r="P128" s="101" t="s">
        <v>152</v>
      </c>
      <c r="Q128" s="101" t="s">
        <v>153</v>
      </c>
      <c r="R128" s="101" t="s">
        <v>154</v>
      </c>
      <c r="S128" s="101" t="s">
        <v>155</v>
      </c>
      <c r="T128" s="102" t="s">
        <v>156</v>
      </c>
      <c r="U128" s="218"/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/>
    </row>
    <row r="129" s="2" customFormat="1" ht="22.8" customHeight="1">
      <c r="A129" s="38"/>
      <c r="B129" s="39"/>
      <c r="C129" s="107" t="s">
        <v>157</v>
      </c>
      <c r="D129" s="40"/>
      <c r="E129" s="40"/>
      <c r="F129" s="40"/>
      <c r="G129" s="40"/>
      <c r="H129" s="40"/>
      <c r="I129" s="154"/>
      <c r="J129" s="225">
        <f>BK129</f>
        <v>0</v>
      </c>
      <c r="K129" s="40"/>
      <c r="L129" s="44"/>
      <c r="M129" s="103"/>
      <c r="N129" s="226"/>
      <c r="O129" s="104"/>
      <c r="P129" s="227">
        <f>P130+P243</f>
        <v>0</v>
      </c>
      <c r="Q129" s="104"/>
      <c r="R129" s="227">
        <f>R130+R243</f>
        <v>434.34490463109603</v>
      </c>
      <c r="S129" s="104"/>
      <c r="T129" s="228">
        <f>T130+T243</f>
        <v>193.95465999999999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6" t="s">
        <v>83</v>
      </c>
      <c r="AU129" s="16" t="s">
        <v>129</v>
      </c>
      <c r="BK129" s="229">
        <f>BK130+BK243</f>
        <v>0</v>
      </c>
    </row>
    <row r="130" s="12" customFormat="1" ht="25.92" customHeight="1">
      <c r="A130" s="12"/>
      <c r="B130" s="230"/>
      <c r="C130" s="231"/>
      <c r="D130" s="232" t="s">
        <v>83</v>
      </c>
      <c r="E130" s="233" t="s">
        <v>158</v>
      </c>
      <c r="F130" s="233" t="s">
        <v>159</v>
      </c>
      <c r="G130" s="231"/>
      <c r="H130" s="231"/>
      <c r="I130" s="234"/>
      <c r="J130" s="235">
        <f>BK130</f>
        <v>0</v>
      </c>
      <c r="K130" s="231"/>
      <c r="L130" s="236"/>
      <c r="M130" s="237"/>
      <c r="N130" s="238"/>
      <c r="O130" s="238"/>
      <c r="P130" s="239">
        <f>P131+P159+P162+P165+P206+P217+P239</f>
        <v>0</v>
      </c>
      <c r="Q130" s="238"/>
      <c r="R130" s="239">
        <f>R131+R159+R162+R165+R206+R217+R239</f>
        <v>434.34490463109603</v>
      </c>
      <c r="S130" s="238"/>
      <c r="T130" s="240">
        <f>T131+T159+T162+T165+T206+T217+T239</f>
        <v>193.95465999999999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91</v>
      </c>
      <c r="AT130" s="242" t="s">
        <v>83</v>
      </c>
      <c r="AU130" s="242" t="s">
        <v>84</v>
      </c>
      <c r="AY130" s="241" t="s">
        <v>160</v>
      </c>
      <c r="BK130" s="243">
        <f>BK131+BK159+BK162+BK165+BK206+BK217+BK239</f>
        <v>0</v>
      </c>
    </row>
    <row r="131" s="12" customFormat="1" ht="22.8" customHeight="1">
      <c r="A131" s="12"/>
      <c r="B131" s="230"/>
      <c r="C131" s="231"/>
      <c r="D131" s="232" t="s">
        <v>83</v>
      </c>
      <c r="E131" s="244" t="s">
        <v>91</v>
      </c>
      <c r="F131" s="244" t="s">
        <v>161</v>
      </c>
      <c r="G131" s="231"/>
      <c r="H131" s="231"/>
      <c r="I131" s="234"/>
      <c r="J131" s="245">
        <f>BK131</f>
        <v>0</v>
      </c>
      <c r="K131" s="231"/>
      <c r="L131" s="236"/>
      <c r="M131" s="237"/>
      <c r="N131" s="238"/>
      <c r="O131" s="238"/>
      <c r="P131" s="239">
        <f>SUM(P132:P158)</f>
        <v>0</v>
      </c>
      <c r="Q131" s="238"/>
      <c r="R131" s="239">
        <f>SUM(R132:R158)</f>
        <v>105.36330699999999</v>
      </c>
      <c r="S131" s="238"/>
      <c r="T131" s="240">
        <f>SUM(T132:T158)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1" t="s">
        <v>91</v>
      </c>
      <c r="AT131" s="242" t="s">
        <v>83</v>
      </c>
      <c r="AU131" s="242" t="s">
        <v>91</v>
      </c>
      <c r="AY131" s="241" t="s">
        <v>160</v>
      </c>
      <c r="BK131" s="243">
        <f>SUM(BK132:BK158)</f>
        <v>0</v>
      </c>
    </row>
    <row r="132" s="2" customFormat="1" ht="24" customHeight="1">
      <c r="A132" s="38"/>
      <c r="B132" s="39"/>
      <c r="C132" s="246" t="s">
        <v>91</v>
      </c>
      <c r="D132" s="246" t="s">
        <v>162</v>
      </c>
      <c r="E132" s="247" t="s">
        <v>641</v>
      </c>
      <c r="F132" s="248" t="s">
        <v>642</v>
      </c>
      <c r="G132" s="249" t="s">
        <v>165</v>
      </c>
      <c r="H132" s="250">
        <v>127.09999999999999</v>
      </c>
      <c r="I132" s="251"/>
      <c r="J132" s="252">
        <f>ROUND(I132*H132,2)</f>
        <v>0</v>
      </c>
      <c r="K132" s="248" t="s">
        <v>166</v>
      </c>
      <c r="L132" s="44"/>
      <c r="M132" s="253" t="s">
        <v>1</v>
      </c>
      <c r="N132" s="254" t="s">
        <v>49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167</v>
      </c>
      <c r="AT132" s="257" t="s">
        <v>162</v>
      </c>
      <c r="AU132" s="257" t="s">
        <v>94</v>
      </c>
      <c r="AY132" s="16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91</v>
      </c>
      <c r="BK132" s="258">
        <f>ROUND(I132*H132,2)</f>
        <v>0</v>
      </c>
      <c r="BL132" s="16" t="s">
        <v>167</v>
      </c>
      <c r="BM132" s="257" t="s">
        <v>740</v>
      </c>
    </row>
    <row r="133" s="13" customFormat="1">
      <c r="A133" s="13"/>
      <c r="B133" s="259"/>
      <c r="C133" s="260"/>
      <c r="D133" s="261" t="s">
        <v>169</v>
      </c>
      <c r="E133" s="262" t="s">
        <v>1</v>
      </c>
      <c r="F133" s="263" t="s">
        <v>741</v>
      </c>
      <c r="G133" s="260"/>
      <c r="H133" s="264">
        <v>118.09999999999999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169</v>
      </c>
      <c r="AU133" s="270" t="s">
        <v>94</v>
      </c>
      <c r="AV133" s="13" t="s">
        <v>94</v>
      </c>
      <c r="AW133" s="13" t="s">
        <v>41</v>
      </c>
      <c r="AX133" s="13" t="s">
        <v>84</v>
      </c>
      <c r="AY133" s="270" t="s">
        <v>160</v>
      </c>
    </row>
    <row r="134" s="13" customFormat="1">
      <c r="A134" s="13"/>
      <c r="B134" s="259"/>
      <c r="C134" s="260"/>
      <c r="D134" s="261" t="s">
        <v>169</v>
      </c>
      <c r="E134" s="262" t="s">
        <v>1</v>
      </c>
      <c r="F134" s="263" t="s">
        <v>742</v>
      </c>
      <c r="G134" s="260"/>
      <c r="H134" s="264">
        <v>9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169</v>
      </c>
      <c r="AU134" s="270" t="s">
        <v>94</v>
      </c>
      <c r="AV134" s="13" t="s">
        <v>94</v>
      </c>
      <c r="AW134" s="13" t="s">
        <v>41</v>
      </c>
      <c r="AX134" s="13" t="s">
        <v>84</v>
      </c>
      <c r="AY134" s="270" t="s">
        <v>160</v>
      </c>
    </row>
    <row r="135" s="14" customFormat="1">
      <c r="A135" s="14"/>
      <c r="B135" s="271"/>
      <c r="C135" s="272"/>
      <c r="D135" s="261" t="s">
        <v>169</v>
      </c>
      <c r="E135" s="273" t="s">
        <v>1</v>
      </c>
      <c r="F135" s="274" t="s">
        <v>172</v>
      </c>
      <c r="G135" s="272"/>
      <c r="H135" s="275">
        <v>127.09999999999999</v>
      </c>
      <c r="I135" s="276"/>
      <c r="J135" s="272"/>
      <c r="K135" s="272"/>
      <c r="L135" s="277"/>
      <c r="M135" s="278"/>
      <c r="N135" s="279"/>
      <c r="O135" s="279"/>
      <c r="P135" s="279"/>
      <c r="Q135" s="279"/>
      <c r="R135" s="279"/>
      <c r="S135" s="279"/>
      <c r="T135" s="28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1" t="s">
        <v>169</v>
      </c>
      <c r="AU135" s="281" t="s">
        <v>94</v>
      </c>
      <c r="AV135" s="14" t="s">
        <v>167</v>
      </c>
      <c r="AW135" s="14" t="s">
        <v>41</v>
      </c>
      <c r="AX135" s="14" t="s">
        <v>91</v>
      </c>
      <c r="AY135" s="281" t="s">
        <v>160</v>
      </c>
    </row>
    <row r="136" s="2" customFormat="1" ht="24" customHeight="1">
      <c r="A136" s="38"/>
      <c r="B136" s="39"/>
      <c r="C136" s="246" t="s">
        <v>94</v>
      </c>
      <c r="D136" s="246" t="s">
        <v>162</v>
      </c>
      <c r="E136" s="247" t="s">
        <v>173</v>
      </c>
      <c r="F136" s="248" t="s">
        <v>174</v>
      </c>
      <c r="G136" s="249" t="s">
        <v>165</v>
      </c>
      <c r="H136" s="250">
        <v>42.366999999999997</v>
      </c>
      <c r="I136" s="251"/>
      <c r="J136" s="252">
        <f>ROUND(I136*H136,2)</f>
        <v>0</v>
      </c>
      <c r="K136" s="248" t="s">
        <v>166</v>
      </c>
      <c r="L136" s="44"/>
      <c r="M136" s="253" t="s">
        <v>1</v>
      </c>
      <c r="N136" s="254" t="s">
        <v>49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167</v>
      </c>
      <c r="AT136" s="257" t="s">
        <v>162</v>
      </c>
      <c r="AU136" s="257" t="s">
        <v>94</v>
      </c>
      <c r="AY136" s="16" t="s">
        <v>160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91</v>
      </c>
      <c r="BK136" s="258">
        <f>ROUND(I136*H136,2)</f>
        <v>0</v>
      </c>
      <c r="BL136" s="16" t="s">
        <v>167</v>
      </c>
      <c r="BM136" s="257" t="s">
        <v>743</v>
      </c>
    </row>
    <row r="137" s="13" customFormat="1">
      <c r="A137" s="13"/>
      <c r="B137" s="259"/>
      <c r="C137" s="260"/>
      <c r="D137" s="261" t="s">
        <v>169</v>
      </c>
      <c r="E137" s="262" t="s">
        <v>1</v>
      </c>
      <c r="F137" s="263" t="s">
        <v>744</v>
      </c>
      <c r="G137" s="260"/>
      <c r="H137" s="264">
        <v>42.366999999999997</v>
      </c>
      <c r="I137" s="265"/>
      <c r="J137" s="260"/>
      <c r="K137" s="260"/>
      <c r="L137" s="266"/>
      <c r="M137" s="267"/>
      <c r="N137" s="268"/>
      <c r="O137" s="268"/>
      <c r="P137" s="268"/>
      <c r="Q137" s="268"/>
      <c r="R137" s="268"/>
      <c r="S137" s="268"/>
      <c r="T137" s="26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0" t="s">
        <v>169</v>
      </c>
      <c r="AU137" s="270" t="s">
        <v>94</v>
      </c>
      <c r="AV137" s="13" t="s">
        <v>94</v>
      </c>
      <c r="AW137" s="13" t="s">
        <v>41</v>
      </c>
      <c r="AX137" s="13" t="s">
        <v>91</v>
      </c>
      <c r="AY137" s="270" t="s">
        <v>160</v>
      </c>
    </row>
    <row r="138" s="2" customFormat="1" ht="24" customHeight="1">
      <c r="A138" s="38"/>
      <c r="B138" s="39"/>
      <c r="C138" s="246" t="s">
        <v>176</v>
      </c>
      <c r="D138" s="246" t="s">
        <v>162</v>
      </c>
      <c r="E138" s="247" t="s">
        <v>745</v>
      </c>
      <c r="F138" s="248" t="s">
        <v>746</v>
      </c>
      <c r="G138" s="249" t="s">
        <v>208</v>
      </c>
      <c r="H138" s="250">
        <v>415.5</v>
      </c>
      <c r="I138" s="251"/>
      <c r="J138" s="252">
        <f>ROUND(I138*H138,2)</f>
        <v>0</v>
      </c>
      <c r="K138" s="248" t="s">
        <v>166</v>
      </c>
      <c r="L138" s="44"/>
      <c r="M138" s="253" t="s">
        <v>1</v>
      </c>
      <c r="N138" s="254" t="s">
        <v>49</v>
      </c>
      <c r="O138" s="91"/>
      <c r="P138" s="255">
        <f>O138*H138</f>
        <v>0</v>
      </c>
      <c r="Q138" s="255">
        <v>0.00013999999999999999</v>
      </c>
      <c r="R138" s="255">
        <f>Q138*H138</f>
        <v>0.058169999999999993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167</v>
      </c>
      <c r="AT138" s="257" t="s">
        <v>162</v>
      </c>
      <c r="AU138" s="257" t="s">
        <v>94</v>
      </c>
      <c r="AY138" s="16" t="s">
        <v>160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91</v>
      </c>
      <c r="BK138" s="258">
        <f>ROUND(I138*H138,2)</f>
        <v>0</v>
      </c>
      <c r="BL138" s="16" t="s">
        <v>167</v>
      </c>
      <c r="BM138" s="257" t="s">
        <v>747</v>
      </c>
    </row>
    <row r="139" s="2" customFormat="1" ht="16.5" customHeight="1">
      <c r="A139" s="38"/>
      <c r="B139" s="39"/>
      <c r="C139" s="285" t="s">
        <v>167</v>
      </c>
      <c r="D139" s="285" t="s">
        <v>218</v>
      </c>
      <c r="E139" s="286" t="s">
        <v>748</v>
      </c>
      <c r="F139" s="287" t="s">
        <v>749</v>
      </c>
      <c r="G139" s="288" t="s">
        <v>208</v>
      </c>
      <c r="H139" s="289">
        <v>477.82499999999999</v>
      </c>
      <c r="I139" s="290"/>
      <c r="J139" s="291">
        <f>ROUND(I139*H139,2)</f>
        <v>0</v>
      </c>
      <c r="K139" s="287" t="s">
        <v>166</v>
      </c>
      <c r="L139" s="292"/>
      <c r="M139" s="293" t="s">
        <v>1</v>
      </c>
      <c r="N139" s="294" t="s">
        <v>49</v>
      </c>
      <c r="O139" s="91"/>
      <c r="P139" s="255">
        <f>O139*H139</f>
        <v>0</v>
      </c>
      <c r="Q139" s="255">
        <v>0.00032000000000000003</v>
      </c>
      <c r="R139" s="255">
        <f>Q139*H139</f>
        <v>0.15290400000000001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205</v>
      </c>
      <c r="AT139" s="257" t="s">
        <v>218</v>
      </c>
      <c r="AU139" s="257" t="s">
        <v>94</v>
      </c>
      <c r="AY139" s="16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91</v>
      </c>
      <c r="BK139" s="258">
        <f>ROUND(I139*H139,2)</f>
        <v>0</v>
      </c>
      <c r="BL139" s="16" t="s">
        <v>167</v>
      </c>
      <c r="BM139" s="257" t="s">
        <v>750</v>
      </c>
    </row>
    <row r="140" s="2" customFormat="1">
      <c r="A140" s="38"/>
      <c r="B140" s="39"/>
      <c r="C140" s="40"/>
      <c r="D140" s="261" t="s">
        <v>180</v>
      </c>
      <c r="E140" s="40"/>
      <c r="F140" s="282" t="s">
        <v>751</v>
      </c>
      <c r="G140" s="40"/>
      <c r="H140" s="40"/>
      <c r="I140" s="154"/>
      <c r="J140" s="40"/>
      <c r="K140" s="40"/>
      <c r="L140" s="44"/>
      <c r="M140" s="283"/>
      <c r="N140" s="28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180</v>
      </c>
      <c r="AU140" s="16" t="s">
        <v>94</v>
      </c>
    </row>
    <row r="141" s="13" customFormat="1">
      <c r="A141" s="13"/>
      <c r="B141" s="259"/>
      <c r="C141" s="260"/>
      <c r="D141" s="261" t="s">
        <v>169</v>
      </c>
      <c r="E141" s="262" t="s">
        <v>1</v>
      </c>
      <c r="F141" s="263" t="s">
        <v>752</v>
      </c>
      <c r="G141" s="260"/>
      <c r="H141" s="264">
        <v>477.82499999999999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169</v>
      </c>
      <c r="AU141" s="270" t="s">
        <v>94</v>
      </c>
      <c r="AV141" s="13" t="s">
        <v>94</v>
      </c>
      <c r="AW141" s="13" t="s">
        <v>41</v>
      </c>
      <c r="AX141" s="13" t="s">
        <v>91</v>
      </c>
      <c r="AY141" s="270" t="s">
        <v>160</v>
      </c>
    </row>
    <row r="142" s="2" customFormat="1" ht="24" customHeight="1">
      <c r="A142" s="38"/>
      <c r="B142" s="39"/>
      <c r="C142" s="246" t="s">
        <v>188</v>
      </c>
      <c r="D142" s="246" t="s">
        <v>162</v>
      </c>
      <c r="E142" s="247" t="s">
        <v>753</v>
      </c>
      <c r="F142" s="248" t="s">
        <v>754</v>
      </c>
      <c r="G142" s="249" t="s">
        <v>165</v>
      </c>
      <c r="H142" s="250">
        <v>228.59999999999999</v>
      </c>
      <c r="I142" s="251"/>
      <c r="J142" s="252">
        <f>ROUND(I142*H142,2)</f>
        <v>0</v>
      </c>
      <c r="K142" s="248" t="s">
        <v>166</v>
      </c>
      <c r="L142" s="44"/>
      <c r="M142" s="253" t="s">
        <v>1</v>
      </c>
      <c r="N142" s="254" t="s">
        <v>49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167</v>
      </c>
      <c r="AT142" s="257" t="s">
        <v>162</v>
      </c>
      <c r="AU142" s="257" t="s">
        <v>94</v>
      </c>
      <c r="AY142" s="16" t="s">
        <v>160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91</v>
      </c>
      <c r="BK142" s="258">
        <f>ROUND(I142*H142,2)</f>
        <v>0</v>
      </c>
      <c r="BL142" s="16" t="s">
        <v>167</v>
      </c>
      <c r="BM142" s="257" t="s">
        <v>755</v>
      </c>
    </row>
    <row r="143" s="13" customFormat="1">
      <c r="A143" s="13"/>
      <c r="B143" s="259"/>
      <c r="C143" s="260"/>
      <c r="D143" s="261" t="s">
        <v>169</v>
      </c>
      <c r="E143" s="262" t="s">
        <v>1</v>
      </c>
      <c r="F143" s="263" t="s">
        <v>756</v>
      </c>
      <c r="G143" s="260"/>
      <c r="H143" s="264">
        <v>226.80000000000001</v>
      </c>
      <c r="I143" s="265"/>
      <c r="J143" s="260"/>
      <c r="K143" s="260"/>
      <c r="L143" s="266"/>
      <c r="M143" s="267"/>
      <c r="N143" s="268"/>
      <c r="O143" s="268"/>
      <c r="P143" s="268"/>
      <c r="Q143" s="268"/>
      <c r="R143" s="268"/>
      <c r="S143" s="268"/>
      <c r="T143" s="26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0" t="s">
        <v>169</v>
      </c>
      <c r="AU143" s="270" t="s">
        <v>94</v>
      </c>
      <c r="AV143" s="13" t="s">
        <v>94</v>
      </c>
      <c r="AW143" s="13" t="s">
        <v>41</v>
      </c>
      <c r="AX143" s="13" t="s">
        <v>84</v>
      </c>
      <c r="AY143" s="270" t="s">
        <v>160</v>
      </c>
    </row>
    <row r="144" s="13" customFormat="1">
      <c r="A144" s="13"/>
      <c r="B144" s="259"/>
      <c r="C144" s="260"/>
      <c r="D144" s="261" t="s">
        <v>169</v>
      </c>
      <c r="E144" s="262" t="s">
        <v>1</v>
      </c>
      <c r="F144" s="263" t="s">
        <v>757</v>
      </c>
      <c r="G144" s="260"/>
      <c r="H144" s="264">
        <v>1.8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169</v>
      </c>
      <c r="AU144" s="270" t="s">
        <v>94</v>
      </c>
      <c r="AV144" s="13" t="s">
        <v>94</v>
      </c>
      <c r="AW144" s="13" t="s">
        <v>41</v>
      </c>
      <c r="AX144" s="13" t="s">
        <v>84</v>
      </c>
      <c r="AY144" s="270" t="s">
        <v>160</v>
      </c>
    </row>
    <row r="145" s="14" customFormat="1">
      <c r="A145" s="14"/>
      <c r="B145" s="271"/>
      <c r="C145" s="272"/>
      <c r="D145" s="261" t="s">
        <v>169</v>
      </c>
      <c r="E145" s="273" t="s">
        <v>1</v>
      </c>
      <c r="F145" s="274" t="s">
        <v>172</v>
      </c>
      <c r="G145" s="272"/>
      <c r="H145" s="275">
        <v>228.59999999999999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1" t="s">
        <v>169</v>
      </c>
      <c r="AU145" s="281" t="s">
        <v>94</v>
      </c>
      <c r="AV145" s="14" t="s">
        <v>167</v>
      </c>
      <c r="AW145" s="14" t="s">
        <v>41</v>
      </c>
      <c r="AX145" s="14" t="s">
        <v>91</v>
      </c>
      <c r="AY145" s="281" t="s">
        <v>160</v>
      </c>
    </row>
    <row r="146" s="2" customFormat="1" ht="16.5" customHeight="1">
      <c r="A146" s="38"/>
      <c r="B146" s="39"/>
      <c r="C146" s="285" t="s">
        <v>194</v>
      </c>
      <c r="D146" s="285" t="s">
        <v>218</v>
      </c>
      <c r="E146" s="286" t="s">
        <v>758</v>
      </c>
      <c r="F146" s="287" t="s">
        <v>759</v>
      </c>
      <c r="G146" s="288" t="s">
        <v>185</v>
      </c>
      <c r="H146" s="289">
        <v>105.146</v>
      </c>
      <c r="I146" s="290"/>
      <c r="J146" s="291">
        <f>ROUND(I146*H146,2)</f>
        <v>0</v>
      </c>
      <c r="K146" s="287" t="s">
        <v>166</v>
      </c>
      <c r="L146" s="292"/>
      <c r="M146" s="293" t="s">
        <v>1</v>
      </c>
      <c r="N146" s="294" t="s">
        <v>49</v>
      </c>
      <c r="O146" s="91"/>
      <c r="P146" s="255">
        <f>O146*H146</f>
        <v>0</v>
      </c>
      <c r="Q146" s="255">
        <v>1</v>
      </c>
      <c r="R146" s="255">
        <f>Q146*H146</f>
        <v>105.146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205</v>
      </c>
      <c r="AT146" s="257" t="s">
        <v>218</v>
      </c>
      <c r="AU146" s="257" t="s">
        <v>94</v>
      </c>
      <c r="AY146" s="16" t="s">
        <v>160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91</v>
      </c>
      <c r="BK146" s="258">
        <f>ROUND(I146*H146,2)</f>
        <v>0</v>
      </c>
      <c r="BL146" s="16" t="s">
        <v>167</v>
      </c>
      <c r="BM146" s="257" t="s">
        <v>760</v>
      </c>
    </row>
    <row r="147" s="13" customFormat="1">
      <c r="A147" s="13"/>
      <c r="B147" s="259"/>
      <c r="C147" s="260"/>
      <c r="D147" s="261" t="s">
        <v>169</v>
      </c>
      <c r="E147" s="262" t="s">
        <v>1</v>
      </c>
      <c r="F147" s="263" t="s">
        <v>761</v>
      </c>
      <c r="G147" s="260"/>
      <c r="H147" s="264">
        <v>3.4199999999999999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169</v>
      </c>
      <c r="AU147" s="270" t="s">
        <v>94</v>
      </c>
      <c r="AV147" s="13" t="s">
        <v>94</v>
      </c>
      <c r="AW147" s="13" t="s">
        <v>41</v>
      </c>
      <c r="AX147" s="13" t="s">
        <v>84</v>
      </c>
      <c r="AY147" s="270" t="s">
        <v>160</v>
      </c>
    </row>
    <row r="148" s="13" customFormat="1">
      <c r="A148" s="13"/>
      <c r="B148" s="259"/>
      <c r="C148" s="260"/>
      <c r="D148" s="261" t="s">
        <v>169</v>
      </c>
      <c r="E148" s="262" t="s">
        <v>1</v>
      </c>
      <c r="F148" s="263" t="s">
        <v>762</v>
      </c>
      <c r="G148" s="260"/>
      <c r="H148" s="264">
        <v>101.726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169</v>
      </c>
      <c r="AU148" s="270" t="s">
        <v>94</v>
      </c>
      <c r="AV148" s="13" t="s">
        <v>94</v>
      </c>
      <c r="AW148" s="13" t="s">
        <v>41</v>
      </c>
      <c r="AX148" s="13" t="s">
        <v>84</v>
      </c>
      <c r="AY148" s="270" t="s">
        <v>160</v>
      </c>
    </row>
    <row r="149" s="14" customFormat="1">
      <c r="A149" s="14"/>
      <c r="B149" s="271"/>
      <c r="C149" s="272"/>
      <c r="D149" s="261" t="s">
        <v>169</v>
      </c>
      <c r="E149" s="273" t="s">
        <v>1</v>
      </c>
      <c r="F149" s="274" t="s">
        <v>172</v>
      </c>
      <c r="G149" s="272"/>
      <c r="H149" s="275">
        <v>105.146</v>
      </c>
      <c r="I149" s="276"/>
      <c r="J149" s="272"/>
      <c r="K149" s="272"/>
      <c r="L149" s="277"/>
      <c r="M149" s="278"/>
      <c r="N149" s="279"/>
      <c r="O149" s="279"/>
      <c r="P149" s="279"/>
      <c r="Q149" s="279"/>
      <c r="R149" s="279"/>
      <c r="S149" s="279"/>
      <c r="T149" s="28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1" t="s">
        <v>169</v>
      </c>
      <c r="AU149" s="281" t="s">
        <v>94</v>
      </c>
      <c r="AV149" s="14" t="s">
        <v>167</v>
      </c>
      <c r="AW149" s="14" t="s">
        <v>41</v>
      </c>
      <c r="AX149" s="14" t="s">
        <v>91</v>
      </c>
      <c r="AY149" s="281" t="s">
        <v>160</v>
      </c>
    </row>
    <row r="150" s="2" customFormat="1" ht="16.5" customHeight="1">
      <c r="A150" s="38"/>
      <c r="B150" s="39"/>
      <c r="C150" s="285" t="s">
        <v>200</v>
      </c>
      <c r="D150" s="285" t="s">
        <v>218</v>
      </c>
      <c r="E150" s="286" t="s">
        <v>763</v>
      </c>
      <c r="F150" s="287" t="s">
        <v>764</v>
      </c>
      <c r="G150" s="288" t="s">
        <v>185</v>
      </c>
      <c r="H150" s="289">
        <v>312.64400000000001</v>
      </c>
      <c r="I150" s="290"/>
      <c r="J150" s="291">
        <f>ROUND(I150*H150,2)</f>
        <v>0</v>
      </c>
      <c r="K150" s="287" t="s">
        <v>1</v>
      </c>
      <c r="L150" s="292"/>
      <c r="M150" s="293" t="s">
        <v>1</v>
      </c>
      <c r="N150" s="294" t="s">
        <v>49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205</v>
      </c>
      <c r="AT150" s="257" t="s">
        <v>218</v>
      </c>
      <c r="AU150" s="257" t="s">
        <v>94</v>
      </c>
      <c r="AY150" s="16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91</v>
      </c>
      <c r="BK150" s="258">
        <f>ROUND(I150*H150,2)</f>
        <v>0</v>
      </c>
      <c r="BL150" s="16" t="s">
        <v>167</v>
      </c>
      <c r="BM150" s="257" t="s">
        <v>765</v>
      </c>
    </row>
    <row r="151" s="13" customFormat="1">
      <c r="A151" s="13"/>
      <c r="B151" s="259"/>
      <c r="C151" s="260"/>
      <c r="D151" s="261" t="s">
        <v>169</v>
      </c>
      <c r="E151" s="262" t="s">
        <v>1</v>
      </c>
      <c r="F151" s="263" t="s">
        <v>766</v>
      </c>
      <c r="G151" s="260"/>
      <c r="H151" s="264">
        <v>137.268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169</v>
      </c>
      <c r="AU151" s="270" t="s">
        <v>94</v>
      </c>
      <c r="AV151" s="13" t="s">
        <v>94</v>
      </c>
      <c r="AW151" s="13" t="s">
        <v>41</v>
      </c>
      <c r="AX151" s="13" t="s">
        <v>84</v>
      </c>
      <c r="AY151" s="270" t="s">
        <v>160</v>
      </c>
    </row>
    <row r="152" s="13" customFormat="1">
      <c r="A152" s="13"/>
      <c r="B152" s="259"/>
      <c r="C152" s="260"/>
      <c r="D152" s="261" t="s">
        <v>169</v>
      </c>
      <c r="E152" s="262" t="s">
        <v>1</v>
      </c>
      <c r="F152" s="263" t="s">
        <v>767</v>
      </c>
      <c r="G152" s="260"/>
      <c r="H152" s="264">
        <v>175.37600000000001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169</v>
      </c>
      <c r="AU152" s="270" t="s">
        <v>94</v>
      </c>
      <c r="AV152" s="13" t="s">
        <v>94</v>
      </c>
      <c r="AW152" s="13" t="s">
        <v>41</v>
      </c>
      <c r="AX152" s="13" t="s">
        <v>84</v>
      </c>
      <c r="AY152" s="270" t="s">
        <v>160</v>
      </c>
    </row>
    <row r="153" s="14" customFormat="1">
      <c r="A153" s="14"/>
      <c r="B153" s="271"/>
      <c r="C153" s="272"/>
      <c r="D153" s="261" t="s">
        <v>169</v>
      </c>
      <c r="E153" s="273" t="s">
        <v>1</v>
      </c>
      <c r="F153" s="274" t="s">
        <v>172</v>
      </c>
      <c r="G153" s="272"/>
      <c r="H153" s="275">
        <v>312.64400000000001</v>
      </c>
      <c r="I153" s="276"/>
      <c r="J153" s="272"/>
      <c r="K153" s="272"/>
      <c r="L153" s="277"/>
      <c r="M153" s="278"/>
      <c r="N153" s="279"/>
      <c r="O153" s="279"/>
      <c r="P153" s="279"/>
      <c r="Q153" s="279"/>
      <c r="R153" s="279"/>
      <c r="S153" s="279"/>
      <c r="T153" s="28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1" t="s">
        <v>169</v>
      </c>
      <c r="AU153" s="281" t="s">
        <v>94</v>
      </c>
      <c r="AV153" s="14" t="s">
        <v>167</v>
      </c>
      <c r="AW153" s="14" t="s">
        <v>41</v>
      </c>
      <c r="AX153" s="14" t="s">
        <v>91</v>
      </c>
      <c r="AY153" s="281" t="s">
        <v>160</v>
      </c>
    </row>
    <row r="154" s="2" customFormat="1" ht="24" customHeight="1">
      <c r="A154" s="38"/>
      <c r="B154" s="39"/>
      <c r="C154" s="246" t="s">
        <v>205</v>
      </c>
      <c r="D154" s="246" t="s">
        <v>162</v>
      </c>
      <c r="E154" s="247" t="s">
        <v>768</v>
      </c>
      <c r="F154" s="248" t="s">
        <v>769</v>
      </c>
      <c r="G154" s="249" t="s">
        <v>208</v>
      </c>
      <c r="H154" s="250">
        <v>415.5</v>
      </c>
      <c r="I154" s="251"/>
      <c r="J154" s="252">
        <f>ROUND(I154*H154,2)</f>
        <v>0</v>
      </c>
      <c r="K154" s="248" t="s">
        <v>166</v>
      </c>
      <c r="L154" s="44"/>
      <c r="M154" s="253" t="s">
        <v>1</v>
      </c>
      <c r="N154" s="254" t="s">
        <v>49</v>
      </c>
      <c r="O154" s="91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167</v>
      </c>
      <c r="AT154" s="257" t="s">
        <v>162</v>
      </c>
      <c r="AU154" s="257" t="s">
        <v>94</v>
      </c>
      <c r="AY154" s="16" t="s">
        <v>160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91</v>
      </c>
      <c r="BK154" s="258">
        <f>ROUND(I154*H154,2)</f>
        <v>0</v>
      </c>
      <c r="BL154" s="16" t="s">
        <v>167</v>
      </c>
      <c r="BM154" s="257" t="s">
        <v>770</v>
      </c>
    </row>
    <row r="155" s="2" customFormat="1" ht="16.5" customHeight="1">
      <c r="A155" s="38"/>
      <c r="B155" s="39"/>
      <c r="C155" s="285" t="s">
        <v>212</v>
      </c>
      <c r="D155" s="285" t="s">
        <v>218</v>
      </c>
      <c r="E155" s="286" t="s">
        <v>771</v>
      </c>
      <c r="F155" s="287" t="s">
        <v>772</v>
      </c>
      <c r="G155" s="288" t="s">
        <v>374</v>
      </c>
      <c r="H155" s="289">
        <v>6.2329999999999997</v>
      </c>
      <c r="I155" s="290"/>
      <c r="J155" s="291">
        <f>ROUND(I155*H155,2)</f>
        <v>0</v>
      </c>
      <c r="K155" s="287" t="s">
        <v>166</v>
      </c>
      <c r="L155" s="292"/>
      <c r="M155" s="293" t="s">
        <v>1</v>
      </c>
      <c r="N155" s="294" t="s">
        <v>49</v>
      </c>
      <c r="O155" s="91"/>
      <c r="P155" s="255">
        <f>O155*H155</f>
        <v>0</v>
      </c>
      <c r="Q155" s="255">
        <v>0.001</v>
      </c>
      <c r="R155" s="255">
        <f>Q155*H155</f>
        <v>0.0062329999999999998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205</v>
      </c>
      <c r="AT155" s="257" t="s">
        <v>218</v>
      </c>
      <c r="AU155" s="257" t="s">
        <v>94</v>
      </c>
      <c r="AY155" s="16" t="s">
        <v>160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91</v>
      </c>
      <c r="BK155" s="258">
        <f>ROUND(I155*H155,2)</f>
        <v>0</v>
      </c>
      <c r="BL155" s="16" t="s">
        <v>167</v>
      </c>
      <c r="BM155" s="257" t="s">
        <v>773</v>
      </c>
    </row>
    <row r="156" s="13" customFormat="1">
      <c r="A156" s="13"/>
      <c r="B156" s="259"/>
      <c r="C156" s="260"/>
      <c r="D156" s="261" t="s">
        <v>169</v>
      </c>
      <c r="E156" s="262" t="s">
        <v>1</v>
      </c>
      <c r="F156" s="263" t="s">
        <v>774</v>
      </c>
      <c r="G156" s="260"/>
      <c r="H156" s="264">
        <v>6.2329999999999997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169</v>
      </c>
      <c r="AU156" s="270" t="s">
        <v>94</v>
      </c>
      <c r="AV156" s="13" t="s">
        <v>94</v>
      </c>
      <c r="AW156" s="13" t="s">
        <v>41</v>
      </c>
      <c r="AX156" s="13" t="s">
        <v>91</v>
      </c>
      <c r="AY156" s="270" t="s">
        <v>160</v>
      </c>
    </row>
    <row r="157" s="2" customFormat="1" ht="24" customHeight="1">
      <c r="A157" s="38"/>
      <c r="B157" s="39"/>
      <c r="C157" s="246" t="s">
        <v>217</v>
      </c>
      <c r="D157" s="246" t="s">
        <v>162</v>
      </c>
      <c r="E157" s="247" t="s">
        <v>775</v>
      </c>
      <c r="F157" s="248" t="s">
        <v>776</v>
      </c>
      <c r="G157" s="249" t="s">
        <v>208</v>
      </c>
      <c r="H157" s="250">
        <v>415.5</v>
      </c>
      <c r="I157" s="251"/>
      <c r="J157" s="252">
        <f>ROUND(I157*H157,2)</f>
        <v>0</v>
      </c>
      <c r="K157" s="248" t="s">
        <v>166</v>
      </c>
      <c r="L157" s="44"/>
      <c r="M157" s="253" t="s">
        <v>1</v>
      </c>
      <c r="N157" s="254" t="s">
        <v>49</v>
      </c>
      <c r="O157" s="91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167</v>
      </c>
      <c r="AT157" s="257" t="s">
        <v>162</v>
      </c>
      <c r="AU157" s="257" t="s">
        <v>94</v>
      </c>
      <c r="AY157" s="16" t="s">
        <v>160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91</v>
      </c>
      <c r="BK157" s="258">
        <f>ROUND(I157*H157,2)</f>
        <v>0</v>
      </c>
      <c r="BL157" s="16" t="s">
        <v>167</v>
      </c>
      <c r="BM157" s="257" t="s">
        <v>777</v>
      </c>
    </row>
    <row r="158" s="2" customFormat="1">
      <c r="A158" s="38"/>
      <c r="B158" s="39"/>
      <c r="C158" s="40"/>
      <c r="D158" s="261" t="s">
        <v>180</v>
      </c>
      <c r="E158" s="40"/>
      <c r="F158" s="282" t="s">
        <v>778</v>
      </c>
      <c r="G158" s="40"/>
      <c r="H158" s="40"/>
      <c r="I158" s="154"/>
      <c r="J158" s="40"/>
      <c r="K158" s="40"/>
      <c r="L158" s="44"/>
      <c r="M158" s="283"/>
      <c r="N158" s="28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180</v>
      </c>
      <c r="AU158" s="16" t="s">
        <v>94</v>
      </c>
    </row>
    <row r="159" s="12" customFormat="1" ht="22.8" customHeight="1">
      <c r="A159" s="12"/>
      <c r="B159" s="230"/>
      <c r="C159" s="231"/>
      <c r="D159" s="232" t="s">
        <v>83</v>
      </c>
      <c r="E159" s="244" t="s">
        <v>94</v>
      </c>
      <c r="F159" s="244" t="s">
        <v>193</v>
      </c>
      <c r="G159" s="231"/>
      <c r="H159" s="231"/>
      <c r="I159" s="234"/>
      <c r="J159" s="245">
        <f>BK159</f>
        <v>0</v>
      </c>
      <c r="K159" s="231"/>
      <c r="L159" s="236"/>
      <c r="M159" s="237"/>
      <c r="N159" s="238"/>
      <c r="O159" s="238"/>
      <c r="P159" s="239">
        <f>SUM(P160:P161)</f>
        <v>0</v>
      </c>
      <c r="Q159" s="238"/>
      <c r="R159" s="239">
        <f>SUM(R160:R161)</f>
        <v>4.0614119999999998</v>
      </c>
      <c r="S159" s="238"/>
      <c r="T159" s="240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41" t="s">
        <v>91</v>
      </c>
      <c r="AT159" s="242" t="s">
        <v>83</v>
      </c>
      <c r="AU159" s="242" t="s">
        <v>91</v>
      </c>
      <c r="AY159" s="241" t="s">
        <v>160</v>
      </c>
      <c r="BK159" s="243">
        <f>SUM(BK160:BK161)</f>
        <v>0</v>
      </c>
    </row>
    <row r="160" s="2" customFormat="1" ht="16.5" customHeight="1">
      <c r="A160" s="38"/>
      <c r="B160" s="39"/>
      <c r="C160" s="246" t="s">
        <v>222</v>
      </c>
      <c r="D160" s="246" t="s">
        <v>162</v>
      </c>
      <c r="E160" s="247" t="s">
        <v>779</v>
      </c>
      <c r="F160" s="248" t="s">
        <v>780</v>
      </c>
      <c r="G160" s="249" t="s">
        <v>165</v>
      </c>
      <c r="H160" s="250">
        <v>1.8</v>
      </c>
      <c r="I160" s="251"/>
      <c r="J160" s="252">
        <f>ROUND(I160*H160,2)</f>
        <v>0</v>
      </c>
      <c r="K160" s="248" t="s">
        <v>166</v>
      </c>
      <c r="L160" s="44"/>
      <c r="M160" s="253" t="s">
        <v>1</v>
      </c>
      <c r="N160" s="254" t="s">
        <v>49</v>
      </c>
      <c r="O160" s="91"/>
      <c r="P160" s="255">
        <f>O160*H160</f>
        <v>0</v>
      </c>
      <c r="Q160" s="255">
        <v>2.2563399999999998</v>
      </c>
      <c r="R160" s="255">
        <f>Q160*H160</f>
        <v>4.0614119999999998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167</v>
      </c>
      <c r="AT160" s="257" t="s">
        <v>162</v>
      </c>
      <c r="AU160" s="257" t="s">
        <v>94</v>
      </c>
      <c r="AY160" s="16" t="s">
        <v>160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91</v>
      </c>
      <c r="BK160" s="258">
        <f>ROUND(I160*H160,2)</f>
        <v>0</v>
      </c>
      <c r="BL160" s="16" t="s">
        <v>167</v>
      </c>
      <c r="BM160" s="257" t="s">
        <v>781</v>
      </c>
    </row>
    <row r="161" s="2" customFormat="1">
      <c r="A161" s="38"/>
      <c r="B161" s="39"/>
      <c r="C161" s="40"/>
      <c r="D161" s="261" t="s">
        <v>180</v>
      </c>
      <c r="E161" s="40"/>
      <c r="F161" s="282" t="s">
        <v>782</v>
      </c>
      <c r="G161" s="40"/>
      <c r="H161" s="40"/>
      <c r="I161" s="154"/>
      <c r="J161" s="40"/>
      <c r="K161" s="40"/>
      <c r="L161" s="44"/>
      <c r="M161" s="283"/>
      <c r="N161" s="28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6" t="s">
        <v>180</v>
      </c>
      <c r="AU161" s="16" t="s">
        <v>94</v>
      </c>
    </row>
    <row r="162" s="12" customFormat="1" ht="22.8" customHeight="1">
      <c r="A162" s="12"/>
      <c r="B162" s="230"/>
      <c r="C162" s="231"/>
      <c r="D162" s="232" t="s">
        <v>83</v>
      </c>
      <c r="E162" s="244" t="s">
        <v>176</v>
      </c>
      <c r="F162" s="244" t="s">
        <v>246</v>
      </c>
      <c r="G162" s="231"/>
      <c r="H162" s="231"/>
      <c r="I162" s="234"/>
      <c r="J162" s="245">
        <f>BK162</f>
        <v>0</v>
      </c>
      <c r="K162" s="231"/>
      <c r="L162" s="236"/>
      <c r="M162" s="237"/>
      <c r="N162" s="238"/>
      <c r="O162" s="238"/>
      <c r="P162" s="239">
        <f>SUM(P163:P164)</f>
        <v>0</v>
      </c>
      <c r="Q162" s="238"/>
      <c r="R162" s="239">
        <f>SUM(R163:R164)</f>
        <v>10.356810749999999</v>
      </c>
      <c r="S162" s="238"/>
      <c r="T162" s="240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41" t="s">
        <v>91</v>
      </c>
      <c r="AT162" s="242" t="s">
        <v>83</v>
      </c>
      <c r="AU162" s="242" t="s">
        <v>91</v>
      </c>
      <c r="AY162" s="241" t="s">
        <v>160</v>
      </c>
      <c r="BK162" s="243">
        <f>SUM(BK163:BK164)</f>
        <v>0</v>
      </c>
    </row>
    <row r="163" s="2" customFormat="1" ht="24" customHeight="1">
      <c r="A163" s="38"/>
      <c r="B163" s="39"/>
      <c r="C163" s="246" t="s">
        <v>226</v>
      </c>
      <c r="D163" s="246" t="s">
        <v>162</v>
      </c>
      <c r="E163" s="247" t="s">
        <v>783</v>
      </c>
      <c r="F163" s="248" t="s">
        <v>784</v>
      </c>
      <c r="G163" s="249" t="s">
        <v>165</v>
      </c>
      <c r="H163" s="250">
        <v>4.5</v>
      </c>
      <c r="I163" s="251"/>
      <c r="J163" s="252">
        <f>ROUND(I163*H163,2)</f>
        <v>0</v>
      </c>
      <c r="K163" s="248" t="s">
        <v>166</v>
      </c>
      <c r="L163" s="44"/>
      <c r="M163" s="253" t="s">
        <v>1</v>
      </c>
      <c r="N163" s="254" t="s">
        <v>49</v>
      </c>
      <c r="O163" s="91"/>
      <c r="P163" s="255">
        <f>O163*H163</f>
        <v>0</v>
      </c>
      <c r="Q163" s="255">
        <v>2.3015135</v>
      </c>
      <c r="R163" s="255">
        <f>Q163*H163</f>
        <v>10.356810749999999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167</v>
      </c>
      <c r="AT163" s="257" t="s">
        <v>162</v>
      </c>
      <c r="AU163" s="257" t="s">
        <v>94</v>
      </c>
      <c r="AY163" s="16" t="s">
        <v>160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91</v>
      </c>
      <c r="BK163" s="258">
        <f>ROUND(I163*H163,2)</f>
        <v>0</v>
      </c>
      <c r="BL163" s="16" t="s">
        <v>167</v>
      </c>
      <c r="BM163" s="257" t="s">
        <v>785</v>
      </c>
    </row>
    <row r="164" s="13" customFormat="1">
      <c r="A164" s="13"/>
      <c r="B164" s="259"/>
      <c r="C164" s="260"/>
      <c r="D164" s="261" t="s">
        <v>169</v>
      </c>
      <c r="E164" s="262" t="s">
        <v>1</v>
      </c>
      <c r="F164" s="263" t="s">
        <v>786</v>
      </c>
      <c r="G164" s="260"/>
      <c r="H164" s="264">
        <v>4.5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169</v>
      </c>
      <c r="AU164" s="270" t="s">
        <v>94</v>
      </c>
      <c r="AV164" s="13" t="s">
        <v>94</v>
      </c>
      <c r="AW164" s="13" t="s">
        <v>41</v>
      </c>
      <c r="AX164" s="13" t="s">
        <v>91</v>
      </c>
      <c r="AY164" s="270" t="s">
        <v>160</v>
      </c>
    </row>
    <row r="165" s="12" customFormat="1" ht="22.8" customHeight="1">
      <c r="A165" s="12"/>
      <c r="B165" s="230"/>
      <c r="C165" s="231"/>
      <c r="D165" s="232" t="s">
        <v>83</v>
      </c>
      <c r="E165" s="244" t="s">
        <v>188</v>
      </c>
      <c r="F165" s="244" t="s">
        <v>355</v>
      </c>
      <c r="G165" s="231"/>
      <c r="H165" s="231"/>
      <c r="I165" s="234"/>
      <c r="J165" s="245">
        <f>BK165</f>
        <v>0</v>
      </c>
      <c r="K165" s="231"/>
      <c r="L165" s="236"/>
      <c r="M165" s="237"/>
      <c r="N165" s="238"/>
      <c r="O165" s="238"/>
      <c r="P165" s="239">
        <f>SUM(P166:P205)</f>
        <v>0</v>
      </c>
      <c r="Q165" s="238"/>
      <c r="R165" s="239">
        <f>SUM(R166:R205)</f>
        <v>314.45352488109603</v>
      </c>
      <c r="S165" s="238"/>
      <c r="T165" s="240">
        <f>SUM(T166:T205)</f>
        <v>193.95465999999999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1" t="s">
        <v>91</v>
      </c>
      <c r="AT165" s="242" t="s">
        <v>83</v>
      </c>
      <c r="AU165" s="242" t="s">
        <v>91</v>
      </c>
      <c r="AY165" s="241" t="s">
        <v>160</v>
      </c>
      <c r="BK165" s="243">
        <f>SUM(BK166:BK205)</f>
        <v>0</v>
      </c>
    </row>
    <row r="166" s="2" customFormat="1" ht="16.5" customHeight="1">
      <c r="A166" s="38"/>
      <c r="B166" s="39"/>
      <c r="C166" s="246" t="s">
        <v>230</v>
      </c>
      <c r="D166" s="246" t="s">
        <v>162</v>
      </c>
      <c r="E166" s="247" t="s">
        <v>787</v>
      </c>
      <c r="F166" s="248" t="s">
        <v>788</v>
      </c>
      <c r="G166" s="249" t="s">
        <v>165</v>
      </c>
      <c r="H166" s="250">
        <v>143</v>
      </c>
      <c r="I166" s="251"/>
      <c r="J166" s="252">
        <f>ROUND(I166*H166,2)</f>
        <v>0</v>
      </c>
      <c r="K166" s="248" t="s">
        <v>166</v>
      </c>
      <c r="L166" s="44"/>
      <c r="M166" s="253" t="s">
        <v>1</v>
      </c>
      <c r="N166" s="254" t="s">
        <v>49</v>
      </c>
      <c r="O166" s="91"/>
      <c r="P166" s="255">
        <f>O166*H166</f>
        <v>0</v>
      </c>
      <c r="Q166" s="255">
        <v>2.03485</v>
      </c>
      <c r="R166" s="255">
        <f>Q166*H166</f>
        <v>290.98354999999998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167</v>
      </c>
      <c r="AT166" s="257" t="s">
        <v>162</v>
      </c>
      <c r="AU166" s="257" t="s">
        <v>94</v>
      </c>
      <c r="AY166" s="16" t="s">
        <v>160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6" t="s">
        <v>91</v>
      </c>
      <c r="BK166" s="258">
        <f>ROUND(I166*H166,2)</f>
        <v>0</v>
      </c>
      <c r="BL166" s="16" t="s">
        <v>167</v>
      </c>
      <c r="BM166" s="257" t="s">
        <v>789</v>
      </c>
    </row>
    <row r="167" s="2" customFormat="1" ht="24" customHeight="1">
      <c r="A167" s="38"/>
      <c r="B167" s="39"/>
      <c r="C167" s="246" t="s">
        <v>236</v>
      </c>
      <c r="D167" s="246" t="s">
        <v>162</v>
      </c>
      <c r="E167" s="247" t="s">
        <v>790</v>
      </c>
      <c r="F167" s="248" t="s">
        <v>791</v>
      </c>
      <c r="G167" s="249" t="s">
        <v>165</v>
      </c>
      <c r="H167" s="250">
        <v>143</v>
      </c>
      <c r="I167" s="251"/>
      <c r="J167" s="252">
        <f>ROUND(I167*H167,2)</f>
        <v>0</v>
      </c>
      <c r="K167" s="248" t="s">
        <v>166</v>
      </c>
      <c r="L167" s="44"/>
      <c r="M167" s="253" t="s">
        <v>1</v>
      </c>
      <c r="N167" s="254" t="s">
        <v>49</v>
      </c>
      <c r="O167" s="91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167</v>
      </c>
      <c r="AT167" s="257" t="s">
        <v>162</v>
      </c>
      <c r="AU167" s="257" t="s">
        <v>94</v>
      </c>
      <c r="AY167" s="16" t="s">
        <v>160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91</v>
      </c>
      <c r="BK167" s="258">
        <f>ROUND(I167*H167,2)</f>
        <v>0</v>
      </c>
      <c r="BL167" s="16" t="s">
        <v>167</v>
      </c>
      <c r="BM167" s="257" t="s">
        <v>792</v>
      </c>
    </row>
    <row r="168" s="2" customFormat="1" ht="24" customHeight="1">
      <c r="A168" s="38"/>
      <c r="B168" s="39"/>
      <c r="C168" s="246" t="s">
        <v>8</v>
      </c>
      <c r="D168" s="246" t="s">
        <v>162</v>
      </c>
      <c r="E168" s="247" t="s">
        <v>793</v>
      </c>
      <c r="F168" s="248" t="s">
        <v>794</v>
      </c>
      <c r="G168" s="249" t="s">
        <v>165</v>
      </c>
      <c r="H168" s="250">
        <v>95.846000000000004</v>
      </c>
      <c r="I168" s="251"/>
      <c r="J168" s="252">
        <f>ROUND(I168*H168,2)</f>
        <v>0</v>
      </c>
      <c r="K168" s="248" t="s">
        <v>166</v>
      </c>
      <c r="L168" s="44"/>
      <c r="M168" s="253" t="s">
        <v>1</v>
      </c>
      <c r="N168" s="254" t="s">
        <v>49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1.8080000000000001</v>
      </c>
      <c r="T168" s="256">
        <f>S168*H168</f>
        <v>173.289568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167</v>
      </c>
      <c r="AT168" s="257" t="s">
        <v>162</v>
      </c>
      <c r="AU168" s="257" t="s">
        <v>94</v>
      </c>
      <c r="AY168" s="16" t="s">
        <v>160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91</v>
      </c>
      <c r="BK168" s="258">
        <f>ROUND(I168*H168,2)</f>
        <v>0</v>
      </c>
      <c r="BL168" s="16" t="s">
        <v>167</v>
      </c>
      <c r="BM168" s="257" t="s">
        <v>795</v>
      </c>
    </row>
    <row r="169" s="13" customFormat="1">
      <c r="A169" s="13"/>
      <c r="B169" s="259"/>
      <c r="C169" s="260"/>
      <c r="D169" s="261" t="s">
        <v>169</v>
      </c>
      <c r="E169" s="262" t="s">
        <v>1</v>
      </c>
      <c r="F169" s="263" t="s">
        <v>796</v>
      </c>
      <c r="G169" s="260"/>
      <c r="H169" s="264">
        <v>95.846000000000004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169</v>
      </c>
      <c r="AU169" s="270" t="s">
        <v>94</v>
      </c>
      <c r="AV169" s="13" t="s">
        <v>94</v>
      </c>
      <c r="AW169" s="13" t="s">
        <v>41</v>
      </c>
      <c r="AX169" s="13" t="s">
        <v>91</v>
      </c>
      <c r="AY169" s="270" t="s">
        <v>160</v>
      </c>
    </row>
    <row r="170" s="2" customFormat="1" ht="24" customHeight="1">
      <c r="A170" s="38"/>
      <c r="B170" s="39"/>
      <c r="C170" s="246" t="s">
        <v>247</v>
      </c>
      <c r="D170" s="246" t="s">
        <v>162</v>
      </c>
      <c r="E170" s="247" t="s">
        <v>797</v>
      </c>
      <c r="F170" s="248" t="s">
        <v>798</v>
      </c>
      <c r="G170" s="249" t="s">
        <v>165</v>
      </c>
      <c r="H170" s="250">
        <v>95.846000000000004</v>
      </c>
      <c r="I170" s="251"/>
      <c r="J170" s="252">
        <f>ROUND(I170*H170,2)</f>
        <v>0</v>
      </c>
      <c r="K170" s="248" t="s">
        <v>166</v>
      </c>
      <c r="L170" s="44"/>
      <c r="M170" s="253" t="s">
        <v>1</v>
      </c>
      <c r="N170" s="254" t="s">
        <v>49</v>
      </c>
      <c r="O170" s="91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167</v>
      </c>
      <c r="AT170" s="257" t="s">
        <v>162</v>
      </c>
      <c r="AU170" s="257" t="s">
        <v>94</v>
      </c>
      <c r="AY170" s="16" t="s">
        <v>160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6" t="s">
        <v>91</v>
      </c>
      <c r="BK170" s="258">
        <f>ROUND(I170*H170,2)</f>
        <v>0</v>
      </c>
      <c r="BL170" s="16" t="s">
        <v>167</v>
      </c>
      <c r="BM170" s="257" t="s">
        <v>799</v>
      </c>
    </row>
    <row r="171" s="2" customFormat="1" ht="24" customHeight="1">
      <c r="A171" s="38"/>
      <c r="B171" s="39"/>
      <c r="C171" s="246" t="s">
        <v>253</v>
      </c>
      <c r="D171" s="246" t="s">
        <v>162</v>
      </c>
      <c r="E171" s="247" t="s">
        <v>800</v>
      </c>
      <c r="F171" s="248" t="s">
        <v>801</v>
      </c>
      <c r="G171" s="249" t="s">
        <v>197</v>
      </c>
      <c r="H171" s="250">
        <v>42.597999999999999</v>
      </c>
      <c r="I171" s="251"/>
      <c r="J171" s="252">
        <f>ROUND(I171*H171,2)</f>
        <v>0</v>
      </c>
      <c r="K171" s="248" t="s">
        <v>166</v>
      </c>
      <c r="L171" s="44"/>
      <c r="M171" s="253" t="s">
        <v>1</v>
      </c>
      <c r="N171" s="254" t="s">
        <v>49</v>
      </c>
      <c r="O171" s="91"/>
      <c r="P171" s="255">
        <f>O171*H171</f>
        <v>0</v>
      </c>
      <c r="Q171" s="255">
        <v>0.041567052</v>
      </c>
      <c r="R171" s="255">
        <f>Q171*H171</f>
        <v>1.770673281096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167</v>
      </c>
      <c r="AT171" s="257" t="s">
        <v>162</v>
      </c>
      <c r="AU171" s="257" t="s">
        <v>94</v>
      </c>
      <c r="AY171" s="16" t="s">
        <v>160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6" t="s">
        <v>91</v>
      </c>
      <c r="BK171" s="258">
        <f>ROUND(I171*H171,2)</f>
        <v>0</v>
      </c>
      <c r="BL171" s="16" t="s">
        <v>167</v>
      </c>
      <c r="BM171" s="257" t="s">
        <v>802</v>
      </c>
    </row>
    <row r="172" s="13" customFormat="1">
      <c r="A172" s="13"/>
      <c r="B172" s="259"/>
      <c r="C172" s="260"/>
      <c r="D172" s="261" t="s">
        <v>169</v>
      </c>
      <c r="E172" s="262" t="s">
        <v>1</v>
      </c>
      <c r="F172" s="263" t="s">
        <v>803</v>
      </c>
      <c r="G172" s="260"/>
      <c r="H172" s="264">
        <v>15.631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169</v>
      </c>
      <c r="AU172" s="270" t="s">
        <v>94</v>
      </c>
      <c r="AV172" s="13" t="s">
        <v>94</v>
      </c>
      <c r="AW172" s="13" t="s">
        <v>41</v>
      </c>
      <c r="AX172" s="13" t="s">
        <v>84</v>
      </c>
      <c r="AY172" s="270" t="s">
        <v>160</v>
      </c>
    </row>
    <row r="173" s="13" customFormat="1">
      <c r="A173" s="13"/>
      <c r="B173" s="259"/>
      <c r="C173" s="260"/>
      <c r="D173" s="261" t="s">
        <v>169</v>
      </c>
      <c r="E173" s="262" t="s">
        <v>1</v>
      </c>
      <c r="F173" s="263" t="s">
        <v>804</v>
      </c>
      <c r="G173" s="260"/>
      <c r="H173" s="264">
        <v>11.380000000000001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169</v>
      </c>
      <c r="AU173" s="270" t="s">
        <v>94</v>
      </c>
      <c r="AV173" s="13" t="s">
        <v>94</v>
      </c>
      <c r="AW173" s="13" t="s">
        <v>41</v>
      </c>
      <c r="AX173" s="13" t="s">
        <v>84</v>
      </c>
      <c r="AY173" s="270" t="s">
        <v>160</v>
      </c>
    </row>
    <row r="174" s="13" customFormat="1">
      <c r="A174" s="13"/>
      <c r="B174" s="259"/>
      <c r="C174" s="260"/>
      <c r="D174" s="261" t="s">
        <v>169</v>
      </c>
      <c r="E174" s="262" t="s">
        <v>1</v>
      </c>
      <c r="F174" s="263" t="s">
        <v>805</v>
      </c>
      <c r="G174" s="260"/>
      <c r="H174" s="264">
        <v>15.587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169</v>
      </c>
      <c r="AU174" s="270" t="s">
        <v>94</v>
      </c>
      <c r="AV174" s="13" t="s">
        <v>94</v>
      </c>
      <c r="AW174" s="13" t="s">
        <v>41</v>
      </c>
      <c r="AX174" s="13" t="s">
        <v>84</v>
      </c>
      <c r="AY174" s="270" t="s">
        <v>160</v>
      </c>
    </row>
    <row r="175" s="14" customFormat="1">
      <c r="A175" s="14"/>
      <c r="B175" s="271"/>
      <c r="C175" s="272"/>
      <c r="D175" s="261" t="s">
        <v>169</v>
      </c>
      <c r="E175" s="273" t="s">
        <v>1</v>
      </c>
      <c r="F175" s="274" t="s">
        <v>172</v>
      </c>
      <c r="G175" s="272"/>
      <c r="H175" s="275">
        <v>42.597999999999999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1" t="s">
        <v>169</v>
      </c>
      <c r="AU175" s="281" t="s">
        <v>94</v>
      </c>
      <c r="AV175" s="14" t="s">
        <v>167</v>
      </c>
      <c r="AW175" s="14" t="s">
        <v>41</v>
      </c>
      <c r="AX175" s="14" t="s">
        <v>91</v>
      </c>
      <c r="AY175" s="281" t="s">
        <v>160</v>
      </c>
    </row>
    <row r="176" s="2" customFormat="1" ht="36" customHeight="1">
      <c r="A176" s="38"/>
      <c r="B176" s="39"/>
      <c r="C176" s="285" t="s">
        <v>259</v>
      </c>
      <c r="D176" s="285" t="s">
        <v>218</v>
      </c>
      <c r="E176" s="286" t="s">
        <v>806</v>
      </c>
      <c r="F176" s="287" t="s">
        <v>807</v>
      </c>
      <c r="G176" s="288" t="s">
        <v>233</v>
      </c>
      <c r="H176" s="289">
        <v>47</v>
      </c>
      <c r="I176" s="290"/>
      <c r="J176" s="291">
        <f>ROUND(I176*H176,2)</f>
        <v>0</v>
      </c>
      <c r="K176" s="287" t="s">
        <v>1</v>
      </c>
      <c r="L176" s="292"/>
      <c r="M176" s="293" t="s">
        <v>1</v>
      </c>
      <c r="N176" s="294" t="s">
        <v>49</v>
      </c>
      <c r="O176" s="91"/>
      <c r="P176" s="255">
        <f>O176*H176</f>
        <v>0</v>
      </c>
      <c r="Q176" s="255">
        <v>0.27200000000000002</v>
      </c>
      <c r="R176" s="255">
        <f>Q176*H176</f>
        <v>12.784000000000001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205</v>
      </c>
      <c r="AT176" s="257" t="s">
        <v>218</v>
      </c>
      <c r="AU176" s="257" t="s">
        <v>94</v>
      </c>
      <c r="AY176" s="16" t="s">
        <v>160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6" t="s">
        <v>91</v>
      </c>
      <c r="BK176" s="258">
        <f>ROUND(I176*H176,2)</f>
        <v>0</v>
      </c>
      <c r="BL176" s="16" t="s">
        <v>167</v>
      </c>
      <c r="BM176" s="257" t="s">
        <v>808</v>
      </c>
    </row>
    <row r="177" s="2" customFormat="1">
      <c r="A177" s="38"/>
      <c r="B177" s="39"/>
      <c r="C177" s="40"/>
      <c r="D177" s="261" t="s">
        <v>180</v>
      </c>
      <c r="E177" s="40"/>
      <c r="F177" s="282" t="s">
        <v>809</v>
      </c>
      <c r="G177" s="40"/>
      <c r="H177" s="40"/>
      <c r="I177" s="154"/>
      <c r="J177" s="40"/>
      <c r="K177" s="40"/>
      <c r="L177" s="44"/>
      <c r="M177" s="283"/>
      <c r="N177" s="28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6" t="s">
        <v>180</v>
      </c>
      <c r="AU177" s="16" t="s">
        <v>94</v>
      </c>
    </row>
    <row r="178" s="2" customFormat="1" ht="36" customHeight="1">
      <c r="A178" s="38"/>
      <c r="B178" s="39"/>
      <c r="C178" s="285" t="s">
        <v>265</v>
      </c>
      <c r="D178" s="285" t="s">
        <v>218</v>
      </c>
      <c r="E178" s="286" t="s">
        <v>810</v>
      </c>
      <c r="F178" s="287" t="s">
        <v>811</v>
      </c>
      <c r="G178" s="288" t="s">
        <v>233</v>
      </c>
      <c r="H178" s="289">
        <v>17</v>
      </c>
      <c r="I178" s="290"/>
      <c r="J178" s="291">
        <f>ROUND(I178*H178,2)</f>
        <v>0</v>
      </c>
      <c r="K178" s="287" t="s">
        <v>1</v>
      </c>
      <c r="L178" s="292"/>
      <c r="M178" s="293" t="s">
        <v>1</v>
      </c>
      <c r="N178" s="294" t="s">
        <v>49</v>
      </c>
      <c r="O178" s="91"/>
      <c r="P178" s="255">
        <f>O178*H178</f>
        <v>0</v>
      </c>
      <c r="Q178" s="255">
        <v>0.27200000000000002</v>
      </c>
      <c r="R178" s="255">
        <f>Q178*H178</f>
        <v>4.6240000000000006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205</v>
      </c>
      <c r="AT178" s="257" t="s">
        <v>218</v>
      </c>
      <c r="AU178" s="257" t="s">
        <v>94</v>
      </c>
      <c r="AY178" s="16" t="s">
        <v>160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6" t="s">
        <v>91</v>
      </c>
      <c r="BK178" s="258">
        <f>ROUND(I178*H178,2)</f>
        <v>0</v>
      </c>
      <c r="BL178" s="16" t="s">
        <v>167</v>
      </c>
      <c r="BM178" s="257" t="s">
        <v>812</v>
      </c>
    </row>
    <row r="179" s="2" customFormat="1" ht="16.5" customHeight="1">
      <c r="A179" s="38"/>
      <c r="B179" s="39"/>
      <c r="C179" s="285" t="s">
        <v>271</v>
      </c>
      <c r="D179" s="285" t="s">
        <v>218</v>
      </c>
      <c r="E179" s="286" t="s">
        <v>813</v>
      </c>
      <c r="F179" s="287" t="s">
        <v>814</v>
      </c>
      <c r="G179" s="288" t="s">
        <v>185</v>
      </c>
      <c r="H179" s="289">
        <v>4.2320000000000002</v>
      </c>
      <c r="I179" s="290"/>
      <c r="J179" s="291">
        <f>ROUND(I179*H179,2)</f>
        <v>0</v>
      </c>
      <c r="K179" s="287" t="s">
        <v>166</v>
      </c>
      <c r="L179" s="292"/>
      <c r="M179" s="293" t="s">
        <v>1</v>
      </c>
      <c r="N179" s="294" t="s">
        <v>49</v>
      </c>
      <c r="O179" s="91"/>
      <c r="P179" s="255">
        <f>O179*H179</f>
        <v>0</v>
      </c>
      <c r="Q179" s="255">
        <v>1</v>
      </c>
      <c r="R179" s="255">
        <f>Q179*H179</f>
        <v>4.2320000000000002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205</v>
      </c>
      <c r="AT179" s="257" t="s">
        <v>218</v>
      </c>
      <c r="AU179" s="257" t="s">
        <v>94</v>
      </c>
      <c r="AY179" s="16" t="s">
        <v>160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6" t="s">
        <v>91</v>
      </c>
      <c r="BK179" s="258">
        <f>ROUND(I179*H179,2)</f>
        <v>0</v>
      </c>
      <c r="BL179" s="16" t="s">
        <v>167</v>
      </c>
      <c r="BM179" s="257" t="s">
        <v>815</v>
      </c>
    </row>
    <row r="180" s="13" customFormat="1">
      <c r="A180" s="13"/>
      <c r="B180" s="259"/>
      <c r="C180" s="260"/>
      <c r="D180" s="261" t="s">
        <v>169</v>
      </c>
      <c r="E180" s="262" t="s">
        <v>1</v>
      </c>
      <c r="F180" s="263" t="s">
        <v>816</v>
      </c>
      <c r="G180" s="260"/>
      <c r="H180" s="264">
        <v>4.2320000000000002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169</v>
      </c>
      <c r="AU180" s="270" t="s">
        <v>94</v>
      </c>
      <c r="AV180" s="13" t="s">
        <v>94</v>
      </c>
      <c r="AW180" s="13" t="s">
        <v>41</v>
      </c>
      <c r="AX180" s="13" t="s">
        <v>91</v>
      </c>
      <c r="AY180" s="270" t="s">
        <v>160</v>
      </c>
    </row>
    <row r="181" s="2" customFormat="1" ht="24" customHeight="1">
      <c r="A181" s="38"/>
      <c r="B181" s="39"/>
      <c r="C181" s="246" t="s">
        <v>7</v>
      </c>
      <c r="D181" s="246" t="s">
        <v>162</v>
      </c>
      <c r="E181" s="247" t="s">
        <v>817</v>
      </c>
      <c r="F181" s="248" t="s">
        <v>818</v>
      </c>
      <c r="G181" s="249" t="s">
        <v>197</v>
      </c>
      <c r="H181" s="250">
        <v>42.597999999999999</v>
      </c>
      <c r="I181" s="251"/>
      <c r="J181" s="252">
        <f>ROUND(I181*H181,2)</f>
        <v>0</v>
      </c>
      <c r="K181" s="248" t="s">
        <v>166</v>
      </c>
      <c r="L181" s="44"/>
      <c r="M181" s="253" t="s">
        <v>1</v>
      </c>
      <c r="N181" s="254" t="s">
        <v>49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167</v>
      </c>
      <c r="AT181" s="257" t="s">
        <v>162</v>
      </c>
      <c r="AU181" s="257" t="s">
        <v>94</v>
      </c>
      <c r="AY181" s="16" t="s">
        <v>160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6" t="s">
        <v>91</v>
      </c>
      <c r="BK181" s="258">
        <f>ROUND(I181*H181,2)</f>
        <v>0</v>
      </c>
      <c r="BL181" s="16" t="s">
        <v>167</v>
      </c>
      <c r="BM181" s="257" t="s">
        <v>819</v>
      </c>
    </row>
    <row r="182" s="2" customFormat="1" ht="24" customHeight="1">
      <c r="A182" s="38"/>
      <c r="B182" s="39"/>
      <c r="C182" s="246" t="s">
        <v>281</v>
      </c>
      <c r="D182" s="246" t="s">
        <v>162</v>
      </c>
      <c r="E182" s="247" t="s">
        <v>820</v>
      </c>
      <c r="F182" s="248" t="s">
        <v>821</v>
      </c>
      <c r="G182" s="249" t="s">
        <v>197</v>
      </c>
      <c r="H182" s="250">
        <v>42.598999999999997</v>
      </c>
      <c r="I182" s="251"/>
      <c r="J182" s="252">
        <f>ROUND(I182*H182,2)</f>
        <v>0</v>
      </c>
      <c r="K182" s="248" t="s">
        <v>166</v>
      </c>
      <c r="L182" s="44"/>
      <c r="M182" s="253" t="s">
        <v>1</v>
      </c>
      <c r="N182" s="254" t="s">
        <v>49</v>
      </c>
      <c r="O182" s="91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167</v>
      </c>
      <c r="AT182" s="257" t="s">
        <v>162</v>
      </c>
      <c r="AU182" s="257" t="s">
        <v>94</v>
      </c>
      <c r="AY182" s="16" t="s">
        <v>160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6" t="s">
        <v>91</v>
      </c>
      <c r="BK182" s="258">
        <f>ROUND(I182*H182,2)</f>
        <v>0</v>
      </c>
      <c r="BL182" s="16" t="s">
        <v>167</v>
      </c>
      <c r="BM182" s="257" t="s">
        <v>822</v>
      </c>
    </row>
    <row r="183" s="2" customFormat="1" ht="24" customHeight="1">
      <c r="A183" s="38"/>
      <c r="B183" s="39"/>
      <c r="C183" s="246" t="s">
        <v>288</v>
      </c>
      <c r="D183" s="246" t="s">
        <v>162</v>
      </c>
      <c r="E183" s="247" t="s">
        <v>823</v>
      </c>
      <c r="F183" s="248" t="s">
        <v>824</v>
      </c>
      <c r="G183" s="249" t="s">
        <v>197</v>
      </c>
      <c r="H183" s="250">
        <v>31.218</v>
      </c>
      <c r="I183" s="251"/>
      <c r="J183" s="252">
        <f>ROUND(I183*H183,2)</f>
        <v>0</v>
      </c>
      <c r="K183" s="248" t="s">
        <v>166</v>
      </c>
      <c r="L183" s="44"/>
      <c r="M183" s="253" t="s">
        <v>1</v>
      </c>
      <c r="N183" s="254" t="s">
        <v>49</v>
      </c>
      <c r="O183" s="91"/>
      <c r="P183" s="255">
        <f>O183*H183</f>
        <v>0</v>
      </c>
      <c r="Q183" s="255">
        <v>0</v>
      </c>
      <c r="R183" s="255">
        <f>Q183*H183</f>
        <v>0</v>
      </c>
      <c r="S183" s="255">
        <v>0.60399999999999998</v>
      </c>
      <c r="T183" s="256">
        <f>S183*H183</f>
        <v>18.855671999999998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167</v>
      </c>
      <c r="AT183" s="257" t="s">
        <v>162</v>
      </c>
      <c r="AU183" s="257" t="s">
        <v>94</v>
      </c>
      <c r="AY183" s="16" t="s">
        <v>160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6" t="s">
        <v>91</v>
      </c>
      <c r="BK183" s="258">
        <f>ROUND(I183*H183,2)</f>
        <v>0</v>
      </c>
      <c r="BL183" s="16" t="s">
        <v>167</v>
      </c>
      <c r="BM183" s="257" t="s">
        <v>825</v>
      </c>
    </row>
    <row r="184" s="13" customFormat="1">
      <c r="A184" s="13"/>
      <c r="B184" s="259"/>
      <c r="C184" s="260"/>
      <c r="D184" s="261" t="s">
        <v>169</v>
      </c>
      <c r="E184" s="262" t="s">
        <v>1</v>
      </c>
      <c r="F184" s="263" t="s">
        <v>826</v>
      </c>
      <c r="G184" s="260"/>
      <c r="H184" s="264">
        <v>15.631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169</v>
      </c>
      <c r="AU184" s="270" t="s">
        <v>94</v>
      </c>
      <c r="AV184" s="13" t="s">
        <v>94</v>
      </c>
      <c r="AW184" s="13" t="s">
        <v>41</v>
      </c>
      <c r="AX184" s="13" t="s">
        <v>84</v>
      </c>
      <c r="AY184" s="270" t="s">
        <v>160</v>
      </c>
    </row>
    <row r="185" s="13" customFormat="1">
      <c r="A185" s="13"/>
      <c r="B185" s="259"/>
      <c r="C185" s="260"/>
      <c r="D185" s="261" t="s">
        <v>169</v>
      </c>
      <c r="E185" s="262" t="s">
        <v>1</v>
      </c>
      <c r="F185" s="263" t="s">
        <v>827</v>
      </c>
      <c r="G185" s="260"/>
      <c r="H185" s="264">
        <v>15.587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169</v>
      </c>
      <c r="AU185" s="270" t="s">
        <v>94</v>
      </c>
      <c r="AV185" s="13" t="s">
        <v>94</v>
      </c>
      <c r="AW185" s="13" t="s">
        <v>41</v>
      </c>
      <c r="AX185" s="13" t="s">
        <v>84</v>
      </c>
      <c r="AY185" s="270" t="s">
        <v>160</v>
      </c>
    </row>
    <row r="186" s="14" customFormat="1">
      <c r="A186" s="14"/>
      <c r="B186" s="271"/>
      <c r="C186" s="272"/>
      <c r="D186" s="261" t="s">
        <v>169</v>
      </c>
      <c r="E186" s="273" t="s">
        <v>1</v>
      </c>
      <c r="F186" s="274" t="s">
        <v>172</v>
      </c>
      <c r="G186" s="272"/>
      <c r="H186" s="275">
        <v>31.218</v>
      </c>
      <c r="I186" s="276"/>
      <c r="J186" s="272"/>
      <c r="K186" s="272"/>
      <c r="L186" s="277"/>
      <c r="M186" s="278"/>
      <c r="N186" s="279"/>
      <c r="O186" s="279"/>
      <c r="P186" s="279"/>
      <c r="Q186" s="279"/>
      <c r="R186" s="279"/>
      <c r="S186" s="279"/>
      <c r="T186" s="28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1" t="s">
        <v>169</v>
      </c>
      <c r="AU186" s="281" t="s">
        <v>94</v>
      </c>
      <c r="AV186" s="14" t="s">
        <v>167</v>
      </c>
      <c r="AW186" s="14" t="s">
        <v>41</v>
      </c>
      <c r="AX186" s="14" t="s">
        <v>91</v>
      </c>
      <c r="AY186" s="281" t="s">
        <v>160</v>
      </c>
    </row>
    <row r="187" s="2" customFormat="1" ht="16.5" customHeight="1">
      <c r="A187" s="38"/>
      <c r="B187" s="39"/>
      <c r="C187" s="246" t="s">
        <v>294</v>
      </c>
      <c r="D187" s="246" t="s">
        <v>162</v>
      </c>
      <c r="E187" s="247" t="s">
        <v>828</v>
      </c>
      <c r="F187" s="248" t="s">
        <v>829</v>
      </c>
      <c r="G187" s="249" t="s">
        <v>197</v>
      </c>
      <c r="H187" s="250">
        <v>11.380000000000001</v>
      </c>
      <c r="I187" s="251"/>
      <c r="J187" s="252">
        <f>ROUND(I187*H187,2)</f>
        <v>0</v>
      </c>
      <c r="K187" s="248" t="s">
        <v>166</v>
      </c>
      <c r="L187" s="44"/>
      <c r="M187" s="253" t="s">
        <v>1</v>
      </c>
      <c r="N187" s="254" t="s">
        <v>49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0.159</v>
      </c>
      <c r="T187" s="256">
        <f>S187*H187</f>
        <v>1.8094200000000003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167</v>
      </c>
      <c r="AT187" s="257" t="s">
        <v>162</v>
      </c>
      <c r="AU187" s="257" t="s">
        <v>94</v>
      </c>
      <c r="AY187" s="16" t="s">
        <v>160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6" t="s">
        <v>91</v>
      </c>
      <c r="BK187" s="258">
        <f>ROUND(I187*H187,2)</f>
        <v>0</v>
      </c>
      <c r="BL187" s="16" t="s">
        <v>167</v>
      </c>
      <c r="BM187" s="257" t="s">
        <v>830</v>
      </c>
    </row>
    <row r="188" s="13" customFormat="1">
      <c r="A188" s="13"/>
      <c r="B188" s="259"/>
      <c r="C188" s="260"/>
      <c r="D188" s="261" t="s">
        <v>169</v>
      </c>
      <c r="E188" s="262" t="s">
        <v>1</v>
      </c>
      <c r="F188" s="263" t="s">
        <v>831</v>
      </c>
      <c r="G188" s="260"/>
      <c r="H188" s="264">
        <v>11.380000000000001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169</v>
      </c>
      <c r="AU188" s="270" t="s">
        <v>94</v>
      </c>
      <c r="AV188" s="13" t="s">
        <v>94</v>
      </c>
      <c r="AW188" s="13" t="s">
        <v>41</v>
      </c>
      <c r="AX188" s="13" t="s">
        <v>91</v>
      </c>
      <c r="AY188" s="270" t="s">
        <v>160</v>
      </c>
    </row>
    <row r="189" s="2" customFormat="1" ht="24" customHeight="1">
      <c r="A189" s="38"/>
      <c r="B189" s="39"/>
      <c r="C189" s="246" t="s">
        <v>299</v>
      </c>
      <c r="D189" s="246" t="s">
        <v>162</v>
      </c>
      <c r="E189" s="247" t="s">
        <v>832</v>
      </c>
      <c r="F189" s="248" t="s">
        <v>833</v>
      </c>
      <c r="G189" s="249" t="s">
        <v>197</v>
      </c>
      <c r="H189" s="250">
        <v>11.380000000000001</v>
      </c>
      <c r="I189" s="251"/>
      <c r="J189" s="252">
        <f>ROUND(I189*H189,2)</f>
        <v>0</v>
      </c>
      <c r="K189" s="248" t="s">
        <v>166</v>
      </c>
      <c r="L189" s="44"/>
      <c r="M189" s="253" t="s">
        <v>1</v>
      </c>
      <c r="N189" s="254" t="s">
        <v>49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167</v>
      </c>
      <c r="AT189" s="257" t="s">
        <v>162</v>
      </c>
      <c r="AU189" s="257" t="s">
        <v>94</v>
      </c>
      <c r="AY189" s="16" t="s">
        <v>160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6" t="s">
        <v>91</v>
      </c>
      <c r="BK189" s="258">
        <f>ROUND(I189*H189,2)</f>
        <v>0</v>
      </c>
      <c r="BL189" s="16" t="s">
        <v>167</v>
      </c>
      <c r="BM189" s="257" t="s">
        <v>834</v>
      </c>
    </row>
    <row r="190" s="2" customFormat="1" ht="24" customHeight="1">
      <c r="A190" s="38"/>
      <c r="B190" s="39"/>
      <c r="C190" s="246" t="s">
        <v>304</v>
      </c>
      <c r="D190" s="246" t="s">
        <v>162</v>
      </c>
      <c r="E190" s="247" t="s">
        <v>835</v>
      </c>
      <c r="F190" s="248" t="s">
        <v>836</v>
      </c>
      <c r="G190" s="249" t="s">
        <v>185</v>
      </c>
      <c r="H190" s="250">
        <v>23.428999999999998</v>
      </c>
      <c r="I190" s="251"/>
      <c r="J190" s="252">
        <f>ROUND(I190*H190,2)</f>
        <v>0</v>
      </c>
      <c r="K190" s="248" t="s">
        <v>166</v>
      </c>
      <c r="L190" s="44"/>
      <c r="M190" s="253" t="s">
        <v>1</v>
      </c>
      <c r="N190" s="254" t="s">
        <v>49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167</v>
      </c>
      <c r="AT190" s="257" t="s">
        <v>162</v>
      </c>
      <c r="AU190" s="257" t="s">
        <v>94</v>
      </c>
      <c r="AY190" s="16" t="s">
        <v>160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6" t="s">
        <v>91</v>
      </c>
      <c r="BK190" s="258">
        <f>ROUND(I190*H190,2)</f>
        <v>0</v>
      </c>
      <c r="BL190" s="16" t="s">
        <v>167</v>
      </c>
      <c r="BM190" s="257" t="s">
        <v>837</v>
      </c>
    </row>
    <row r="191" s="13" customFormat="1">
      <c r="A191" s="13"/>
      <c r="B191" s="259"/>
      <c r="C191" s="260"/>
      <c r="D191" s="261" t="s">
        <v>169</v>
      </c>
      <c r="E191" s="262" t="s">
        <v>1</v>
      </c>
      <c r="F191" s="263" t="s">
        <v>838</v>
      </c>
      <c r="G191" s="260"/>
      <c r="H191" s="264">
        <v>8.5969999999999995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169</v>
      </c>
      <c r="AU191" s="270" t="s">
        <v>94</v>
      </c>
      <c r="AV191" s="13" t="s">
        <v>94</v>
      </c>
      <c r="AW191" s="13" t="s">
        <v>41</v>
      </c>
      <c r="AX191" s="13" t="s">
        <v>84</v>
      </c>
      <c r="AY191" s="270" t="s">
        <v>160</v>
      </c>
    </row>
    <row r="192" s="13" customFormat="1">
      <c r="A192" s="13"/>
      <c r="B192" s="259"/>
      <c r="C192" s="260"/>
      <c r="D192" s="261" t="s">
        <v>169</v>
      </c>
      <c r="E192" s="262" t="s">
        <v>1</v>
      </c>
      <c r="F192" s="263" t="s">
        <v>839</v>
      </c>
      <c r="G192" s="260"/>
      <c r="H192" s="264">
        <v>6.2590000000000003</v>
      </c>
      <c r="I192" s="265"/>
      <c r="J192" s="260"/>
      <c r="K192" s="260"/>
      <c r="L192" s="266"/>
      <c r="M192" s="267"/>
      <c r="N192" s="268"/>
      <c r="O192" s="268"/>
      <c r="P192" s="268"/>
      <c r="Q192" s="268"/>
      <c r="R192" s="268"/>
      <c r="S192" s="268"/>
      <c r="T192" s="26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0" t="s">
        <v>169</v>
      </c>
      <c r="AU192" s="270" t="s">
        <v>94</v>
      </c>
      <c r="AV192" s="13" t="s">
        <v>94</v>
      </c>
      <c r="AW192" s="13" t="s">
        <v>41</v>
      </c>
      <c r="AX192" s="13" t="s">
        <v>84</v>
      </c>
      <c r="AY192" s="270" t="s">
        <v>160</v>
      </c>
    </row>
    <row r="193" s="13" customFormat="1">
      <c r="A193" s="13"/>
      <c r="B193" s="259"/>
      <c r="C193" s="260"/>
      <c r="D193" s="261" t="s">
        <v>169</v>
      </c>
      <c r="E193" s="262" t="s">
        <v>1</v>
      </c>
      <c r="F193" s="263" t="s">
        <v>840</v>
      </c>
      <c r="G193" s="260"/>
      <c r="H193" s="264">
        <v>8.5730000000000004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169</v>
      </c>
      <c r="AU193" s="270" t="s">
        <v>94</v>
      </c>
      <c r="AV193" s="13" t="s">
        <v>94</v>
      </c>
      <c r="AW193" s="13" t="s">
        <v>41</v>
      </c>
      <c r="AX193" s="13" t="s">
        <v>84</v>
      </c>
      <c r="AY193" s="270" t="s">
        <v>160</v>
      </c>
    </row>
    <row r="194" s="14" customFormat="1">
      <c r="A194" s="14"/>
      <c r="B194" s="271"/>
      <c r="C194" s="272"/>
      <c r="D194" s="261" t="s">
        <v>169</v>
      </c>
      <c r="E194" s="273" t="s">
        <v>1</v>
      </c>
      <c r="F194" s="274" t="s">
        <v>172</v>
      </c>
      <c r="G194" s="272"/>
      <c r="H194" s="275">
        <v>23.428999999999998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1" t="s">
        <v>169</v>
      </c>
      <c r="AU194" s="281" t="s">
        <v>94</v>
      </c>
      <c r="AV194" s="14" t="s">
        <v>167</v>
      </c>
      <c r="AW194" s="14" t="s">
        <v>41</v>
      </c>
      <c r="AX194" s="14" t="s">
        <v>91</v>
      </c>
      <c r="AY194" s="281" t="s">
        <v>160</v>
      </c>
    </row>
    <row r="195" s="2" customFormat="1" ht="24" customHeight="1">
      <c r="A195" s="38"/>
      <c r="B195" s="39"/>
      <c r="C195" s="246" t="s">
        <v>308</v>
      </c>
      <c r="D195" s="246" t="s">
        <v>162</v>
      </c>
      <c r="E195" s="247" t="s">
        <v>841</v>
      </c>
      <c r="F195" s="248" t="s">
        <v>842</v>
      </c>
      <c r="G195" s="249" t="s">
        <v>185</v>
      </c>
      <c r="H195" s="250">
        <v>23.428999999999998</v>
      </c>
      <c r="I195" s="251"/>
      <c r="J195" s="252">
        <f>ROUND(I195*H195,2)</f>
        <v>0</v>
      </c>
      <c r="K195" s="248" t="s">
        <v>166</v>
      </c>
      <c r="L195" s="44"/>
      <c r="M195" s="253" t="s">
        <v>1</v>
      </c>
      <c r="N195" s="254" t="s">
        <v>49</v>
      </c>
      <c r="O195" s="91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167</v>
      </c>
      <c r="AT195" s="257" t="s">
        <v>162</v>
      </c>
      <c r="AU195" s="257" t="s">
        <v>94</v>
      </c>
      <c r="AY195" s="16" t="s">
        <v>160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6" t="s">
        <v>91</v>
      </c>
      <c r="BK195" s="258">
        <f>ROUND(I195*H195,2)</f>
        <v>0</v>
      </c>
      <c r="BL195" s="16" t="s">
        <v>167</v>
      </c>
      <c r="BM195" s="257" t="s">
        <v>843</v>
      </c>
    </row>
    <row r="196" s="2" customFormat="1" ht="24" customHeight="1">
      <c r="A196" s="38"/>
      <c r="B196" s="39"/>
      <c r="C196" s="246" t="s">
        <v>313</v>
      </c>
      <c r="D196" s="246" t="s">
        <v>162</v>
      </c>
      <c r="E196" s="247" t="s">
        <v>844</v>
      </c>
      <c r="F196" s="248" t="s">
        <v>845</v>
      </c>
      <c r="G196" s="249" t="s">
        <v>185</v>
      </c>
      <c r="H196" s="250">
        <v>17.170000000000002</v>
      </c>
      <c r="I196" s="251"/>
      <c r="J196" s="252">
        <f>ROUND(I196*H196,2)</f>
        <v>0</v>
      </c>
      <c r="K196" s="248" t="s">
        <v>166</v>
      </c>
      <c r="L196" s="44"/>
      <c r="M196" s="253" t="s">
        <v>1</v>
      </c>
      <c r="N196" s="254" t="s">
        <v>49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167</v>
      </c>
      <c r="AT196" s="257" t="s">
        <v>162</v>
      </c>
      <c r="AU196" s="257" t="s">
        <v>94</v>
      </c>
      <c r="AY196" s="16" t="s">
        <v>160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6" t="s">
        <v>91</v>
      </c>
      <c r="BK196" s="258">
        <f>ROUND(I196*H196,2)</f>
        <v>0</v>
      </c>
      <c r="BL196" s="16" t="s">
        <v>167</v>
      </c>
      <c r="BM196" s="257" t="s">
        <v>846</v>
      </c>
    </row>
    <row r="197" s="13" customFormat="1">
      <c r="A197" s="13"/>
      <c r="B197" s="259"/>
      <c r="C197" s="260"/>
      <c r="D197" s="261" t="s">
        <v>169</v>
      </c>
      <c r="E197" s="262" t="s">
        <v>1</v>
      </c>
      <c r="F197" s="263" t="s">
        <v>847</v>
      </c>
      <c r="G197" s="260"/>
      <c r="H197" s="264">
        <v>8.5969999999999995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169</v>
      </c>
      <c r="AU197" s="270" t="s">
        <v>94</v>
      </c>
      <c r="AV197" s="13" t="s">
        <v>94</v>
      </c>
      <c r="AW197" s="13" t="s">
        <v>41</v>
      </c>
      <c r="AX197" s="13" t="s">
        <v>84</v>
      </c>
      <c r="AY197" s="270" t="s">
        <v>160</v>
      </c>
    </row>
    <row r="198" s="13" customFormat="1">
      <c r="A198" s="13"/>
      <c r="B198" s="259"/>
      <c r="C198" s="260"/>
      <c r="D198" s="261" t="s">
        <v>169</v>
      </c>
      <c r="E198" s="262" t="s">
        <v>1</v>
      </c>
      <c r="F198" s="263" t="s">
        <v>848</v>
      </c>
      <c r="G198" s="260"/>
      <c r="H198" s="264">
        <v>8.5730000000000004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169</v>
      </c>
      <c r="AU198" s="270" t="s">
        <v>94</v>
      </c>
      <c r="AV198" s="13" t="s">
        <v>94</v>
      </c>
      <c r="AW198" s="13" t="s">
        <v>41</v>
      </c>
      <c r="AX198" s="13" t="s">
        <v>84</v>
      </c>
      <c r="AY198" s="270" t="s">
        <v>160</v>
      </c>
    </row>
    <row r="199" s="14" customFormat="1">
      <c r="A199" s="14"/>
      <c r="B199" s="271"/>
      <c r="C199" s="272"/>
      <c r="D199" s="261" t="s">
        <v>169</v>
      </c>
      <c r="E199" s="273" t="s">
        <v>1</v>
      </c>
      <c r="F199" s="274" t="s">
        <v>172</v>
      </c>
      <c r="G199" s="272"/>
      <c r="H199" s="275">
        <v>17.170000000000002</v>
      </c>
      <c r="I199" s="276"/>
      <c r="J199" s="272"/>
      <c r="K199" s="272"/>
      <c r="L199" s="277"/>
      <c r="M199" s="278"/>
      <c r="N199" s="279"/>
      <c r="O199" s="279"/>
      <c r="P199" s="279"/>
      <c r="Q199" s="279"/>
      <c r="R199" s="279"/>
      <c r="S199" s="279"/>
      <c r="T199" s="28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1" t="s">
        <v>169</v>
      </c>
      <c r="AU199" s="281" t="s">
        <v>94</v>
      </c>
      <c r="AV199" s="14" t="s">
        <v>167</v>
      </c>
      <c r="AW199" s="14" t="s">
        <v>41</v>
      </c>
      <c r="AX199" s="14" t="s">
        <v>91</v>
      </c>
      <c r="AY199" s="281" t="s">
        <v>160</v>
      </c>
    </row>
    <row r="200" s="2" customFormat="1" ht="24" customHeight="1">
      <c r="A200" s="38"/>
      <c r="B200" s="39"/>
      <c r="C200" s="246" t="s">
        <v>318</v>
      </c>
      <c r="D200" s="246" t="s">
        <v>162</v>
      </c>
      <c r="E200" s="247" t="s">
        <v>849</v>
      </c>
      <c r="F200" s="248" t="s">
        <v>850</v>
      </c>
      <c r="G200" s="249" t="s">
        <v>185</v>
      </c>
      <c r="H200" s="250">
        <v>17.170000000000002</v>
      </c>
      <c r="I200" s="251"/>
      <c r="J200" s="252">
        <f>ROUND(I200*H200,2)</f>
        <v>0</v>
      </c>
      <c r="K200" s="248" t="s">
        <v>166</v>
      </c>
      <c r="L200" s="44"/>
      <c r="M200" s="253" t="s">
        <v>1</v>
      </c>
      <c r="N200" s="254" t="s">
        <v>49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167</v>
      </c>
      <c r="AT200" s="257" t="s">
        <v>162</v>
      </c>
      <c r="AU200" s="257" t="s">
        <v>94</v>
      </c>
      <c r="AY200" s="16" t="s">
        <v>160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6" t="s">
        <v>91</v>
      </c>
      <c r="BK200" s="258">
        <f>ROUND(I200*H200,2)</f>
        <v>0</v>
      </c>
      <c r="BL200" s="16" t="s">
        <v>167</v>
      </c>
      <c r="BM200" s="257" t="s">
        <v>851</v>
      </c>
    </row>
    <row r="201" s="2" customFormat="1" ht="24" customHeight="1">
      <c r="A201" s="38"/>
      <c r="B201" s="39"/>
      <c r="C201" s="246" t="s">
        <v>323</v>
      </c>
      <c r="D201" s="246" t="s">
        <v>162</v>
      </c>
      <c r="E201" s="247" t="s">
        <v>852</v>
      </c>
      <c r="F201" s="248" t="s">
        <v>853</v>
      </c>
      <c r="G201" s="249" t="s">
        <v>197</v>
      </c>
      <c r="H201" s="250">
        <v>186</v>
      </c>
      <c r="I201" s="251"/>
      <c r="J201" s="252">
        <f>ROUND(I201*H201,2)</f>
        <v>0</v>
      </c>
      <c r="K201" s="248" t="s">
        <v>166</v>
      </c>
      <c r="L201" s="44"/>
      <c r="M201" s="253" t="s">
        <v>1</v>
      </c>
      <c r="N201" s="254" t="s">
        <v>49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167</v>
      </c>
      <c r="AT201" s="257" t="s">
        <v>162</v>
      </c>
      <c r="AU201" s="257" t="s">
        <v>94</v>
      </c>
      <c r="AY201" s="16" t="s">
        <v>160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6" t="s">
        <v>91</v>
      </c>
      <c r="BK201" s="258">
        <f>ROUND(I201*H201,2)</f>
        <v>0</v>
      </c>
      <c r="BL201" s="16" t="s">
        <v>167</v>
      </c>
      <c r="BM201" s="257" t="s">
        <v>854</v>
      </c>
    </row>
    <row r="202" s="2" customFormat="1">
      <c r="A202" s="38"/>
      <c r="B202" s="39"/>
      <c r="C202" s="40"/>
      <c r="D202" s="261" t="s">
        <v>180</v>
      </c>
      <c r="E202" s="40"/>
      <c r="F202" s="282" t="s">
        <v>855</v>
      </c>
      <c r="G202" s="40"/>
      <c r="H202" s="40"/>
      <c r="I202" s="154"/>
      <c r="J202" s="40"/>
      <c r="K202" s="40"/>
      <c r="L202" s="44"/>
      <c r="M202" s="283"/>
      <c r="N202" s="28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6" t="s">
        <v>180</v>
      </c>
      <c r="AU202" s="16" t="s">
        <v>94</v>
      </c>
    </row>
    <row r="203" s="2" customFormat="1" ht="24" customHeight="1">
      <c r="A203" s="38"/>
      <c r="B203" s="39"/>
      <c r="C203" s="246" t="s">
        <v>328</v>
      </c>
      <c r="D203" s="246" t="s">
        <v>162</v>
      </c>
      <c r="E203" s="247" t="s">
        <v>856</v>
      </c>
      <c r="F203" s="248" t="s">
        <v>857</v>
      </c>
      <c r="G203" s="249" t="s">
        <v>233</v>
      </c>
      <c r="H203" s="250">
        <v>6</v>
      </c>
      <c r="I203" s="251"/>
      <c r="J203" s="252">
        <f>ROUND(I203*H203,2)</f>
        <v>0</v>
      </c>
      <c r="K203" s="248" t="s">
        <v>166</v>
      </c>
      <c r="L203" s="44"/>
      <c r="M203" s="253" t="s">
        <v>1</v>
      </c>
      <c r="N203" s="254" t="s">
        <v>49</v>
      </c>
      <c r="O203" s="91"/>
      <c r="P203" s="255">
        <f>O203*H203</f>
        <v>0</v>
      </c>
      <c r="Q203" s="255">
        <v>0.0098835999999999993</v>
      </c>
      <c r="R203" s="255">
        <f>Q203*H203</f>
        <v>0.059301599999999996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167</v>
      </c>
      <c r="AT203" s="257" t="s">
        <v>162</v>
      </c>
      <c r="AU203" s="257" t="s">
        <v>94</v>
      </c>
      <c r="AY203" s="16" t="s">
        <v>160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6" t="s">
        <v>91</v>
      </c>
      <c r="BK203" s="258">
        <f>ROUND(I203*H203,2)</f>
        <v>0</v>
      </c>
      <c r="BL203" s="16" t="s">
        <v>167</v>
      </c>
      <c r="BM203" s="257" t="s">
        <v>858</v>
      </c>
    </row>
    <row r="204" s="2" customFormat="1" ht="16.5" customHeight="1">
      <c r="A204" s="38"/>
      <c r="B204" s="39"/>
      <c r="C204" s="246" t="s">
        <v>334</v>
      </c>
      <c r="D204" s="246" t="s">
        <v>162</v>
      </c>
      <c r="E204" s="247" t="s">
        <v>859</v>
      </c>
      <c r="F204" s="248" t="s">
        <v>860</v>
      </c>
      <c r="G204" s="249" t="s">
        <v>197</v>
      </c>
      <c r="H204" s="250">
        <v>150</v>
      </c>
      <c r="I204" s="251"/>
      <c r="J204" s="252">
        <f>ROUND(I204*H204,2)</f>
        <v>0</v>
      </c>
      <c r="K204" s="248" t="s">
        <v>1</v>
      </c>
      <c r="L204" s="44"/>
      <c r="M204" s="253" t="s">
        <v>1</v>
      </c>
      <c r="N204" s="254" t="s">
        <v>49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167</v>
      </c>
      <c r="AT204" s="257" t="s">
        <v>162</v>
      </c>
      <c r="AU204" s="257" t="s">
        <v>94</v>
      </c>
      <c r="AY204" s="16" t="s">
        <v>160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6" t="s">
        <v>91</v>
      </c>
      <c r="BK204" s="258">
        <f>ROUND(I204*H204,2)</f>
        <v>0</v>
      </c>
      <c r="BL204" s="16" t="s">
        <v>167</v>
      </c>
      <c r="BM204" s="257" t="s">
        <v>861</v>
      </c>
    </row>
    <row r="205" s="2" customFormat="1">
      <c r="A205" s="38"/>
      <c r="B205" s="39"/>
      <c r="C205" s="40"/>
      <c r="D205" s="261" t="s">
        <v>180</v>
      </c>
      <c r="E205" s="40"/>
      <c r="F205" s="282" t="s">
        <v>862</v>
      </c>
      <c r="G205" s="40"/>
      <c r="H205" s="40"/>
      <c r="I205" s="154"/>
      <c r="J205" s="40"/>
      <c r="K205" s="40"/>
      <c r="L205" s="44"/>
      <c r="M205" s="283"/>
      <c r="N205" s="28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6" t="s">
        <v>180</v>
      </c>
      <c r="AU205" s="16" t="s">
        <v>94</v>
      </c>
    </row>
    <row r="206" s="12" customFormat="1" ht="22.8" customHeight="1">
      <c r="A206" s="12"/>
      <c r="B206" s="230"/>
      <c r="C206" s="231"/>
      <c r="D206" s="232" t="s">
        <v>83</v>
      </c>
      <c r="E206" s="244" t="s">
        <v>212</v>
      </c>
      <c r="F206" s="244" t="s">
        <v>388</v>
      </c>
      <c r="G206" s="231"/>
      <c r="H206" s="231"/>
      <c r="I206" s="234"/>
      <c r="J206" s="245">
        <f>BK206</f>
        <v>0</v>
      </c>
      <c r="K206" s="231"/>
      <c r="L206" s="236"/>
      <c r="M206" s="237"/>
      <c r="N206" s="238"/>
      <c r="O206" s="238"/>
      <c r="P206" s="239">
        <f>SUM(P207:P216)</f>
        <v>0</v>
      </c>
      <c r="Q206" s="238"/>
      <c r="R206" s="239">
        <f>SUM(R207:R216)</f>
        <v>0.10985</v>
      </c>
      <c r="S206" s="238"/>
      <c r="T206" s="240">
        <f>SUM(T207:T216)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41" t="s">
        <v>91</v>
      </c>
      <c r="AT206" s="242" t="s">
        <v>83</v>
      </c>
      <c r="AU206" s="242" t="s">
        <v>91</v>
      </c>
      <c r="AY206" s="241" t="s">
        <v>160</v>
      </c>
      <c r="BK206" s="243">
        <f>SUM(BK207:BK216)</f>
        <v>0</v>
      </c>
    </row>
    <row r="207" s="2" customFormat="1" ht="16.5" customHeight="1">
      <c r="A207" s="38"/>
      <c r="B207" s="39"/>
      <c r="C207" s="246" t="s">
        <v>338</v>
      </c>
      <c r="D207" s="246" t="s">
        <v>162</v>
      </c>
      <c r="E207" s="247" t="s">
        <v>863</v>
      </c>
      <c r="F207" s="248" t="s">
        <v>864</v>
      </c>
      <c r="G207" s="249" t="s">
        <v>233</v>
      </c>
      <c r="H207" s="250">
        <v>5</v>
      </c>
      <c r="I207" s="251"/>
      <c r="J207" s="252">
        <f>ROUND(I207*H207,2)</f>
        <v>0</v>
      </c>
      <c r="K207" s="248" t="s">
        <v>1</v>
      </c>
      <c r="L207" s="44"/>
      <c r="M207" s="253" t="s">
        <v>1</v>
      </c>
      <c r="N207" s="254" t="s">
        <v>49</v>
      </c>
      <c r="O207" s="91"/>
      <c r="P207" s="255">
        <f>O207*H207</f>
        <v>0</v>
      </c>
      <c r="Q207" s="255">
        <v>0.02197</v>
      </c>
      <c r="R207" s="255">
        <f>Q207*H207</f>
        <v>0.10985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167</v>
      </c>
      <c r="AT207" s="257" t="s">
        <v>162</v>
      </c>
      <c r="AU207" s="257" t="s">
        <v>94</v>
      </c>
      <c r="AY207" s="16" t="s">
        <v>160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91</v>
      </c>
      <c r="BK207" s="258">
        <f>ROUND(I207*H207,2)</f>
        <v>0</v>
      </c>
      <c r="BL207" s="16" t="s">
        <v>167</v>
      </c>
      <c r="BM207" s="257" t="s">
        <v>865</v>
      </c>
    </row>
    <row r="208" s="2" customFormat="1">
      <c r="A208" s="38"/>
      <c r="B208" s="39"/>
      <c r="C208" s="40"/>
      <c r="D208" s="261" t="s">
        <v>180</v>
      </c>
      <c r="E208" s="40"/>
      <c r="F208" s="282" t="s">
        <v>866</v>
      </c>
      <c r="G208" s="40"/>
      <c r="H208" s="40"/>
      <c r="I208" s="154"/>
      <c r="J208" s="40"/>
      <c r="K208" s="40"/>
      <c r="L208" s="44"/>
      <c r="M208" s="283"/>
      <c r="N208" s="284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6" t="s">
        <v>180</v>
      </c>
      <c r="AU208" s="16" t="s">
        <v>94</v>
      </c>
    </row>
    <row r="209" s="2" customFormat="1" ht="16.5" customHeight="1">
      <c r="A209" s="38"/>
      <c r="B209" s="39"/>
      <c r="C209" s="246" t="s">
        <v>344</v>
      </c>
      <c r="D209" s="246" t="s">
        <v>162</v>
      </c>
      <c r="E209" s="247" t="s">
        <v>867</v>
      </c>
      <c r="F209" s="248" t="s">
        <v>868</v>
      </c>
      <c r="G209" s="249" t="s">
        <v>208</v>
      </c>
      <c r="H209" s="250">
        <v>297.69999999999999</v>
      </c>
      <c r="I209" s="251"/>
      <c r="J209" s="252">
        <f>ROUND(I209*H209,2)</f>
        <v>0</v>
      </c>
      <c r="K209" s="248" t="s">
        <v>166</v>
      </c>
      <c r="L209" s="44"/>
      <c r="M209" s="253" t="s">
        <v>1</v>
      </c>
      <c r="N209" s="254" t="s">
        <v>49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167</v>
      </c>
      <c r="AT209" s="257" t="s">
        <v>162</v>
      </c>
      <c r="AU209" s="257" t="s">
        <v>94</v>
      </c>
      <c r="AY209" s="16" t="s">
        <v>160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6" t="s">
        <v>91</v>
      </c>
      <c r="BK209" s="258">
        <f>ROUND(I209*H209,2)</f>
        <v>0</v>
      </c>
      <c r="BL209" s="16" t="s">
        <v>167</v>
      </c>
      <c r="BM209" s="257" t="s">
        <v>869</v>
      </c>
    </row>
    <row r="210" s="13" customFormat="1">
      <c r="A210" s="13"/>
      <c r="B210" s="259"/>
      <c r="C210" s="260"/>
      <c r="D210" s="261" t="s">
        <v>169</v>
      </c>
      <c r="E210" s="262" t="s">
        <v>1</v>
      </c>
      <c r="F210" s="263" t="s">
        <v>870</v>
      </c>
      <c r="G210" s="260"/>
      <c r="H210" s="264">
        <v>297.69999999999999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169</v>
      </c>
      <c r="AU210" s="270" t="s">
        <v>94</v>
      </c>
      <c r="AV210" s="13" t="s">
        <v>94</v>
      </c>
      <c r="AW210" s="13" t="s">
        <v>41</v>
      </c>
      <c r="AX210" s="13" t="s">
        <v>91</v>
      </c>
      <c r="AY210" s="270" t="s">
        <v>160</v>
      </c>
    </row>
    <row r="211" s="2" customFormat="1" ht="16.5" customHeight="1">
      <c r="A211" s="38"/>
      <c r="B211" s="39"/>
      <c r="C211" s="246" t="s">
        <v>349</v>
      </c>
      <c r="D211" s="246" t="s">
        <v>162</v>
      </c>
      <c r="E211" s="247" t="s">
        <v>871</v>
      </c>
      <c r="F211" s="248" t="s">
        <v>872</v>
      </c>
      <c r="G211" s="249" t="s">
        <v>233</v>
      </c>
      <c r="H211" s="250">
        <v>32</v>
      </c>
      <c r="I211" s="251"/>
      <c r="J211" s="252">
        <f>ROUND(I211*H211,2)</f>
        <v>0</v>
      </c>
      <c r="K211" s="248" t="s">
        <v>1</v>
      </c>
      <c r="L211" s="44"/>
      <c r="M211" s="253" t="s">
        <v>1</v>
      </c>
      <c r="N211" s="254" t="s">
        <v>49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167</v>
      </c>
      <c r="AT211" s="257" t="s">
        <v>162</v>
      </c>
      <c r="AU211" s="257" t="s">
        <v>94</v>
      </c>
      <c r="AY211" s="16" t="s">
        <v>160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6" t="s">
        <v>91</v>
      </c>
      <c r="BK211" s="258">
        <f>ROUND(I211*H211,2)</f>
        <v>0</v>
      </c>
      <c r="BL211" s="16" t="s">
        <v>167</v>
      </c>
      <c r="BM211" s="257" t="s">
        <v>873</v>
      </c>
    </row>
    <row r="212" s="2" customFormat="1">
      <c r="A212" s="38"/>
      <c r="B212" s="39"/>
      <c r="C212" s="40"/>
      <c r="D212" s="261" t="s">
        <v>180</v>
      </c>
      <c r="E212" s="40"/>
      <c r="F212" s="282" t="s">
        <v>874</v>
      </c>
      <c r="G212" s="40"/>
      <c r="H212" s="40"/>
      <c r="I212" s="154"/>
      <c r="J212" s="40"/>
      <c r="K212" s="40"/>
      <c r="L212" s="44"/>
      <c r="M212" s="283"/>
      <c r="N212" s="28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6" t="s">
        <v>180</v>
      </c>
      <c r="AU212" s="16" t="s">
        <v>94</v>
      </c>
    </row>
    <row r="213" s="2" customFormat="1" ht="16.5" customHeight="1">
      <c r="A213" s="38"/>
      <c r="B213" s="39"/>
      <c r="C213" s="246" t="s">
        <v>356</v>
      </c>
      <c r="D213" s="246" t="s">
        <v>162</v>
      </c>
      <c r="E213" s="247" t="s">
        <v>875</v>
      </c>
      <c r="F213" s="248" t="s">
        <v>876</v>
      </c>
      <c r="G213" s="249" t="s">
        <v>233</v>
      </c>
      <c r="H213" s="250">
        <v>148</v>
      </c>
      <c r="I213" s="251"/>
      <c r="J213" s="252">
        <f>ROUND(I213*H213,2)</f>
        <v>0</v>
      </c>
      <c r="K213" s="248" t="s">
        <v>1</v>
      </c>
      <c r="L213" s="44"/>
      <c r="M213" s="253" t="s">
        <v>1</v>
      </c>
      <c r="N213" s="254" t="s">
        <v>49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167</v>
      </c>
      <c r="AT213" s="257" t="s">
        <v>162</v>
      </c>
      <c r="AU213" s="257" t="s">
        <v>94</v>
      </c>
      <c r="AY213" s="16" t="s">
        <v>160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6" t="s">
        <v>91</v>
      </c>
      <c r="BK213" s="258">
        <f>ROUND(I213*H213,2)</f>
        <v>0</v>
      </c>
      <c r="BL213" s="16" t="s">
        <v>167</v>
      </c>
      <c r="BM213" s="257" t="s">
        <v>877</v>
      </c>
    </row>
    <row r="214" s="2" customFormat="1">
      <c r="A214" s="38"/>
      <c r="B214" s="39"/>
      <c r="C214" s="40"/>
      <c r="D214" s="261" t="s">
        <v>180</v>
      </c>
      <c r="E214" s="40"/>
      <c r="F214" s="282" t="s">
        <v>878</v>
      </c>
      <c r="G214" s="40"/>
      <c r="H214" s="40"/>
      <c r="I214" s="154"/>
      <c r="J214" s="40"/>
      <c r="K214" s="40"/>
      <c r="L214" s="44"/>
      <c r="M214" s="283"/>
      <c r="N214" s="284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6" t="s">
        <v>180</v>
      </c>
      <c r="AU214" s="16" t="s">
        <v>94</v>
      </c>
    </row>
    <row r="215" s="2" customFormat="1" ht="24" customHeight="1">
      <c r="A215" s="38"/>
      <c r="B215" s="39"/>
      <c r="C215" s="246" t="s">
        <v>360</v>
      </c>
      <c r="D215" s="246" t="s">
        <v>162</v>
      </c>
      <c r="E215" s="247" t="s">
        <v>879</v>
      </c>
      <c r="F215" s="248" t="s">
        <v>880</v>
      </c>
      <c r="G215" s="249" t="s">
        <v>233</v>
      </c>
      <c r="H215" s="250">
        <v>15</v>
      </c>
      <c r="I215" s="251"/>
      <c r="J215" s="252">
        <f>ROUND(I215*H215,2)</f>
        <v>0</v>
      </c>
      <c r="K215" s="248" t="s">
        <v>1</v>
      </c>
      <c r="L215" s="44"/>
      <c r="M215" s="253" t="s">
        <v>1</v>
      </c>
      <c r="N215" s="254" t="s">
        <v>49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167</v>
      </c>
      <c r="AT215" s="257" t="s">
        <v>162</v>
      </c>
      <c r="AU215" s="257" t="s">
        <v>94</v>
      </c>
      <c r="AY215" s="16" t="s">
        <v>160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6" t="s">
        <v>91</v>
      </c>
      <c r="BK215" s="258">
        <f>ROUND(I215*H215,2)</f>
        <v>0</v>
      </c>
      <c r="BL215" s="16" t="s">
        <v>167</v>
      </c>
      <c r="BM215" s="257" t="s">
        <v>881</v>
      </c>
    </row>
    <row r="216" s="2" customFormat="1">
      <c r="A216" s="38"/>
      <c r="B216" s="39"/>
      <c r="C216" s="40"/>
      <c r="D216" s="261" t="s">
        <v>180</v>
      </c>
      <c r="E216" s="40"/>
      <c r="F216" s="282" t="s">
        <v>882</v>
      </c>
      <c r="G216" s="40"/>
      <c r="H216" s="40"/>
      <c r="I216" s="154"/>
      <c r="J216" s="40"/>
      <c r="K216" s="40"/>
      <c r="L216" s="44"/>
      <c r="M216" s="283"/>
      <c r="N216" s="28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6" t="s">
        <v>180</v>
      </c>
      <c r="AU216" s="16" t="s">
        <v>94</v>
      </c>
    </row>
    <row r="217" s="12" customFormat="1" ht="22.8" customHeight="1">
      <c r="A217" s="12"/>
      <c r="B217" s="230"/>
      <c r="C217" s="231"/>
      <c r="D217" s="232" t="s">
        <v>83</v>
      </c>
      <c r="E217" s="244" t="s">
        <v>498</v>
      </c>
      <c r="F217" s="244" t="s">
        <v>499</v>
      </c>
      <c r="G217" s="231"/>
      <c r="H217" s="231"/>
      <c r="I217" s="234"/>
      <c r="J217" s="245">
        <f>BK217</f>
        <v>0</v>
      </c>
      <c r="K217" s="231"/>
      <c r="L217" s="236"/>
      <c r="M217" s="237"/>
      <c r="N217" s="238"/>
      <c r="O217" s="238"/>
      <c r="P217" s="239">
        <f>SUM(P218:P238)</f>
        <v>0</v>
      </c>
      <c r="Q217" s="238"/>
      <c r="R217" s="239">
        <f>SUM(R218:R238)</f>
        <v>0</v>
      </c>
      <c r="S217" s="238"/>
      <c r="T217" s="240">
        <f>SUM(T218:T238)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41" t="s">
        <v>91</v>
      </c>
      <c r="AT217" s="242" t="s">
        <v>83</v>
      </c>
      <c r="AU217" s="242" t="s">
        <v>91</v>
      </c>
      <c r="AY217" s="241" t="s">
        <v>160</v>
      </c>
      <c r="BK217" s="243">
        <f>SUM(BK218:BK238)</f>
        <v>0</v>
      </c>
    </row>
    <row r="218" s="2" customFormat="1" ht="24" customHeight="1">
      <c r="A218" s="38"/>
      <c r="B218" s="39"/>
      <c r="C218" s="246" t="s">
        <v>365</v>
      </c>
      <c r="D218" s="246" t="s">
        <v>162</v>
      </c>
      <c r="E218" s="247" t="s">
        <v>883</v>
      </c>
      <c r="F218" s="248" t="s">
        <v>530</v>
      </c>
      <c r="G218" s="249" t="s">
        <v>185</v>
      </c>
      <c r="H218" s="250">
        <v>171.89099999999999</v>
      </c>
      <c r="I218" s="251"/>
      <c r="J218" s="252">
        <f>ROUND(I218*H218,2)</f>
        <v>0</v>
      </c>
      <c r="K218" s="248" t="s">
        <v>166</v>
      </c>
      <c r="L218" s="44"/>
      <c r="M218" s="253" t="s">
        <v>1</v>
      </c>
      <c r="N218" s="254" t="s">
        <v>49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167</v>
      </c>
      <c r="AT218" s="257" t="s">
        <v>162</v>
      </c>
      <c r="AU218" s="257" t="s">
        <v>94</v>
      </c>
      <c r="AY218" s="16" t="s">
        <v>160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6" t="s">
        <v>91</v>
      </c>
      <c r="BK218" s="258">
        <f>ROUND(I218*H218,2)</f>
        <v>0</v>
      </c>
      <c r="BL218" s="16" t="s">
        <v>167</v>
      </c>
      <c r="BM218" s="257" t="s">
        <v>884</v>
      </c>
    </row>
    <row r="219" s="13" customFormat="1">
      <c r="A219" s="13"/>
      <c r="B219" s="259"/>
      <c r="C219" s="260"/>
      <c r="D219" s="261" t="s">
        <v>169</v>
      </c>
      <c r="E219" s="262" t="s">
        <v>1</v>
      </c>
      <c r="F219" s="263" t="s">
        <v>885</v>
      </c>
      <c r="G219" s="260"/>
      <c r="H219" s="264">
        <v>91.512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169</v>
      </c>
      <c r="AU219" s="270" t="s">
        <v>94</v>
      </c>
      <c r="AV219" s="13" t="s">
        <v>94</v>
      </c>
      <c r="AW219" s="13" t="s">
        <v>41</v>
      </c>
      <c r="AX219" s="13" t="s">
        <v>84</v>
      </c>
      <c r="AY219" s="270" t="s">
        <v>160</v>
      </c>
    </row>
    <row r="220" s="13" customFormat="1">
      <c r="A220" s="13"/>
      <c r="B220" s="259"/>
      <c r="C220" s="260"/>
      <c r="D220" s="261" t="s">
        <v>169</v>
      </c>
      <c r="E220" s="262" t="s">
        <v>1</v>
      </c>
      <c r="F220" s="263" t="s">
        <v>886</v>
      </c>
      <c r="G220" s="260"/>
      <c r="H220" s="264">
        <v>80.379000000000005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169</v>
      </c>
      <c r="AU220" s="270" t="s">
        <v>94</v>
      </c>
      <c r="AV220" s="13" t="s">
        <v>94</v>
      </c>
      <c r="AW220" s="13" t="s">
        <v>41</v>
      </c>
      <c r="AX220" s="13" t="s">
        <v>84</v>
      </c>
      <c r="AY220" s="270" t="s">
        <v>160</v>
      </c>
    </row>
    <row r="221" s="14" customFormat="1">
      <c r="A221" s="14"/>
      <c r="B221" s="271"/>
      <c r="C221" s="272"/>
      <c r="D221" s="261" t="s">
        <v>169</v>
      </c>
      <c r="E221" s="273" t="s">
        <v>1</v>
      </c>
      <c r="F221" s="274" t="s">
        <v>172</v>
      </c>
      <c r="G221" s="272"/>
      <c r="H221" s="275">
        <v>171.89099999999999</v>
      </c>
      <c r="I221" s="276"/>
      <c r="J221" s="272"/>
      <c r="K221" s="272"/>
      <c r="L221" s="277"/>
      <c r="M221" s="278"/>
      <c r="N221" s="279"/>
      <c r="O221" s="279"/>
      <c r="P221" s="279"/>
      <c r="Q221" s="279"/>
      <c r="R221" s="279"/>
      <c r="S221" s="279"/>
      <c r="T221" s="28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1" t="s">
        <v>169</v>
      </c>
      <c r="AU221" s="281" t="s">
        <v>94</v>
      </c>
      <c r="AV221" s="14" t="s">
        <v>167</v>
      </c>
      <c r="AW221" s="14" t="s">
        <v>41</v>
      </c>
      <c r="AX221" s="14" t="s">
        <v>91</v>
      </c>
      <c r="AY221" s="281" t="s">
        <v>160</v>
      </c>
    </row>
    <row r="222" s="2" customFormat="1" ht="24" customHeight="1">
      <c r="A222" s="38"/>
      <c r="B222" s="39"/>
      <c r="C222" s="246" t="s">
        <v>371</v>
      </c>
      <c r="D222" s="246" t="s">
        <v>162</v>
      </c>
      <c r="E222" s="247" t="s">
        <v>887</v>
      </c>
      <c r="F222" s="248" t="s">
        <v>888</v>
      </c>
      <c r="G222" s="249" t="s">
        <v>185</v>
      </c>
      <c r="H222" s="250">
        <v>0.0050000000000000001</v>
      </c>
      <c r="I222" s="251"/>
      <c r="J222" s="252">
        <f>ROUND(I222*H222,2)</f>
        <v>0</v>
      </c>
      <c r="K222" s="248" t="s">
        <v>1</v>
      </c>
      <c r="L222" s="44"/>
      <c r="M222" s="253" t="s">
        <v>1</v>
      </c>
      <c r="N222" s="254" t="s">
        <v>49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167</v>
      </c>
      <c r="AT222" s="257" t="s">
        <v>162</v>
      </c>
      <c r="AU222" s="257" t="s">
        <v>94</v>
      </c>
      <c r="AY222" s="16" t="s">
        <v>160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6" t="s">
        <v>91</v>
      </c>
      <c r="BK222" s="258">
        <f>ROUND(I222*H222,2)</f>
        <v>0</v>
      </c>
      <c r="BL222" s="16" t="s">
        <v>167</v>
      </c>
      <c r="BM222" s="257" t="s">
        <v>889</v>
      </c>
    </row>
    <row r="223" s="2" customFormat="1" ht="16.5" customHeight="1">
      <c r="A223" s="38"/>
      <c r="B223" s="39"/>
      <c r="C223" s="246" t="s">
        <v>377</v>
      </c>
      <c r="D223" s="246" t="s">
        <v>162</v>
      </c>
      <c r="E223" s="247" t="s">
        <v>890</v>
      </c>
      <c r="F223" s="248" t="s">
        <v>891</v>
      </c>
      <c r="G223" s="249" t="s">
        <v>185</v>
      </c>
      <c r="H223" s="250">
        <v>4.2110000000000003</v>
      </c>
      <c r="I223" s="251"/>
      <c r="J223" s="252">
        <f>ROUND(I223*H223,2)</f>
        <v>0</v>
      </c>
      <c r="K223" s="248" t="s">
        <v>166</v>
      </c>
      <c r="L223" s="44"/>
      <c r="M223" s="253" t="s">
        <v>1</v>
      </c>
      <c r="N223" s="254" t="s">
        <v>49</v>
      </c>
      <c r="O223" s="91"/>
      <c r="P223" s="255">
        <f>O223*H223</f>
        <v>0</v>
      </c>
      <c r="Q223" s="255">
        <v>0</v>
      </c>
      <c r="R223" s="255">
        <f>Q223*H223</f>
        <v>0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167</v>
      </c>
      <c r="AT223" s="257" t="s">
        <v>162</v>
      </c>
      <c r="AU223" s="257" t="s">
        <v>94</v>
      </c>
      <c r="AY223" s="16" t="s">
        <v>160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6" t="s">
        <v>91</v>
      </c>
      <c r="BK223" s="258">
        <f>ROUND(I223*H223,2)</f>
        <v>0</v>
      </c>
      <c r="BL223" s="16" t="s">
        <v>167</v>
      </c>
      <c r="BM223" s="257" t="s">
        <v>892</v>
      </c>
    </row>
    <row r="224" s="13" customFormat="1">
      <c r="A224" s="13"/>
      <c r="B224" s="259"/>
      <c r="C224" s="260"/>
      <c r="D224" s="261" t="s">
        <v>169</v>
      </c>
      <c r="E224" s="262" t="s">
        <v>1</v>
      </c>
      <c r="F224" s="263" t="s">
        <v>893</v>
      </c>
      <c r="G224" s="260"/>
      <c r="H224" s="264">
        <v>4.2110000000000003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169</v>
      </c>
      <c r="AU224" s="270" t="s">
        <v>94</v>
      </c>
      <c r="AV224" s="13" t="s">
        <v>94</v>
      </c>
      <c r="AW224" s="13" t="s">
        <v>41</v>
      </c>
      <c r="AX224" s="13" t="s">
        <v>91</v>
      </c>
      <c r="AY224" s="270" t="s">
        <v>160</v>
      </c>
    </row>
    <row r="225" s="2" customFormat="1" ht="24" customHeight="1">
      <c r="A225" s="38"/>
      <c r="B225" s="39"/>
      <c r="C225" s="246" t="s">
        <v>382</v>
      </c>
      <c r="D225" s="246" t="s">
        <v>162</v>
      </c>
      <c r="E225" s="247" t="s">
        <v>894</v>
      </c>
      <c r="F225" s="248" t="s">
        <v>895</v>
      </c>
      <c r="G225" s="249" t="s">
        <v>185</v>
      </c>
      <c r="H225" s="250">
        <v>96.858000000000004</v>
      </c>
      <c r="I225" s="251"/>
      <c r="J225" s="252">
        <f>ROUND(I225*H225,2)</f>
        <v>0</v>
      </c>
      <c r="K225" s="248" t="s">
        <v>166</v>
      </c>
      <c r="L225" s="44"/>
      <c r="M225" s="253" t="s">
        <v>1</v>
      </c>
      <c r="N225" s="254" t="s">
        <v>49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167</v>
      </c>
      <c r="AT225" s="257" t="s">
        <v>162</v>
      </c>
      <c r="AU225" s="257" t="s">
        <v>94</v>
      </c>
      <c r="AY225" s="16" t="s">
        <v>160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6" t="s">
        <v>91</v>
      </c>
      <c r="BK225" s="258">
        <f>ROUND(I225*H225,2)</f>
        <v>0</v>
      </c>
      <c r="BL225" s="16" t="s">
        <v>167</v>
      </c>
      <c r="BM225" s="257" t="s">
        <v>896</v>
      </c>
    </row>
    <row r="226" s="13" customFormat="1">
      <c r="A226" s="13"/>
      <c r="B226" s="259"/>
      <c r="C226" s="260"/>
      <c r="D226" s="261" t="s">
        <v>169</v>
      </c>
      <c r="E226" s="262" t="s">
        <v>1</v>
      </c>
      <c r="F226" s="263" t="s">
        <v>897</v>
      </c>
      <c r="G226" s="260"/>
      <c r="H226" s="264">
        <v>96.858000000000004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169</v>
      </c>
      <c r="AU226" s="270" t="s">
        <v>94</v>
      </c>
      <c r="AV226" s="13" t="s">
        <v>94</v>
      </c>
      <c r="AW226" s="13" t="s">
        <v>41</v>
      </c>
      <c r="AX226" s="13" t="s">
        <v>91</v>
      </c>
      <c r="AY226" s="270" t="s">
        <v>160</v>
      </c>
    </row>
    <row r="227" s="2" customFormat="1" ht="16.5" customHeight="1">
      <c r="A227" s="38"/>
      <c r="B227" s="39"/>
      <c r="C227" s="246" t="s">
        <v>28</v>
      </c>
      <c r="D227" s="246" t="s">
        <v>162</v>
      </c>
      <c r="E227" s="247" t="s">
        <v>898</v>
      </c>
      <c r="F227" s="248" t="s">
        <v>899</v>
      </c>
      <c r="G227" s="249" t="s">
        <v>185</v>
      </c>
      <c r="H227" s="250">
        <v>482.44900000000001</v>
      </c>
      <c r="I227" s="251"/>
      <c r="J227" s="252">
        <f>ROUND(I227*H227,2)</f>
        <v>0</v>
      </c>
      <c r="K227" s="248" t="s">
        <v>166</v>
      </c>
      <c r="L227" s="44"/>
      <c r="M227" s="253" t="s">
        <v>1</v>
      </c>
      <c r="N227" s="254" t="s">
        <v>49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167</v>
      </c>
      <c r="AT227" s="257" t="s">
        <v>162</v>
      </c>
      <c r="AU227" s="257" t="s">
        <v>94</v>
      </c>
      <c r="AY227" s="16" t="s">
        <v>160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6" t="s">
        <v>91</v>
      </c>
      <c r="BK227" s="258">
        <f>ROUND(I227*H227,2)</f>
        <v>0</v>
      </c>
      <c r="BL227" s="16" t="s">
        <v>167</v>
      </c>
      <c r="BM227" s="257" t="s">
        <v>900</v>
      </c>
    </row>
    <row r="228" s="13" customFormat="1">
      <c r="A228" s="13"/>
      <c r="B228" s="259"/>
      <c r="C228" s="260"/>
      <c r="D228" s="261" t="s">
        <v>169</v>
      </c>
      <c r="E228" s="262" t="s">
        <v>1</v>
      </c>
      <c r="F228" s="263" t="s">
        <v>901</v>
      </c>
      <c r="G228" s="260"/>
      <c r="H228" s="264">
        <v>173.28999999999999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169</v>
      </c>
      <c r="AU228" s="270" t="s">
        <v>94</v>
      </c>
      <c r="AV228" s="13" t="s">
        <v>94</v>
      </c>
      <c r="AW228" s="13" t="s">
        <v>41</v>
      </c>
      <c r="AX228" s="13" t="s">
        <v>84</v>
      </c>
      <c r="AY228" s="270" t="s">
        <v>160</v>
      </c>
    </row>
    <row r="229" s="13" customFormat="1">
      <c r="A229" s="13"/>
      <c r="B229" s="259"/>
      <c r="C229" s="260"/>
      <c r="D229" s="261" t="s">
        <v>169</v>
      </c>
      <c r="E229" s="262" t="s">
        <v>1</v>
      </c>
      <c r="F229" s="263" t="s">
        <v>902</v>
      </c>
      <c r="G229" s="260"/>
      <c r="H229" s="264">
        <v>80.379000000000005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169</v>
      </c>
      <c r="AU229" s="270" t="s">
        <v>94</v>
      </c>
      <c r="AV229" s="13" t="s">
        <v>94</v>
      </c>
      <c r="AW229" s="13" t="s">
        <v>41</v>
      </c>
      <c r="AX229" s="13" t="s">
        <v>84</v>
      </c>
      <c r="AY229" s="270" t="s">
        <v>160</v>
      </c>
    </row>
    <row r="230" s="13" customFormat="1">
      <c r="A230" s="13"/>
      <c r="B230" s="259"/>
      <c r="C230" s="260"/>
      <c r="D230" s="261" t="s">
        <v>169</v>
      </c>
      <c r="E230" s="262" t="s">
        <v>1</v>
      </c>
      <c r="F230" s="263" t="s">
        <v>903</v>
      </c>
      <c r="G230" s="260"/>
      <c r="H230" s="264">
        <v>137.268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169</v>
      </c>
      <c r="AU230" s="270" t="s">
        <v>94</v>
      </c>
      <c r="AV230" s="13" t="s">
        <v>94</v>
      </c>
      <c r="AW230" s="13" t="s">
        <v>41</v>
      </c>
      <c r="AX230" s="13" t="s">
        <v>84</v>
      </c>
      <c r="AY230" s="270" t="s">
        <v>160</v>
      </c>
    </row>
    <row r="231" s="13" customFormat="1">
      <c r="A231" s="13"/>
      <c r="B231" s="259"/>
      <c r="C231" s="260"/>
      <c r="D231" s="261" t="s">
        <v>169</v>
      </c>
      <c r="E231" s="262" t="s">
        <v>1</v>
      </c>
      <c r="F231" s="263" t="s">
        <v>885</v>
      </c>
      <c r="G231" s="260"/>
      <c r="H231" s="264">
        <v>91.512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169</v>
      </c>
      <c r="AU231" s="270" t="s">
        <v>94</v>
      </c>
      <c r="AV231" s="13" t="s">
        <v>94</v>
      </c>
      <c r="AW231" s="13" t="s">
        <v>41</v>
      </c>
      <c r="AX231" s="13" t="s">
        <v>84</v>
      </c>
      <c r="AY231" s="270" t="s">
        <v>160</v>
      </c>
    </row>
    <row r="232" s="14" customFormat="1">
      <c r="A232" s="14"/>
      <c r="B232" s="271"/>
      <c r="C232" s="272"/>
      <c r="D232" s="261" t="s">
        <v>169</v>
      </c>
      <c r="E232" s="273" t="s">
        <v>1</v>
      </c>
      <c r="F232" s="274" t="s">
        <v>172</v>
      </c>
      <c r="G232" s="272"/>
      <c r="H232" s="275">
        <v>482.44900000000001</v>
      </c>
      <c r="I232" s="276"/>
      <c r="J232" s="272"/>
      <c r="K232" s="272"/>
      <c r="L232" s="277"/>
      <c r="M232" s="278"/>
      <c r="N232" s="279"/>
      <c r="O232" s="279"/>
      <c r="P232" s="279"/>
      <c r="Q232" s="279"/>
      <c r="R232" s="279"/>
      <c r="S232" s="279"/>
      <c r="T232" s="28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1" t="s">
        <v>169</v>
      </c>
      <c r="AU232" s="281" t="s">
        <v>94</v>
      </c>
      <c r="AV232" s="14" t="s">
        <v>167</v>
      </c>
      <c r="AW232" s="14" t="s">
        <v>41</v>
      </c>
      <c r="AX232" s="14" t="s">
        <v>91</v>
      </c>
      <c r="AY232" s="281" t="s">
        <v>160</v>
      </c>
    </row>
    <row r="233" s="2" customFormat="1" ht="16.5" customHeight="1">
      <c r="A233" s="38"/>
      <c r="B233" s="39"/>
      <c r="C233" s="246" t="s">
        <v>393</v>
      </c>
      <c r="D233" s="246" t="s">
        <v>162</v>
      </c>
      <c r="E233" s="247" t="s">
        <v>904</v>
      </c>
      <c r="F233" s="248" t="s">
        <v>905</v>
      </c>
      <c r="G233" s="249" t="s">
        <v>185</v>
      </c>
      <c r="H233" s="250">
        <v>3953.4929999999999</v>
      </c>
      <c r="I233" s="251"/>
      <c r="J233" s="252">
        <f>ROUND(I233*H233,2)</f>
        <v>0</v>
      </c>
      <c r="K233" s="248" t="s">
        <v>166</v>
      </c>
      <c r="L233" s="44"/>
      <c r="M233" s="253" t="s">
        <v>1</v>
      </c>
      <c r="N233" s="254" t="s">
        <v>49</v>
      </c>
      <c r="O233" s="91"/>
      <c r="P233" s="255">
        <f>O233*H233</f>
        <v>0</v>
      </c>
      <c r="Q233" s="255">
        <v>0</v>
      </c>
      <c r="R233" s="255">
        <f>Q233*H233</f>
        <v>0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167</v>
      </c>
      <c r="AT233" s="257" t="s">
        <v>162</v>
      </c>
      <c r="AU233" s="257" t="s">
        <v>94</v>
      </c>
      <c r="AY233" s="16" t="s">
        <v>160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6" t="s">
        <v>91</v>
      </c>
      <c r="BK233" s="258">
        <f>ROUND(I233*H233,2)</f>
        <v>0</v>
      </c>
      <c r="BL233" s="16" t="s">
        <v>167</v>
      </c>
      <c r="BM233" s="257" t="s">
        <v>906</v>
      </c>
    </row>
    <row r="234" s="2" customFormat="1">
      <c r="A234" s="38"/>
      <c r="B234" s="39"/>
      <c r="C234" s="40"/>
      <c r="D234" s="261" t="s">
        <v>180</v>
      </c>
      <c r="E234" s="40"/>
      <c r="F234" s="282" t="s">
        <v>907</v>
      </c>
      <c r="G234" s="40"/>
      <c r="H234" s="40"/>
      <c r="I234" s="154"/>
      <c r="J234" s="40"/>
      <c r="K234" s="40"/>
      <c r="L234" s="44"/>
      <c r="M234" s="283"/>
      <c r="N234" s="284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6" t="s">
        <v>180</v>
      </c>
      <c r="AU234" s="16" t="s">
        <v>94</v>
      </c>
    </row>
    <row r="235" s="13" customFormat="1">
      <c r="A235" s="13"/>
      <c r="B235" s="259"/>
      <c r="C235" s="260"/>
      <c r="D235" s="261" t="s">
        <v>169</v>
      </c>
      <c r="E235" s="262" t="s">
        <v>1</v>
      </c>
      <c r="F235" s="263" t="s">
        <v>908</v>
      </c>
      <c r="G235" s="260"/>
      <c r="H235" s="264">
        <v>1848.7170000000001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169</v>
      </c>
      <c r="AU235" s="270" t="s">
        <v>94</v>
      </c>
      <c r="AV235" s="13" t="s">
        <v>94</v>
      </c>
      <c r="AW235" s="13" t="s">
        <v>41</v>
      </c>
      <c r="AX235" s="13" t="s">
        <v>84</v>
      </c>
      <c r="AY235" s="270" t="s">
        <v>160</v>
      </c>
    </row>
    <row r="236" s="13" customFormat="1">
      <c r="A236" s="13"/>
      <c r="B236" s="259"/>
      <c r="C236" s="260"/>
      <c r="D236" s="261" t="s">
        <v>169</v>
      </c>
      <c r="E236" s="262" t="s">
        <v>1</v>
      </c>
      <c r="F236" s="263" t="s">
        <v>909</v>
      </c>
      <c r="G236" s="260"/>
      <c r="H236" s="264">
        <v>2104.7759999999998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169</v>
      </c>
      <c r="AU236" s="270" t="s">
        <v>94</v>
      </c>
      <c r="AV236" s="13" t="s">
        <v>94</v>
      </c>
      <c r="AW236" s="13" t="s">
        <v>41</v>
      </c>
      <c r="AX236" s="13" t="s">
        <v>84</v>
      </c>
      <c r="AY236" s="270" t="s">
        <v>160</v>
      </c>
    </row>
    <row r="237" s="14" customFormat="1">
      <c r="A237" s="14"/>
      <c r="B237" s="271"/>
      <c r="C237" s="272"/>
      <c r="D237" s="261" t="s">
        <v>169</v>
      </c>
      <c r="E237" s="273" t="s">
        <v>1</v>
      </c>
      <c r="F237" s="274" t="s">
        <v>172</v>
      </c>
      <c r="G237" s="272"/>
      <c r="H237" s="275">
        <v>3953.4929999999999</v>
      </c>
      <c r="I237" s="276"/>
      <c r="J237" s="272"/>
      <c r="K237" s="272"/>
      <c r="L237" s="277"/>
      <c r="M237" s="278"/>
      <c r="N237" s="279"/>
      <c r="O237" s="279"/>
      <c r="P237" s="279"/>
      <c r="Q237" s="279"/>
      <c r="R237" s="279"/>
      <c r="S237" s="279"/>
      <c r="T237" s="28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1" t="s">
        <v>169</v>
      </c>
      <c r="AU237" s="281" t="s">
        <v>94</v>
      </c>
      <c r="AV237" s="14" t="s">
        <v>167</v>
      </c>
      <c r="AW237" s="14" t="s">
        <v>41</v>
      </c>
      <c r="AX237" s="14" t="s">
        <v>91</v>
      </c>
      <c r="AY237" s="281" t="s">
        <v>160</v>
      </c>
    </row>
    <row r="238" s="2" customFormat="1" ht="16.5" customHeight="1">
      <c r="A238" s="38"/>
      <c r="B238" s="39"/>
      <c r="C238" s="246" t="s">
        <v>398</v>
      </c>
      <c r="D238" s="246" t="s">
        <v>162</v>
      </c>
      <c r="E238" s="247" t="s">
        <v>910</v>
      </c>
      <c r="F238" s="248" t="s">
        <v>911</v>
      </c>
      <c r="G238" s="249" t="s">
        <v>185</v>
      </c>
      <c r="H238" s="250">
        <v>482.44900000000001</v>
      </c>
      <c r="I238" s="251"/>
      <c r="J238" s="252">
        <f>ROUND(I238*H238,2)</f>
        <v>0</v>
      </c>
      <c r="K238" s="248" t="s">
        <v>166</v>
      </c>
      <c r="L238" s="44"/>
      <c r="M238" s="253" t="s">
        <v>1</v>
      </c>
      <c r="N238" s="254" t="s">
        <v>49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167</v>
      </c>
      <c r="AT238" s="257" t="s">
        <v>162</v>
      </c>
      <c r="AU238" s="257" t="s">
        <v>94</v>
      </c>
      <c r="AY238" s="16" t="s">
        <v>160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6" t="s">
        <v>91</v>
      </c>
      <c r="BK238" s="258">
        <f>ROUND(I238*H238,2)</f>
        <v>0</v>
      </c>
      <c r="BL238" s="16" t="s">
        <v>167</v>
      </c>
      <c r="BM238" s="257" t="s">
        <v>912</v>
      </c>
    </row>
    <row r="239" s="12" customFormat="1" ht="22.8" customHeight="1">
      <c r="A239" s="12"/>
      <c r="B239" s="230"/>
      <c r="C239" s="231"/>
      <c r="D239" s="232" t="s">
        <v>83</v>
      </c>
      <c r="E239" s="244" t="s">
        <v>542</v>
      </c>
      <c r="F239" s="244" t="s">
        <v>543</v>
      </c>
      <c r="G239" s="231"/>
      <c r="H239" s="231"/>
      <c r="I239" s="234"/>
      <c r="J239" s="245">
        <f>BK239</f>
        <v>0</v>
      </c>
      <c r="K239" s="231"/>
      <c r="L239" s="236"/>
      <c r="M239" s="237"/>
      <c r="N239" s="238"/>
      <c r="O239" s="238"/>
      <c r="P239" s="239">
        <f>SUM(P240:P242)</f>
        <v>0</v>
      </c>
      <c r="Q239" s="238"/>
      <c r="R239" s="239">
        <f>SUM(R240:R242)</f>
        <v>0</v>
      </c>
      <c r="S239" s="238"/>
      <c r="T239" s="240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41" t="s">
        <v>91</v>
      </c>
      <c r="AT239" s="242" t="s">
        <v>83</v>
      </c>
      <c r="AU239" s="242" t="s">
        <v>91</v>
      </c>
      <c r="AY239" s="241" t="s">
        <v>160</v>
      </c>
      <c r="BK239" s="243">
        <f>SUM(BK240:BK242)</f>
        <v>0</v>
      </c>
    </row>
    <row r="240" s="2" customFormat="1" ht="24" customHeight="1">
      <c r="A240" s="38"/>
      <c r="B240" s="39"/>
      <c r="C240" s="246" t="s">
        <v>404</v>
      </c>
      <c r="D240" s="246" t="s">
        <v>162</v>
      </c>
      <c r="E240" s="247" t="s">
        <v>913</v>
      </c>
      <c r="F240" s="248" t="s">
        <v>914</v>
      </c>
      <c r="G240" s="249" t="s">
        <v>185</v>
      </c>
      <c r="H240" s="250">
        <v>434.34500000000003</v>
      </c>
      <c r="I240" s="251"/>
      <c r="J240" s="252">
        <f>ROUND(I240*H240,2)</f>
        <v>0</v>
      </c>
      <c r="K240" s="248" t="s">
        <v>166</v>
      </c>
      <c r="L240" s="44"/>
      <c r="M240" s="253" t="s">
        <v>1</v>
      </c>
      <c r="N240" s="254" t="s">
        <v>49</v>
      </c>
      <c r="O240" s="91"/>
      <c r="P240" s="255">
        <f>O240*H240</f>
        <v>0</v>
      </c>
      <c r="Q240" s="255">
        <v>0</v>
      </c>
      <c r="R240" s="255">
        <f>Q240*H240</f>
        <v>0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167</v>
      </c>
      <c r="AT240" s="257" t="s">
        <v>162</v>
      </c>
      <c r="AU240" s="257" t="s">
        <v>94</v>
      </c>
      <c r="AY240" s="16" t="s">
        <v>160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6" t="s">
        <v>91</v>
      </c>
      <c r="BK240" s="258">
        <f>ROUND(I240*H240,2)</f>
        <v>0</v>
      </c>
      <c r="BL240" s="16" t="s">
        <v>167</v>
      </c>
      <c r="BM240" s="257" t="s">
        <v>915</v>
      </c>
    </row>
    <row r="241" s="2" customFormat="1" ht="24" customHeight="1">
      <c r="A241" s="38"/>
      <c r="B241" s="39"/>
      <c r="C241" s="246" t="s">
        <v>409</v>
      </c>
      <c r="D241" s="246" t="s">
        <v>162</v>
      </c>
      <c r="E241" s="247" t="s">
        <v>916</v>
      </c>
      <c r="F241" s="248" t="s">
        <v>917</v>
      </c>
      <c r="G241" s="249" t="s">
        <v>185</v>
      </c>
      <c r="H241" s="250">
        <v>15201.865</v>
      </c>
      <c r="I241" s="251"/>
      <c r="J241" s="252">
        <f>ROUND(I241*H241,2)</f>
        <v>0</v>
      </c>
      <c r="K241" s="248" t="s">
        <v>166</v>
      </c>
      <c r="L241" s="44"/>
      <c r="M241" s="253" t="s">
        <v>1</v>
      </c>
      <c r="N241" s="254" t="s">
        <v>49</v>
      </c>
      <c r="O241" s="91"/>
      <c r="P241" s="255">
        <f>O241*H241</f>
        <v>0</v>
      </c>
      <c r="Q241" s="255">
        <v>0</v>
      </c>
      <c r="R241" s="255">
        <f>Q241*H241</f>
        <v>0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167</v>
      </c>
      <c r="AT241" s="257" t="s">
        <v>162</v>
      </c>
      <c r="AU241" s="257" t="s">
        <v>94</v>
      </c>
      <c r="AY241" s="16" t="s">
        <v>160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6" t="s">
        <v>91</v>
      </c>
      <c r="BK241" s="258">
        <f>ROUND(I241*H241,2)</f>
        <v>0</v>
      </c>
      <c r="BL241" s="16" t="s">
        <v>167</v>
      </c>
      <c r="BM241" s="257" t="s">
        <v>918</v>
      </c>
    </row>
    <row r="242" s="13" customFormat="1">
      <c r="A242" s="13"/>
      <c r="B242" s="259"/>
      <c r="C242" s="260"/>
      <c r="D242" s="261" t="s">
        <v>169</v>
      </c>
      <c r="E242" s="262" t="s">
        <v>1</v>
      </c>
      <c r="F242" s="263" t="s">
        <v>919</v>
      </c>
      <c r="G242" s="260"/>
      <c r="H242" s="264">
        <v>15201.865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169</v>
      </c>
      <c r="AU242" s="270" t="s">
        <v>94</v>
      </c>
      <c r="AV242" s="13" t="s">
        <v>94</v>
      </c>
      <c r="AW242" s="13" t="s">
        <v>41</v>
      </c>
      <c r="AX242" s="13" t="s">
        <v>91</v>
      </c>
      <c r="AY242" s="270" t="s">
        <v>160</v>
      </c>
    </row>
    <row r="243" s="12" customFormat="1" ht="25.92" customHeight="1">
      <c r="A243" s="12"/>
      <c r="B243" s="230"/>
      <c r="C243" s="231"/>
      <c r="D243" s="232" t="s">
        <v>83</v>
      </c>
      <c r="E243" s="233" t="s">
        <v>920</v>
      </c>
      <c r="F243" s="233" t="s">
        <v>921</v>
      </c>
      <c r="G243" s="231"/>
      <c r="H243" s="231"/>
      <c r="I243" s="234"/>
      <c r="J243" s="235">
        <f>BK243</f>
        <v>0</v>
      </c>
      <c r="K243" s="231"/>
      <c r="L243" s="236"/>
      <c r="M243" s="237"/>
      <c r="N243" s="238"/>
      <c r="O243" s="238"/>
      <c r="P243" s="239">
        <f>P244</f>
        <v>0</v>
      </c>
      <c r="Q243" s="238"/>
      <c r="R243" s="239">
        <f>R244</f>
        <v>0</v>
      </c>
      <c r="S243" s="238"/>
      <c r="T243" s="240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41" t="s">
        <v>188</v>
      </c>
      <c r="AT243" s="242" t="s">
        <v>83</v>
      </c>
      <c r="AU243" s="242" t="s">
        <v>84</v>
      </c>
      <c r="AY243" s="241" t="s">
        <v>160</v>
      </c>
      <c r="BK243" s="243">
        <f>BK244</f>
        <v>0</v>
      </c>
    </row>
    <row r="244" s="12" customFormat="1" ht="22.8" customHeight="1">
      <c r="A244" s="12"/>
      <c r="B244" s="230"/>
      <c r="C244" s="231"/>
      <c r="D244" s="232" t="s">
        <v>83</v>
      </c>
      <c r="E244" s="244" t="s">
        <v>922</v>
      </c>
      <c r="F244" s="244" t="s">
        <v>923</v>
      </c>
      <c r="G244" s="231"/>
      <c r="H244" s="231"/>
      <c r="I244" s="234"/>
      <c r="J244" s="245">
        <f>BK244</f>
        <v>0</v>
      </c>
      <c r="K244" s="231"/>
      <c r="L244" s="236"/>
      <c r="M244" s="237"/>
      <c r="N244" s="238"/>
      <c r="O244" s="238"/>
      <c r="P244" s="239">
        <f>SUM(P245:P246)</f>
        <v>0</v>
      </c>
      <c r="Q244" s="238"/>
      <c r="R244" s="239">
        <f>SUM(R245:R246)</f>
        <v>0</v>
      </c>
      <c r="S244" s="238"/>
      <c r="T244" s="240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41" t="s">
        <v>188</v>
      </c>
      <c r="AT244" s="242" t="s">
        <v>83</v>
      </c>
      <c r="AU244" s="242" t="s">
        <v>91</v>
      </c>
      <c r="AY244" s="241" t="s">
        <v>160</v>
      </c>
      <c r="BK244" s="243">
        <f>SUM(BK245:BK246)</f>
        <v>0</v>
      </c>
    </row>
    <row r="245" s="2" customFormat="1" ht="16.5" customHeight="1">
      <c r="A245" s="38"/>
      <c r="B245" s="39"/>
      <c r="C245" s="246" t="s">
        <v>414</v>
      </c>
      <c r="D245" s="246" t="s">
        <v>162</v>
      </c>
      <c r="E245" s="247" t="s">
        <v>924</v>
      </c>
      <c r="F245" s="248" t="s">
        <v>925</v>
      </c>
      <c r="G245" s="249" t="s">
        <v>926</v>
      </c>
      <c r="H245" s="250">
        <v>1</v>
      </c>
      <c r="I245" s="251"/>
      <c r="J245" s="252">
        <f>ROUND(I245*H245,2)</f>
        <v>0</v>
      </c>
      <c r="K245" s="248" t="s">
        <v>166</v>
      </c>
      <c r="L245" s="44"/>
      <c r="M245" s="253" t="s">
        <v>1</v>
      </c>
      <c r="N245" s="254" t="s">
        <v>49</v>
      </c>
      <c r="O245" s="91"/>
      <c r="P245" s="255">
        <f>O245*H245</f>
        <v>0</v>
      </c>
      <c r="Q245" s="255">
        <v>0</v>
      </c>
      <c r="R245" s="255">
        <f>Q245*H245</f>
        <v>0</v>
      </c>
      <c r="S245" s="255">
        <v>0</v>
      </c>
      <c r="T245" s="25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7" t="s">
        <v>927</v>
      </c>
      <c r="AT245" s="257" t="s">
        <v>162</v>
      </c>
      <c r="AU245" s="257" t="s">
        <v>94</v>
      </c>
      <c r="AY245" s="16" t="s">
        <v>160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6" t="s">
        <v>91</v>
      </c>
      <c r="BK245" s="258">
        <f>ROUND(I245*H245,2)</f>
        <v>0</v>
      </c>
      <c r="BL245" s="16" t="s">
        <v>927</v>
      </c>
      <c r="BM245" s="257" t="s">
        <v>928</v>
      </c>
    </row>
    <row r="246" s="2" customFormat="1">
      <c r="A246" s="38"/>
      <c r="B246" s="39"/>
      <c r="C246" s="40"/>
      <c r="D246" s="261" t="s">
        <v>180</v>
      </c>
      <c r="E246" s="40"/>
      <c r="F246" s="282" t="s">
        <v>929</v>
      </c>
      <c r="G246" s="40"/>
      <c r="H246" s="40"/>
      <c r="I246" s="154"/>
      <c r="J246" s="40"/>
      <c r="K246" s="40"/>
      <c r="L246" s="44"/>
      <c r="M246" s="301"/>
      <c r="N246" s="302"/>
      <c r="O246" s="298"/>
      <c r="P246" s="298"/>
      <c r="Q246" s="298"/>
      <c r="R246" s="298"/>
      <c r="S246" s="298"/>
      <c r="T246" s="30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6" t="s">
        <v>180</v>
      </c>
      <c r="AU246" s="16" t="s">
        <v>94</v>
      </c>
    </row>
    <row r="247" s="2" customFormat="1" ht="6.96" customHeight="1">
      <c r="A247" s="38"/>
      <c r="B247" s="66"/>
      <c r="C247" s="67"/>
      <c r="D247" s="67"/>
      <c r="E247" s="67"/>
      <c r="F247" s="67"/>
      <c r="G247" s="67"/>
      <c r="H247" s="67"/>
      <c r="I247" s="195"/>
      <c r="J247" s="67"/>
      <c r="K247" s="67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rq1sPJa5d+ry/G2x+iW18hUpcEFeOg1tiC1QBvpw3Nxe+1bWMLe7MkwIPhdMd9vI5n3MluHg0cqM2M6czpzFag==" hashValue="Ptbp/EkO+1rFtXO9Eyn50Ew2DPx8UOi2SRyDo/eqOo9rDP0lNHq1w5MIL8UT9L/oayv8Bxw4J6Y0vEytJsNxmA==" algorithmName="SHA-512" password="CC35"/>
  <autoFilter ref="C128:K246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94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 xml:space="preserve">Oprava mostu v km 56,688 trati  Plzeň - Klatovy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16.5" customHeight="1">
      <c r="A9" s="38"/>
      <c r="B9" s="44"/>
      <c r="C9" s="38"/>
      <c r="D9" s="38"/>
      <c r="E9" s="153" t="s">
        <v>930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931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111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22</v>
      </c>
      <c r="G14" s="38"/>
      <c r="H14" s="38"/>
      <c r="I14" s="156" t="s">
        <v>23</v>
      </c>
      <c r="J14" s="157" t="str">
        <f>'Rekapitulace zakázky'!AN8</f>
        <v>15. 12. 2019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124</v>
      </c>
      <c r="F23" s="38"/>
      <c r="G23" s="38"/>
      <c r="H23" s="38"/>
      <c r="I23" s="156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42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43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44</v>
      </c>
      <c r="E32" s="38"/>
      <c r="F32" s="38"/>
      <c r="G32" s="38"/>
      <c r="H32" s="38"/>
      <c r="I32" s="154"/>
      <c r="J32" s="169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46</v>
      </c>
      <c r="G34" s="38"/>
      <c r="H34" s="38"/>
      <c r="I34" s="171" t="s">
        <v>45</v>
      </c>
      <c r="J34" s="170" t="s">
        <v>47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48</v>
      </c>
      <c r="E35" s="152" t="s">
        <v>49</v>
      </c>
      <c r="F35" s="173">
        <f>ROUND((SUM(BE124:BE156)),  2)</f>
        <v>0</v>
      </c>
      <c r="G35" s="38"/>
      <c r="H35" s="38"/>
      <c r="I35" s="174">
        <v>0.20999999999999999</v>
      </c>
      <c r="J35" s="173">
        <f>ROUND(((SUM(BE124:BE156))*I35),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50</v>
      </c>
      <c r="F36" s="173">
        <f>ROUND((SUM(BF124:BF156)),  2)</f>
        <v>0</v>
      </c>
      <c r="G36" s="38"/>
      <c r="H36" s="38"/>
      <c r="I36" s="174">
        <v>0.14999999999999999</v>
      </c>
      <c r="J36" s="173">
        <f>ROUND(((SUM(BF124:BF156))*I36),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51</v>
      </c>
      <c r="F37" s="173">
        <f>ROUND((SUM(BG124:BG156)),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52</v>
      </c>
      <c r="F38" s="173">
        <f>ROUND((SUM(BH124:BH156)),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53</v>
      </c>
      <c r="F39" s="173">
        <f>ROUND((SUM(BI124:BI156)),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54</v>
      </c>
      <c r="E41" s="177"/>
      <c r="F41" s="177"/>
      <c r="G41" s="178" t="s">
        <v>55</v>
      </c>
      <c r="H41" s="179" t="s">
        <v>56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57</v>
      </c>
      <c r="E49" s="184"/>
      <c r="F49" s="184"/>
      <c r="G49" s="183" t="s">
        <v>58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59</v>
      </c>
      <c r="E60" s="187"/>
      <c r="F60" s="188" t="s">
        <v>60</v>
      </c>
      <c r="G60" s="186" t="s">
        <v>59</v>
      </c>
      <c r="H60" s="187"/>
      <c r="I60" s="189"/>
      <c r="J60" s="190" t="s">
        <v>60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61</v>
      </c>
      <c r="E64" s="191"/>
      <c r="F64" s="191"/>
      <c r="G64" s="183" t="s">
        <v>62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59</v>
      </c>
      <c r="E75" s="187"/>
      <c r="F75" s="188" t="s">
        <v>60</v>
      </c>
      <c r="G75" s="186" t="s">
        <v>59</v>
      </c>
      <c r="H75" s="187"/>
      <c r="I75" s="189"/>
      <c r="J75" s="190" t="s">
        <v>60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125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 xml:space="preserve">Oprava mostu v km 56,688 trati  Plzeň - Klatovy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16.5" customHeight="1">
      <c r="A86" s="38"/>
      <c r="B86" s="39"/>
      <c r="C86" s="40"/>
      <c r="D86" s="40"/>
      <c r="E86" s="199" t="s">
        <v>930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19-022-3/1 - SO 301 Oprava mostu v km 56,688 _ Úpravy TV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 xml:space="preserve"> </v>
      </c>
      <c r="G90" s="40"/>
      <c r="H90" s="40"/>
      <c r="I90" s="156" t="s">
        <v>23</v>
      </c>
      <c r="J90" s="79" t="str">
        <f>IF(J14="","",J14)</f>
        <v>15. 12. 2019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 xml:space="preserve">TOP CON SERVIS s.r.o.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126</v>
      </c>
      <c r="D95" s="201"/>
      <c r="E95" s="201"/>
      <c r="F95" s="201"/>
      <c r="G95" s="201"/>
      <c r="H95" s="201"/>
      <c r="I95" s="202"/>
      <c r="J95" s="203" t="s">
        <v>127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128</v>
      </c>
      <c r="D97" s="40"/>
      <c r="E97" s="40"/>
      <c r="F97" s="40"/>
      <c r="G97" s="40"/>
      <c r="H97" s="40"/>
      <c r="I97" s="154"/>
      <c r="J97" s="110">
        <f>J124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129</v>
      </c>
    </row>
    <row r="98" s="9" customFormat="1" ht="24.96" customHeight="1">
      <c r="A98" s="9"/>
      <c r="B98" s="205"/>
      <c r="C98" s="206"/>
      <c r="D98" s="207" t="s">
        <v>932</v>
      </c>
      <c r="E98" s="208"/>
      <c r="F98" s="208"/>
      <c r="G98" s="208"/>
      <c r="H98" s="208"/>
      <c r="I98" s="209"/>
      <c r="J98" s="210">
        <f>J125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5"/>
      <c r="C99" s="206"/>
      <c r="D99" s="207" t="s">
        <v>933</v>
      </c>
      <c r="E99" s="208"/>
      <c r="F99" s="208"/>
      <c r="G99" s="208"/>
      <c r="H99" s="208"/>
      <c r="I99" s="209"/>
      <c r="J99" s="210">
        <f>J143</f>
        <v>0</v>
      </c>
      <c r="K99" s="206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5"/>
      <c r="C100" s="206"/>
      <c r="D100" s="207" t="s">
        <v>934</v>
      </c>
      <c r="E100" s="208"/>
      <c r="F100" s="208"/>
      <c r="G100" s="208"/>
      <c r="H100" s="208"/>
      <c r="I100" s="209"/>
      <c r="J100" s="210">
        <f>J147</f>
        <v>0</v>
      </c>
      <c r="K100" s="206"/>
      <c r="L100" s="21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5"/>
      <c r="C101" s="206"/>
      <c r="D101" s="207" t="s">
        <v>935</v>
      </c>
      <c r="E101" s="208"/>
      <c r="F101" s="208"/>
      <c r="G101" s="208"/>
      <c r="H101" s="208"/>
      <c r="I101" s="209"/>
      <c r="J101" s="210">
        <f>J151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5"/>
      <c r="C102" s="206"/>
      <c r="D102" s="207" t="s">
        <v>738</v>
      </c>
      <c r="E102" s="208"/>
      <c r="F102" s="208"/>
      <c r="G102" s="208"/>
      <c r="H102" s="208"/>
      <c r="I102" s="209"/>
      <c r="J102" s="210">
        <f>J154</f>
        <v>0</v>
      </c>
      <c r="K102" s="206"/>
      <c r="L102" s="21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5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8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145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9" t="str">
        <f>E7</f>
        <v xml:space="preserve">Oprava mostu v km 56,688 trati  Plzeň - Klatovy</v>
      </c>
      <c r="F112" s="31"/>
      <c r="G112" s="31"/>
      <c r="H112" s="31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0"/>
      <c r="C113" s="31" t="s">
        <v>120</v>
      </c>
      <c r="D113" s="21"/>
      <c r="E113" s="21"/>
      <c r="F113" s="21"/>
      <c r="G113" s="21"/>
      <c r="H113" s="21"/>
      <c r="I113" s="146"/>
      <c r="J113" s="21"/>
      <c r="K113" s="21"/>
      <c r="L113" s="19"/>
    </row>
    <row r="114" s="2" customFormat="1" ht="16.5" customHeight="1">
      <c r="A114" s="38"/>
      <c r="B114" s="39"/>
      <c r="C114" s="40"/>
      <c r="D114" s="40"/>
      <c r="E114" s="199" t="s">
        <v>930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122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19-022-3/1 - SO 301 Oprava mostu v km 56,688 _ Úpravy TV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21</v>
      </c>
      <c r="D118" s="40"/>
      <c r="E118" s="40"/>
      <c r="F118" s="26" t="str">
        <f>F14</f>
        <v xml:space="preserve"> </v>
      </c>
      <c r="G118" s="40"/>
      <c r="H118" s="40"/>
      <c r="I118" s="156" t="s">
        <v>23</v>
      </c>
      <c r="J118" s="79" t="str">
        <f>IF(J14="","",J14)</f>
        <v>15. 12. 2019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7.9" customHeight="1">
      <c r="A120" s="38"/>
      <c r="B120" s="39"/>
      <c r="C120" s="31" t="s">
        <v>29</v>
      </c>
      <c r="D120" s="40"/>
      <c r="E120" s="40"/>
      <c r="F120" s="26" t="str">
        <f>E17</f>
        <v>Správa železniční dopravní cesty,státní organizace</v>
      </c>
      <c r="G120" s="40"/>
      <c r="H120" s="40"/>
      <c r="I120" s="156" t="s">
        <v>37</v>
      </c>
      <c r="J120" s="36" t="str">
        <f>E23</f>
        <v xml:space="preserve">TOP CON SERVIS s.r.o.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35</v>
      </c>
      <c r="D121" s="40"/>
      <c r="E121" s="40"/>
      <c r="F121" s="26" t="str">
        <f>IF(E20="","",E20)</f>
        <v>Vyplň údaj</v>
      </c>
      <c r="G121" s="40"/>
      <c r="H121" s="40"/>
      <c r="I121" s="156" t="s">
        <v>42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8"/>
      <c r="B123" s="219"/>
      <c r="C123" s="220" t="s">
        <v>146</v>
      </c>
      <c r="D123" s="221" t="s">
        <v>69</v>
      </c>
      <c r="E123" s="221" t="s">
        <v>65</v>
      </c>
      <c r="F123" s="221" t="s">
        <v>66</v>
      </c>
      <c r="G123" s="221" t="s">
        <v>147</v>
      </c>
      <c r="H123" s="221" t="s">
        <v>148</v>
      </c>
      <c r="I123" s="222" t="s">
        <v>149</v>
      </c>
      <c r="J123" s="221" t="s">
        <v>127</v>
      </c>
      <c r="K123" s="223" t="s">
        <v>150</v>
      </c>
      <c r="L123" s="224"/>
      <c r="M123" s="100" t="s">
        <v>1</v>
      </c>
      <c r="N123" s="101" t="s">
        <v>48</v>
      </c>
      <c r="O123" s="101" t="s">
        <v>151</v>
      </c>
      <c r="P123" s="101" t="s">
        <v>152</v>
      </c>
      <c r="Q123" s="101" t="s">
        <v>153</v>
      </c>
      <c r="R123" s="101" t="s">
        <v>154</v>
      </c>
      <c r="S123" s="101" t="s">
        <v>155</v>
      </c>
      <c r="T123" s="102" t="s">
        <v>156</v>
      </c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</row>
    <row r="124" s="2" customFormat="1" ht="22.8" customHeight="1">
      <c r="A124" s="38"/>
      <c r="B124" s="39"/>
      <c r="C124" s="107" t="s">
        <v>157</v>
      </c>
      <c r="D124" s="40"/>
      <c r="E124" s="40"/>
      <c r="F124" s="40"/>
      <c r="G124" s="40"/>
      <c r="H124" s="40"/>
      <c r="I124" s="154"/>
      <c r="J124" s="225">
        <f>BK124</f>
        <v>0</v>
      </c>
      <c r="K124" s="40"/>
      <c r="L124" s="44"/>
      <c r="M124" s="103"/>
      <c r="N124" s="226"/>
      <c r="O124" s="104"/>
      <c r="P124" s="227">
        <f>P125+P143+P147+P151+P154</f>
        <v>0</v>
      </c>
      <c r="Q124" s="104"/>
      <c r="R124" s="227">
        <f>R125+R143+R147+R151+R154</f>
        <v>0</v>
      </c>
      <c r="S124" s="104"/>
      <c r="T124" s="228">
        <f>T125+T143+T147+T151+T154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83</v>
      </c>
      <c r="AU124" s="16" t="s">
        <v>129</v>
      </c>
      <c r="BK124" s="229">
        <f>BK125+BK143+BK147+BK151+BK154</f>
        <v>0</v>
      </c>
    </row>
    <row r="125" s="12" customFormat="1" ht="25.92" customHeight="1">
      <c r="A125" s="12"/>
      <c r="B125" s="230"/>
      <c r="C125" s="231"/>
      <c r="D125" s="232" t="s">
        <v>83</v>
      </c>
      <c r="E125" s="233" t="s">
        <v>936</v>
      </c>
      <c r="F125" s="233" t="s">
        <v>937</v>
      </c>
      <c r="G125" s="231"/>
      <c r="H125" s="231"/>
      <c r="I125" s="234"/>
      <c r="J125" s="235">
        <f>BK125</f>
        <v>0</v>
      </c>
      <c r="K125" s="231"/>
      <c r="L125" s="236"/>
      <c r="M125" s="237"/>
      <c r="N125" s="238"/>
      <c r="O125" s="238"/>
      <c r="P125" s="239">
        <f>SUM(P126:P142)</f>
        <v>0</v>
      </c>
      <c r="Q125" s="238"/>
      <c r="R125" s="239">
        <f>SUM(R126:R142)</f>
        <v>0</v>
      </c>
      <c r="S125" s="238"/>
      <c r="T125" s="240">
        <f>SUM(T126:T142)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1" t="s">
        <v>91</v>
      </c>
      <c r="AT125" s="242" t="s">
        <v>83</v>
      </c>
      <c r="AU125" s="242" t="s">
        <v>84</v>
      </c>
      <c r="AY125" s="241" t="s">
        <v>160</v>
      </c>
      <c r="BK125" s="243">
        <f>SUM(BK126:BK142)</f>
        <v>0</v>
      </c>
    </row>
    <row r="126" s="2" customFormat="1" ht="24" customHeight="1">
      <c r="A126" s="38"/>
      <c r="B126" s="39"/>
      <c r="C126" s="246" t="s">
        <v>91</v>
      </c>
      <c r="D126" s="246" t="s">
        <v>162</v>
      </c>
      <c r="E126" s="247" t="s">
        <v>938</v>
      </c>
      <c r="F126" s="248" t="s">
        <v>939</v>
      </c>
      <c r="G126" s="249" t="s">
        <v>233</v>
      </c>
      <c r="H126" s="250">
        <v>22</v>
      </c>
      <c r="I126" s="251"/>
      <c r="J126" s="252">
        <f>ROUND(I126*H126,2)</f>
        <v>0</v>
      </c>
      <c r="K126" s="248" t="s">
        <v>1</v>
      </c>
      <c r="L126" s="44"/>
      <c r="M126" s="253" t="s">
        <v>1</v>
      </c>
      <c r="N126" s="254" t="s">
        <v>49</v>
      </c>
      <c r="O126" s="91"/>
      <c r="P126" s="255">
        <f>O126*H126</f>
        <v>0</v>
      </c>
      <c r="Q126" s="255">
        <v>0</v>
      </c>
      <c r="R126" s="255">
        <f>Q126*H126</f>
        <v>0</v>
      </c>
      <c r="S126" s="255">
        <v>0</v>
      </c>
      <c r="T126" s="25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7" t="s">
        <v>167</v>
      </c>
      <c r="AT126" s="257" t="s">
        <v>162</v>
      </c>
      <c r="AU126" s="257" t="s">
        <v>91</v>
      </c>
      <c r="AY126" s="16" t="s">
        <v>160</v>
      </c>
      <c r="BE126" s="258">
        <f>IF(N126="základní",J126,0)</f>
        <v>0</v>
      </c>
      <c r="BF126" s="258">
        <f>IF(N126="snížená",J126,0)</f>
        <v>0</v>
      </c>
      <c r="BG126" s="258">
        <f>IF(N126="zákl. přenesená",J126,0)</f>
        <v>0</v>
      </c>
      <c r="BH126" s="258">
        <f>IF(N126="sníž. přenesená",J126,0)</f>
        <v>0</v>
      </c>
      <c r="BI126" s="258">
        <f>IF(N126="nulová",J126,0)</f>
        <v>0</v>
      </c>
      <c r="BJ126" s="16" t="s">
        <v>91</v>
      </c>
      <c r="BK126" s="258">
        <f>ROUND(I126*H126,2)</f>
        <v>0</v>
      </c>
      <c r="BL126" s="16" t="s">
        <v>167</v>
      </c>
      <c r="BM126" s="257" t="s">
        <v>940</v>
      </c>
    </row>
    <row r="127" s="2" customFormat="1" ht="24" customHeight="1">
      <c r="A127" s="38"/>
      <c r="B127" s="39"/>
      <c r="C127" s="246" t="s">
        <v>94</v>
      </c>
      <c r="D127" s="246" t="s">
        <v>162</v>
      </c>
      <c r="E127" s="247" t="s">
        <v>941</v>
      </c>
      <c r="F127" s="248" t="s">
        <v>942</v>
      </c>
      <c r="G127" s="249" t="s">
        <v>233</v>
      </c>
      <c r="H127" s="250">
        <v>11</v>
      </c>
      <c r="I127" s="251"/>
      <c r="J127" s="252">
        <f>ROUND(I127*H127,2)</f>
        <v>0</v>
      </c>
      <c r="K127" s="248" t="s">
        <v>1</v>
      </c>
      <c r="L127" s="44"/>
      <c r="M127" s="253" t="s">
        <v>1</v>
      </c>
      <c r="N127" s="254" t="s">
        <v>49</v>
      </c>
      <c r="O127" s="91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7" t="s">
        <v>167</v>
      </c>
      <c r="AT127" s="257" t="s">
        <v>162</v>
      </c>
      <c r="AU127" s="257" t="s">
        <v>91</v>
      </c>
      <c r="AY127" s="16" t="s">
        <v>160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6" t="s">
        <v>91</v>
      </c>
      <c r="BK127" s="258">
        <f>ROUND(I127*H127,2)</f>
        <v>0</v>
      </c>
      <c r="BL127" s="16" t="s">
        <v>167</v>
      </c>
      <c r="BM127" s="257" t="s">
        <v>943</v>
      </c>
    </row>
    <row r="128" s="2" customFormat="1" ht="16.5" customHeight="1">
      <c r="A128" s="38"/>
      <c r="B128" s="39"/>
      <c r="C128" s="246" t="s">
        <v>176</v>
      </c>
      <c r="D128" s="246" t="s">
        <v>162</v>
      </c>
      <c r="E128" s="247" t="s">
        <v>944</v>
      </c>
      <c r="F128" s="248" t="s">
        <v>945</v>
      </c>
      <c r="G128" s="249" t="s">
        <v>233</v>
      </c>
      <c r="H128" s="250">
        <v>70</v>
      </c>
      <c r="I128" s="251"/>
      <c r="J128" s="252">
        <f>ROUND(I128*H128,2)</f>
        <v>0</v>
      </c>
      <c r="K128" s="248" t="s">
        <v>1</v>
      </c>
      <c r="L128" s="44"/>
      <c r="M128" s="253" t="s">
        <v>1</v>
      </c>
      <c r="N128" s="254" t="s">
        <v>49</v>
      </c>
      <c r="O128" s="91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7" t="s">
        <v>167</v>
      </c>
      <c r="AT128" s="257" t="s">
        <v>162</v>
      </c>
      <c r="AU128" s="257" t="s">
        <v>91</v>
      </c>
      <c r="AY128" s="16" t="s">
        <v>160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6" t="s">
        <v>91</v>
      </c>
      <c r="BK128" s="258">
        <f>ROUND(I128*H128,2)</f>
        <v>0</v>
      </c>
      <c r="BL128" s="16" t="s">
        <v>167</v>
      </c>
      <c r="BM128" s="257" t="s">
        <v>946</v>
      </c>
    </row>
    <row r="129" s="2" customFormat="1" ht="16.5" customHeight="1">
      <c r="A129" s="38"/>
      <c r="B129" s="39"/>
      <c r="C129" s="285" t="s">
        <v>167</v>
      </c>
      <c r="D129" s="285" t="s">
        <v>218</v>
      </c>
      <c r="E129" s="286" t="s">
        <v>947</v>
      </c>
      <c r="F129" s="287" t="s">
        <v>948</v>
      </c>
      <c r="G129" s="288" t="s">
        <v>233</v>
      </c>
      <c r="H129" s="289">
        <v>70</v>
      </c>
      <c r="I129" s="290"/>
      <c r="J129" s="291">
        <f>ROUND(I129*H129,2)</f>
        <v>0</v>
      </c>
      <c r="K129" s="287" t="s">
        <v>1</v>
      </c>
      <c r="L129" s="292"/>
      <c r="M129" s="293" t="s">
        <v>1</v>
      </c>
      <c r="N129" s="294" t="s">
        <v>49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205</v>
      </c>
      <c r="AT129" s="257" t="s">
        <v>218</v>
      </c>
      <c r="AU129" s="257" t="s">
        <v>91</v>
      </c>
      <c r="AY129" s="16" t="s">
        <v>160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91</v>
      </c>
      <c r="BK129" s="258">
        <f>ROUND(I129*H129,2)</f>
        <v>0</v>
      </c>
      <c r="BL129" s="16" t="s">
        <v>167</v>
      </c>
      <c r="BM129" s="257" t="s">
        <v>949</v>
      </c>
    </row>
    <row r="130" s="2" customFormat="1" ht="16.5" customHeight="1">
      <c r="A130" s="38"/>
      <c r="B130" s="39"/>
      <c r="C130" s="246" t="s">
        <v>188</v>
      </c>
      <c r="D130" s="246" t="s">
        <v>162</v>
      </c>
      <c r="E130" s="247" t="s">
        <v>950</v>
      </c>
      <c r="F130" s="248" t="s">
        <v>951</v>
      </c>
      <c r="G130" s="249" t="s">
        <v>197</v>
      </c>
      <c r="H130" s="250">
        <v>512</v>
      </c>
      <c r="I130" s="251"/>
      <c r="J130" s="252">
        <f>ROUND(I130*H130,2)</f>
        <v>0</v>
      </c>
      <c r="K130" s="248" t="s">
        <v>1</v>
      </c>
      <c r="L130" s="44"/>
      <c r="M130" s="253" t="s">
        <v>1</v>
      </c>
      <c r="N130" s="254" t="s">
        <v>49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167</v>
      </c>
      <c r="AT130" s="257" t="s">
        <v>162</v>
      </c>
      <c r="AU130" s="257" t="s">
        <v>91</v>
      </c>
      <c r="AY130" s="16" t="s">
        <v>160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91</v>
      </c>
      <c r="BK130" s="258">
        <f>ROUND(I130*H130,2)</f>
        <v>0</v>
      </c>
      <c r="BL130" s="16" t="s">
        <v>167</v>
      </c>
      <c r="BM130" s="257" t="s">
        <v>952</v>
      </c>
    </row>
    <row r="131" s="2" customFormat="1" ht="16.5" customHeight="1">
      <c r="A131" s="38"/>
      <c r="B131" s="39"/>
      <c r="C131" s="246" t="s">
        <v>194</v>
      </c>
      <c r="D131" s="246" t="s">
        <v>162</v>
      </c>
      <c r="E131" s="247" t="s">
        <v>953</v>
      </c>
      <c r="F131" s="248" t="s">
        <v>954</v>
      </c>
      <c r="G131" s="249" t="s">
        <v>233</v>
      </c>
      <c r="H131" s="250">
        <v>2</v>
      </c>
      <c r="I131" s="251"/>
      <c r="J131" s="252">
        <f>ROUND(I131*H131,2)</f>
        <v>0</v>
      </c>
      <c r="K131" s="248" t="s">
        <v>1</v>
      </c>
      <c r="L131" s="44"/>
      <c r="M131" s="253" t="s">
        <v>1</v>
      </c>
      <c r="N131" s="254" t="s">
        <v>49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167</v>
      </c>
      <c r="AT131" s="257" t="s">
        <v>162</v>
      </c>
      <c r="AU131" s="257" t="s">
        <v>91</v>
      </c>
      <c r="AY131" s="16" t="s">
        <v>160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91</v>
      </c>
      <c r="BK131" s="258">
        <f>ROUND(I131*H131,2)</f>
        <v>0</v>
      </c>
      <c r="BL131" s="16" t="s">
        <v>167</v>
      </c>
      <c r="BM131" s="257" t="s">
        <v>955</v>
      </c>
    </row>
    <row r="132" s="2" customFormat="1" ht="24" customHeight="1">
      <c r="A132" s="38"/>
      <c r="B132" s="39"/>
      <c r="C132" s="246" t="s">
        <v>200</v>
      </c>
      <c r="D132" s="246" t="s">
        <v>162</v>
      </c>
      <c r="E132" s="247" t="s">
        <v>956</v>
      </c>
      <c r="F132" s="248" t="s">
        <v>957</v>
      </c>
      <c r="G132" s="249" t="s">
        <v>233</v>
      </c>
      <c r="H132" s="250">
        <v>2</v>
      </c>
      <c r="I132" s="251"/>
      <c r="J132" s="252">
        <f>ROUND(I132*H132,2)</f>
        <v>0</v>
      </c>
      <c r="K132" s="248" t="s">
        <v>1</v>
      </c>
      <c r="L132" s="44"/>
      <c r="M132" s="253" t="s">
        <v>1</v>
      </c>
      <c r="N132" s="254" t="s">
        <v>49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167</v>
      </c>
      <c r="AT132" s="257" t="s">
        <v>162</v>
      </c>
      <c r="AU132" s="257" t="s">
        <v>91</v>
      </c>
      <c r="AY132" s="16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91</v>
      </c>
      <c r="BK132" s="258">
        <f>ROUND(I132*H132,2)</f>
        <v>0</v>
      </c>
      <c r="BL132" s="16" t="s">
        <v>167</v>
      </c>
      <c r="BM132" s="257" t="s">
        <v>958</v>
      </c>
    </row>
    <row r="133" s="2" customFormat="1" ht="24" customHeight="1">
      <c r="A133" s="38"/>
      <c r="B133" s="39"/>
      <c r="C133" s="246" t="s">
        <v>205</v>
      </c>
      <c r="D133" s="246" t="s">
        <v>162</v>
      </c>
      <c r="E133" s="247" t="s">
        <v>959</v>
      </c>
      <c r="F133" s="248" t="s">
        <v>960</v>
      </c>
      <c r="G133" s="249" t="s">
        <v>233</v>
      </c>
      <c r="H133" s="250">
        <v>2</v>
      </c>
      <c r="I133" s="251"/>
      <c r="J133" s="252">
        <f>ROUND(I133*H133,2)</f>
        <v>0</v>
      </c>
      <c r="K133" s="248" t="s">
        <v>1</v>
      </c>
      <c r="L133" s="44"/>
      <c r="M133" s="253" t="s">
        <v>1</v>
      </c>
      <c r="N133" s="254" t="s">
        <v>49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167</v>
      </c>
      <c r="AT133" s="257" t="s">
        <v>162</v>
      </c>
      <c r="AU133" s="257" t="s">
        <v>91</v>
      </c>
      <c r="AY133" s="16" t="s">
        <v>160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91</v>
      </c>
      <c r="BK133" s="258">
        <f>ROUND(I133*H133,2)</f>
        <v>0</v>
      </c>
      <c r="BL133" s="16" t="s">
        <v>167</v>
      </c>
      <c r="BM133" s="257" t="s">
        <v>961</v>
      </c>
    </row>
    <row r="134" s="2" customFormat="1" ht="24" customHeight="1">
      <c r="A134" s="38"/>
      <c r="B134" s="39"/>
      <c r="C134" s="246" t="s">
        <v>212</v>
      </c>
      <c r="D134" s="246" t="s">
        <v>162</v>
      </c>
      <c r="E134" s="247" t="s">
        <v>962</v>
      </c>
      <c r="F134" s="248" t="s">
        <v>963</v>
      </c>
      <c r="G134" s="249" t="s">
        <v>233</v>
      </c>
      <c r="H134" s="250">
        <v>12</v>
      </c>
      <c r="I134" s="251"/>
      <c r="J134" s="252">
        <f>ROUND(I134*H134,2)</f>
        <v>0</v>
      </c>
      <c r="K134" s="248" t="s">
        <v>1</v>
      </c>
      <c r="L134" s="44"/>
      <c r="M134" s="253" t="s">
        <v>1</v>
      </c>
      <c r="N134" s="254" t="s">
        <v>49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167</v>
      </c>
      <c r="AT134" s="257" t="s">
        <v>162</v>
      </c>
      <c r="AU134" s="257" t="s">
        <v>91</v>
      </c>
      <c r="AY134" s="16" t="s">
        <v>160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91</v>
      </c>
      <c r="BK134" s="258">
        <f>ROUND(I134*H134,2)</f>
        <v>0</v>
      </c>
      <c r="BL134" s="16" t="s">
        <v>167</v>
      </c>
      <c r="BM134" s="257" t="s">
        <v>964</v>
      </c>
    </row>
    <row r="135" s="2" customFormat="1" ht="16.5" customHeight="1">
      <c r="A135" s="38"/>
      <c r="B135" s="39"/>
      <c r="C135" s="285" t="s">
        <v>217</v>
      </c>
      <c r="D135" s="285" t="s">
        <v>218</v>
      </c>
      <c r="E135" s="286" t="s">
        <v>965</v>
      </c>
      <c r="F135" s="287" t="s">
        <v>966</v>
      </c>
      <c r="G135" s="288" t="s">
        <v>233</v>
      </c>
      <c r="H135" s="289">
        <v>12</v>
      </c>
      <c r="I135" s="290"/>
      <c r="J135" s="291">
        <f>ROUND(I135*H135,2)</f>
        <v>0</v>
      </c>
      <c r="K135" s="287" t="s">
        <v>1</v>
      </c>
      <c r="L135" s="292"/>
      <c r="M135" s="293" t="s">
        <v>1</v>
      </c>
      <c r="N135" s="294" t="s">
        <v>49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205</v>
      </c>
      <c r="AT135" s="257" t="s">
        <v>218</v>
      </c>
      <c r="AU135" s="257" t="s">
        <v>91</v>
      </c>
      <c r="AY135" s="16" t="s">
        <v>160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91</v>
      </c>
      <c r="BK135" s="258">
        <f>ROUND(I135*H135,2)</f>
        <v>0</v>
      </c>
      <c r="BL135" s="16" t="s">
        <v>167</v>
      </c>
      <c r="BM135" s="257" t="s">
        <v>967</v>
      </c>
    </row>
    <row r="136" s="2" customFormat="1" ht="16.5" customHeight="1">
      <c r="A136" s="38"/>
      <c r="B136" s="39"/>
      <c r="C136" s="246" t="s">
        <v>222</v>
      </c>
      <c r="D136" s="246" t="s">
        <v>162</v>
      </c>
      <c r="E136" s="247" t="s">
        <v>968</v>
      </c>
      <c r="F136" s="248" t="s">
        <v>969</v>
      </c>
      <c r="G136" s="249" t="s">
        <v>233</v>
      </c>
      <c r="H136" s="250">
        <v>2</v>
      </c>
      <c r="I136" s="251"/>
      <c r="J136" s="252">
        <f>ROUND(I136*H136,2)</f>
        <v>0</v>
      </c>
      <c r="K136" s="248" t="s">
        <v>1</v>
      </c>
      <c r="L136" s="44"/>
      <c r="M136" s="253" t="s">
        <v>1</v>
      </c>
      <c r="N136" s="254" t="s">
        <v>49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167</v>
      </c>
      <c r="AT136" s="257" t="s">
        <v>162</v>
      </c>
      <c r="AU136" s="257" t="s">
        <v>91</v>
      </c>
      <c r="AY136" s="16" t="s">
        <v>160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91</v>
      </c>
      <c r="BK136" s="258">
        <f>ROUND(I136*H136,2)</f>
        <v>0</v>
      </c>
      <c r="BL136" s="16" t="s">
        <v>167</v>
      </c>
      <c r="BM136" s="257" t="s">
        <v>970</v>
      </c>
    </row>
    <row r="137" s="2" customFormat="1" ht="16.5" customHeight="1">
      <c r="A137" s="38"/>
      <c r="B137" s="39"/>
      <c r="C137" s="285" t="s">
        <v>226</v>
      </c>
      <c r="D137" s="285" t="s">
        <v>218</v>
      </c>
      <c r="E137" s="286" t="s">
        <v>971</v>
      </c>
      <c r="F137" s="287" t="s">
        <v>972</v>
      </c>
      <c r="G137" s="288" t="s">
        <v>233</v>
      </c>
      <c r="H137" s="289">
        <v>2</v>
      </c>
      <c r="I137" s="290"/>
      <c r="J137" s="291">
        <f>ROUND(I137*H137,2)</f>
        <v>0</v>
      </c>
      <c r="K137" s="287" t="s">
        <v>1</v>
      </c>
      <c r="L137" s="292"/>
      <c r="M137" s="293" t="s">
        <v>1</v>
      </c>
      <c r="N137" s="294" t="s">
        <v>49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205</v>
      </c>
      <c r="AT137" s="257" t="s">
        <v>218</v>
      </c>
      <c r="AU137" s="257" t="s">
        <v>91</v>
      </c>
      <c r="AY137" s="16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91</v>
      </c>
      <c r="BK137" s="258">
        <f>ROUND(I137*H137,2)</f>
        <v>0</v>
      </c>
      <c r="BL137" s="16" t="s">
        <v>167</v>
      </c>
      <c r="BM137" s="257" t="s">
        <v>973</v>
      </c>
    </row>
    <row r="138" s="2" customFormat="1" ht="24" customHeight="1">
      <c r="A138" s="38"/>
      <c r="B138" s="39"/>
      <c r="C138" s="246" t="s">
        <v>230</v>
      </c>
      <c r="D138" s="246" t="s">
        <v>162</v>
      </c>
      <c r="E138" s="247" t="s">
        <v>974</v>
      </c>
      <c r="F138" s="248" t="s">
        <v>975</v>
      </c>
      <c r="G138" s="249" t="s">
        <v>233</v>
      </c>
      <c r="H138" s="250">
        <v>5</v>
      </c>
      <c r="I138" s="251"/>
      <c r="J138" s="252">
        <f>ROUND(I138*H138,2)</f>
        <v>0</v>
      </c>
      <c r="K138" s="248" t="s">
        <v>1</v>
      </c>
      <c r="L138" s="44"/>
      <c r="M138" s="253" t="s">
        <v>1</v>
      </c>
      <c r="N138" s="254" t="s">
        <v>49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167</v>
      </c>
      <c r="AT138" s="257" t="s">
        <v>162</v>
      </c>
      <c r="AU138" s="257" t="s">
        <v>91</v>
      </c>
      <c r="AY138" s="16" t="s">
        <v>160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91</v>
      </c>
      <c r="BK138" s="258">
        <f>ROUND(I138*H138,2)</f>
        <v>0</v>
      </c>
      <c r="BL138" s="16" t="s">
        <v>167</v>
      </c>
      <c r="BM138" s="257" t="s">
        <v>976</v>
      </c>
    </row>
    <row r="139" s="2" customFormat="1" ht="24" customHeight="1">
      <c r="A139" s="38"/>
      <c r="B139" s="39"/>
      <c r="C139" s="246" t="s">
        <v>236</v>
      </c>
      <c r="D139" s="246" t="s">
        <v>162</v>
      </c>
      <c r="E139" s="247" t="s">
        <v>977</v>
      </c>
      <c r="F139" s="248" t="s">
        <v>978</v>
      </c>
      <c r="G139" s="249" t="s">
        <v>233</v>
      </c>
      <c r="H139" s="250">
        <v>5</v>
      </c>
      <c r="I139" s="251"/>
      <c r="J139" s="252">
        <f>ROUND(I139*H139,2)</f>
        <v>0</v>
      </c>
      <c r="K139" s="248" t="s">
        <v>1</v>
      </c>
      <c r="L139" s="44"/>
      <c r="M139" s="253" t="s">
        <v>1</v>
      </c>
      <c r="N139" s="254" t="s">
        <v>49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167</v>
      </c>
      <c r="AT139" s="257" t="s">
        <v>162</v>
      </c>
      <c r="AU139" s="257" t="s">
        <v>91</v>
      </c>
      <c r="AY139" s="16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91</v>
      </c>
      <c r="BK139" s="258">
        <f>ROUND(I139*H139,2)</f>
        <v>0</v>
      </c>
      <c r="BL139" s="16" t="s">
        <v>167</v>
      </c>
      <c r="BM139" s="257" t="s">
        <v>979</v>
      </c>
    </row>
    <row r="140" s="2" customFormat="1" ht="24" customHeight="1">
      <c r="A140" s="38"/>
      <c r="B140" s="39"/>
      <c r="C140" s="246" t="s">
        <v>8</v>
      </c>
      <c r="D140" s="246" t="s">
        <v>162</v>
      </c>
      <c r="E140" s="247" t="s">
        <v>980</v>
      </c>
      <c r="F140" s="248" t="s">
        <v>981</v>
      </c>
      <c r="G140" s="249" t="s">
        <v>233</v>
      </c>
      <c r="H140" s="250">
        <v>5</v>
      </c>
      <c r="I140" s="251"/>
      <c r="J140" s="252">
        <f>ROUND(I140*H140,2)</f>
        <v>0</v>
      </c>
      <c r="K140" s="248" t="s">
        <v>1</v>
      </c>
      <c r="L140" s="44"/>
      <c r="M140" s="253" t="s">
        <v>1</v>
      </c>
      <c r="N140" s="254" t="s">
        <v>49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167</v>
      </c>
      <c r="AT140" s="257" t="s">
        <v>162</v>
      </c>
      <c r="AU140" s="257" t="s">
        <v>91</v>
      </c>
      <c r="AY140" s="16" t="s">
        <v>160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91</v>
      </c>
      <c r="BK140" s="258">
        <f>ROUND(I140*H140,2)</f>
        <v>0</v>
      </c>
      <c r="BL140" s="16" t="s">
        <v>167</v>
      </c>
      <c r="BM140" s="257" t="s">
        <v>982</v>
      </c>
    </row>
    <row r="141" s="2" customFormat="1" ht="24" customHeight="1">
      <c r="A141" s="38"/>
      <c r="B141" s="39"/>
      <c r="C141" s="246" t="s">
        <v>247</v>
      </c>
      <c r="D141" s="246" t="s">
        <v>162</v>
      </c>
      <c r="E141" s="247" t="s">
        <v>983</v>
      </c>
      <c r="F141" s="248" t="s">
        <v>984</v>
      </c>
      <c r="G141" s="249" t="s">
        <v>233</v>
      </c>
      <c r="H141" s="250">
        <v>1</v>
      </c>
      <c r="I141" s="251"/>
      <c r="J141" s="252">
        <f>ROUND(I141*H141,2)</f>
        <v>0</v>
      </c>
      <c r="K141" s="248" t="s">
        <v>1</v>
      </c>
      <c r="L141" s="44"/>
      <c r="M141" s="253" t="s">
        <v>1</v>
      </c>
      <c r="N141" s="254" t="s">
        <v>49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167</v>
      </c>
      <c r="AT141" s="257" t="s">
        <v>162</v>
      </c>
      <c r="AU141" s="257" t="s">
        <v>91</v>
      </c>
      <c r="AY141" s="16" t="s">
        <v>160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91</v>
      </c>
      <c r="BK141" s="258">
        <f>ROUND(I141*H141,2)</f>
        <v>0</v>
      </c>
      <c r="BL141" s="16" t="s">
        <v>167</v>
      </c>
      <c r="BM141" s="257" t="s">
        <v>985</v>
      </c>
    </row>
    <row r="142" s="2" customFormat="1" ht="16.5" customHeight="1">
      <c r="A142" s="38"/>
      <c r="B142" s="39"/>
      <c r="C142" s="246" t="s">
        <v>253</v>
      </c>
      <c r="D142" s="246" t="s">
        <v>162</v>
      </c>
      <c r="E142" s="247" t="s">
        <v>986</v>
      </c>
      <c r="F142" s="248" t="s">
        <v>987</v>
      </c>
      <c r="G142" s="249" t="s">
        <v>215</v>
      </c>
      <c r="H142" s="250">
        <v>23</v>
      </c>
      <c r="I142" s="251"/>
      <c r="J142" s="252">
        <f>ROUND(I142*H142,2)</f>
        <v>0</v>
      </c>
      <c r="K142" s="248" t="s">
        <v>1</v>
      </c>
      <c r="L142" s="44"/>
      <c r="M142" s="253" t="s">
        <v>1</v>
      </c>
      <c r="N142" s="254" t="s">
        <v>49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167</v>
      </c>
      <c r="AT142" s="257" t="s">
        <v>162</v>
      </c>
      <c r="AU142" s="257" t="s">
        <v>91</v>
      </c>
      <c r="AY142" s="16" t="s">
        <v>160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91</v>
      </c>
      <c r="BK142" s="258">
        <f>ROUND(I142*H142,2)</f>
        <v>0</v>
      </c>
      <c r="BL142" s="16" t="s">
        <v>167</v>
      </c>
      <c r="BM142" s="257" t="s">
        <v>988</v>
      </c>
    </row>
    <row r="143" s="12" customFormat="1" ht="25.92" customHeight="1">
      <c r="A143" s="12"/>
      <c r="B143" s="230"/>
      <c r="C143" s="231"/>
      <c r="D143" s="232" t="s">
        <v>83</v>
      </c>
      <c r="E143" s="233" t="s">
        <v>989</v>
      </c>
      <c r="F143" s="233" t="s">
        <v>990</v>
      </c>
      <c r="G143" s="231"/>
      <c r="H143" s="231"/>
      <c r="I143" s="234"/>
      <c r="J143" s="235">
        <f>BK143</f>
        <v>0</v>
      </c>
      <c r="K143" s="231"/>
      <c r="L143" s="236"/>
      <c r="M143" s="237"/>
      <c r="N143" s="238"/>
      <c r="O143" s="238"/>
      <c r="P143" s="239">
        <f>SUM(P144:P146)</f>
        <v>0</v>
      </c>
      <c r="Q143" s="238"/>
      <c r="R143" s="239">
        <f>SUM(R144:R146)</f>
        <v>0</v>
      </c>
      <c r="S143" s="238"/>
      <c r="T143" s="240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1" t="s">
        <v>91</v>
      </c>
      <c r="AT143" s="242" t="s">
        <v>83</v>
      </c>
      <c r="AU143" s="242" t="s">
        <v>84</v>
      </c>
      <c r="AY143" s="241" t="s">
        <v>160</v>
      </c>
      <c r="BK143" s="243">
        <f>SUM(BK144:BK146)</f>
        <v>0</v>
      </c>
    </row>
    <row r="144" s="2" customFormat="1" ht="24" customHeight="1">
      <c r="A144" s="38"/>
      <c r="B144" s="39"/>
      <c r="C144" s="246" t="s">
        <v>259</v>
      </c>
      <c r="D144" s="246" t="s">
        <v>162</v>
      </c>
      <c r="E144" s="247" t="s">
        <v>991</v>
      </c>
      <c r="F144" s="248" t="s">
        <v>992</v>
      </c>
      <c r="G144" s="249" t="s">
        <v>233</v>
      </c>
      <c r="H144" s="250">
        <v>11</v>
      </c>
      <c r="I144" s="251"/>
      <c r="J144" s="252">
        <f>ROUND(I144*H144,2)</f>
        <v>0</v>
      </c>
      <c r="K144" s="248" t="s">
        <v>1</v>
      </c>
      <c r="L144" s="44"/>
      <c r="M144" s="253" t="s">
        <v>1</v>
      </c>
      <c r="N144" s="254" t="s">
        <v>49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167</v>
      </c>
      <c r="AT144" s="257" t="s">
        <v>162</v>
      </c>
      <c r="AU144" s="257" t="s">
        <v>91</v>
      </c>
      <c r="AY144" s="16" t="s">
        <v>160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91</v>
      </c>
      <c r="BK144" s="258">
        <f>ROUND(I144*H144,2)</f>
        <v>0</v>
      </c>
      <c r="BL144" s="16" t="s">
        <v>167</v>
      </c>
      <c r="BM144" s="257" t="s">
        <v>993</v>
      </c>
    </row>
    <row r="145" s="2" customFormat="1" ht="16.5" customHeight="1">
      <c r="A145" s="38"/>
      <c r="B145" s="39"/>
      <c r="C145" s="246" t="s">
        <v>265</v>
      </c>
      <c r="D145" s="246" t="s">
        <v>162</v>
      </c>
      <c r="E145" s="247" t="s">
        <v>994</v>
      </c>
      <c r="F145" s="248" t="s">
        <v>995</v>
      </c>
      <c r="G145" s="249" t="s">
        <v>233</v>
      </c>
      <c r="H145" s="250">
        <v>70</v>
      </c>
      <c r="I145" s="251"/>
      <c r="J145" s="252">
        <f>ROUND(I145*H145,2)</f>
        <v>0</v>
      </c>
      <c r="K145" s="248" t="s">
        <v>1</v>
      </c>
      <c r="L145" s="44"/>
      <c r="M145" s="253" t="s">
        <v>1</v>
      </c>
      <c r="N145" s="254" t="s">
        <v>49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167</v>
      </c>
      <c r="AT145" s="257" t="s">
        <v>162</v>
      </c>
      <c r="AU145" s="257" t="s">
        <v>91</v>
      </c>
      <c r="AY145" s="16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91</v>
      </c>
      <c r="BK145" s="258">
        <f>ROUND(I145*H145,2)</f>
        <v>0</v>
      </c>
      <c r="BL145" s="16" t="s">
        <v>167</v>
      </c>
      <c r="BM145" s="257" t="s">
        <v>996</v>
      </c>
    </row>
    <row r="146" s="2" customFormat="1" ht="24" customHeight="1">
      <c r="A146" s="38"/>
      <c r="B146" s="39"/>
      <c r="C146" s="246" t="s">
        <v>271</v>
      </c>
      <c r="D146" s="246" t="s">
        <v>162</v>
      </c>
      <c r="E146" s="247" t="s">
        <v>997</v>
      </c>
      <c r="F146" s="248" t="s">
        <v>998</v>
      </c>
      <c r="G146" s="249" t="s">
        <v>233</v>
      </c>
      <c r="H146" s="250">
        <v>14</v>
      </c>
      <c r="I146" s="251"/>
      <c r="J146" s="252">
        <f>ROUND(I146*H146,2)</f>
        <v>0</v>
      </c>
      <c r="K146" s="248" t="s">
        <v>1</v>
      </c>
      <c r="L146" s="44"/>
      <c r="M146" s="253" t="s">
        <v>1</v>
      </c>
      <c r="N146" s="254" t="s">
        <v>49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167</v>
      </c>
      <c r="AT146" s="257" t="s">
        <v>162</v>
      </c>
      <c r="AU146" s="257" t="s">
        <v>91</v>
      </c>
      <c r="AY146" s="16" t="s">
        <v>160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91</v>
      </c>
      <c r="BK146" s="258">
        <f>ROUND(I146*H146,2)</f>
        <v>0</v>
      </c>
      <c r="BL146" s="16" t="s">
        <v>167</v>
      </c>
      <c r="BM146" s="257" t="s">
        <v>999</v>
      </c>
    </row>
    <row r="147" s="12" customFormat="1" ht="25.92" customHeight="1">
      <c r="A147" s="12"/>
      <c r="B147" s="230"/>
      <c r="C147" s="231"/>
      <c r="D147" s="232" t="s">
        <v>83</v>
      </c>
      <c r="E147" s="233" t="s">
        <v>1000</v>
      </c>
      <c r="F147" s="233" t="s">
        <v>1001</v>
      </c>
      <c r="G147" s="231"/>
      <c r="H147" s="231"/>
      <c r="I147" s="234"/>
      <c r="J147" s="235">
        <f>BK147</f>
        <v>0</v>
      </c>
      <c r="K147" s="231"/>
      <c r="L147" s="236"/>
      <c r="M147" s="237"/>
      <c r="N147" s="238"/>
      <c r="O147" s="238"/>
      <c r="P147" s="239">
        <f>SUM(P148:P150)</f>
        <v>0</v>
      </c>
      <c r="Q147" s="238"/>
      <c r="R147" s="239">
        <f>SUM(R148:R150)</f>
        <v>0</v>
      </c>
      <c r="S147" s="238"/>
      <c r="T147" s="240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91</v>
      </c>
      <c r="AT147" s="242" t="s">
        <v>83</v>
      </c>
      <c r="AU147" s="242" t="s">
        <v>84</v>
      </c>
      <c r="AY147" s="241" t="s">
        <v>160</v>
      </c>
      <c r="BK147" s="243">
        <f>SUM(BK148:BK150)</f>
        <v>0</v>
      </c>
    </row>
    <row r="148" s="2" customFormat="1" ht="16.5" customHeight="1">
      <c r="A148" s="38"/>
      <c r="B148" s="39"/>
      <c r="C148" s="246" t="s">
        <v>7</v>
      </c>
      <c r="D148" s="246" t="s">
        <v>162</v>
      </c>
      <c r="E148" s="247" t="s">
        <v>1002</v>
      </c>
      <c r="F148" s="248" t="s">
        <v>1003</v>
      </c>
      <c r="G148" s="249" t="s">
        <v>1004</v>
      </c>
      <c r="H148" s="250">
        <v>1</v>
      </c>
      <c r="I148" s="251"/>
      <c r="J148" s="252">
        <f>ROUND(I148*H148,2)</f>
        <v>0</v>
      </c>
      <c r="K148" s="248" t="s">
        <v>1</v>
      </c>
      <c r="L148" s="44"/>
      <c r="M148" s="253" t="s">
        <v>1</v>
      </c>
      <c r="N148" s="254" t="s">
        <v>49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167</v>
      </c>
      <c r="AT148" s="257" t="s">
        <v>162</v>
      </c>
      <c r="AU148" s="257" t="s">
        <v>91</v>
      </c>
      <c r="AY148" s="16" t="s">
        <v>160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91</v>
      </c>
      <c r="BK148" s="258">
        <f>ROUND(I148*H148,2)</f>
        <v>0</v>
      </c>
      <c r="BL148" s="16" t="s">
        <v>167</v>
      </c>
      <c r="BM148" s="257" t="s">
        <v>1005</v>
      </c>
    </row>
    <row r="149" s="2" customFormat="1" ht="16.5" customHeight="1">
      <c r="A149" s="38"/>
      <c r="B149" s="39"/>
      <c r="C149" s="246" t="s">
        <v>281</v>
      </c>
      <c r="D149" s="246" t="s">
        <v>162</v>
      </c>
      <c r="E149" s="247" t="s">
        <v>1006</v>
      </c>
      <c r="F149" s="248" t="s">
        <v>1007</v>
      </c>
      <c r="G149" s="249" t="s">
        <v>1004</v>
      </c>
      <c r="H149" s="250">
        <v>1</v>
      </c>
      <c r="I149" s="251"/>
      <c r="J149" s="252">
        <f>ROUND(I149*H149,2)</f>
        <v>0</v>
      </c>
      <c r="K149" s="248" t="s">
        <v>1</v>
      </c>
      <c r="L149" s="44"/>
      <c r="M149" s="253" t="s">
        <v>1</v>
      </c>
      <c r="N149" s="254" t="s">
        <v>49</v>
      </c>
      <c r="O149" s="91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167</v>
      </c>
      <c r="AT149" s="257" t="s">
        <v>162</v>
      </c>
      <c r="AU149" s="257" t="s">
        <v>91</v>
      </c>
      <c r="AY149" s="16" t="s">
        <v>160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91</v>
      </c>
      <c r="BK149" s="258">
        <f>ROUND(I149*H149,2)</f>
        <v>0</v>
      </c>
      <c r="BL149" s="16" t="s">
        <v>167</v>
      </c>
      <c r="BM149" s="257" t="s">
        <v>1008</v>
      </c>
    </row>
    <row r="150" s="2" customFormat="1" ht="36" customHeight="1">
      <c r="A150" s="38"/>
      <c r="B150" s="39"/>
      <c r="C150" s="246" t="s">
        <v>288</v>
      </c>
      <c r="D150" s="246" t="s">
        <v>162</v>
      </c>
      <c r="E150" s="247" t="s">
        <v>1009</v>
      </c>
      <c r="F150" s="248" t="s">
        <v>1010</v>
      </c>
      <c r="G150" s="249" t="s">
        <v>233</v>
      </c>
      <c r="H150" s="250">
        <v>1</v>
      </c>
      <c r="I150" s="251"/>
      <c r="J150" s="252">
        <f>ROUND(I150*H150,2)</f>
        <v>0</v>
      </c>
      <c r="K150" s="248" t="s">
        <v>1</v>
      </c>
      <c r="L150" s="44"/>
      <c r="M150" s="253" t="s">
        <v>1</v>
      </c>
      <c r="N150" s="254" t="s">
        <v>49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167</v>
      </c>
      <c r="AT150" s="257" t="s">
        <v>162</v>
      </c>
      <c r="AU150" s="257" t="s">
        <v>91</v>
      </c>
      <c r="AY150" s="16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91</v>
      </c>
      <c r="BK150" s="258">
        <f>ROUND(I150*H150,2)</f>
        <v>0</v>
      </c>
      <c r="BL150" s="16" t="s">
        <v>167</v>
      </c>
      <c r="BM150" s="257" t="s">
        <v>1011</v>
      </c>
    </row>
    <row r="151" s="12" customFormat="1" ht="25.92" customHeight="1">
      <c r="A151" s="12"/>
      <c r="B151" s="230"/>
      <c r="C151" s="231"/>
      <c r="D151" s="232" t="s">
        <v>83</v>
      </c>
      <c r="E151" s="233" t="s">
        <v>1012</v>
      </c>
      <c r="F151" s="233" t="s">
        <v>1013</v>
      </c>
      <c r="G151" s="231"/>
      <c r="H151" s="231"/>
      <c r="I151" s="234"/>
      <c r="J151" s="235">
        <f>BK151</f>
        <v>0</v>
      </c>
      <c r="K151" s="231"/>
      <c r="L151" s="236"/>
      <c r="M151" s="237"/>
      <c r="N151" s="238"/>
      <c r="O151" s="238"/>
      <c r="P151" s="239">
        <f>SUM(P152:P153)</f>
        <v>0</v>
      </c>
      <c r="Q151" s="238"/>
      <c r="R151" s="239">
        <f>SUM(R152:R153)</f>
        <v>0</v>
      </c>
      <c r="S151" s="238"/>
      <c r="T151" s="24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1" t="s">
        <v>91</v>
      </c>
      <c r="AT151" s="242" t="s">
        <v>83</v>
      </c>
      <c r="AU151" s="242" t="s">
        <v>84</v>
      </c>
      <c r="AY151" s="241" t="s">
        <v>160</v>
      </c>
      <c r="BK151" s="243">
        <f>SUM(BK152:BK153)</f>
        <v>0</v>
      </c>
    </row>
    <row r="152" s="2" customFormat="1" ht="24" customHeight="1">
      <c r="A152" s="38"/>
      <c r="B152" s="39"/>
      <c r="C152" s="246" t="s">
        <v>294</v>
      </c>
      <c r="D152" s="246" t="s">
        <v>162</v>
      </c>
      <c r="E152" s="247" t="s">
        <v>1014</v>
      </c>
      <c r="F152" s="248" t="s">
        <v>1015</v>
      </c>
      <c r="G152" s="249" t="s">
        <v>185</v>
      </c>
      <c r="H152" s="250">
        <v>0.24199999999999999</v>
      </c>
      <c r="I152" s="251"/>
      <c r="J152" s="252">
        <f>ROUND(I152*H152,2)</f>
        <v>0</v>
      </c>
      <c r="K152" s="248" t="s">
        <v>1</v>
      </c>
      <c r="L152" s="44"/>
      <c r="M152" s="253" t="s">
        <v>1</v>
      </c>
      <c r="N152" s="254" t="s">
        <v>49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167</v>
      </c>
      <c r="AT152" s="257" t="s">
        <v>162</v>
      </c>
      <c r="AU152" s="257" t="s">
        <v>91</v>
      </c>
      <c r="AY152" s="16" t="s">
        <v>160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91</v>
      </c>
      <c r="BK152" s="258">
        <f>ROUND(I152*H152,2)</f>
        <v>0</v>
      </c>
      <c r="BL152" s="16" t="s">
        <v>167</v>
      </c>
      <c r="BM152" s="257" t="s">
        <v>1016</v>
      </c>
    </row>
    <row r="153" s="2" customFormat="1" ht="24" customHeight="1">
      <c r="A153" s="38"/>
      <c r="B153" s="39"/>
      <c r="C153" s="246" t="s">
        <v>299</v>
      </c>
      <c r="D153" s="246" t="s">
        <v>162</v>
      </c>
      <c r="E153" s="247" t="s">
        <v>1017</v>
      </c>
      <c r="F153" s="248" t="s">
        <v>1018</v>
      </c>
      <c r="G153" s="249" t="s">
        <v>185</v>
      </c>
      <c r="H153" s="250">
        <v>0.24199999999999999</v>
      </c>
      <c r="I153" s="251"/>
      <c r="J153" s="252">
        <f>ROUND(I153*H153,2)</f>
        <v>0</v>
      </c>
      <c r="K153" s="248" t="s">
        <v>1</v>
      </c>
      <c r="L153" s="44"/>
      <c r="M153" s="253" t="s">
        <v>1</v>
      </c>
      <c r="N153" s="254" t="s">
        <v>49</v>
      </c>
      <c r="O153" s="91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167</v>
      </c>
      <c r="AT153" s="257" t="s">
        <v>162</v>
      </c>
      <c r="AU153" s="257" t="s">
        <v>91</v>
      </c>
      <c r="AY153" s="16" t="s">
        <v>160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6" t="s">
        <v>91</v>
      </c>
      <c r="BK153" s="258">
        <f>ROUND(I153*H153,2)</f>
        <v>0</v>
      </c>
      <c r="BL153" s="16" t="s">
        <v>167</v>
      </c>
      <c r="BM153" s="257" t="s">
        <v>1019</v>
      </c>
    </row>
    <row r="154" s="12" customFormat="1" ht="25.92" customHeight="1">
      <c r="A154" s="12"/>
      <c r="B154" s="230"/>
      <c r="C154" s="231"/>
      <c r="D154" s="232" t="s">
        <v>83</v>
      </c>
      <c r="E154" s="233" t="s">
        <v>920</v>
      </c>
      <c r="F154" s="233" t="s">
        <v>921</v>
      </c>
      <c r="G154" s="231"/>
      <c r="H154" s="231"/>
      <c r="I154" s="234"/>
      <c r="J154" s="235">
        <f>BK154</f>
        <v>0</v>
      </c>
      <c r="K154" s="231"/>
      <c r="L154" s="236"/>
      <c r="M154" s="237"/>
      <c r="N154" s="238"/>
      <c r="O154" s="238"/>
      <c r="P154" s="239">
        <f>SUM(P155:P156)</f>
        <v>0</v>
      </c>
      <c r="Q154" s="238"/>
      <c r="R154" s="239">
        <f>SUM(R155:R156)</f>
        <v>0</v>
      </c>
      <c r="S154" s="238"/>
      <c r="T154" s="240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1" t="s">
        <v>188</v>
      </c>
      <c r="AT154" s="242" t="s">
        <v>83</v>
      </c>
      <c r="AU154" s="242" t="s">
        <v>84</v>
      </c>
      <c r="AY154" s="241" t="s">
        <v>160</v>
      </c>
      <c r="BK154" s="243">
        <f>SUM(BK155:BK156)</f>
        <v>0</v>
      </c>
    </row>
    <row r="155" s="2" customFormat="1" ht="24" customHeight="1">
      <c r="A155" s="38"/>
      <c r="B155" s="39"/>
      <c r="C155" s="246" t="s">
        <v>304</v>
      </c>
      <c r="D155" s="246" t="s">
        <v>162</v>
      </c>
      <c r="E155" s="247" t="s">
        <v>1020</v>
      </c>
      <c r="F155" s="248" t="s">
        <v>1021</v>
      </c>
      <c r="G155" s="249" t="s">
        <v>619</v>
      </c>
      <c r="H155" s="295"/>
      <c r="I155" s="251"/>
      <c r="J155" s="252">
        <f>ROUND(I155*H155,2)</f>
        <v>0</v>
      </c>
      <c r="K155" s="248" t="s">
        <v>1</v>
      </c>
      <c r="L155" s="44"/>
      <c r="M155" s="253" t="s">
        <v>1</v>
      </c>
      <c r="N155" s="254" t="s">
        <v>49</v>
      </c>
      <c r="O155" s="91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167</v>
      </c>
      <c r="AT155" s="257" t="s">
        <v>162</v>
      </c>
      <c r="AU155" s="257" t="s">
        <v>91</v>
      </c>
      <c r="AY155" s="16" t="s">
        <v>160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91</v>
      </c>
      <c r="BK155" s="258">
        <f>ROUND(I155*H155,2)</f>
        <v>0</v>
      </c>
      <c r="BL155" s="16" t="s">
        <v>167</v>
      </c>
      <c r="BM155" s="257" t="s">
        <v>1022</v>
      </c>
    </row>
    <row r="156" s="2" customFormat="1" ht="24" customHeight="1">
      <c r="A156" s="38"/>
      <c r="B156" s="39"/>
      <c r="C156" s="246" t="s">
        <v>308</v>
      </c>
      <c r="D156" s="246" t="s">
        <v>162</v>
      </c>
      <c r="E156" s="247" t="s">
        <v>1023</v>
      </c>
      <c r="F156" s="248" t="s">
        <v>1024</v>
      </c>
      <c r="G156" s="249" t="s">
        <v>619</v>
      </c>
      <c r="H156" s="295"/>
      <c r="I156" s="251"/>
      <c r="J156" s="252">
        <f>ROUND(I156*H156,2)</f>
        <v>0</v>
      </c>
      <c r="K156" s="248" t="s">
        <v>1</v>
      </c>
      <c r="L156" s="44"/>
      <c r="M156" s="296" t="s">
        <v>1</v>
      </c>
      <c r="N156" s="297" t="s">
        <v>49</v>
      </c>
      <c r="O156" s="298"/>
      <c r="P156" s="299">
        <f>O156*H156</f>
        <v>0</v>
      </c>
      <c r="Q156" s="299">
        <v>0</v>
      </c>
      <c r="R156" s="299">
        <f>Q156*H156</f>
        <v>0</v>
      </c>
      <c r="S156" s="299">
        <v>0</v>
      </c>
      <c r="T156" s="3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167</v>
      </c>
      <c r="AT156" s="257" t="s">
        <v>162</v>
      </c>
      <c r="AU156" s="257" t="s">
        <v>91</v>
      </c>
      <c r="AY156" s="16" t="s">
        <v>160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91</v>
      </c>
      <c r="BK156" s="258">
        <f>ROUND(I156*H156,2)</f>
        <v>0</v>
      </c>
      <c r="BL156" s="16" t="s">
        <v>167</v>
      </c>
      <c r="BM156" s="257" t="s">
        <v>1025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195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/pIu22wObS1+6CcKsHcDtlt1Q46pAa8baYx8rxx4+CQkLfUCgUx1fNlHAjpTVZivbtWOFWUxkvUtAqCCEhK+WQ==" hashValue="KEs8DfPzXAmzF6qbRny3lhyTfXET77nfn/6LmcZDUZ890s0UtYSH0auY9IdDWeyU2tQYQznuwePLh/D4WHyTrw==" algorithmName="SHA-512" password="CC35"/>
  <autoFilter ref="C123:K156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94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 xml:space="preserve">Oprava mostu v km 56,688 trati  Plzeň - Klatovy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16.5" customHeight="1">
      <c r="A9" s="38"/>
      <c r="B9" s="44"/>
      <c r="C9" s="38"/>
      <c r="D9" s="38"/>
      <c r="E9" s="153" t="s">
        <v>1026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1027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93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22</v>
      </c>
      <c r="G14" s="38"/>
      <c r="H14" s="38"/>
      <c r="I14" s="156" t="s">
        <v>23</v>
      </c>
      <c r="J14" s="157" t="str">
        <f>'Rekapitulace zakázky'!AN8</f>
        <v>15. 12. 2019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124</v>
      </c>
      <c r="F23" s="38"/>
      <c r="G23" s="38"/>
      <c r="H23" s="38"/>
      <c r="I23" s="156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42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43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44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46</v>
      </c>
      <c r="G34" s="38"/>
      <c r="H34" s="38"/>
      <c r="I34" s="171" t="s">
        <v>45</v>
      </c>
      <c r="J34" s="170" t="s">
        <v>47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48</v>
      </c>
      <c r="E35" s="152" t="s">
        <v>49</v>
      </c>
      <c r="F35" s="173">
        <f>ROUND((SUM(BE126:BE153)),  2)</f>
        <v>0</v>
      </c>
      <c r="G35" s="38"/>
      <c r="H35" s="38"/>
      <c r="I35" s="174">
        <v>0.20999999999999999</v>
      </c>
      <c r="J35" s="173">
        <f>ROUND(((SUM(BE126:BE153))*I35),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50</v>
      </c>
      <c r="F36" s="173">
        <f>ROUND((SUM(BF126:BF153)),  2)</f>
        <v>0</v>
      </c>
      <c r="G36" s="38"/>
      <c r="H36" s="38"/>
      <c r="I36" s="174">
        <v>0.14999999999999999</v>
      </c>
      <c r="J36" s="173">
        <f>ROUND(((SUM(BF126:BF153))*I36),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51</v>
      </c>
      <c r="F37" s="173">
        <f>ROUND((SUM(BG126:BG153)),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52</v>
      </c>
      <c r="F38" s="173">
        <f>ROUND((SUM(BH126:BH153)),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53</v>
      </c>
      <c r="F39" s="173">
        <f>ROUND((SUM(BI126:BI153)),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54</v>
      </c>
      <c r="E41" s="177"/>
      <c r="F41" s="177"/>
      <c r="G41" s="178" t="s">
        <v>55</v>
      </c>
      <c r="H41" s="179" t="s">
        <v>56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57</v>
      </c>
      <c r="E49" s="184"/>
      <c r="F49" s="184"/>
      <c r="G49" s="183" t="s">
        <v>58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59</v>
      </c>
      <c r="E60" s="187"/>
      <c r="F60" s="188" t="s">
        <v>60</v>
      </c>
      <c r="G60" s="186" t="s">
        <v>59</v>
      </c>
      <c r="H60" s="187"/>
      <c r="I60" s="189"/>
      <c r="J60" s="190" t="s">
        <v>60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61</v>
      </c>
      <c r="E64" s="191"/>
      <c r="F64" s="191"/>
      <c r="G64" s="183" t="s">
        <v>62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59</v>
      </c>
      <c r="E75" s="187"/>
      <c r="F75" s="188" t="s">
        <v>60</v>
      </c>
      <c r="G75" s="186" t="s">
        <v>59</v>
      </c>
      <c r="H75" s="187"/>
      <c r="I75" s="189"/>
      <c r="J75" s="190" t="s">
        <v>60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125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 xml:space="preserve">Oprava mostu v km 56,688 trati  Plzeň - Klatovy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16.5" customHeight="1">
      <c r="A86" s="38"/>
      <c r="B86" s="39"/>
      <c r="C86" s="40"/>
      <c r="D86" s="40"/>
      <c r="E86" s="199" t="s">
        <v>1026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19-022-4/1-3 - Oprava mostu v km 56,688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 xml:space="preserve"> </v>
      </c>
      <c r="G90" s="40"/>
      <c r="H90" s="40"/>
      <c r="I90" s="156" t="s">
        <v>23</v>
      </c>
      <c r="J90" s="79" t="str">
        <f>IF(J14="","",J14)</f>
        <v>15. 12. 2019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 xml:space="preserve">TOP CON SERVIS s.r.o.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126</v>
      </c>
      <c r="D95" s="201"/>
      <c r="E95" s="201"/>
      <c r="F95" s="201"/>
      <c r="G95" s="201"/>
      <c r="H95" s="201"/>
      <c r="I95" s="202"/>
      <c r="J95" s="203" t="s">
        <v>127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128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129</v>
      </c>
    </row>
    <row r="98" s="9" customFormat="1" ht="24.96" customHeight="1">
      <c r="A98" s="9"/>
      <c r="B98" s="205"/>
      <c r="C98" s="206"/>
      <c r="D98" s="207" t="s">
        <v>738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739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1028</v>
      </c>
      <c r="E100" s="214"/>
      <c r="F100" s="214"/>
      <c r="G100" s="214"/>
      <c r="H100" s="214"/>
      <c r="I100" s="215"/>
      <c r="J100" s="216">
        <f>J134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1029</v>
      </c>
      <c r="E101" s="214"/>
      <c r="F101" s="214"/>
      <c r="G101" s="214"/>
      <c r="H101" s="214"/>
      <c r="I101" s="215"/>
      <c r="J101" s="216">
        <f>J141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1030</v>
      </c>
      <c r="E102" s="214"/>
      <c r="F102" s="214"/>
      <c r="G102" s="214"/>
      <c r="H102" s="214"/>
      <c r="I102" s="215"/>
      <c r="J102" s="216">
        <f>J144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1031</v>
      </c>
      <c r="E103" s="214"/>
      <c r="F103" s="214"/>
      <c r="G103" s="214"/>
      <c r="H103" s="214"/>
      <c r="I103" s="215"/>
      <c r="J103" s="216">
        <f>J148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1032</v>
      </c>
      <c r="E104" s="214"/>
      <c r="F104" s="214"/>
      <c r="G104" s="214"/>
      <c r="H104" s="214"/>
      <c r="I104" s="215"/>
      <c r="J104" s="216">
        <f>J152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145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99" t="str">
        <f>E7</f>
        <v xml:space="preserve">Oprava mostu v km 56,688 trati  Plzeň - Klatovy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120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16.5" customHeight="1">
      <c r="A116" s="38"/>
      <c r="B116" s="39"/>
      <c r="C116" s="40"/>
      <c r="D116" s="40"/>
      <c r="E116" s="199" t="s">
        <v>1026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122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19-022-4/1-3 - Oprava mostu v km 56,688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 xml:space="preserve"> </v>
      </c>
      <c r="G120" s="40"/>
      <c r="H120" s="40"/>
      <c r="I120" s="156" t="s">
        <v>23</v>
      </c>
      <c r="J120" s="79" t="str">
        <f>IF(J14="","",J14)</f>
        <v>15. 12. 2019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7.9" customHeight="1">
      <c r="A122" s="38"/>
      <c r="B122" s="39"/>
      <c r="C122" s="31" t="s">
        <v>29</v>
      </c>
      <c r="D122" s="40"/>
      <c r="E122" s="40"/>
      <c r="F122" s="26" t="str">
        <f>E17</f>
        <v>Správa železniční dopravní cesty,státní organizace</v>
      </c>
      <c r="G122" s="40"/>
      <c r="H122" s="40"/>
      <c r="I122" s="156" t="s">
        <v>37</v>
      </c>
      <c r="J122" s="36" t="str">
        <f>E23</f>
        <v xml:space="preserve">TOP CON SERVIS s.r.o.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42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146</v>
      </c>
      <c r="D125" s="221" t="s">
        <v>69</v>
      </c>
      <c r="E125" s="221" t="s">
        <v>65</v>
      </c>
      <c r="F125" s="221" t="s">
        <v>66</v>
      </c>
      <c r="G125" s="221" t="s">
        <v>147</v>
      </c>
      <c r="H125" s="221" t="s">
        <v>148</v>
      </c>
      <c r="I125" s="222" t="s">
        <v>149</v>
      </c>
      <c r="J125" s="221" t="s">
        <v>127</v>
      </c>
      <c r="K125" s="223" t="s">
        <v>150</v>
      </c>
      <c r="L125" s="224"/>
      <c r="M125" s="100" t="s">
        <v>1</v>
      </c>
      <c r="N125" s="101" t="s">
        <v>48</v>
      </c>
      <c r="O125" s="101" t="s">
        <v>151</v>
      </c>
      <c r="P125" s="101" t="s">
        <v>152</v>
      </c>
      <c r="Q125" s="101" t="s">
        <v>153</v>
      </c>
      <c r="R125" s="101" t="s">
        <v>154</v>
      </c>
      <c r="S125" s="101" t="s">
        <v>155</v>
      </c>
      <c r="T125" s="102" t="s">
        <v>156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157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83</v>
      </c>
      <c r="AU126" s="16" t="s">
        <v>129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83</v>
      </c>
      <c r="E127" s="233" t="s">
        <v>920</v>
      </c>
      <c r="F127" s="233" t="s">
        <v>921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P128+P134+P141+P144+P148+P152</f>
        <v>0</v>
      </c>
      <c r="Q127" s="238"/>
      <c r="R127" s="239">
        <f>R128+R134+R141+R144+R148+R152</f>
        <v>0</v>
      </c>
      <c r="S127" s="238"/>
      <c r="T127" s="240">
        <f>T128+T134+T141+T144+T148+T152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188</v>
      </c>
      <c r="AT127" s="242" t="s">
        <v>83</v>
      </c>
      <c r="AU127" s="242" t="s">
        <v>84</v>
      </c>
      <c r="AY127" s="241" t="s">
        <v>160</v>
      </c>
      <c r="BK127" s="243">
        <f>BK128+BK134+BK141+BK144+BK148+BK152</f>
        <v>0</v>
      </c>
    </row>
    <row r="128" s="12" customFormat="1" ht="22.8" customHeight="1">
      <c r="A128" s="12"/>
      <c r="B128" s="230"/>
      <c r="C128" s="231"/>
      <c r="D128" s="232" t="s">
        <v>83</v>
      </c>
      <c r="E128" s="244" t="s">
        <v>922</v>
      </c>
      <c r="F128" s="244" t="s">
        <v>923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SUM(P129:P133)</f>
        <v>0</v>
      </c>
      <c r="Q128" s="238"/>
      <c r="R128" s="239">
        <f>SUM(R129:R133)</f>
        <v>0</v>
      </c>
      <c r="S128" s="238"/>
      <c r="T128" s="240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188</v>
      </c>
      <c r="AT128" s="242" t="s">
        <v>83</v>
      </c>
      <c r="AU128" s="242" t="s">
        <v>91</v>
      </c>
      <c r="AY128" s="241" t="s">
        <v>160</v>
      </c>
      <c r="BK128" s="243">
        <f>SUM(BK129:BK133)</f>
        <v>0</v>
      </c>
    </row>
    <row r="129" s="2" customFormat="1" ht="16.5" customHeight="1">
      <c r="A129" s="38"/>
      <c r="B129" s="39"/>
      <c r="C129" s="246" t="s">
        <v>91</v>
      </c>
      <c r="D129" s="246" t="s">
        <v>162</v>
      </c>
      <c r="E129" s="247" t="s">
        <v>1033</v>
      </c>
      <c r="F129" s="248" t="s">
        <v>1034</v>
      </c>
      <c r="G129" s="249" t="s">
        <v>1035</v>
      </c>
      <c r="H129" s="250">
        <v>1</v>
      </c>
      <c r="I129" s="251"/>
      <c r="J129" s="252">
        <f>ROUND(I129*H129,2)</f>
        <v>0</v>
      </c>
      <c r="K129" s="248" t="s">
        <v>166</v>
      </c>
      <c r="L129" s="44"/>
      <c r="M129" s="253" t="s">
        <v>1</v>
      </c>
      <c r="N129" s="254" t="s">
        <v>49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927</v>
      </c>
      <c r="AT129" s="257" t="s">
        <v>162</v>
      </c>
      <c r="AU129" s="257" t="s">
        <v>94</v>
      </c>
      <c r="AY129" s="16" t="s">
        <v>160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91</v>
      </c>
      <c r="BK129" s="258">
        <f>ROUND(I129*H129,2)</f>
        <v>0</v>
      </c>
      <c r="BL129" s="16" t="s">
        <v>927</v>
      </c>
      <c r="BM129" s="257" t="s">
        <v>1036</v>
      </c>
    </row>
    <row r="130" s="2" customFormat="1" ht="16.5" customHeight="1">
      <c r="A130" s="38"/>
      <c r="B130" s="39"/>
      <c r="C130" s="246" t="s">
        <v>94</v>
      </c>
      <c r="D130" s="246" t="s">
        <v>162</v>
      </c>
      <c r="E130" s="247" t="s">
        <v>1037</v>
      </c>
      <c r="F130" s="248" t="s">
        <v>1038</v>
      </c>
      <c r="G130" s="249" t="s">
        <v>1035</v>
      </c>
      <c r="H130" s="250">
        <v>1</v>
      </c>
      <c r="I130" s="251"/>
      <c r="J130" s="252">
        <f>ROUND(I130*H130,2)</f>
        <v>0</v>
      </c>
      <c r="K130" s="248" t="s">
        <v>166</v>
      </c>
      <c r="L130" s="44"/>
      <c r="M130" s="253" t="s">
        <v>1</v>
      </c>
      <c r="N130" s="254" t="s">
        <v>49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927</v>
      </c>
      <c r="AT130" s="257" t="s">
        <v>162</v>
      </c>
      <c r="AU130" s="257" t="s">
        <v>94</v>
      </c>
      <c r="AY130" s="16" t="s">
        <v>160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91</v>
      </c>
      <c r="BK130" s="258">
        <f>ROUND(I130*H130,2)</f>
        <v>0</v>
      </c>
      <c r="BL130" s="16" t="s">
        <v>927</v>
      </c>
      <c r="BM130" s="257" t="s">
        <v>1039</v>
      </c>
    </row>
    <row r="131" s="2" customFormat="1">
      <c r="A131" s="38"/>
      <c r="B131" s="39"/>
      <c r="C131" s="40"/>
      <c r="D131" s="261" t="s">
        <v>180</v>
      </c>
      <c r="E131" s="40"/>
      <c r="F131" s="282" t="s">
        <v>1040</v>
      </c>
      <c r="G131" s="40"/>
      <c r="H131" s="40"/>
      <c r="I131" s="154"/>
      <c r="J131" s="40"/>
      <c r="K131" s="40"/>
      <c r="L131" s="44"/>
      <c r="M131" s="283"/>
      <c r="N131" s="284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6" t="s">
        <v>180</v>
      </c>
      <c r="AU131" s="16" t="s">
        <v>94</v>
      </c>
    </row>
    <row r="132" s="2" customFormat="1" ht="16.5" customHeight="1">
      <c r="A132" s="38"/>
      <c r="B132" s="39"/>
      <c r="C132" s="246" t="s">
        <v>176</v>
      </c>
      <c r="D132" s="246" t="s">
        <v>162</v>
      </c>
      <c r="E132" s="247" t="s">
        <v>1041</v>
      </c>
      <c r="F132" s="248" t="s">
        <v>1042</v>
      </c>
      <c r="G132" s="249" t="s">
        <v>1035</v>
      </c>
      <c r="H132" s="250">
        <v>1</v>
      </c>
      <c r="I132" s="251"/>
      <c r="J132" s="252">
        <f>ROUND(I132*H132,2)</f>
        <v>0</v>
      </c>
      <c r="K132" s="248" t="s">
        <v>166</v>
      </c>
      <c r="L132" s="44"/>
      <c r="M132" s="253" t="s">
        <v>1</v>
      </c>
      <c r="N132" s="254" t="s">
        <v>49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927</v>
      </c>
      <c r="AT132" s="257" t="s">
        <v>162</v>
      </c>
      <c r="AU132" s="257" t="s">
        <v>94</v>
      </c>
      <c r="AY132" s="16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91</v>
      </c>
      <c r="BK132" s="258">
        <f>ROUND(I132*H132,2)</f>
        <v>0</v>
      </c>
      <c r="BL132" s="16" t="s">
        <v>927</v>
      </c>
      <c r="BM132" s="257" t="s">
        <v>1043</v>
      </c>
    </row>
    <row r="133" s="2" customFormat="1">
      <c r="A133" s="38"/>
      <c r="B133" s="39"/>
      <c r="C133" s="40"/>
      <c r="D133" s="261" t="s">
        <v>180</v>
      </c>
      <c r="E133" s="40"/>
      <c r="F133" s="282" t="s">
        <v>1044</v>
      </c>
      <c r="G133" s="40"/>
      <c r="H133" s="40"/>
      <c r="I133" s="154"/>
      <c r="J133" s="40"/>
      <c r="K133" s="40"/>
      <c r="L133" s="44"/>
      <c r="M133" s="283"/>
      <c r="N133" s="28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180</v>
      </c>
      <c r="AU133" s="16" t="s">
        <v>94</v>
      </c>
    </row>
    <row r="134" s="12" customFormat="1" ht="22.8" customHeight="1">
      <c r="A134" s="12"/>
      <c r="B134" s="230"/>
      <c r="C134" s="231"/>
      <c r="D134" s="232" t="s">
        <v>83</v>
      </c>
      <c r="E134" s="244" t="s">
        <v>1045</v>
      </c>
      <c r="F134" s="244" t="s">
        <v>1046</v>
      </c>
      <c r="G134" s="231"/>
      <c r="H134" s="231"/>
      <c r="I134" s="234"/>
      <c r="J134" s="245">
        <f>BK134</f>
        <v>0</v>
      </c>
      <c r="K134" s="231"/>
      <c r="L134" s="236"/>
      <c r="M134" s="237"/>
      <c r="N134" s="238"/>
      <c r="O134" s="238"/>
      <c r="P134" s="239">
        <f>SUM(P135:P140)</f>
        <v>0</v>
      </c>
      <c r="Q134" s="238"/>
      <c r="R134" s="239">
        <f>SUM(R135:R140)</f>
        <v>0</v>
      </c>
      <c r="S134" s="238"/>
      <c r="T134" s="240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1" t="s">
        <v>188</v>
      </c>
      <c r="AT134" s="242" t="s">
        <v>83</v>
      </c>
      <c r="AU134" s="242" t="s">
        <v>91</v>
      </c>
      <c r="AY134" s="241" t="s">
        <v>160</v>
      </c>
      <c r="BK134" s="243">
        <f>SUM(BK135:BK140)</f>
        <v>0</v>
      </c>
    </row>
    <row r="135" s="2" customFormat="1" ht="16.5" customHeight="1">
      <c r="A135" s="38"/>
      <c r="B135" s="39"/>
      <c r="C135" s="246" t="s">
        <v>167</v>
      </c>
      <c r="D135" s="246" t="s">
        <v>162</v>
      </c>
      <c r="E135" s="247" t="s">
        <v>1047</v>
      </c>
      <c r="F135" s="248" t="s">
        <v>1046</v>
      </c>
      <c r="G135" s="249" t="s">
        <v>1035</v>
      </c>
      <c r="H135" s="250">
        <v>1</v>
      </c>
      <c r="I135" s="251"/>
      <c r="J135" s="252">
        <f>ROUND(I135*H135,2)</f>
        <v>0</v>
      </c>
      <c r="K135" s="248" t="s">
        <v>166</v>
      </c>
      <c r="L135" s="44"/>
      <c r="M135" s="253" t="s">
        <v>1</v>
      </c>
      <c r="N135" s="254" t="s">
        <v>49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927</v>
      </c>
      <c r="AT135" s="257" t="s">
        <v>162</v>
      </c>
      <c r="AU135" s="257" t="s">
        <v>94</v>
      </c>
      <c r="AY135" s="16" t="s">
        <v>160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91</v>
      </c>
      <c r="BK135" s="258">
        <f>ROUND(I135*H135,2)</f>
        <v>0</v>
      </c>
      <c r="BL135" s="16" t="s">
        <v>927</v>
      </c>
      <c r="BM135" s="257" t="s">
        <v>1048</v>
      </c>
    </row>
    <row r="136" s="2" customFormat="1">
      <c r="A136" s="38"/>
      <c r="B136" s="39"/>
      <c r="C136" s="40"/>
      <c r="D136" s="261" t="s">
        <v>180</v>
      </c>
      <c r="E136" s="40"/>
      <c r="F136" s="282" t="s">
        <v>1049</v>
      </c>
      <c r="G136" s="40"/>
      <c r="H136" s="40"/>
      <c r="I136" s="154"/>
      <c r="J136" s="40"/>
      <c r="K136" s="40"/>
      <c r="L136" s="44"/>
      <c r="M136" s="283"/>
      <c r="N136" s="28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180</v>
      </c>
      <c r="AU136" s="16" t="s">
        <v>94</v>
      </c>
    </row>
    <row r="137" s="2" customFormat="1" ht="16.5" customHeight="1">
      <c r="A137" s="38"/>
      <c r="B137" s="39"/>
      <c r="C137" s="246" t="s">
        <v>188</v>
      </c>
      <c r="D137" s="246" t="s">
        <v>162</v>
      </c>
      <c r="E137" s="247" t="s">
        <v>1050</v>
      </c>
      <c r="F137" s="248" t="s">
        <v>1051</v>
      </c>
      <c r="G137" s="249" t="s">
        <v>1035</v>
      </c>
      <c r="H137" s="250">
        <v>1</v>
      </c>
      <c r="I137" s="251"/>
      <c r="J137" s="252">
        <f>ROUND(I137*H137,2)</f>
        <v>0</v>
      </c>
      <c r="K137" s="248" t="s">
        <v>166</v>
      </c>
      <c r="L137" s="44"/>
      <c r="M137" s="253" t="s">
        <v>1</v>
      </c>
      <c r="N137" s="254" t="s">
        <v>49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927</v>
      </c>
      <c r="AT137" s="257" t="s">
        <v>162</v>
      </c>
      <c r="AU137" s="257" t="s">
        <v>94</v>
      </c>
      <c r="AY137" s="16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91</v>
      </c>
      <c r="BK137" s="258">
        <f>ROUND(I137*H137,2)</f>
        <v>0</v>
      </c>
      <c r="BL137" s="16" t="s">
        <v>927</v>
      </c>
      <c r="BM137" s="257" t="s">
        <v>1052</v>
      </c>
    </row>
    <row r="138" s="2" customFormat="1">
      <c r="A138" s="38"/>
      <c r="B138" s="39"/>
      <c r="C138" s="40"/>
      <c r="D138" s="261" t="s">
        <v>180</v>
      </c>
      <c r="E138" s="40"/>
      <c r="F138" s="282" t="s">
        <v>1053</v>
      </c>
      <c r="G138" s="40"/>
      <c r="H138" s="40"/>
      <c r="I138" s="154"/>
      <c r="J138" s="40"/>
      <c r="K138" s="40"/>
      <c r="L138" s="44"/>
      <c r="M138" s="283"/>
      <c r="N138" s="28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180</v>
      </c>
      <c r="AU138" s="16" t="s">
        <v>94</v>
      </c>
    </row>
    <row r="139" s="2" customFormat="1" ht="16.5" customHeight="1">
      <c r="A139" s="38"/>
      <c r="B139" s="39"/>
      <c r="C139" s="246" t="s">
        <v>194</v>
      </c>
      <c r="D139" s="246" t="s">
        <v>162</v>
      </c>
      <c r="E139" s="247" t="s">
        <v>1054</v>
      </c>
      <c r="F139" s="248" t="s">
        <v>1055</v>
      </c>
      <c r="G139" s="249" t="s">
        <v>1035</v>
      </c>
      <c r="H139" s="250">
        <v>1</v>
      </c>
      <c r="I139" s="251"/>
      <c r="J139" s="252">
        <f>ROUND(I139*H139,2)</f>
        <v>0</v>
      </c>
      <c r="K139" s="248" t="s">
        <v>166</v>
      </c>
      <c r="L139" s="44"/>
      <c r="M139" s="253" t="s">
        <v>1</v>
      </c>
      <c r="N139" s="254" t="s">
        <v>49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927</v>
      </c>
      <c r="AT139" s="257" t="s">
        <v>162</v>
      </c>
      <c r="AU139" s="257" t="s">
        <v>94</v>
      </c>
      <c r="AY139" s="16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91</v>
      </c>
      <c r="BK139" s="258">
        <f>ROUND(I139*H139,2)</f>
        <v>0</v>
      </c>
      <c r="BL139" s="16" t="s">
        <v>927</v>
      </c>
      <c r="BM139" s="257" t="s">
        <v>1056</v>
      </c>
    </row>
    <row r="140" s="2" customFormat="1">
      <c r="A140" s="38"/>
      <c r="B140" s="39"/>
      <c r="C140" s="40"/>
      <c r="D140" s="261" t="s">
        <v>180</v>
      </c>
      <c r="E140" s="40"/>
      <c r="F140" s="282" t="s">
        <v>1057</v>
      </c>
      <c r="G140" s="40"/>
      <c r="H140" s="40"/>
      <c r="I140" s="154"/>
      <c r="J140" s="40"/>
      <c r="K140" s="40"/>
      <c r="L140" s="44"/>
      <c r="M140" s="283"/>
      <c r="N140" s="28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180</v>
      </c>
      <c r="AU140" s="16" t="s">
        <v>94</v>
      </c>
    </row>
    <row r="141" s="12" customFormat="1" ht="22.8" customHeight="1">
      <c r="A141" s="12"/>
      <c r="B141" s="230"/>
      <c r="C141" s="231"/>
      <c r="D141" s="232" t="s">
        <v>83</v>
      </c>
      <c r="E141" s="244" t="s">
        <v>1058</v>
      </c>
      <c r="F141" s="244" t="s">
        <v>1059</v>
      </c>
      <c r="G141" s="231"/>
      <c r="H141" s="231"/>
      <c r="I141" s="234"/>
      <c r="J141" s="245">
        <f>BK141</f>
        <v>0</v>
      </c>
      <c r="K141" s="231"/>
      <c r="L141" s="236"/>
      <c r="M141" s="237"/>
      <c r="N141" s="238"/>
      <c r="O141" s="238"/>
      <c r="P141" s="239">
        <f>SUM(P142:P143)</f>
        <v>0</v>
      </c>
      <c r="Q141" s="238"/>
      <c r="R141" s="239">
        <f>SUM(R142:R143)</f>
        <v>0</v>
      </c>
      <c r="S141" s="238"/>
      <c r="T141" s="240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1" t="s">
        <v>188</v>
      </c>
      <c r="AT141" s="242" t="s">
        <v>83</v>
      </c>
      <c r="AU141" s="242" t="s">
        <v>91</v>
      </c>
      <c r="AY141" s="241" t="s">
        <v>160</v>
      </c>
      <c r="BK141" s="243">
        <f>SUM(BK142:BK143)</f>
        <v>0</v>
      </c>
    </row>
    <row r="142" s="2" customFormat="1" ht="16.5" customHeight="1">
      <c r="A142" s="38"/>
      <c r="B142" s="39"/>
      <c r="C142" s="246" t="s">
        <v>200</v>
      </c>
      <c r="D142" s="246" t="s">
        <v>162</v>
      </c>
      <c r="E142" s="247" t="s">
        <v>1060</v>
      </c>
      <c r="F142" s="248" t="s">
        <v>1061</v>
      </c>
      <c r="G142" s="249" t="s">
        <v>1035</v>
      </c>
      <c r="H142" s="250">
        <v>1</v>
      </c>
      <c r="I142" s="251"/>
      <c r="J142" s="252">
        <f>ROUND(I142*H142,2)</f>
        <v>0</v>
      </c>
      <c r="K142" s="248" t="s">
        <v>166</v>
      </c>
      <c r="L142" s="44"/>
      <c r="M142" s="253" t="s">
        <v>1</v>
      </c>
      <c r="N142" s="254" t="s">
        <v>49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927</v>
      </c>
      <c r="AT142" s="257" t="s">
        <v>162</v>
      </c>
      <c r="AU142" s="257" t="s">
        <v>94</v>
      </c>
      <c r="AY142" s="16" t="s">
        <v>160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91</v>
      </c>
      <c r="BK142" s="258">
        <f>ROUND(I142*H142,2)</f>
        <v>0</v>
      </c>
      <c r="BL142" s="16" t="s">
        <v>927</v>
      </c>
      <c r="BM142" s="257" t="s">
        <v>1062</v>
      </c>
    </row>
    <row r="143" s="2" customFormat="1">
      <c r="A143" s="38"/>
      <c r="B143" s="39"/>
      <c r="C143" s="40"/>
      <c r="D143" s="261" t="s">
        <v>180</v>
      </c>
      <c r="E143" s="40"/>
      <c r="F143" s="282" t="s">
        <v>1063</v>
      </c>
      <c r="G143" s="40"/>
      <c r="H143" s="40"/>
      <c r="I143" s="154"/>
      <c r="J143" s="40"/>
      <c r="K143" s="40"/>
      <c r="L143" s="44"/>
      <c r="M143" s="283"/>
      <c r="N143" s="28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180</v>
      </c>
      <c r="AU143" s="16" t="s">
        <v>94</v>
      </c>
    </row>
    <row r="144" s="12" customFormat="1" ht="22.8" customHeight="1">
      <c r="A144" s="12"/>
      <c r="B144" s="230"/>
      <c r="C144" s="231"/>
      <c r="D144" s="232" t="s">
        <v>83</v>
      </c>
      <c r="E144" s="244" t="s">
        <v>1064</v>
      </c>
      <c r="F144" s="244" t="s">
        <v>1065</v>
      </c>
      <c r="G144" s="231"/>
      <c r="H144" s="231"/>
      <c r="I144" s="234"/>
      <c r="J144" s="245">
        <f>BK144</f>
        <v>0</v>
      </c>
      <c r="K144" s="231"/>
      <c r="L144" s="236"/>
      <c r="M144" s="237"/>
      <c r="N144" s="238"/>
      <c r="O144" s="238"/>
      <c r="P144" s="239">
        <f>SUM(P145:P147)</f>
        <v>0</v>
      </c>
      <c r="Q144" s="238"/>
      <c r="R144" s="239">
        <f>SUM(R145:R147)</f>
        <v>0</v>
      </c>
      <c r="S144" s="238"/>
      <c r="T144" s="240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41" t="s">
        <v>188</v>
      </c>
      <c r="AT144" s="242" t="s">
        <v>83</v>
      </c>
      <c r="AU144" s="242" t="s">
        <v>91</v>
      </c>
      <c r="AY144" s="241" t="s">
        <v>160</v>
      </c>
      <c r="BK144" s="243">
        <f>SUM(BK145:BK147)</f>
        <v>0</v>
      </c>
    </row>
    <row r="145" s="2" customFormat="1" ht="16.5" customHeight="1">
      <c r="A145" s="38"/>
      <c r="B145" s="39"/>
      <c r="C145" s="246" t="s">
        <v>205</v>
      </c>
      <c r="D145" s="246" t="s">
        <v>162</v>
      </c>
      <c r="E145" s="247" t="s">
        <v>1066</v>
      </c>
      <c r="F145" s="248" t="s">
        <v>1065</v>
      </c>
      <c r="G145" s="249" t="s">
        <v>1035</v>
      </c>
      <c r="H145" s="250">
        <v>1</v>
      </c>
      <c r="I145" s="251"/>
      <c r="J145" s="252">
        <f>ROUND(I145*H145,2)</f>
        <v>0</v>
      </c>
      <c r="K145" s="248" t="s">
        <v>166</v>
      </c>
      <c r="L145" s="44"/>
      <c r="M145" s="253" t="s">
        <v>1</v>
      </c>
      <c r="N145" s="254" t="s">
        <v>49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927</v>
      </c>
      <c r="AT145" s="257" t="s">
        <v>162</v>
      </c>
      <c r="AU145" s="257" t="s">
        <v>94</v>
      </c>
      <c r="AY145" s="16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91</v>
      </c>
      <c r="BK145" s="258">
        <f>ROUND(I145*H145,2)</f>
        <v>0</v>
      </c>
      <c r="BL145" s="16" t="s">
        <v>927</v>
      </c>
      <c r="BM145" s="257" t="s">
        <v>1067</v>
      </c>
    </row>
    <row r="146" s="2" customFormat="1" ht="16.5" customHeight="1">
      <c r="A146" s="38"/>
      <c r="B146" s="39"/>
      <c r="C146" s="246" t="s">
        <v>212</v>
      </c>
      <c r="D146" s="246" t="s">
        <v>162</v>
      </c>
      <c r="E146" s="247" t="s">
        <v>1068</v>
      </c>
      <c r="F146" s="248" t="s">
        <v>1069</v>
      </c>
      <c r="G146" s="249" t="s">
        <v>1035</v>
      </c>
      <c r="H146" s="250">
        <v>1</v>
      </c>
      <c r="I146" s="251"/>
      <c r="J146" s="252">
        <f>ROUND(I146*H146,2)</f>
        <v>0</v>
      </c>
      <c r="K146" s="248" t="s">
        <v>166</v>
      </c>
      <c r="L146" s="44"/>
      <c r="M146" s="253" t="s">
        <v>1</v>
      </c>
      <c r="N146" s="254" t="s">
        <v>49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927</v>
      </c>
      <c r="AT146" s="257" t="s">
        <v>162</v>
      </c>
      <c r="AU146" s="257" t="s">
        <v>94</v>
      </c>
      <c r="AY146" s="16" t="s">
        <v>160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91</v>
      </c>
      <c r="BK146" s="258">
        <f>ROUND(I146*H146,2)</f>
        <v>0</v>
      </c>
      <c r="BL146" s="16" t="s">
        <v>927</v>
      </c>
      <c r="BM146" s="257" t="s">
        <v>1070</v>
      </c>
    </row>
    <row r="147" s="2" customFormat="1">
      <c r="A147" s="38"/>
      <c r="B147" s="39"/>
      <c r="C147" s="40"/>
      <c r="D147" s="261" t="s">
        <v>180</v>
      </c>
      <c r="E147" s="40"/>
      <c r="F147" s="282" t="s">
        <v>1071</v>
      </c>
      <c r="G147" s="40"/>
      <c r="H147" s="40"/>
      <c r="I147" s="154"/>
      <c r="J147" s="40"/>
      <c r="K147" s="40"/>
      <c r="L147" s="44"/>
      <c r="M147" s="283"/>
      <c r="N147" s="28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180</v>
      </c>
      <c r="AU147" s="16" t="s">
        <v>94</v>
      </c>
    </row>
    <row r="148" s="12" customFormat="1" ht="22.8" customHeight="1">
      <c r="A148" s="12"/>
      <c r="B148" s="230"/>
      <c r="C148" s="231"/>
      <c r="D148" s="232" t="s">
        <v>83</v>
      </c>
      <c r="E148" s="244" t="s">
        <v>1072</v>
      </c>
      <c r="F148" s="244" t="s">
        <v>1073</v>
      </c>
      <c r="G148" s="231"/>
      <c r="H148" s="231"/>
      <c r="I148" s="234"/>
      <c r="J148" s="245">
        <f>BK148</f>
        <v>0</v>
      </c>
      <c r="K148" s="231"/>
      <c r="L148" s="236"/>
      <c r="M148" s="237"/>
      <c r="N148" s="238"/>
      <c r="O148" s="238"/>
      <c r="P148" s="239">
        <f>SUM(P149:P151)</f>
        <v>0</v>
      </c>
      <c r="Q148" s="238"/>
      <c r="R148" s="239">
        <f>SUM(R149:R151)</f>
        <v>0</v>
      </c>
      <c r="S148" s="238"/>
      <c r="T148" s="240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1" t="s">
        <v>188</v>
      </c>
      <c r="AT148" s="242" t="s">
        <v>83</v>
      </c>
      <c r="AU148" s="242" t="s">
        <v>91</v>
      </c>
      <c r="AY148" s="241" t="s">
        <v>160</v>
      </c>
      <c r="BK148" s="243">
        <f>SUM(BK149:BK151)</f>
        <v>0</v>
      </c>
    </row>
    <row r="149" s="2" customFormat="1" ht="16.5" customHeight="1">
      <c r="A149" s="38"/>
      <c r="B149" s="39"/>
      <c r="C149" s="246" t="s">
        <v>217</v>
      </c>
      <c r="D149" s="246" t="s">
        <v>162</v>
      </c>
      <c r="E149" s="247" t="s">
        <v>1074</v>
      </c>
      <c r="F149" s="248" t="s">
        <v>1073</v>
      </c>
      <c r="G149" s="249" t="s">
        <v>1035</v>
      </c>
      <c r="H149" s="250">
        <v>1</v>
      </c>
      <c r="I149" s="251"/>
      <c r="J149" s="252">
        <f>ROUND(I149*H149,2)</f>
        <v>0</v>
      </c>
      <c r="K149" s="248" t="s">
        <v>166</v>
      </c>
      <c r="L149" s="44"/>
      <c r="M149" s="253" t="s">
        <v>1</v>
      </c>
      <c r="N149" s="254" t="s">
        <v>49</v>
      </c>
      <c r="O149" s="91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927</v>
      </c>
      <c r="AT149" s="257" t="s">
        <v>162</v>
      </c>
      <c r="AU149" s="257" t="s">
        <v>94</v>
      </c>
      <c r="AY149" s="16" t="s">
        <v>160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91</v>
      </c>
      <c r="BK149" s="258">
        <f>ROUND(I149*H149,2)</f>
        <v>0</v>
      </c>
      <c r="BL149" s="16" t="s">
        <v>927</v>
      </c>
      <c r="BM149" s="257" t="s">
        <v>1075</v>
      </c>
    </row>
    <row r="150" s="2" customFormat="1" ht="16.5" customHeight="1">
      <c r="A150" s="38"/>
      <c r="B150" s="39"/>
      <c r="C150" s="246" t="s">
        <v>222</v>
      </c>
      <c r="D150" s="246" t="s">
        <v>162</v>
      </c>
      <c r="E150" s="247" t="s">
        <v>1076</v>
      </c>
      <c r="F150" s="248" t="s">
        <v>1077</v>
      </c>
      <c r="G150" s="249" t="s">
        <v>1035</v>
      </c>
      <c r="H150" s="250">
        <v>1</v>
      </c>
      <c r="I150" s="251"/>
      <c r="J150" s="252">
        <f>ROUND(I150*H150,2)</f>
        <v>0</v>
      </c>
      <c r="K150" s="248" t="s">
        <v>166</v>
      </c>
      <c r="L150" s="44"/>
      <c r="M150" s="253" t="s">
        <v>1</v>
      </c>
      <c r="N150" s="254" t="s">
        <v>49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927</v>
      </c>
      <c r="AT150" s="257" t="s">
        <v>162</v>
      </c>
      <c r="AU150" s="257" t="s">
        <v>94</v>
      </c>
      <c r="AY150" s="16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91</v>
      </c>
      <c r="BK150" s="258">
        <f>ROUND(I150*H150,2)</f>
        <v>0</v>
      </c>
      <c r="BL150" s="16" t="s">
        <v>927</v>
      </c>
      <c r="BM150" s="257" t="s">
        <v>1078</v>
      </c>
    </row>
    <row r="151" s="2" customFormat="1">
      <c r="A151" s="38"/>
      <c r="B151" s="39"/>
      <c r="C151" s="40"/>
      <c r="D151" s="261" t="s">
        <v>180</v>
      </c>
      <c r="E151" s="40"/>
      <c r="F151" s="282" t="s">
        <v>1079</v>
      </c>
      <c r="G151" s="40"/>
      <c r="H151" s="40"/>
      <c r="I151" s="154"/>
      <c r="J151" s="40"/>
      <c r="K151" s="40"/>
      <c r="L151" s="44"/>
      <c r="M151" s="283"/>
      <c r="N151" s="28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180</v>
      </c>
      <c r="AU151" s="16" t="s">
        <v>94</v>
      </c>
    </row>
    <row r="152" s="12" customFormat="1" ht="22.8" customHeight="1">
      <c r="A152" s="12"/>
      <c r="B152" s="230"/>
      <c r="C152" s="231"/>
      <c r="D152" s="232" t="s">
        <v>83</v>
      </c>
      <c r="E152" s="244" t="s">
        <v>1080</v>
      </c>
      <c r="F152" s="244" t="s">
        <v>1081</v>
      </c>
      <c r="G152" s="231"/>
      <c r="H152" s="231"/>
      <c r="I152" s="234"/>
      <c r="J152" s="245">
        <f>BK152</f>
        <v>0</v>
      </c>
      <c r="K152" s="231"/>
      <c r="L152" s="236"/>
      <c r="M152" s="237"/>
      <c r="N152" s="238"/>
      <c r="O152" s="238"/>
      <c r="P152" s="239">
        <f>P153</f>
        <v>0</v>
      </c>
      <c r="Q152" s="238"/>
      <c r="R152" s="239">
        <f>R153</f>
        <v>0</v>
      </c>
      <c r="S152" s="238"/>
      <c r="T152" s="24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41" t="s">
        <v>188</v>
      </c>
      <c r="AT152" s="242" t="s">
        <v>83</v>
      </c>
      <c r="AU152" s="242" t="s">
        <v>91</v>
      </c>
      <c r="AY152" s="241" t="s">
        <v>160</v>
      </c>
      <c r="BK152" s="243">
        <f>BK153</f>
        <v>0</v>
      </c>
    </row>
    <row r="153" s="2" customFormat="1" ht="16.5" customHeight="1">
      <c r="A153" s="38"/>
      <c r="B153" s="39"/>
      <c r="C153" s="246" t="s">
        <v>226</v>
      </c>
      <c r="D153" s="246" t="s">
        <v>162</v>
      </c>
      <c r="E153" s="247" t="s">
        <v>1082</v>
      </c>
      <c r="F153" s="248" t="s">
        <v>1083</v>
      </c>
      <c r="G153" s="249" t="s">
        <v>1035</v>
      </c>
      <c r="H153" s="250">
        <v>1</v>
      </c>
      <c r="I153" s="251"/>
      <c r="J153" s="252">
        <f>ROUND(I153*H153,2)</f>
        <v>0</v>
      </c>
      <c r="K153" s="248" t="s">
        <v>166</v>
      </c>
      <c r="L153" s="44"/>
      <c r="M153" s="296" t="s">
        <v>1</v>
      </c>
      <c r="N153" s="297" t="s">
        <v>49</v>
      </c>
      <c r="O153" s="298"/>
      <c r="P153" s="299">
        <f>O153*H153</f>
        <v>0</v>
      </c>
      <c r="Q153" s="299">
        <v>0</v>
      </c>
      <c r="R153" s="299">
        <f>Q153*H153</f>
        <v>0</v>
      </c>
      <c r="S153" s="299">
        <v>0</v>
      </c>
      <c r="T153" s="30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927</v>
      </c>
      <c r="AT153" s="257" t="s">
        <v>162</v>
      </c>
      <c r="AU153" s="257" t="s">
        <v>94</v>
      </c>
      <c r="AY153" s="16" t="s">
        <v>160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6" t="s">
        <v>91</v>
      </c>
      <c r="BK153" s="258">
        <f>ROUND(I153*H153,2)</f>
        <v>0</v>
      </c>
      <c r="BL153" s="16" t="s">
        <v>927</v>
      </c>
      <c r="BM153" s="257" t="s">
        <v>1084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195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wr/a+Dhx3upkrdZHc8iWLnlLZ2hU80W1YPeL4lAi0lysmp7FwiH+CXVtuZjWcWwTHtNRJtOr13UIdwp6WQOLYA==" hashValue="co9O4wAEGQypFLnuJe/lUf+MDSkxiHeamJz3ICsBpWFwOjurJqKrFhgBiwwsCw+3jwFOwUwWtfC3stUizyAKvQ==" algorithmName="SHA-512" password="CC35"/>
  <autoFilter ref="C125:K153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Ondrouch Alois</dc:creator>
  <cp:lastModifiedBy>Ondrouch Alois</cp:lastModifiedBy>
  <dcterms:created xsi:type="dcterms:W3CDTF">2019-12-20T11:15:13Z</dcterms:created>
  <dcterms:modified xsi:type="dcterms:W3CDTF">2019-12-20T11:15:20Z</dcterms:modified>
</cp:coreProperties>
</file>