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70" windowWidth="27225" windowHeight="11445"/>
  </bookViews>
  <sheets>
    <sheet name="Rekapitulace stavby" sheetId="1" r:id="rId1"/>
    <sheet name="01 -  Statická část" sheetId="2" r:id="rId2"/>
    <sheet name="02 - Stavební část" sheetId="3" r:id="rId3"/>
    <sheet name="03 - VRN" sheetId="4" r:id="rId4"/>
  </sheets>
  <definedNames>
    <definedName name="_xlnm._FilterDatabase" localSheetId="1" hidden="1">'01 -  Statická část'!$C$125:$K$192</definedName>
    <definedName name="_xlnm._FilterDatabase" localSheetId="2" hidden="1">'02 - Stavební část'!$C$130:$K$337</definedName>
    <definedName name="_xlnm._FilterDatabase" localSheetId="3" hidden="1">'03 - VRN'!$C$118:$K$126</definedName>
    <definedName name="_xlnm.Print_Titles" localSheetId="1">'01 -  Statická část'!$125:$125</definedName>
    <definedName name="_xlnm.Print_Titles" localSheetId="2">'02 - Stavební část'!$130:$130</definedName>
    <definedName name="_xlnm.Print_Titles" localSheetId="3">'03 - VRN'!$118:$118</definedName>
    <definedName name="_xlnm.Print_Titles" localSheetId="0">'Rekapitulace stavby'!$92:$92</definedName>
    <definedName name="_xlnm.Print_Area" localSheetId="1">'01 -  Statická část'!$C$4:$J$76,'01 -  Statická část'!$C$82:$J$107,'01 -  Statická část'!$C$113:$K$192</definedName>
    <definedName name="_xlnm.Print_Area" localSheetId="2">'02 - Stavební část'!$C$4:$J$76,'02 - Stavební část'!$C$82:$J$112,'02 - Stavební část'!$C$118:$K$337</definedName>
    <definedName name="_xlnm.Print_Area" localSheetId="3">'03 - VRN'!$C$4:$J$76,'03 - VRN'!$C$82:$J$100,'03 - VRN'!$C$106:$K$126</definedName>
    <definedName name="_xlnm.Print_Area" localSheetId="0">'Rekapitulace stavby'!$D$4:$AO$76,'Rekapitulace stavby'!$C$82:$AQ$98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26" i="4"/>
  <c r="BH126" i="4"/>
  <c r="BG126" i="4"/>
  <c r="BF126" i="4"/>
  <c r="T126" i="4"/>
  <c r="R126" i="4"/>
  <c r="P126" i="4"/>
  <c r="P123" i="4" s="1"/>
  <c r="BK126" i="4"/>
  <c r="J126" i="4"/>
  <c r="BE126" i="4"/>
  <c r="BI125" i="4"/>
  <c r="BH125" i="4"/>
  <c r="BG125" i="4"/>
  <c r="BF125" i="4"/>
  <c r="T125" i="4"/>
  <c r="T123" i="4" s="1"/>
  <c r="R125" i="4"/>
  <c r="P125" i="4"/>
  <c r="BK125" i="4"/>
  <c r="J125" i="4"/>
  <c r="BE125" i="4" s="1"/>
  <c r="BI124" i="4"/>
  <c r="BH124" i="4"/>
  <c r="BG124" i="4"/>
  <c r="BF124" i="4"/>
  <c r="T124" i="4"/>
  <c r="R124" i="4"/>
  <c r="R123" i="4" s="1"/>
  <c r="P124" i="4"/>
  <c r="BK124" i="4"/>
  <c r="BK123" i="4" s="1"/>
  <c r="J123" i="4" s="1"/>
  <c r="J99" i="4" s="1"/>
  <c r="J124" i="4"/>
  <c r="BE124" i="4"/>
  <c r="BI122" i="4"/>
  <c r="BH122" i="4"/>
  <c r="F36" i="4"/>
  <c r="BC97" i="1" s="1"/>
  <c r="BG122" i="4"/>
  <c r="F35" i="4" s="1"/>
  <c r="BB97" i="1" s="1"/>
  <c r="BF122" i="4"/>
  <c r="J34" i="4"/>
  <c r="AW97" i="1" s="1"/>
  <c r="F34" i="4"/>
  <c r="BA97" i="1" s="1"/>
  <c r="T122" i="4"/>
  <c r="T121" i="4" s="1"/>
  <c r="T120" i="4" s="1"/>
  <c r="T119" i="4" s="1"/>
  <c r="R122" i="4"/>
  <c r="R121" i="4" s="1"/>
  <c r="P122" i="4"/>
  <c r="P121" i="4" s="1"/>
  <c r="P120" i="4" s="1"/>
  <c r="P119" i="4" s="1"/>
  <c r="AU97" i="1"/>
  <c r="BK122" i="4"/>
  <c r="BK121" i="4"/>
  <c r="J121" i="4" s="1"/>
  <c r="J98" i="4" s="1"/>
  <c r="BK120" i="4"/>
  <c r="J122" i="4"/>
  <c r="BE122" i="4"/>
  <c r="F113" i="4"/>
  <c r="E111" i="4"/>
  <c r="F89" i="4"/>
  <c r="E87" i="4"/>
  <c r="J24" i="4"/>
  <c r="E24" i="4"/>
  <c r="J116" i="4" s="1"/>
  <c r="J23" i="4"/>
  <c r="J21" i="4"/>
  <c r="E21" i="4"/>
  <c r="J115" i="4" s="1"/>
  <c r="J91" i="4"/>
  <c r="J20" i="4"/>
  <c r="J18" i="4"/>
  <c r="E18" i="4"/>
  <c r="F116" i="4"/>
  <c r="F92" i="4"/>
  <c r="J17" i="4"/>
  <c r="J15" i="4"/>
  <c r="E15" i="4"/>
  <c r="J14" i="4"/>
  <c r="J12" i="4"/>
  <c r="E7" i="4"/>
  <c r="E109" i="4"/>
  <c r="E85" i="4"/>
  <c r="J37" i="3"/>
  <c r="J36" i="3"/>
  <c r="AY96" i="1"/>
  <c r="J35" i="3"/>
  <c r="AX96" i="1" s="1"/>
  <c r="BI337" i="3"/>
  <c r="BH337" i="3"/>
  <c r="BG337" i="3"/>
  <c r="BF337" i="3"/>
  <c r="T337" i="3"/>
  <c r="T336" i="3"/>
  <c r="R337" i="3"/>
  <c r="R336" i="3" s="1"/>
  <c r="P337" i="3"/>
  <c r="P336" i="3"/>
  <c r="BK337" i="3"/>
  <c r="BK336" i="3" s="1"/>
  <c r="J336" i="3" s="1"/>
  <c r="J111" i="3" s="1"/>
  <c r="J337" i="3"/>
  <c r="BE337" i="3" s="1"/>
  <c r="BI335" i="3"/>
  <c r="BH335" i="3"/>
  <c r="BG335" i="3"/>
  <c r="BF335" i="3"/>
  <c r="T335" i="3"/>
  <c r="R335" i="3"/>
  <c r="R328" i="3" s="1"/>
  <c r="P335" i="3"/>
  <c r="BK335" i="3"/>
  <c r="J335" i="3"/>
  <c r="BE335" i="3"/>
  <c r="BI333" i="3"/>
  <c r="BH333" i="3"/>
  <c r="BG333" i="3"/>
  <c r="BF333" i="3"/>
  <c r="T333" i="3"/>
  <c r="R333" i="3"/>
  <c r="P333" i="3"/>
  <c r="BK333" i="3"/>
  <c r="BK328" i="3" s="1"/>
  <c r="J328" i="3" s="1"/>
  <c r="J110" i="3" s="1"/>
  <c r="J333" i="3"/>
  <c r="BE333" i="3"/>
  <c r="BI329" i="3"/>
  <c r="BH329" i="3"/>
  <c r="BG329" i="3"/>
  <c r="BF329" i="3"/>
  <c r="T329" i="3"/>
  <c r="T328" i="3"/>
  <c r="R329" i="3"/>
  <c r="P329" i="3"/>
  <c r="P328" i="3"/>
  <c r="BK329" i="3"/>
  <c r="J329" i="3"/>
  <c r="BE329" i="3" s="1"/>
  <c r="BI327" i="3"/>
  <c r="BH327" i="3"/>
  <c r="BG327" i="3"/>
  <c r="BF327" i="3"/>
  <c r="T327" i="3"/>
  <c r="R327" i="3"/>
  <c r="P327" i="3"/>
  <c r="BK327" i="3"/>
  <c r="J327" i="3"/>
  <c r="BE327" i="3"/>
  <c r="BI322" i="3"/>
  <c r="BH322" i="3"/>
  <c r="BG322" i="3"/>
  <c r="BF322" i="3"/>
  <c r="T322" i="3"/>
  <c r="R322" i="3"/>
  <c r="P322" i="3"/>
  <c r="BK322" i="3"/>
  <c r="J322" i="3"/>
  <c r="BE322" i="3"/>
  <c r="BI321" i="3"/>
  <c r="BH321" i="3"/>
  <c r="BG321" i="3"/>
  <c r="BF321" i="3"/>
  <c r="T321" i="3"/>
  <c r="R321" i="3"/>
  <c r="P321" i="3"/>
  <c r="BK321" i="3"/>
  <c r="J321" i="3"/>
  <c r="BE321" i="3"/>
  <c r="BI320" i="3"/>
  <c r="BH320" i="3"/>
  <c r="BG320" i="3"/>
  <c r="BF320" i="3"/>
  <c r="T320" i="3"/>
  <c r="R320" i="3"/>
  <c r="P320" i="3"/>
  <c r="BK320" i="3"/>
  <c r="J320" i="3"/>
  <c r="BE320" i="3"/>
  <c r="BI316" i="3"/>
  <c r="BH316" i="3"/>
  <c r="BG316" i="3"/>
  <c r="BF316" i="3"/>
  <c r="T316" i="3"/>
  <c r="R316" i="3"/>
  <c r="P316" i="3"/>
  <c r="BK316" i="3"/>
  <c r="J316" i="3"/>
  <c r="BE316" i="3"/>
  <c r="BI315" i="3"/>
  <c r="BH315" i="3"/>
  <c r="BG315" i="3"/>
  <c r="BF315" i="3"/>
  <c r="T315" i="3"/>
  <c r="R315" i="3"/>
  <c r="P315" i="3"/>
  <c r="BK315" i="3"/>
  <c r="J315" i="3"/>
  <c r="BE315" i="3"/>
  <c r="BI314" i="3"/>
  <c r="BH314" i="3"/>
  <c r="BG314" i="3"/>
  <c r="BF314" i="3"/>
  <c r="T314" i="3"/>
  <c r="R314" i="3"/>
  <c r="P314" i="3"/>
  <c r="BK314" i="3"/>
  <c r="J314" i="3"/>
  <c r="BE314" i="3"/>
  <c r="BI313" i="3"/>
  <c r="BH313" i="3"/>
  <c r="BG313" i="3"/>
  <c r="BF313" i="3"/>
  <c r="T313" i="3"/>
  <c r="R313" i="3"/>
  <c r="P313" i="3"/>
  <c r="BK313" i="3"/>
  <c r="J313" i="3"/>
  <c r="BE313" i="3"/>
  <c r="BI312" i="3"/>
  <c r="BH312" i="3"/>
  <c r="BG312" i="3"/>
  <c r="BF312" i="3"/>
  <c r="T312" i="3"/>
  <c r="R312" i="3"/>
  <c r="P312" i="3"/>
  <c r="BK312" i="3"/>
  <c r="J312" i="3"/>
  <c r="BE312" i="3"/>
  <c r="BI311" i="3"/>
  <c r="BH311" i="3"/>
  <c r="BG311" i="3"/>
  <c r="BF311" i="3"/>
  <c r="T311" i="3"/>
  <c r="R311" i="3"/>
  <c r="P311" i="3"/>
  <c r="BK311" i="3"/>
  <c r="J311" i="3"/>
  <c r="BE311" i="3"/>
  <c r="BI310" i="3"/>
  <c r="BH310" i="3"/>
  <c r="BG310" i="3"/>
  <c r="BF310" i="3"/>
  <c r="T310" i="3"/>
  <c r="R310" i="3"/>
  <c r="R305" i="3" s="1"/>
  <c r="P310" i="3"/>
  <c r="BK310" i="3"/>
  <c r="J310" i="3"/>
  <c r="BE310" i="3"/>
  <c r="BI306" i="3"/>
  <c r="BH306" i="3"/>
  <c r="BG306" i="3"/>
  <c r="BF306" i="3"/>
  <c r="T306" i="3"/>
  <c r="T305" i="3" s="1"/>
  <c r="R306" i="3"/>
  <c r="P306" i="3"/>
  <c r="P305" i="3" s="1"/>
  <c r="BK306" i="3"/>
  <c r="BK305" i="3"/>
  <c r="J305" i="3" s="1"/>
  <c r="J109" i="3" s="1"/>
  <c r="J306" i="3"/>
  <c r="BE306" i="3"/>
  <c r="BI304" i="3"/>
  <c r="BH304" i="3"/>
  <c r="BG304" i="3"/>
  <c r="BF304" i="3"/>
  <c r="T304" i="3"/>
  <c r="R304" i="3"/>
  <c r="P304" i="3"/>
  <c r="BK304" i="3"/>
  <c r="J304" i="3"/>
  <c r="BE304" i="3"/>
  <c r="BI302" i="3"/>
  <c r="BH302" i="3"/>
  <c r="BG302" i="3"/>
  <c r="BF302" i="3"/>
  <c r="T302" i="3"/>
  <c r="R302" i="3"/>
  <c r="P302" i="3"/>
  <c r="BK302" i="3"/>
  <c r="J302" i="3"/>
  <c r="BE302" i="3"/>
  <c r="BI300" i="3"/>
  <c r="BH300" i="3"/>
  <c r="BG300" i="3"/>
  <c r="BF300" i="3"/>
  <c r="T300" i="3"/>
  <c r="R300" i="3"/>
  <c r="P300" i="3"/>
  <c r="BK300" i="3"/>
  <c r="J300" i="3"/>
  <c r="BE300" i="3"/>
  <c r="BI294" i="3"/>
  <c r="BH294" i="3"/>
  <c r="BG294" i="3"/>
  <c r="BF294" i="3"/>
  <c r="T294" i="3"/>
  <c r="R294" i="3"/>
  <c r="P294" i="3"/>
  <c r="BK294" i="3"/>
  <c r="J294" i="3"/>
  <c r="BE294" i="3"/>
  <c r="BI288" i="3"/>
  <c r="BH288" i="3"/>
  <c r="BG288" i="3"/>
  <c r="BF288" i="3"/>
  <c r="T288" i="3"/>
  <c r="R288" i="3"/>
  <c r="P288" i="3"/>
  <c r="BK288" i="3"/>
  <c r="BK281" i="3" s="1"/>
  <c r="J281" i="3" s="1"/>
  <c r="J108" i="3" s="1"/>
  <c r="J288" i="3"/>
  <c r="BE288" i="3"/>
  <c r="BI282" i="3"/>
  <c r="BH282" i="3"/>
  <c r="BG282" i="3"/>
  <c r="BF282" i="3"/>
  <c r="T282" i="3"/>
  <c r="T281" i="3"/>
  <c r="R282" i="3"/>
  <c r="R281" i="3" s="1"/>
  <c r="P282" i="3"/>
  <c r="P281" i="3"/>
  <c r="BK282" i="3"/>
  <c r="J282" i="3"/>
  <c r="BE282" i="3" s="1"/>
  <c r="BI280" i="3"/>
  <c r="BH280" i="3"/>
  <c r="BG280" i="3"/>
  <c r="BF280" i="3"/>
  <c r="T280" i="3"/>
  <c r="R280" i="3"/>
  <c r="P280" i="3"/>
  <c r="BK280" i="3"/>
  <c r="J280" i="3"/>
  <c r="BE280" i="3"/>
  <c r="BI274" i="3"/>
  <c r="BH274" i="3"/>
  <c r="BG274" i="3"/>
  <c r="BF274" i="3"/>
  <c r="T274" i="3"/>
  <c r="R274" i="3"/>
  <c r="P274" i="3"/>
  <c r="BK274" i="3"/>
  <c r="BK267" i="3" s="1"/>
  <c r="J267" i="3" s="1"/>
  <c r="J107" i="3" s="1"/>
  <c r="J274" i="3"/>
  <c r="BE274" i="3"/>
  <c r="BI268" i="3"/>
  <c r="BH268" i="3"/>
  <c r="BG268" i="3"/>
  <c r="BF268" i="3"/>
  <c r="T268" i="3"/>
  <c r="T267" i="3"/>
  <c r="R268" i="3"/>
  <c r="R267" i="3" s="1"/>
  <c r="P268" i="3"/>
  <c r="P267" i="3"/>
  <c r="BK268" i="3"/>
  <c r="J268" i="3"/>
  <c r="BE268" i="3" s="1"/>
  <c r="BI266" i="3"/>
  <c r="BH266" i="3"/>
  <c r="BG266" i="3"/>
  <c r="BF266" i="3"/>
  <c r="T266" i="3"/>
  <c r="R266" i="3"/>
  <c r="R262" i="3" s="1"/>
  <c r="P266" i="3"/>
  <c r="BK266" i="3"/>
  <c r="J266" i="3"/>
  <c r="BE266" i="3"/>
  <c r="BI264" i="3"/>
  <c r="BH264" i="3"/>
  <c r="BG264" i="3"/>
  <c r="BF264" i="3"/>
  <c r="T264" i="3"/>
  <c r="R264" i="3"/>
  <c r="P264" i="3"/>
  <c r="BK264" i="3"/>
  <c r="BK262" i="3" s="1"/>
  <c r="J262" i="3" s="1"/>
  <c r="J106" i="3" s="1"/>
  <c r="J264" i="3"/>
  <c r="BE264" i="3"/>
  <c r="BI263" i="3"/>
  <c r="BH263" i="3"/>
  <c r="BG263" i="3"/>
  <c r="BF263" i="3"/>
  <c r="T263" i="3"/>
  <c r="T262" i="3"/>
  <c r="R263" i="3"/>
  <c r="P263" i="3"/>
  <c r="P262" i="3"/>
  <c r="BK263" i="3"/>
  <c r="J263" i="3"/>
  <c r="BE263" i="3" s="1"/>
  <c r="BI261" i="3"/>
  <c r="BH261" i="3"/>
  <c r="BG261" i="3"/>
  <c r="BF261" i="3"/>
  <c r="T261" i="3"/>
  <c r="R261" i="3"/>
  <c r="R258" i="3" s="1"/>
  <c r="P261" i="3"/>
  <c r="BK261" i="3"/>
  <c r="J261" i="3"/>
  <c r="BE261" i="3"/>
  <c r="BI260" i="3"/>
  <c r="BH260" i="3"/>
  <c r="BG260" i="3"/>
  <c r="BF260" i="3"/>
  <c r="T260" i="3"/>
  <c r="R260" i="3"/>
  <c r="P260" i="3"/>
  <c r="BK260" i="3"/>
  <c r="BK258" i="3" s="1"/>
  <c r="J258" i="3" s="1"/>
  <c r="J105" i="3" s="1"/>
  <c r="J260" i="3"/>
  <c r="BE260" i="3"/>
  <c r="BI259" i="3"/>
  <c r="BH259" i="3"/>
  <c r="BG259" i="3"/>
  <c r="BF259" i="3"/>
  <c r="T259" i="3"/>
  <c r="T258" i="3"/>
  <c r="R259" i="3"/>
  <c r="P259" i="3"/>
  <c r="P258" i="3"/>
  <c r="BK259" i="3"/>
  <c r="J259" i="3"/>
  <c r="BE259" i="3" s="1"/>
  <c r="BI257" i="3"/>
  <c r="BH257" i="3"/>
  <c r="BG257" i="3"/>
  <c r="BF257" i="3"/>
  <c r="T257" i="3"/>
  <c r="R257" i="3"/>
  <c r="P257" i="3"/>
  <c r="BK257" i="3"/>
  <c r="J257" i="3"/>
  <c r="BE257" i="3"/>
  <c r="BI253" i="3"/>
  <c r="BH253" i="3"/>
  <c r="BG253" i="3"/>
  <c r="BF253" i="3"/>
  <c r="T253" i="3"/>
  <c r="T252" i="3" s="1"/>
  <c r="T251" i="3" s="1"/>
  <c r="R253" i="3"/>
  <c r="P253" i="3"/>
  <c r="P252" i="3"/>
  <c r="BK253" i="3"/>
  <c r="BK252" i="3"/>
  <c r="J252" i="3"/>
  <c r="J104" i="3" s="1"/>
  <c r="J253" i="3"/>
  <c r="BE253" i="3"/>
  <c r="BI250" i="3"/>
  <c r="BH250" i="3"/>
  <c r="BG250" i="3"/>
  <c r="BF250" i="3"/>
  <c r="T250" i="3"/>
  <c r="T249" i="3"/>
  <c r="R250" i="3"/>
  <c r="R249" i="3" s="1"/>
  <c r="P250" i="3"/>
  <c r="P249" i="3"/>
  <c r="BK250" i="3"/>
  <c r="BK249" i="3" s="1"/>
  <c r="J249" i="3" s="1"/>
  <c r="J102" i="3" s="1"/>
  <c r="J250" i="3"/>
  <c r="BE250" i="3" s="1"/>
  <c r="BI248" i="3"/>
  <c r="BH248" i="3"/>
  <c r="BG248" i="3"/>
  <c r="BF248" i="3"/>
  <c r="T248" i="3"/>
  <c r="R248" i="3"/>
  <c r="P248" i="3"/>
  <c r="BK248" i="3"/>
  <c r="J248" i="3"/>
  <c r="BE248" i="3"/>
  <c r="BI247" i="3"/>
  <c r="BH247" i="3"/>
  <c r="BG247" i="3"/>
  <c r="BF247" i="3"/>
  <c r="T247" i="3"/>
  <c r="R247" i="3"/>
  <c r="P247" i="3"/>
  <c r="BK247" i="3"/>
  <c r="J247" i="3"/>
  <c r="BE247" i="3"/>
  <c r="BI245" i="3"/>
  <c r="BH245" i="3"/>
  <c r="BG245" i="3"/>
  <c r="BF245" i="3"/>
  <c r="T245" i="3"/>
  <c r="R245" i="3"/>
  <c r="P245" i="3"/>
  <c r="BK245" i="3"/>
  <c r="J245" i="3"/>
  <c r="BE245" i="3"/>
  <c r="BI244" i="3"/>
  <c r="BH244" i="3"/>
  <c r="BG244" i="3"/>
  <c r="BF244" i="3"/>
  <c r="T244" i="3"/>
  <c r="T243" i="3"/>
  <c r="R244" i="3"/>
  <c r="R243" i="3"/>
  <c r="P244" i="3"/>
  <c r="P243" i="3"/>
  <c r="BK244" i="3"/>
  <c r="BK243" i="3"/>
  <c r="J243" i="3" s="1"/>
  <c r="J244" i="3"/>
  <c r="BE244" i="3"/>
  <c r="J101" i="3"/>
  <c r="BI239" i="3"/>
  <c r="BH239" i="3"/>
  <c r="BG239" i="3"/>
  <c r="BF239" i="3"/>
  <c r="T239" i="3"/>
  <c r="R239" i="3"/>
  <c r="P239" i="3"/>
  <c r="BK239" i="3"/>
  <c r="J239" i="3"/>
  <c r="BE239" i="3"/>
  <c r="BI238" i="3"/>
  <c r="BH238" i="3"/>
  <c r="BG238" i="3"/>
  <c r="BF238" i="3"/>
  <c r="T238" i="3"/>
  <c r="R238" i="3"/>
  <c r="P238" i="3"/>
  <c r="BK238" i="3"/>
  <c r="J238" i="3"/>
  <c r="BE238" i="3"/>
  <c r="BI234" i="3"/>
  <c r="BH234" i="3"/>
  <c r="BG234" i="3"/>
  <c r="BF234" i="3"/>
  <c r="T234" i="3"/>
  <c r="R234" i="3"/>
  <c r="P234" i="3"/>
  <c r="BK234" i="3"/>
  <c r="J234" i="3"/>
  <c r="BE234" i="3"/>
  <c r="BI230" i="3"/>
  <c r="BH230" i="3"/>
  <c r="BG230" i="3"/>
  <c r="BF230" i="3"/>
  <c r="T230" i="3"/>
  <c r="R230" i="3"/>
  <c r="P230" i="3"/>
  <c r="BK230" i="3"/>
  <c r="J230" i="3"/>
  <c r="BE230" i="3"/>
  <c r="BI225" i="3"/>
  <c r="BH225" i="3"/>
  <c r="BG225" i="3"/>
  <c r="BF225" i="3"/>
  <c r="T225" i="3"/>
  <c r="R225" i="3"/>
  <c r="P225" i="3"/>
  <c r="BK225" i="3"/>
  <c r="J225" i="3"/>
  <c r="BE225" i="3"/>
  <c r="BI221" i="3"/>
  <c r="BH221" i="3"/>
  <c r="BG221" i="3"/>
  <c r="BF221" i="3"/>
  <c r="T221" i="3"/>
  <c r="R221" i="3"/>
  <c r="P221" i="3"/>
  <c r="BK221" i="3"/>
  <c r="J221" i="3"/>
  <c r="BE221" i="3"/>
  <c r="BI217" i="3"/>
  <c r="BH217" i="3"/>
  <c r="BG217" i="3"/>
  <c r="BF217" i="3"/>
  <c r="T217" i="3"/>
  <c r="R217" i="3"/>
  <c r="P217" i="3"/>
  <c r="BK217" i="3"/>
  <c r="J217" i="3"/>
  <c r="BE217" i="3"/>
  <c r="BI213" i="3"/>
  <c r="BH213" i="3"/>
  <c r="BG213" i="3"/>
  <c r="BF213" i="3"/>
  <c r="T213" i="3"/>
  <c r="R213" i="3"/>
  <c r="R196" i="3" s="1"/>
  <c r="P213" i="3"/>
  <c r="BK213" i="3"/>
  <c r="J213" i="3"/>
  <c r="BE213" i="3"/>
  <c r="BI206" i="3"/>
  <c r="BH206" i="3"/>
  <c r="BG206" i="3"/>
  <c r="BF206" i="3"/>
  <c r="T206" i="3"/>
  <c r="R206" i="3"/>
  <c r="P206" i="3"/>
  <c r="BK206" i="3"/>
  <c r="BK196" i="3" s="1"/>
  <c r="J196" i="3" s="1"/>
  <c r="J100" i="3" s="1"/>
  <c r="J206" i="3"/>
  <c r="BE206" i="3" s="1"/>
  <c r="BI203" i="3"/>
  <c r="BH203" i="3"/>
  <c r="BG203" i="3"/>
  <c r="BF203" i="3"/>
  <c r="T203" i="3"/>
  <c r="R203" i="3"/>
  <c r="P203" i="3"/>
  <c r="BK203" i="3"/>
  <c r="J203" i="3"/>
  <c r="BE203" i="3"/>
  <c r="BI202" i="3"/>
  <c r="BH202" i="3"/>
  <c r="BG202" i="3"/>
  <c r="BF202" i="3"/>
  <c r="T202" i="3"/>
  <c r="R202" i="3"/>
  <c r="P202" i="3"/>
  <c r="BK202" i="3"/>
  <c r="J202" i="3"/>
  <c r="BE202" i="3"/>
  <c r="BI200" i="3"/>
  <c r="BH200" i="3"/>
  <c r="BG200" i="3"/>
  <c r="BF200" i="3"/>
  <c r="T200" i="3"/>
  <c r="R200" i="3"/>
  <c r="P200" i="3"/>
  <c r="BK200" i="3"/>
  <c r="J200" i="3"/>
  <c r="BE200" i="3"/>
  <c r="BI197" i="3"/>
  <c r="BH197" i="3"/>
  <c r="BG197" i="3"/>
  <c r="BF197" i="3"/>
  <c r="T197" i="3"/>
  <c r="T196" i="3"/>
  <c r="R197" i="3"/>
  <c r="P197" i="3"/>
  <c r="P196" i="3"/>
  <c r="BK197" i="3"/>
  <c r="J197" i="3"/>
  <c r="BE197" i="3" s="1"/>
  <c r="BI195" i="3"/>
  <c r="BH195" i="3"/>
  <c r="BG195" i="3"/>
  <c r="BF195" i="3"/>
  <c r="T195" i="3"/>
  <c r="R195" i="3"/>
  <c r="P195" i="3"/>
  <c r="BK195" i="3"/>
  <c r="J195" i="3"/>
  <c r="BE195" i="3"/>
  <c r="BI189" i="3"/>
  <c r="BH189" i="3"/>
  <c r="BG189" i="3"/>
  <c r="BF189" i="3"/>
  <c r="T189" i="3"/>
  <c r="R189" i="3"/>
  <c r="P189" i="3"/>
  <c r="BK189" i="3"/>
  <c r="J189" i="3"/>
  <c r="BE189" i="3"/>
  <c r="BI185" i="3"/>
  <c r="BH185" i="3"/>
  <c r="BG185" i="3"/>
  <c r="BF185" i="3"/>
  <c r="T185" i="3"/>
  <c r="R185" i="3"/>
  <c r="P185" i="3"/>
  <c r="BK185" i="3"/>
  <c r="J185" i="3"/>
  <c r="BE185" i="3"/>
  <c r="BI182" i="3"/>
  <c r="BH182" i="3"/>
  <c r="BG182" i="3"/>
  <c r="BF182" i="3"/>
  <c r="T182" i="3"/>
  <c r="R182" i="3"/>
  <c r="P182" i="3"/>
  <c r="BK182" i="3"/>
  <c r="J182" i="3"/>
  <c r="BE182" i="3"/>
  <c r="BI180" i="3"/>
  <c r="BH180" i="3"/>
  <c r="BG180" i="3"/>
  <c r="BF180" i="3"/>
  <c r="T180" i="3"/>
  <c r="R180" i="3"/>
  <c r="P180" i="3"/>
  <c r="BK180" i="3"/>
  <c r="J180" i="3"/>
  <c r="BE180" i="3"/>
  <c r="BI173" i="3"/>
  <c r="BH173" i="3"/>
  <c r="BG173" i="3"/>
  <c r="BF173" i="3"/>
  <c r="T173" i="3"/>
  <c r="R173" i="3"/>
  <c r="P173" i="3"/>
  <c r="BK173" i="3"/>
  <c r="J173" i="3"/>
  <c r="BE173" i="3"/>
  <c r="BI167" i="3"/>
  <c r="BH167" i="3"/>
  <c r="BG167" i="3"/>
  <c r="BF167" i="3"/>
  <c r="T167" i="3"/>
  <c r="R167" i="3"/>
  <c r="P167" i="3"/>
  <c r="BK167" i="3"/>
  <c r="J167" i="3"/>
  <c r="BE167" i="3"/>
  <c r="BI161" i="3"/>
  <c r="BH161" i="3"/>
  <c r="BG161" i="3"/>
  <c r="BF161" i="3"/>
  <c r="T161" i="3"/>
  <c r="R161" i="3"/>
  <c r="P161" i="3"/>
  <c r="BK161" i="3"/>
  <c r="J161" i="3"/>
  <c r="BE161" i="3"/>
  <c r="BI155" i="3"/>
  <c r="BH155" i="3"/>
  <c r="BG155" i="3"/>
  <c r="BF155" i="3"/>
  <c r="T155" i="3"/>
  <c r="R155" i="3"/>
  <c r="P155" i="3"/>
  <c r="BK155" i="3"/>
  <c r="J155" i="3"/>
  <c r="BE155" i="3"/>
  <c r="BI153" i="3"/>
  <c r="BH153" i="3"/>
  <c r="BG153" i="3"/>
  <c r="BF153" i="3"/>
  <c r="T153" i="3"/>
  <c r="R153" i="3"/>
  <c r="P153" i="3"/>
  <c r="BK153" i="3"/>
  <c r="J153" i="3"/>
  <c r="BE153" i="3"/>
  <c r="BI151" i="3"/>
  <c r="BH151" i="3"/>
  <c r="BG151" i="3"/>
  <c r="BF151" i="3"/>
  <c r="T151" i="3"/>
  <c r="R151" i="3"/>
  <c r="P151" i="3"/>
  <c r="BK151" i="3"/>
  <c r="J151" i="3"/>
  <c r="BE151" i="3"/>
  <c r="BI145" i="3"/>
  <c r="BH145" i="3"/>
  <c r="BG145" i="3"/>
  <c r="BF145" i="3"/>
  <c r="T145" i="3"/>
  <c r="R145" i="3"/>
  <c r="P145" i="3"/>
  <c r="BK145" i="3"/>
  <c r="J145" i="3"/>
  <c r="BE145" i="3"/>
  <c r="BI139" i="3"/>
  <c r="BH139" i="3"/>
  <c r="BG139" i="3"/>
  <c r="BF139" i="3"/>
  <c r="T139" i="3"/>
  <c r="T138" i="3"/>
  <c r="R139" i="3"/>
  <c r="R138" i="3"/>
  <c r="P139" i="3"/>
  <c r="P138" i="3"/>
  <c r="BK139" i="3"/>
  <c r="BK138" i="3"/>
  <c r="J138" i="3" s="1"/>
  <c r="J139" i="3"/>
  <c r="BE139" i="3" s="1"/>
  <c r="J99" i="3"/>
  <c r="BI134" i="3"/>
  <c r="F37" i="3"/>
  <c r="BD96" i="1" s="1"/>
  <c r="BH134" i="3"/>
  <c r="BG134" i="3"/>
  <c r="F35" i="3"/>
  <c r="BB96" i="1" s="1"/>
  <c r="BF134" i="3"/>
  <c r="T134" i="3"/>
  <c r="T133" i="3"/>
  <c r="T132" i="3" s="1"/>
  <c r="T131" i="3" s="1"/>
  <c r="R134" i="3"/>
  <c r="R133" i="3"/>
  <c r="P134" i="3"/>
  <c r="P133" i="3"/>
  <c r="P132" i="3" s="1"/>
  <c r="BK134" i="3"/>
  <c r="BK133" i="3" s="1"/>
  <c r="J134" i="3"/>
  <c r="BE134" i="3" s="1"/>
  <c r="F33" i="3" s="1"/>
  <c r="AZ96" i="1" s="1"/>
  <c r="F125" i="3"/>
  <c r="E123" i="3"/>
  <c r="F89" i="3"/>
  <c r="E87" i="3"/>
  <c r="J24" i="3"/>
  <c r="E24" i="3"/>
  <c r="J23" i="3"/>
  <c r="J21" i="3"/>
  <c r="E21" i="3"/>
  <c r="J127" i="3"/>
  <c r="J91" i="3"/>
  <c r="J20" i="3"/>
  <c r="J18" i="3"/>
  <c r="E18" i="3"/>
  <c r="F128" i="3" s="1"/>
  <c r="F92" i="3"/>
  <c r="J17" i="3"/>
  <c r="J15" i="3"/>
  <c r="E15" i="3"/>
  <c r="F91" i="3" s="1"/>
  <c r="F127" i="3"/>
  <c r="J14" i="3"/>
  <c r="J12" i="3"/>
  <c r="J89" i="3" s="1"/>
  <c r="J125" i="3"/>
  <c r="E7" i="3"/>
  <c r="E121" i="3" s="1"/>
  <c r="E85" i="3"/>
  <c r="J37" i="2"/>
  <c r="J36" i="2"/>
  <c r="AY95" i="1" s="1"/>
  <c r="J35" i="2"/>
  <c r="AX95" i="1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R183" i="2" s="1"/>
  <c r="P184" i="2"/>
  <c r="BK184" i="2"/>
  <c r="BK183" i="2" s="1"/>
  <c r="J183" i="2" s="1"/>
  <c r="J106" i="2" s="1"/>
  <c r="J184" i="2"/>
  <c r="BE184" i="2"/>
  <c r="BI182" i="2"/>
  <c r="BH182" i="2"/>
  <c r="BG182" i="2"/>
  <c r="BF182" i="2"/>
  <c r="T182" i="2"/>
  <c r="T181" i="2" s="1"/>
  <c r="R182" i="2"/>
  <c r="R181" i="2"/>
  <c r="R180" i="2" s="1"/>
  <c r="P182" i="2"/>
  <c r="P181" i="2" s="1"/>
  <c r="BK182" i="2"/>
  <c r="BK181" i="2"/>
  <c r="J181" i="2" s="1"/>
  <c r="J182" i="2"/>
  <c r="BE182" i="2" s="1"/>
  <c r="J105" i="2"/>
  <c r="BI179" i="2"/>
  <c r="BH179" i="2"/>
  <c r="BG179" i="2"/>
  <c r="BF179" i="2"/>
  <c r="T179" i="2"/>
  <c r="T178" i="2" s="1"/>
  <c r="R179" i="2"/>
  <c r="R178" i="2" s="1"/>
  <c r="P179" i="2"/>
  <c r="P178" i="2" s="1"/>
  <c r="BK179" i="2"/>
  <c r="BK178" i="2" s="1"/>
  <c r="J178" i="2" s="1"/>
  <c r="J103" i="2" s="1"/>
  <c r="J179" i="2"/>
  <c r="BE179" i="2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T172" i="2" s="1"/>
  <c r="R173" i="2"/>
  <c r="R172" i="2" s="1"/>
  <c r="P173" i="2"/>
  <c r="BK173" i="2"/>
  <c r="BK172" i="2"/>
  <c r="J172" i="2"/>
  <c r="J102" i="2" s="1"/>
  <c r="J173" i="2"/>
  <c r="BE173" i="2"/>
  <c r="BI171" i="2"/>
  <c r="BH171" i="2"/>
  <c r="BG171" i="2"/>
  <c r="BF171" i="2"/>
  <c r="T171" i="2"/>
  <c r="T170" i="2" s="1"/>
  <c r="R171" i="2"/>
  <c r="R170" i="2"/>
  <c r="P171" i="2"/>
  <c r="P170" i="2" s="1"/>
  <c r="BK171" i="2"/>
  <c r="BK170" i="2"/>
  <c r="J170" i="2"/>
  <c r="J101" i="2" s="1"/>
  <c r="J171" i="2"/>
  <c r="BE171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R159" i="2" s="1"/>
  <c r="P160" i="2"/>
  <c r="BK160" i="2"/>
  <c r="BK159" i="2" s="1"/>
  <c r="J159" i="2" s="1"/>
  <c r="J100" i="2" s="1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5" i="2"/>
  <c r="BH145" i="2"/>
  <c r="BG145" i="2"/>
  <c r="BF145" i="2"/>
  <c r="T145" i="2"/>
  <c r="R145" i="2"/>
  <c r="R144" i="2"/>
  <c r="P145" i="2"/>
  <c r="P144" i="2" s="1"/>
  <c r="BK145" i="2"/>
  <c r="BK144" i="2"/>
  <c r="J144" i="2"/>
  <c r="J99" i="2" s="1"/>
  <c r="J145" i="2"/>
  <c r="BE145" i="2"/>
  <c r="BI141" i="2"/>
  <c r="BH141" i="2"/>
  <c r="BG141" i="2"/>
  <c r="BF141" i="2"/>
  <c r="T141" i="2"/>
  <c r="R141" i="2"/>
  <c r="P141" i="2"/>
  <c r="BK141" i="2"/>
  <c r="J141" i="2"/>
  <c r="BE141" i="2" s="1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R133" i="2"/>
  <c r="P133" i="2"/>
  <c r="BK133" i="2"/>
  <c r="J133" i="2"/>
  <c r="BE133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F36" i="2"/>
  <c r="BC95" i="1" s="1"/>
  <c r="BG129" i="2"/>
  <c r="BF129" i="2"/>
  <c r="J34" i="2"/>
  <c r="AW95" i="1" s="1"/>
  <c r="F34" i="2"/>
  <c r="BA95" i="1" s="1"/>
  <c r="T129" i="2"/>
  <c r="R129" i="2"/>
  <c r="R128" i="2" s="1"/>
  <c r="R127" i="2" s="1"/>
  <c r="R126" i="2" s="1"/>
  <c r="P129" i="2"/>
  <c r="BK129" i="2"/>
  <c r="BK128" i="2"/>
  <c r="J128" i="2" s="1"/>
  <c r="J98" i="2" s="1"/>
  <c r="BK127" i="2"/>
  <c r="J127" i="2" s="1"/>
  <c r="J97" i="2" s="1"/>
  <c r="J129" i="2"/>
  <c r="BE129" i="2"/>
  <c r="F120" i="2"/>
  <c r="E118" i="2"/>
  <c r="F89" i="2"/>
  <c r="E87" i="2"/>
  <c r="J24" i="2"/>
  <c r="E24" i="2"/>
  <c r="J123" i="2"/>
  <c r="J92" i="2"/>
  <c r="J23" i="2"/>
  <c r="J21" i="2"/>
  <c r="E21" i="2"/>
  <c r="J122" i="2"/>
  <c r="J91" i="2"/>
  <c r="J20" i="2"/>
  <c r="J18" i="2"/>
  <c r="E18" i="2"/>
  <c r="F92" i="2" s="1"/>
  <c r="F123" i="2"/>
  <c r="J17" i="2"/>
  <c r="J15" i="2"/>
  <c r="E15" i="2"/>
  <c r="F122" i="2" s="1"/>
  <c r="J14" i="2"/>
  <c r="J12" i="2"/>
  <c r="J120" i="2" s="1"/>
  <c r="E7" i="2"/>
  <c r="E85" i="2" s="1"/>
  <c r="E116" i="2"/>
  <c r="AS94" i="1"/>
  <c r="L90" i="1"/>
  <c r="AM90" i="1"/>
  <c r="AM89" i="1"/>
  <c r="L89" i="1"/>
  <c r="AM87" i="1"/>
  <c r="L87" i="1"/>
  <c r="L85" i="1"/>
  <c r="L84" i="1"/>
  <c r="F33" i="2" l="1"/>
  <c r="AZ95" i="1" s="1"/>
  <c r="J33" i="2"/>
  <c r="AV95" i="1" s="1"/>
  <c r="AT95" i="1" s="1"/>
  <c r="J128" i="3"/>
  <c r="J92" i="3"/>
  <c r="P183" i="2"/>
  <c r="P180" i="2" s="1"/>
  <c r="P251" i="3"/>
  <c r="J113" i="4"/>
  <c r="J89" i="4"/>
  <c r="J89" i="2"/>
  <c r="F91" i="2"/>
  <c r="P128" i="2"/>
  <c r="T128" i="2"/>
  <c r="T127" i="2" s="1"/>
  <c r="F37" i="2"/>
  <c r="BD95" i="1" s="1"/>
  <c r="T159" i="2"/>
  <c r="R132" i="3"/>
  <c r="F36" i="3"/>
  <c r="BC96" i="1" s="1"/>
  <c r="BC94" i="1" s="1"/>
  <c r="J33" i="4"/>
  <c r="AV97" i="1" s="1"/>
  <c r="AT97" i="1" s="1"/>
  <c r="F33" i="4"/>
  <c r="AZ97" i="1" s="1"/>
  <c r="R120" i="4"/>
  <c r="R119" i="4" s="1"/>
  <c r="T180" i="2"/>
  <c r="P131" i="3"/>
  <c r="AU96" i="1" s="1"/>
  <c r="P159" i="2"/>
  <c r="BK180" i="2"/>
  <c r="J120" i="4"/>
  <c r="J97" i="4" s="1"/>
  <c r="BK119" i="4"/>
  <c r="J119" i="4" s="1"/>
  <c r="F35" i="2"/>
  <c r="BB95" i="1" s="1"/>
  <c r="BB94" i="1" s="1"/>
  <c r="T144" i="2"/>
  <c r="P172" i="2"/>
  <c r="T183" i="2"/>
  <c r="J33" i="3"/>
  <c r="AV96" i="1" s="1"/>
  <c r="J133" i="3"/>
  <c r="J98" i="3" s="1"/>
  <c r="BK132" i="3"/>
  <c r="F34" i="3"/>
  <c r="BA96" i="1" s="1"/>
  <c r="BA94" i="1" s="1"/>
  <c r="BK251" i="3"/>
  <c r="J251" i="3" s="1"/>
  <c r="J103" i="3" s="1"/>
  <c r="R252" i="3"/>
  <c r="R251" i="3" s="1"/>
  <c r="F115" i="4"/>
  <c r="F91" i="4"/>
  <c r="F37" i="4"/>
  <c r="BD97" i="1" s="1"/>
  <c r="J34" i="3"/>
  <c r="AW96" i="1" s="1"/>
  <c r="J92" i="4"/>
  <c r="BK131" i="3" l="1"/>
  <c r="J131" i="3" s="1"/>
  <c r="J132" i="3"/>
  <c r="J97" i="3" s="1"/>
  <c r="T126" i="2"/>
  <c r="P127" i="2"/>
  <c r="P126" i="2" s="1"/>
  <c r="AU95" i="1" s="1"/>
  <c r="AU94" i="1" s="1"/>
  <c r="AT96" i="1"/>
  <c r="AX94" i="1"/>
  <c r="W31" i="1"/>
  <c r="W32" i="1"/>
  <c r="AY94" i="1"/>
  <c r="J180" i="2"/>
  <c r="J104" i="2" s="1"/>
  <c r="BK126" i="2"/>
  <c r="J126" i="2" s="1"/>
  <c r="R131" i="3"/>
  <c r="W30" i="1"/>
  <c r="AW94" i="1"/>
  <c r="AK30" i="1" s="1"/>
  <c r="J30" i="4"/>
  <c r="J96" i="4"/>
  <c r="BD94" i="1"/>
  <c r="W33" i="1" s="1"/>
  <c r="AZ94" i="1"/>
  <c r="J30" i="2" l="1"/>
  <c r="J96" i="2"/>
  <c r="W29" i="1"/>
  <c r="AV94" i="1"/>
  <c r="AG97" i="1"/>
  <c r="AN97" i="1" s="1"/>
  <c r="J39" i="4"/>
  <c r="J96" i="3"/>
  <c r="J30" i="3"/>
  <c r="AG96" i="1" l="1"/>
  <c r="AN96" i="1" s="1"/>
  <c r="J39" i="3"/>
  <c r="AK29" i="1"/>
  <c r="AT94" i="1"/>
  <c r="J39" i="2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<sst xmlns="http://schemas.openxmlformats.org/spreadsheetml/2006/main" count="3561" uniqueCount="622">
  <si>
    <t>Export Komplet</t>
  </si>
  <si>
    <t/>
  </si>
  <si>
    <t>2.0</t>
  </si>
  <si>
    <t>ZAMOK</t>
  </si>
  <si>
    <t>False</t>
  </si>
  <si>
    <t>{22a469ba-646e-4c58-87de-8a62b651bcaa}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</si>
  <si>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</si>
  <si>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</si>
  <si>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</si>
  <si>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</si>
  <si>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</si>
  <si>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</si>
  <si>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</si>
  <si>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</si>
  <si>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</si>
  <si>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</si>
  <si>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</si>
  <si>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Sokolov SSZT - statické zajištění objektu</t>
  </si>
  <si>
    <t>KSO:</t>
  </si>
  <si>
    <t>CC-CZ:</t>
  </si>
  <si>
    <t>Místo:</t>
  </si>
  <si>
    <t xml:space="preserve"> </t>
  </si>
  <si>
    <t>Datum:</t>
  </si>
  <si>
    <t>19. 8. 2019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</si>
  <si>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</si>
  <si>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</si>
  <si>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</si>
  <si>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</si>
  <si>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</si>
  <si>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</si>
  <si>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</si>
  <si>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</si>
  <si>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</si>
  <si>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</si>
  <si>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</si>
  <si>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</si>
  <si>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</si>
  <si>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</si>
  <si>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</si>
  <si>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</si>
  <si>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</si>
  <si>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</si>
  <si>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</si>
  <si>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</si>
  <si>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</si>
  <si>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</si>
  <si>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</si>
  <si>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</si>
  <si>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</si>
  <si>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</si>
  <si>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</si>
  <si>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</si>
  <si>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</si>
  <si>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</si>
  <si>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</si>
  <si>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</si>
  <si>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</si>
  <si>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</si>
  <si>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</si>
  <si>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</si>
  <si>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</si>
  <si>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</si>
  <si>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</si>
  <si>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</si>
  <si>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</si>
  <si>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</si>
  <si>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</si>
  <si>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</si>
  <si>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</si>
  <si>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</si>
  <si>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</si>
  <si>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</si>
  <si>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</si>
  <si>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</si>
  <si>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</si>
  <si>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</si>
  <si>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</si>
  <si>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</si>
  <si>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</si>
  <si>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 Statická část</t>
  </si>
  <si>
    <t>STA</t>
  </si>
  <si>
    <t>1</t>
  </si>
  <si>
    <t>{e6acbe9f-f097-47a3-a012-ee81d3eb1ff5}</t>
  </si>
  <si>
    <t>2</t>
  </si>
  <si>
    <t>02</t>
  </si>
  <si>
    <t>Stavební část</t>
  </si>
  <si>
    <t>{82bd6e82-5fb3-47cb-8398-c0213df5d9bd}</t>
  </si>
  <si>
    <t>03</t>
  </si>
  <si>
    <t>VRN</t>
  </si>
  <si>
    <t>{a3278390-4a9d-47e0-8ab4-61561d2fbe7b}</t>
  </si>
  <si>
    <t>KRYCÍ LIST SOUPISU PRACÍ</t>
  </si>
  <si>
    <t>Objekt:</t>
  </si>
  <si>
    <t>01 -  Statická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</si>
  <si>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</si>
  <si>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</si>
  <si>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</si>
  <si>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</si>
  <si>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</si>
  <si>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</si>
  <si>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1.1. - SANACE ZÁKLADŮ</t>
  </si>
  <si>
    <t xml:space="preserve">    1.2 - SANACE ZDIVA</t>
  </si>
  <si>
    <t xml:space="preserve">    1.3 - SANANCE STROPU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</si>
  <si>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</si>
  <si>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</si>
  <si>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</si>
  <si>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</si>
  <si>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</si>
  <si>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</si>
  <si>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</si>
  <si>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</si>
  <si>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</si>
  <si>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</si>
  <si>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</si>
  <si>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</si>
  <si>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</si>
  <si>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</si>
  <si>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</si>
  <si>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</si>
  <si>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</si>
  <si>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</si>
  <si>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</si>
  <si>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</si>
  <si>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</si>
  <si>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</si>
  <si>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1.1.</t>
  </si>
  <si>
    <t>SANACE ZÁKLADŮ</t>
  </si>
  <si>
    <t>K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</si>
  <si>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</si>
  <si>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</si>
  <si>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m3</t>
  </si>
  <si>
    <t>CS ÚRS 2019 02</t>
  </si>
  <si>
    <t>4</t>
  </si>
  <si>
    <t>1294323232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</si>
  <si>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</si>
  <si>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</si>
  <si>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-79326636</t>
  </si>
  <si>
    <t>VV</t>
  </si>
  <si>
    <t>16,2</t>
  </si>
  <si>
    <t>16,2*9 'Přepočtené koeficientem množství</t>
  </si>
  <si>
    <t>3</t>
  </si>
  <si>
    <t>167101101</t>
  </si>
  <si>
    <t>Nakládání, skládání a překládání neulehlého výkopku nebo sypaniny  nakládání, množství do 100 m3, z hornin tř. 1 až 4</t>
  </si>
  <si>
    <t>-1145863955</t>
  </si>
  <si>
    <t>540*0,03</t>
  </si>
  <si>
    <t>171201201</t>
  </si>
  <si>
    <t>Uložení sypaniny  na skládky</t>
  </si>
  <si>
    <t>-613483306</t>
  </si>
  <si>
    <t>5</t>
  </si>
  <si>
    <t>171201211</t>
  </si>
  <si>
    <t>Poplatek za uložení stavebního odpadu na skládce (skládkovné) zeminy a kameniva zatříděného do Katalogu odpadů pod kódem 170 504</t>
  </si>
  <si>
    <t>t</t>
  </si>
  <si>
    <t>782282163</t>
  </si>
  <si>
    <t>16,2*2,5</t>
  </si>
  <si>
    <t>6</t>
  </si>
  <si>
    <t>282606011</t>
  </si>
  <si>
    <t>Trysková injektáž  sloupů ve standardních podmínkách, průměru do 1000 mm</t>
  </si>
  <si>
    <t>m</t>
  </si>
  <si>
    <t>-1921715383</t>
  </si>
  <si>
    <t>5,00*54*2</t>
  </si>
  <si>
    <t>Součet</t>
  </si>
  <si>
    <t>7</t>
  </si>
  <si>
    <t>M</t>
  </si>
  <si>
    <t>58521130</t>
  </si>
  <si>
    <t>cement portlandský CEM I 42,5MPa</t>
  </si>
  <si>
    <t>8</t>
  </si>
  <si>
    <t>-2069163944</t>
  </si>
  <si>
    <t>540*0,5*0,3*1,2</t>
  </si>
  <si>
    <t>1.2</t>
  </si>
  <si>
    <t>SANACE ZDIVA</t>
  </si>
  <si>
    <t>612325122</t>
  </si>
  <si>
    <t>Vápenocementová omítka rýh štuková ve stěnách, šířky rýhy přes 150 do 300 mm</t>
  </si>
  <si>
    <t>m2</t>
  </si>
  <si>
    <t>2010733921</t>
  </si>
  <si>
    <t>400,00*0,20</t>
  </si>
  <si>
    <t>9</t>
  </si>
  <si>
    <t>612325422</t>
  </si>
  <si>
    <t>Oprava vápenocementové omítky vnitřních ploch štukové dvouvrstvé, tloušťky do 20 mm a tloušťky štuku do 3 mm stěn, v rozsahu opravované plochy přes 10 do 30%</t>
  </si>
  <si>
    <t>-1479458518</t>
  </si>
  <si>
    <t>10</t>
  </si>
  <si>
    <t>622125100</t>
  </si>
  <si>
    <t>Vyplnění spár vnějších povrchů  vápennou maltou, ploch z cihel stěn</t>
  </si>
  <si>
    <t>641445274</t>
  </si>
  <si>
    <t>11</t>
  </si>
  <si>
    <t>978013191</t>
  </si>
  <si>
    <t>Otlučení vápenných nebo vápenocementových omítek vnitřních ploch stěn s vyškrabáním spar, s očištěním zdiva, v rozsahu přes 50 do 100 %</t>
  </si>
  <si>
    <t>-1371242815</t>
  </si>
  <si>
    <t>12</t>
  </si>
  <si>
    <t>978015391</t>
  </si>
  <si>
    <t>Otlučení vápenných nebo vápenocementových omítek vnějších ploch s vyškrabáním spar a s očištěním zdiva stupně členitosti 1 a 2, v rozsahu přes 80 do 100 %</t>
  </si>
  <si>
    <t>125057324</t>
  </si>
  <si>
    <t>13</t>
  </si>
  <si>
    <t>985441113</t>
  </si>
  <si>
    <t>Přídavná šroubovitá nerezová výztuž pro sanaci trhlin v drážce včetně vyfrézování a zalití kotevní maltou v cihelném nebo kamenném zdivu hloubky do 70 mm 1 táhlo průměru 8 mm</t>
  </si>
  <si>
    <t>1816401377</t>
  </si>
  <si>
    <t>1.3</t>
  </si>
  <si>
    <t>SANANCE STROPU</t>
  </si>
  <si>
    <t>14</t>
  </si>
  <si>
    <t>985112121</t>
  </si>
  <si>
    <t>Odsekání degradovaného betonu líce kleneb a podhledů, tloušťky do 10 mm</t>
  </si>
  <si>
    <t>33894830</t>
  </si>
  <si>
    <t>6,95*7,10*0,4</t>
  </si>
  <si>
    <t>985121101</t>
  </si>
  <si>
    <t>Tryskání degradovaného betonu stěn, rubu kleneb a podlah křemičitým pískem sušeným</t>
  </si>
  <si>
    <t>1415138625</t>
  </si>
  <si>
    <t>16</t>
  </si>
  <si>
    <t>985121121</t>
  </si>
  <si>
    <t>Tryskání degradovaného betonu stěn, rubu kleneb a podlah vodou pod tlakem do 300 barů</t>
  </si>
  <si>
    <t>-675892138</t>
  </si>
  <si>
    <t>17</t>
  </si>
  <si>
    <t>985311214</t>
  </si>
  <si>
    <t>Reprofilace betonu sanačními maltami na cementové bázi ručně líce kleneb a podhledů, tloušťky přes 30 do 40 mm</t>
  </si>
  <si>
    <t>649610056</t>
  </si>
  <si>
    <t>18</t>
  </si>
  <si>
    <t>985312122</t>
  </si>
  <si>
    <t>Stěrka k vyrovnání ploch reprofilovaného betonu líce kleneb a podhledů, tloušťky přes 2 do 3 mm</t>
  </si>
  <si>
    <t>282649636</t>
  </si>
  <si>
    <t>19</t>
  </si>
  <si>
    <t>985321111</t>
  </si>
  <si>
    <t>Ochranný nátěr betonářské výztuže 1 vrstva tloušťky 1 mm na cementové bázi stěn, líce kleneb a podhledů</t>
  </si>
  <si>
    <t>1512261440</t>
  </si>
  <si>
    <t>20</t>
  </si>
  <si>
    <t>985323111</t>
  </si>
  <si>
    <t>Spojovací můstek reprofilovaného betonu na cementové bázi, tloušťky 1 mm</t>
  </si>
  <si>
    <t>-300893192</t>
  </si>
  <si>
    <t>985562322</t>
  </si>
  <si>
    <t>Výztuž stříkaného betonu ze svařovaných sítí velikosti ok přes 100 mm jednovrstvých líce kleneb a podhledů, průměru drátu 6 mm</t>
  </si>
  <si>
    <t>2116315526</t>
  </si>
  <si>
    <t>Ostatní konstrukce a práce, bourání</t>
  </si>
  <si>
    <t>22</t>
  </si>
  <si>
    <t>949101111</t>
  </si>
  <si>
    <t>Lešení pomocné pracovní pro objekty pozemních staveb  pro zatížení do 150 kg/m2, o výšce lešeňové podlahy do 1,9 m</t>
  </si>
  <si>
    <t>-818573603</t>
  </si>
  <si>
    <t>997</t>
  </si>
  <si>
    <t>Přesun sutě</t>
  </si>
  <si>
    <t>23</t>
  </si>
  <si>
    <t>997013211</t>
  </si>
  <si>
    <t>Vnitrostaveništní doprava suti a vybouraných hmot  vodorovně do 50 m svisle ručně pro budovy a haly výšky do 6 m</t>
  </si>
  <si>
    <t>-1155834312</t>
  </si>
  <si>
    <t>24</t>
  </si>
  <si>
    <t>997013509</t>
  </si>
  <si>
    <t>Odvoz suti a vybouraných hmot na skládku nebo meziskládku  se složením, na vzdálenost Příplatek k ceně za každý další i započatý 1 km přes 1 km</t>
  </si>
  <si>
    <t>-472987411</t>
  </si>
  <si>
    <t>19,443*19 'Přepočtené koeficientem množství</t>
  </si>
  <si>
    <t>25</t>
  </si>
  <si>
    <t>997013511</t>
  </si>
  <si>
    <t>Odvoz suti a vybouraných hmot z meziskládky na skládku  s naložením a se složením, na vzdálenost do 1 km</t>
  </si>
  <si>
    <t>1404777154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</si>
  <si>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</si>
  <si>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</si>
  <si>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</si>
  <si>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1876406346</t>
  </si>
  <si>
    <t>998</t>
  </si>
  <si>
    <t>Přesun hmot</t>
  </si>
  <si>
    <t>27</t>
  </si>
  <si>
    <t>998004011</t>
  </si>
  <si>
    <t>Přesun hmot  pro injektování, mikropiloty nebo kotvy</t>
  </si>
  <si>
    <t>-625792528</t>
  </si>
  <si>
    <t>PSV</t>
  </si>
  <si>
    <t>Práce a dodávky PSV</t>
  </si>
  <si>
    <t>741</t>
  </si>
  <si>
    <t>Elektroinstalace - silnoproud</t>
  </si>
  <si>
    <t>28</t>
  </si>
  <si>
    <t>741110001.4</t>
  </si>
  <si>
    <t xml:space="preserve">přeložka inženýrských sítí vč. výkopových prací </t>
  </si>
  <si>
    <t>72815898</t>
  </si>
  <si>
    <t>784</t>
  </si>
  <si>
    <t>Dokončovací práce - malby a tapety</t>
  </si>
  <si>
    <t>29</t>
  </si>
  <si>
    <t>784121001</t>
  </si>
  <si>
    <t>Oškrabání malby v místnostech výšky do 3,80 m</t>
  </si>
  <si>
    <t>1023727847</t>
  </si>
  <si>
    <t>30</t>
  </si>
  <si>
    <t>784161001</t>
  </si>
  <si>
    <t>Tmelení spar a rohů, šířky do 3 mm akrylátovým tmelem v místnostech výšky do 3,80 m</t>
  </si>
  <si>
    <t>-1792856035</t>
  </si>
  <si>
    <t>31</t>
  </si>
  <si>
    <t>784181101</t>
  </si>
  <si>
    <t>Penetrace podkladu jednonásobná základní akrylátová v místnostech výšky do 3,80 m</t>
  </si>
  <si>
    <t>-1605237498</t>
  </si>
  <si>
    <t>32</t>
  </si>
  <si>
    <t>784221101</t>
  </si>
  <si>
    <t>Malby z malířských směsí otěruvzdorných za sucha dvojnásobné, bílé za sucha otěruvzdorné dobře v místnostech výšky do 3,80 m</t>
  </si>
  <si>
    <t>1688881043</t>
  </si>
  <si>
    <t>stropy</t>
  </si>
  <si>
    <t>270,00</t>
  </si>
  <si>
    <t>stěny</t>
  </si>
  <si>
    <t>600,00</t>
  </si>
  <si>
    <t>02 - Stavební část</t>
  </si>
  <si>
    <t xml:space="preserve">    3 - Svislé a kompletní konstrukce</t>
  </si>
  <si>
    <t xml:space="preserve">    6 - Úpravy povrchů, podlahy a osazování výplní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</si>
  <si>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</si>
  <si>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</si>
  <si>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</si>
  <si>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</si>
  <si>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</si>
  <si>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</si>
  <si>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</si>
  <si>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>Svislé a kompletní konstrukce</t>
  </si>
  <si>
    <t>310238211</t>
  </si>
  <si>
    <t>Zazdívka otvorů ve zdivu nadzákladovém cihlami pálenými  plochy přes 0,25 m2 do 1 m2 na maltu vápenocementovou</t>
  </si>
  <si>
    <t>336270693</t>
  </si>
  <si>
    <t>oken a nik</t>
  </si>
  <si>
    <t>1,00</t>
  </si>
  <si>
    <t>Úpravy povrchů, podlahy a osazování výplní</t>
  </si>
  <si>
    <t>622135001</t>
  </si>
  <si>
    <t>Vyrovnání nerovností podkladu vnějších omítaných ploch  maltou, tloušťky do 10 mm vápenocementovou stěn</t>
  </si>
  <si>
    <t>-1165115890</t>
  </si>
  <si>
    <t>oprava pod zateplení</t>
  </si>
  <si>
    <t>230,00</t>
  </si>
  <si>
    <t>pod zateplení soklu</t>
  </si>
  <si>
    <t>80,00</t>
  </si>
  <si>
    <t>622211011</t>
  </si>
  <si>
    <t>Montáž kontaktního zateplení lepením a mechanickým kotvením z polystyrenových desek nebo z kombinovaných desek na vnější stěny, tloušťky desek přes 40 do 80 mm</t>
  </si>
  <si>
    <t>686207969</t>
  </si>
  <si>
    <t>fasáda</t>
  </si>
  <si>
    <t>sokl</t>
  </si>
  <si>
    <t>28375933</t>
  </si>
  <si>
    <t>deska EPS 70 fasádní λ=0,039 tl 50mm</t>
  </si>
  <si>
    <t>-1722713076</t>
  </si>
  <si>
    <t>230*1,02 'Přepočtené koeficientem množství</t>
  </si>
  <si>
    <t>28376440</t>
  </si>
  <si>
    <t>deska z polystyrénu XPS, hrana rovná a strukturovaný povrch 300kPa tl 50mm</t>
  </si>
  <si>
    <t>950335142</t>
  </si>
  <si>
    <t>80*1,02 'Přepočtené koeficientem množství</t>
  </si>
  <si>
    <t>622212051</t>
  </si>
  <si>
    <t>Montáž kontaktního zateplení vnějšího ostění, nadpraží nebo parapetu lepením z polystyrenových desek nebo z kombinovaných desek hloubky špalet přes 200 do 400 mm, tloušťky desek do 40 mm</t>
  </si>
  <si>
    <t>292522595</t>
  </si>
  <si>
    <t>(1,80*2+1,20*2)*13</t>
  </si>
  <si>
    <t>0,90*2+0,60*2</t>
  </si>
  <si>
    <t>2,40*3</t>
  </si>
  <si>
    <t>2,00*2+1,00</t>
  </si>
  <si>
    <t>28375930</t>
  </si>
  <si>
    <t>deska EPS 70 fasádní λ=0,039 tl 20mm</t>
  </si>
  <si>
    <t>-1744540467</t>
  </si>
  <si>
    <t>(1,80*2+1,20*2)*13*0,30</t>
  </si>
  <si>
    <t>(0,90*2+0,60*2)*0,30</t>
  </si>
  <si>
    <t>2,40*3*0,30</t>
  </si>
  <si>
    <t>(2,00*2+1,00)*0,30</t>
  </si>
  <si>
    <t>622252002</t>
  </si>
  <si>
    <t>Montáž profilů kontaktního zateplení ostatních stěnových, dilatačních apod. lepených do tmelu</t>
  </si>
  <si>
    <t>474457167</t>
  </si>
  <si>
    <t>(1,80*2+1,20*2)*13*2</t>
  </si>
  <si>
    <t>(0,90*2+0,60*2)*2</t>
  </si>
  <si>
    <t>2,40*3*2</t>
  </si>
  <si>
    <t>(2,00*2+1,00)*2</t>
  </si>
  <si>
    <t>59051476</t>
  </si>
  <si>
    <t>profil okenní začišťovací se sklovláknitou armovací tkaninou 9mm/2,4m</t>
  </si>
  <si>
    <t>-2032990880</t>
  </si>
  <si>
    <t>93,2*1,1 'Přepočtené koeficientem množství</t>
  </si>
  <si>
    <t>59051480</t>
  </si>
  <si>
    <t>profil rohový Al s tkaninou kontaktního zateplení</t>
  </si>
  <si>
    <t>-1479180987</t>
  </si>
  <si>
    <t>622511011</t>
  </si>
  <si>
    <t>Omítka tenkovrstvá akrylátová vnějších ploch  probarvená, včetně penetrace podkladu zrnitá, tloušťky 1,5 mm stěn</t>
  </si>
  <si>
    <t>-1183076345</t>
  </si>
  <si>
    <t>622511111</t>
  </si>
  <si>
    <t>Omítka tenkovrstvá akrylátová vnějších ploch  probarvená, včetně penetrace podkladu mozaiková střednězrnná stěn</t>
  </si>
  <si>
    <t>-1531405516</t>
  </si>
  <si>
    <t>631311116</t>
  </si>
  <si>
    <t>Mazanina z betonu  prostého bez zvýšených nároků na prostředí tl. přes 50 do 80 mm tř. C 25/30</t>
  </si>
  <si>
    <t>-1462345530</t>
  </si>
  <si>
    <t>podklad dlažby u vchodu</t>
  </si>
  <si>
    <t>0,60</t>
  </si>
  <si>
    <t>garáž</t>
  </si>
  <si>
    <t>0,5</t>
  </si>
  <si>
    <t>637211112.1</t>
  </si>
  <si>
    <t xml:space="preserve">Okapový chodník z betnou tl 60 mm </t>
  </si>
  <si>
    <t>321226824</t>
  </si>
  <si>
    <t>941111121</t>
  </si>
  <si>
    <t>Montáž lešení řadového trubkového lehkého pracovního s podlahami  s provozním zatížením tř. 3 do 200 kg/m2 šířky tř. W09 přes 0,9 do 1,2 m, výšky do 10 m</t>
  </si>
  <si>
    <t>-477712845</t>
  </si>
  <si>
    <t>230,00+80,00</t>
  </si>
  <si>
    <t>941111221</t>
  </si>
  <si>
    <t>Montáž lešení řadového trubkového lehkého pracovního s podlahami  s provozním zatížením tř. 3 do 200 kg/m2 Příplatek za první a každý další den použití lešení k ceně -1121</t>
  </si>
  <si>
    <t>296063107</t>
  </si>
  <si>
    <t>310*45 'Přepočtené koeficientem množství</t>
  </si>
  <si>
    <t>941111821</t>
  </si>
  <si>
    <t>Demontáž lešení řadového trubkového lehkého pracovního s podlahami  s provozním zatížením tř. 3 do 200 kg/m2 šířky tř. W09 přes 0,9 do 1,2 m, výšky do 10 m</t>
  </si>
  <si>
    <t>1613472877</t>
  </si>
  <si>
    <t>878411081</t>
  </si>
  <si>
    <t>6,95*7,10</t>
  </si>
  <si>
    <t>962081141</t>
  </si>
  <si>
    <t>Bourání zdiva příček nebo vybourání otvorů  ze skleněných tvárnic, tl. do 150 mm</t>
  </si>
  <si>
    <t>-1782637806</t>
  </si>
  <si>
    <t>vybourání oken (luxsfery)</t>
  </si>
  <si>
    <t>4,60</t>
  </si>
  <si>
    <t>D3</t>
  </si>
  <si>
    <t>vyborání luxsfer</t>
  </si>
  <si>
    <t>22,00</t>
  </si>
  <si>
    <t>965042131</t>
  </si>
  <si>
    <t>Bourání mazanin betonových nebo z litého asfaltu tl. do 100 mm, plochy do 4 m2</t>
  </si>
  <si>
    <t>-55052173</t>
  </si>
  <si>
    <t>965045111.1</t>
  </si>
  <si>
    <t>Bourání potěrů tl. do 50 mm cementových nebo pískocementových, plochy do 1 m2</t>
  </si>
  <si>
    <t>-1326650094</t>
  </si>
  <si>
    <t>vybourání parapetu na původní velikost</t>
  </si>
  <si>
    <t>0,25</t>
  </si>
  <si>
    <t>965081213</t>
  </si>
  <si>
    <t>Bourání podlah z dlaždic bez podkladního lože nebo mazaniny, s jakoukoliv výplní spár keramických nebo xylolitových tl. do 10 mm, plochy přes 1 m2</t>
  </si>
  <si>
    <t>-897008547</t>
  </si>
  <si>
    <t>dlažba u vchodu</t>
  </si>
  <si>
    <t>4,00</t>
  </si>
  <si>
    <t>968062355</t>
  </si>
  <si>
    <t>Vybourání dřevěných rámů oken s křídly, dveřních zárubní, vrat, stěn, ostění nebo obkladů  rámů oken s křídly dvojitých, plochy do 2 m2</t>
  </si>
  <si>
    <t>2000366343</t>
  </si>
  <si>
    <t>D03</t>
  </si>
  <si>
    <t>1,20*1,80*11</t>
  </si>
  <si>
    <t>0,90*0,60</t>
  </si>
  <si>
    <t>968072558</t>
  </si>
  <si>
    <t>Vybourání kovových rámů oken s křídly, dveřních zárubní, vrat, stěn, ostění nebo obkladů  vrat, mimo posuvných a skládacích, plochy do 5 m2</t>
  </si>
  <si>
    <t>403403339</t>
  </si>
  <si>
    <t>D1</t>
  </si>
  <si>
    <t>2,40*2,40</t>
  </si>
  <si>
    <t>968082016</t>
  </si>
  <si>
    <t>Vybourání plastových rámů oken s křídly, dveřních zárubní, vrat  rámu oken s křídly, plochy přes 1 do 2 m2</t>
  </si>
  <si>
    <t>-187446432</t>
  </si>
  <si>
    <t>1,20*1,80*2</t>
  </si>
  <si>
    <t>978015341</t>
  </si>
  <si>
    <t>Otlučení vápenných nebo vápenocementových omítek vnějších ploch s vyškrabáním spar a s očištěním zdiva stupně členitosti 1 a 2, v rozsahu přes 10 do 30 %</t>
  </si>
  <si>
    <t>2106881820</t>
  </si>
  <si>
    <t>978059641</t>
  </si>
  <si>
    <t>Odsekání obkladů  stěn včetně otlučení podkladní omítky až na zdivo z obkládaček vnějších, z jakýchkoliv materiálů, plochy přes 1 m2</t>
  </si>
  <si>
    <t>-437288532</t>
  </si>
  <si>
    <t>-920526790</t>
  </si>
  <si>
    <t>2037369221</t>
  </si>
  <si>
    <t>19,318*19 'Přepočtené koeficientem množství</t>
  </si>
  <si>
    <t>-2028607848</t>
  </si>
  <si>
    <t>-809482090</t>
  </si>
  <si>
    <t>998011002</t>
  </si>
  <si>
    <t>Přesun hmot pro budovy občanské výstavby, bydlení, výrobu a služby  s nosnou svislou konstrukcí zděnou z cihel, tvárnic nebo kamene vodorovná dopravní vzdálenost do 100 m pro budovy výšky přes 6 do 12 m</t>
  </si>
  <si>
    <t>588032411</t>
  </si>
  <si>
    <t>711</t>
  </si>
  <si>
    <t>Izolace proti vodě, vlhkosti a plynům</t>
  </si>
  <si>
    <t>33</t>
  </si>
  <si>
    <t>711113117.SKA</t>
  </si>
  <si>
    <t>Izolace proti vlhkosti vodorovná za studena těsnicí stěrkou na bázi cementu SCHÖNOX 1K DS PREMIUM</t>
  </si>
  <si>
    <t>749624914</t>
  </si>
  <si>
    <t>pod dlažbu u vchodu</t>
  </si>
  <si>
    <t>34</t>
  </si>
  <si>
    <t>998711201</t>
  </si>
  <si>
    <t>Přesun hmot pro izolace proti vodě, vlhkosti a plynům  stanovený procentní sazbou (%) z ceny vodorovná dopravní vzdálenost do 50 m v objektech výšky do 6 m</t>
  </si>
  <si>
    <t>%</t>
  </si>
  <si>
    <t>-521087669</t>
  </si>
  <si>
    <t>35</t>
  </si>
  <si>
    <t>741110001.1</t>
  </si>
  <si>
    <t xml:space="preserve">E01 - zasekání eletroinstalace </t>
  </si>
  <si>
    <t>1325754138</t>
  </si>
  <si>
    <t>36</t>
  </si>
  <si>
    <t>741110001.2</t>
  </si>
  <si>
    <t xml:space="preserve">E02- výměna osvětlení za LED 20 W_x000D_
</t>
  </si>
  <si>
    <t>soubor</t>
  </si>
  <si>
    <t>-999007234</t>
  </si>
  <si>
    <t>37</t>
  </si>
  <si>
    <t>741110001.3</t>
  </si>
  <si>
    <t xml:space="preserve">E03 - oprava hrpomosvodu_x000D_
</t>
  </si>
  <si>
    <t>1929801472</t>
  </si>
  <si>
    <t>762</t>
  </si>
  <si>
    <t>Konstrukce tesařské</t>
  </si>
  <si>
    <t>38</t>
  </si>
  <si>
    <t>762842231.1</t>
  </si>
  <si>
    <t>D+M podbíjení střech šikmých vnějšího přesahu š přes 0,8 m z palubek, včetně nátěru</t>
  </si>
  <si>
    <t>2063354398</t>
  </si>
  <si>
    <t>39</t>
  </si>
  <si>
    <t>61191173</t>
  </si>
  <si>
    <t>palubky obkladové smrk profil klasický 19x121mm jakost A/B</t>
  </si>
  <si>
    <t>1239472582</t>
  </si>
  <si>
    <t>30*1,1 'Přepočtené koeficientem množství</t>
  </si>
  <si>
    <t>40</t>
  </si>
  <si>
    <t>998762201</t>
  </si>
  <si>
    <t>Přesun hmot pro konstrukce tesařské  stanovený procentní sazbou (%) z ceny vodorovná dopravní vzdálenost do 50 m v objektech výšky do 6 m</t>
  </si>
  <si>
    <t>788124843</t>
  </si>
  <si>
    <t>764</t>
  </si>
  <si>
    <t>Konstrukce klempířské</t>
  </si>
  <si>
    <t>41</t>
  </si>
  <si>
    <t>764002851</t>
  </si>
  <si>
    <t>Demontáž klempířských konstrukcí oplechování parapetů do suti</t>
  </si>
  <si>
    <t>-309093005</t>
  </si>
  <si>
    <t>K01</t>
  </si>
  <si>
    <t>1,20*13</t>
  </si>
  <si>
    <t>K02</t>
  </si>
  <si>
    <t>0,60*1</t>
  </si>
  <si>
    <t>42</t>
  </si>
  <si>
    <t>764216445</t>
  </si>
  <si>
    <t>Oplechování parapetů z pozinkovaného plechu rovných celoplošně lepené, bez rohů rš 400 mm</t>
  </si>
  <si>
    <t>-1998676680</t>
  </si>
  <si>
    <t>43</t>
  </si>
  <si>
    <t>998764201</t>
  </si>
  <si>
    <t>Přesun hmot pro konstrukce klempířské stanovený procentní sazbou (%) z ceny vodorovná dopravní vzdálenost do 50 m v objektech výšky do 6 m</t>
  </si>
  <si>
    <t>-781105221</t>
  </si>
  <si>
    <t>766</t>
  </si>
  <si>
    <t>Konstrukce truhlářské</t>
  </si>
  <si>
    <t>44</t>
  </si>
  <si>
    <t>766622116</t>
  </si>
  <si>
    <t>Montáž oken plastových včetně montáže rámu plochy přes 1 m2 pevných do zdiva, výšky přes 1,5 do 2,5 m</t>
  </si>
  <si>
    <t>2131162201</t>
  </si>
  <si>
    <t>1,20*1,80*13</t>
  </si>
  <si>
    <t>D04</t>
  </si>
  <si>
    <t>0,60*0,90</t>
  </si>
  <si>
    <t>45</t>
  </si>
  <si>
    <t>61140051</t>
  </si>
  <si>
    <t>okno plastové otevíravé/sklopné dvojsklo přes plochu 1m2 do v1,5m</t>
  </si>
  <si>
    <t>-565479452</t>
  </si>
  <si>
    <t>46</t>
  </si>
  <si>
    <t>766694112</t>
  </si>
  <si>
    <t>Montáž ostatních truhlářských konstrukcí parapetních desek dřevěných nebo plastových šířky do 300 mm, délky přes 1000 do 1600 mm</t>
  </si>
  <si>
    <t>kus</t>
  </si>
  <si>
    <t>-2052548124</t>
  </si>
  <si>
    <t>T 1</t>
  </si>
  <si>
    <t>T 2</t>
  </si>
  <si>
    <t>47</t>
  </si>
  <si>
    <t>61144402</t>
  </si>
  <si>
    <t>parapet plastový vnitřní komůrkový 305x20x1000mm</t>
  </si>
  <si>
    <t>-391993912</t>
  </si>
  <si>
    <t>16,2*1,1 'Přepočtené koeficientem množství</t>
  </si>
  <si>
    <t>48</t>
  </si>
  <si>
    <t>61144019</t>
  </si>
  <si>
    <t>koncovka k parapetu plastovému vnitřnímu 1 pár</t>
  </si>
  <si>
    <t>sada</t>
  </si>
  <si>
    <t>-139989454</t>
  </si>
  <si>
    <t>14*1,1 'Přepočtené koeficientem množství</t>
  </si>
  <si>
    <t>49</t>
  </si>
  <si>
    <t>998766201</t>
  </si>
  <si>
    <t>Přesun hmot pro konstrukce truhlářské stanovený procentní sazbou (%) z ceny vodorovná dopravní vzdálenost do 50 m v objektech výšky do 6 m</t>
  </si>
  <si>
    <t>1359188973</t>
  </si>
  <si>
    <t>767</t>
  </si>
  <si>
    <t>Konstrukce zámečnické</t>
  </si>
  <si>
    <t>50</t>
  </si>
  <si>
    <t>767651111</t>
  </si>
  <si>
    <t>Montáž vrat garážových nebo průmyslových sekčních zajížděcích pod strop, plochy do 6 m2</t>
  </si>
  <si>
    <t>-1609070289</t>
  </si>
  <si>
    <t>51</t>
  </si>
  <si>
    <t>TMS.0004542.URS</t>
  </si>
  <si>
    <t>vrata garážová sekční zateplená LPU 400 lamela + přípojka elektro + nouzový odblok</t>
  </si>
  <si>
    <t>-734050104</t>
  </si>
  <si>
    <t>52</t>
  </si>
  <si>
    <t>Z01 R001</t>
  </si>
  <si>
    <t>Z01 -STÁVAJÍCÍ OCELOVOU KŮLNU PO LEVÉ STRANĚ OBJEKTU ZDEMONTOVAT, PO DOKONČENÍ STAVBY SE NAMONTUJE ZPĚT, PLECHY OPLÁŠTĚNÍ SE VYMĚNÍ ZA NOVÉ</t>
  </si>
  <si>
    <t>1237836143</t>
  </si>
  <si>
    <t>53</t>
  </si>
  <si>
    <t>Z02 R002</t>
  </si>
  <si>
    <t>Z02 - STÁVAJÍCÍ SCHODIŠTĚ VYROVNAT, OČISTIT A NATŘÍT SCHODNICE, POROROŠTY STUPNIC VYMĚNIT</t>
  </si>
  <si>
    <t>18634982</t>
  </si>
  <si>
    <t>54</t>
  </si>
  <si>
    <t>Z03 R003</t>
  </si>
  <si>
    <t>Z03 - NOVÉ ŠACHETNÍ POKLOPY ZABETONOVAT OCELOVÝ RÁM Z ÚHELNÍKU + VÍKO Z PLECHOVÉ VANY VÝŠKY 60 MM A VYLITÉ BETONEM POKLOPY BUDOU UZAMYKATELNÉ</t>
  </si>
  <si>
    <t>-1028055599</t>
  </si>
  <si>
    <t>55</t>
  </si>
  <si>
    <t>Z04 R004</t>
  </si>
  <si>
    <t>Z04 - NOVÝ POKLOP NAD ZDĚNÝM ANGLICKÝM DVORKEM RÁM Z ÚHELNÍKU 80x80 mm + POKLOP ZE SLZIČKOVÉHO PLECHU NA 3 PANTY, POKLOP BUDE UZAMYKATELNÝ A NAMONTOVANÝ DO MÍRNÉHO SKLONU OD OBJEKTU. ZAJISTIT PROTI KRÁDEŽI</t>
  </si>
  <si>
    <t>592931158</t>
  </si>
  <si>
    <t>56</t>
  </si>
  <si>
    <t>Z05 R005</t>
  </si>
  <si>
    <t>Z05 - STÁVAJÍCÍ OCELOVÁ KONSTRUKCE PŘÍSTŘEŠKU NAD VCHODEM REPASE</t>
  </si>
  <si>
    <t>-923217842</t>
  </si>
  <si>
    <t>57</t>
  </si>
  <si>
    <t>Z06 R006</t>
  </si>
  <si>
    <t>Z06 - NOVÁ KRYTINY NAD VCHODEM Z VLNITÉHO POLYKARBONÁTU NA DŘEVĚNÉ LATĚNÍ Z LATÍ 60 X 40 MM</t>
  </si>
  <si>
    <t>-1354161682</t>
  </si>
  <si>
    <t>Z6</t>
  </si>
  <si>
    <t>11,00*1,50</t>
  </si>
  <si>
    <t>58</t>
  </si>
  <si>
    <t>Z07 R007</t>
  </si>
  <si>
    <t>Z07 - DEMONTÁŽ STÁVAJÍCÍ BRÁNY BEZ NÁHRADY</t>
  </si>
  <si>
    <t>-1070888177</t>
  </si>
  <si>
    <t>59</t>
  </si>
  <si>
    <t>Z08 R008</t>
  </si>
  <si>
    <t>Z08 - DEMONTÁŽ STÁVAJÍCÍCH MŘÍŽÍ</t>
  </si>
  <si>
    <t>9224887</t>
  </si>
  <si>
    <t>60</t>
  </si>
  <si>
    <t>Z08 R008.1</t>
  </si>
  <si>
    <t xml:space="preserve">Z08 - D+M NOVÝCH MŘÍŽÍ POZINK </t>
  </si>
  <si>
    <t>M2</t>
  </si>
  <si>
    <t>835672322</t>
  </si>
  <si>
    <t>Z 8</t>
  </si>
  <si>
    <t>13*1,20*1,80</t>
  </si>
  <si>
    <t>1*0,60*0,90</t>
  </si>
  <si>
    <t>61</t>
  </si>
  <si>
    <t>998767201</t>
  </si>
  <si>
    <t>Přesun hmot pro zámečnické konstrukce  stanovený procentní sazbou (%) z ceny vodorovná dopravní vzdálenost do 50 m v objektech výšky do 6 m</t>
  </si>
  <si>
    <t>-1082187456</t>
  </si>
  <si>
    <t>771</t>
  </si>
  <si>
    <t>Podlahy z dlaždic</t>
  </si>
  <si>
    <t>62</t>
  </si>
  <si>
    <t>771574111</t>
  </si>
  <si>
    <t>Montáž podlah z dlaždic keramických lepených flexibilním lepidlem maloformátových hladkých přes 6 do 9 ks/m2</t>
  </si>
  <si>
    <t>-160673886</t>
  </si>
  <si>
    <t>63</t>
  </si>
  <si>
    <t>59761011</t>
  </si>
  <si>
    <t>dlažba keramická slinutá hladká do interiéru i exteriéru do 9ks/m2</t>
  </si>
  <si>
    <t>22857155</t>
  </si>
  <si>
    <t>4*1,1 'Přepočtené koeficientem množství</t>
  </si>
  <si>
    <t>64</t>
  </si>
  <si>
    <t>998771201</t>
  </si>
  <si>
    <t>Přesun hmot pro podlahy z dlaždic stanovený procentní sazbou (%) z ceny vodorovná dopravní vzdálenost do 50 m v objektech výšky do 6 m</t>
  </si>
  <si>
    <t>-1470575591</t>
  </si>
  <si>
    <t>783</t>
  </si>
  <si>
    <t>Dokončovací práce - nátěry</t>
  </si>
  <si>
    <t>65</t>
  </si>
  <si>
    <t>783324201.1</t>
  </si>
  <si>
    <t>D2 - repase nátěru stávajících dveří</t>
  </si>
  <si>
    <t>16381410</t>
  </si>
  <si>
    <t>03 - VRN</t>
  </si>
  <si>
    <t>VRN - Vedlejší rozpočtové náklady</t>
  </si>
  <si>
    <t xml:space="preserve">    VRN3 - Zařízení staveniště</t>
  </si>
  <si>
    <t xml:space="preserve">    VRN4 - Inženýrská činnost</t>
  </si>
  <si>
    <t>Vedlejší rozpočtové náklady</t>
  </si>
  <si>
    <t>VRN3</t>
  </si>
  <si>
    <t>Zařízení staveniště</t>
  </si>
  <si>
    <t>030001000</t>
  </si>
  <si>
    <t>1024</t>
  </si>
  <si>
    <t>-433667774</t>
  </si>
  <si>
    <t>VRN4</t>
  </si>
  <si>
    <t>Inženýrská činnost</t>
  </si>
  <si>
    <t>040001000</t>
  </si>
  <si>
    <t>1573426918</t>
  </si>
  <si>
    <t>041103000</t>
  </si>
  <si>
    <t>Autorský dozor projektanta</t>
  </si>
  <si>
    <t>kpl</t>
  </si>
  <si>
    <t>1930907631</t>
  </si>
  <si>
    <t>044002000</t>
  </si>
  <si>
    <t>Revize elektro s oprávněním D</t>
  </si>
  <si>
    <t>-1968495474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</si>
</sst>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topLeftCell="A4" workbookViewId="0"/>
  </sheetViews>
  <sheetFormatPr defaultRowHeight="14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2"/>
      <c r="AQ5" s="22"/>
      <c r="AR5" s="20"/>
      <c r="BE5" s="27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2"/>
      <c r="AQ6" s="22"/>
      <c r="AR6" s="20"/>
      <c r="BE6" s="27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7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1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71"/>
      <c r="BS13" s="17" t="s">
        <v>6</v>
      </c>
    </row>
    <row r="14" spans="1:74" ht="12.75">
      <c r="B14" s="21"/>
      <c r="C14" s="22"/>
      <c r="D14" s="22"/>
      <c r="E14" s="294" t="s">
        <v>28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7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1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71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1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71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1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1"/>
    </row>
    <row r="23" spans="1:71" s="1" customFormat="1" ht="14.45" customHeight="1">
      <c r="B23" s="21"/>
      <c r="C23" s="22"/>
      <c r="D23" s="22"/>
      <c r="E23" s="296" t="s">
        <v>1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2"/>
      <c r="AP23" s="22"/>
      <c r="AQ23" s="22"/>
      <c r="AR23" s="20"/>
      <c r="BE23" s="27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1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3">
        <f>ROUND(AG94,2)</f>
        <v>0</v>
      </c>
      <c r="AL26" s="274"/>
      <c r="AM26" s="274"/>
      <c r="AN26" s="274"/>
      <c r="AO26" s="274"/>
      <c r="AP26" s="36"/>
      <c r="AQ26" s="36"/>
      <c r="AR26" s="39"/>
      <c r="BE26" s="27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7" t="s">
        <v>34</v>
      </c>
      <c r="M28" s="297"/>
      <c r="N28" s="297"/>
      <c r="O28" s="297"/>
      <c r="P28" s="297"/>
      <c r="Q28" s="36"/>
      <c r="R28" s="36"/>
      <c r="S28" s="36"/>
      <c r="T28" s="36"/>
      <c r="U28" s="36"/>
      <c r="V28" s="36"/>
      <c r="W28" s="297" t="s">
        <v>35</v>
      </c>
      <c r="X28" s="297"/>
      <c r="Y28" s="297"/>
      <c r="Z28" s="297"/>
      <c r="AA28" s="297"/>
      <c r="AB28" s="297"/>
      <c r="AC28" s="297"/>
      <c r="AD28" s="297"/>
      <c r="AE28" s="297"/>
      <c r="AF28" s="36"/>
      <c r="AG28" s="36"/>
      <c r="AH28" s="36"/>
      <c r="AI28" s="36"/>
      <c r="AJ28" s="36"/>
      <c r="AK28" s="297" t="s">
        <v>36</v>
      </c>
      <c r="AL28" s="297"/>
      <c r="AM28" s="297"/>
      <c r="AN28" s="297"/>
      <c r="AO28" s="297"/>
      <c r="AP28" s="36"/>
      <c r="AQ28" s="36"/>
      <c r="AR28" s="39"/>
      <c r="BE28" s="271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98">
        <v>0.21</v>
      </c>
      <c r="M29" s="269"/>
      <c r="N29" s="269"/>
      <c r="O29" s="269"/>
      <c r="P29" s="269"/>
      <c r="Q29" s="41"/>
      <c r="R29" s="41"/>
      <c r="S29" s="41"/>
      <c r="T29" s="41"/>
      <c r="U29" s="41"/>
      <c r="V29" s="41"/>
      <c r="W29" s="268">
        <f>ROUND(AZ94, 2)</f>
        <v>0</v>
      </c>
      <c r="X29" s="269"/>
      <c r="Y29" s="269"/>
      <c r="Z29" s="269"/>
      <c r="AA29" s="269"/>
      <c r="AB29" s="269"/>
      <c r="AC29" s="269"/>
      <c r="AD29" s="269"/>
      <c r="AE29" s="269"/>
      <c r="AF29" s="41"/>
      <c r="AG29" s="41"/>
      <c r="AH29" s="41"/>
      <c r="AI29" s="41"/>
      <c r="AJ29" s="41"/>
      <c r="AK29" s="268">
        <f>ROUND(AV94, 2)</f>
        <v>0</v>
      </c>
      <c r="AL29" s="269"/>
      <c r="AM29" s="269"/>
      <c r="AN29" s="269"/>
      <c r="AO29" s="269"/>
      <c r="AP29" s="41"/>
      <c r="AQ29" s="41"/>
      <c r="AR29" s="42"/>
      <c r="BE29" s="272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98">
        <v>0.15</v>
      </c>
      <c r="M30" s="269"/>
      <c r="N30" s="269"/>
      <c r="O30" s="269"/>
      <c r="P30" s="269"/>
      <c r="Q30" s="41"/>
      <c r="R30" s="41"/>
      <c r="S30" s="41"/>
      <c r="T30" s="41"/>
      <c r="U30" s="41"/>
      <c r="V30" s="41"/>
      <c r="W30" s="268">
        <f>ROUND(BA94, 2)</f>
        <v>0</v>
      </c>
      <c r="X30" s="269"/>
      <c r="Y30" s="269"/>
      <c r="Z30" s="269"/>
      <c r="AA30" s="269"/>
      <c r="AB30" s="269"/>
      <c r="AC30" s="269"/>
      <c r="AD30" s="269"/>
      <c r="AE30" s="269"/>
      <c r="AF30" s="41"/>
      <c r="AG30" s="41"/>
      <c r="AH30" s="41"/>
      <c r="AI30" s="41"/>
      <c r="AJ30" s="41"/>
      <c r="AK30" s="268">
        <f>ROUND(AW94, 2)</f>
        <v>0</v>
      </c>
      <c r="AL30" s="269"/>
      <c r="AM30" s="269"/>
      <c r="AN30" s="269"/>
      <c r="AO30" s="269"/>
      <c r="AP30" s="41"/>
      <c r="AQ30" s="41"/>
      <c r="AR30" s="42"/>
      <c r="BE30" s="272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98">
        <v>0.21</v>
      </c>
      <c r="M31" s="269"/>
      <c r="N31" s="269"/>
      <c r="O31" s="269"/>
      <c r="P31" s="269"/>
      <c r="Q31" s="41"/>
      <c r="R31" s="41"/>
      <c r="S31" s="41"/>
      <c r="T31" s="41"/>
      <c r="U31" s="41"/>
      <c r="V31" s="41"/>
      <c r="W31" s="268">
        <f>ROUND(BB94, 2)</f>
        <v>0</v>
      </c>
      <c r="X31" s="269"/>
      <c r="Y31" s="269"/>
      <c r="Z31" s="269"/>
      <c r="AA31" s="269"/>
      <c r="AB31" s="269"/>
      <c r="AC31" s="269"/>
      <c r="AD31" s="269"/>
      <c r="AE31" s="269"/>
      <c r="AF31" s="41"/>
      <c r="AG31" s="41"/>
      <c r="AH31" s="41"/>
      <c r="AI31" s="41"/>
      <c r="AJ31" s="41"/>
      <c r="AK31" s="268">
        <v>0</v>
      </c>
      <c r="AL31" s="269"/>
      <c r="AM31" s="269"/>
      <c r="AN31" s="269"/>
      <c r="AO31" s="269"/>
      <c r="AP31" s="41"/>
      <c r="AQ31" s="41"/>
      <c r="AR31" s="42"/>
      <c r="BE31" s="272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98">
        <v>0.15</v>
      </c>
      <c r="M32" s="269"/>
      <c r="N32" s="269"/>
      <c r="O32" s="269"/>
      <c r="P32" s="269"/>
      <c r="Q32" s="41"/>
      <c r="R32" s="41"/>
      <c r="S32" s="41"/>
      <c r="T32" s="41"/>
      <c r="U32" s="41"/>
      <c r="V32" s="41"/>
      <c r="W32" s="268">
        <f>ROUND(BC94, 2)</f>
        <v>0</v>
      </c>
      <c r="X32" s="269"/>
      <c r="Y32" s="269"/>
      <c r="Z32" s="269"/>
      <c r="AA32" s="269"/>
      <c r="AB32" s="269"/>
      <c r="AC32" s="269"/>
      <c r="AD32" s="269"/>
      <c r="AE32" s="269"/>
      <c r="AF32" s="41"/>
      <c r="AG32" s="41"/>
      <c r="AH32" s="41"/>
      <c r="AI32" s="41"/>
      <c r="AJ32" s="41"/>
      <c r="AK32" s="268">
        <v>0</v>
      </c>
      <c r="AL32" s="269"/>
      <c r="AM32" s="269"/>
      <c r="AN32" s="269"/>
      <c r="AO32" s="269"/>
      <c r="AP32" s="41"/>
      <c r="AQ32" s="41"/>
      <c r="AR32" s="42"/>
      <c r="BE32" s="272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98">
        <v>0</v>
      </c>
      <c r="M33" s="269"/>
      <c r="N33" s="269"/>
      <c r="O33" s="269"/>
      <c r="P33" s="269"/>
      <c r="Q33" s="41"/>
      <c r="R33" s="41"/>
      <c r="S33" s="41"/>
      <c r="T33" s="41"/>
      <c r="U33" s="41"/>
      <c r="V33" s="41"/>
      <c r="W33" s="268">
        <f>ROUND(BD94, 2)</f>
        <v>0</v>
      </c>
      <c r="X33" s="269"/>
      <c r="Y33" s="269"/>
      <c r="Z33" s="269"/>
      <c r="AA33" s="269"/>
      <c r="AB33" s="269"/>
      <c r="AC33" s="269"/>
      <c r="AD33" s="269"/>
      <c r="AE33" s="269"/>
      <c r="AF33" s="41"/>
      <c r="AG33" s="41"/>
      <c r="AH33" s="41"/>
      <c r="AI33" s="41"/>
      <c r="AJ33" s="41"/>
      <c r="AK33" s="268">
        <v>0</v>
      </c>
      <c r="AL33" s="269"/>
      <c r="AM33" s="269"/>
      <c r="AN33" s="269"/>
      <c r="AO33" s="269"/>
      <c r="AP33" s="41"/>
      <c r="AQ33" s="41"/>
      <c r="AR33" s="42"/>
      <c r="BE33" s="27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1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75" t="s">
        <v>45</v>
      </c>
      <c r="Y35" s="276"/>
      <c r="Z35" s="276"/>
      <c r="AA35" s="276"/>
      <c r="AB35" s="276"/>
      <c r="AC35" s="45"/>
      <c r="AD35" s="45"/>
      <c r="AE35" s="45"/>
      <c r="AF35" s="45"/>
      <c r="AG35" s="45"/>
      <c r="AH35" s="45"/>
      <c r="AI35" s="45"/>
      <c r="AJ35" s="45"/>
      <c r="AK35" s="277">
        <f>SUM(AK26:AK33)</f>
        <v>0</v>
      </c>
      <c r="AL35" s="276"/>
      <c r="AM35" s="276"/>
      <c r="AN35" s="276"/>
      <c r="AO35" s="27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2019021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8" t="str">
        <f>K6</f>
        <v>Sokolov SSZT - statické zajištění objektu</v>
      </c>
      <c r="M85" s="289"/>
      <c r="N85" s="289"/>
      <c r="O85" s="289"/>
      <c r="P85" s="289"/>
      <c r="Q85" s="289"/>
      <c r="R85" s="289"/>
      <c r="S85" s="289"/>
      <c r="T85" s="289"/>
      <c r="U85" s="289"/>
      <c r="V85" s="289"/>
      <c r="W85" s="289"/>
      <c r="X85" s="289"/>
      <c r="Y85" s="289"/>
      <c r="Z85" s="289"/>
      <c r="AA85" s="289"/>
      <c r="AB85" s="289"/>
      <c r="AC85" s="289"/>
      <c r="AD85" s="289"/>
      <c r="AE85" s="289"/>
      <c r="AF85" s="289"/>
      <c r="AG85" s="289"/>
      <c r="AH85" s="289"/>
      <c r="AI85" s="289"/>
      <c r="AJ85" s="289"/>
      <c r="AK85" s="289"/>
      <c r="AL85" s="289"/>
      <c r="AM85" s="289"/>
      <c r="AN85" s="289"/>
      <c r="AO85" s="289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0" t="str">
        <f>IF(AN8= "","",AN8)</f>
        <v>19. 8. 2019</v>
      </c>
      <c r="AN87" s="29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6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86" t="str">
        <f>IF(E17="","",E17)</f>
        <v xml:space="preserve"> </v>
      </c>
      <c r="AN89" s="287"/>
      <c r="AO89" s="287"/>
      <c r="AP89" s="287"/>
      <c r="AQ89" s="36"/>
      <c r="AR89" s="39"/>
      <c r="AS89" s="280" t="s">
        <v>53</v>
      </c>
      <c r="AT89" s="28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6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86" t="str">
        <f>IF(E20="","",E20)</f>
        <v xml:space="preserve"> </v>
      </c>
      <c r="AN90" s="287"/>
      <c r="AO90" s="287"/>
      <c r="AP90" s="287"/>
      <c r="AQ90" s="36"/>
      <c r="AR90" s="39"/>
      <c r="AS90" s="282"/>
      <c r="AT90" s="28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4"/>
      <c r="AT91" s="28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07" t="s">
        <v>54</v>
      </c>
      <c r="D92" s="300"/>
      <c r="E92" s="300"/>
      <c r="F92" s="300"/>
      <c r="G92" s="300"/>
      <c r="H92" s="73"/>
      <c r="I92" s="299" t="s">
        <v>55</v>
      </c>
      <c r="J92" s="300"/>
      <c r="K92" s="300"/>
      <c r="L92" s="300"/>
      <c r="M92" s="300"/>
      <c r="N92" s="300"/>
      <c r="O92" s="300"/>
      <c r="P92" s="300"/>
      <c r="Q92" s="300"/>
      <c r="R92" s="300"/>
      <c r="S92" s="300"/>
      <c r="T92" s="300"/>
      <c r="U92" s="300"/>
      <c r="V92" s="300"/>
      <c r="W92" s="300"/>
      <c r="X92" s="300"/>
      <c r="Y92" s="300"/>
      <c r="Z92" s="300"/>
      <c r="AA92" s="300"/>
      <c r="AB92" s="300"/>
      <c r="AC92" s="300"/>
      <c r="AD92" s="300"/>
      <c r="AE92" s="300"/>
      <c r="AF92" s="300"/>
      <c r="AG92" s="302" t="s">
        <v>56</v>
      </c>
      <c r="AH92" s="300"/>
      <c r="AI92" s="300"/>
      <c r="AJ92" s="300"/>
      <c r="AK92" s="300"/>
      <c r="AL92" s="300"/>
      <c r="AM92" s="300"/>
      <c r="AN92" s="299" t="s">
        <v>57</v>
      </c>
      <c r="AO92" s="300"/>
      <c r="AP92" s="301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5">
        <f>ROUND(SUM(AG95:AG97),2)</f>
        <v>0</v>
      </c>
      <c r="AH94" s="305"/>
      <c r="AI94" s="305"/>
      <c r="AJ94" s="305"/>
      <c r="AK94" s="305"/>
      <c r="AL94" s="305"/>
      <c r="AM94" s="305"/>
      <c r="AN94" s="306">
        <f>SUM(AG94,AT94)</f>
        <v>0</v>
      </c>
      <c r="AO94" s="306"/>
      <c r="AP94" s="306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4.45" customHeight="1">
      <c r="A95" s="93" t="s">
        <v>77</v>
      </c>
      <c r="B95" s="94"/>
      <c r="C95" s="95"/>
      <c r="D95" s="308" t="s">
        <v>78</v>
      </c>
      <c r="E95" s="308"/>
      <c r="F95" s="308"/>
      <c r="G95" s="308"/>
      <c r="H95" s="308"/>
      <c r="I95" s="96"/>
      <c r="J95" s="308" t="s">
        <v>79</v>
      </c>
      <c r="K95" s="308"/>
      <c r="L95" s="308"/>
      <c r="M95" s="308"/>
      <c r="N95" s="308"/>
      <c r="O95" s="308"/>
      <c r="P95" s="308"/>
      <c r="Q95" s="308"/>
      <c r="R95" s="308"/>
      <c r="S95" s="308"/>
      <c r="T95" s="308"/>
      <c r="U95" s="308"/>
      <c r="V95" s="308"/>
      <c r="W95" s="308"/>
      <c r="X95" s="308"/>
      <c r="Y95" s="308"/>
      <c r="Z95" s="308"/>
      <c r="AA95" s="308"/>
      <c r="AB95" s="308"/>
      <c r="AC95" s="308"/>
      <c r="AD95" s="308"/>
      <c r="AE95" s="308"/>
      <c r="AF95" s="308"/>
      <c r="AG95" s="303">
        <f>'01 -  Statická část'!J30</f>
        <v>0</v>
      </c>
      <c r="AH95" s="304"/>
      <c r="AI95" s="304"/>
      <c r="AJ95" s="304"/>
      <c r="AK95" s="304"/>
      <c r="AL95" s="304"/>
      <c r="AM95" s="304"/>
      <c r="AN95" s="303">
        <f>SUM(AG95,AT95)</f>
        <v>0</v>
      </c>
      <c r="AO95" s="304"/>
      <c r="AP95" s="304"/>
      <c r="AQ95" s="97" t="s">
        <v>80</v>
      </c>
      <c r="AR95" s="98"/>
      <c r="AS95" s="99">
        <v>0</v>
      </c>
      <c r="AT95" s="100">
        <f>ROUND(SUM(AV95:AW95),2)</f>
        <v>0</v>
      </c>
      <c r="AU95" s="101">
        <f>'01 -  Statická část'!P126</f>
        <v>0</v>
      </c>
      <c r="AV95" s="100">
        <f>'01 -  Statická část'!J33</f>
        <v>0</v>
      </c>
      <c r="AW95" s="100">
        <f>'01 -  Statická část'!J34</f>
        <v>0</v>
      </c>
      <c r="AX95" s="100">
        <f>'01 -  Statická část'!J35</f>
        <v>0</v>
      </c>
      <c r="AY95" s="100">
        <f>'01 -  Statická část'!J36</f>
        <v>0</v>
      </c>
      <c r="AZ95" s="100">
        <f>'01 -  Statická část'!F33</f>
        <v>0</v>
      </c>
      <c r="BA95" s="100">
        <f>'01 -  Statická část'!F34</f>
        <v>0</v>
      </c>
      <c r="BB95" s="100">
        <f>'01 -  Statická část'!F35</f>
        <v>0</v>
      </c>
      <c r="BC95" s="100">
        <f>'01 -  Statická část'!F36</f>
        <v>0</v>
      </c>
      <c r="BD95" s="102">
        <f>'01 -  Statická část'!F37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14.45" customHeight="1">
      <c r="A96" s="93" t="s">
        <v>77</v>
      </c>
      <c r="B96" s="94"/>
      <c r="C96" s="95"/>
      <c r="D96" s="308" t="s">
        <v>84</v>
      </c>
      <c r="E96" s="308"/>
      <c r="F96" s="308"/>
      <c r="G96" s="308"/>
      <c r="H96" s="308"/>
      <c r="I96" s="96"/>
      <c r="J96" s="308" t="s">
        <v>85</v>
      </c>
      <c r="K96" s="308"/>
      <c r="L96" s="308"/>
      <c r="M96" s="308"/>
      <c r="N96" s="308"/>
      <c r="O96" s="308"/>
      <c r="P96" s="308"/>
      <c r="Q96" s="308"/>
      <c r="R96" s="308"/>
      <c r="S96" s="308"/>
      <c r="T96" s="308"/>
      <c r="U96" s="308"/>
      <c r="V96" s="308"/>
      <c r="W96" s="308"/>
      <c r="X96" s="308"/>
      <c r="Y96" s="308"/>
      <c r="Z96" s="308"/>
      <c r="AA96" s="308"/>
      <c r="AB96" s="308"/>
      <c r="AC96" s="308"/>
      <c r="AD96" s="308"/>
      <c r="AE96" s="308"/>
      <c r="AF96" s="308"/>
      <c r="AG96" s="303">
        <f>'02 - Stavební část'!J30</f>
        <v>0</v>
      </c>
      <c r="AH96" s="304"/>
      <c r="AI96" s="304"/>
      <c r="AJ96" s="304"/>
      <c r="AK96" s="304"/>
      <c r="AL96" s="304"/>
      <c r="AM96" s="304"/>
      <c r="AN96" s="303">
        <f>SUM(AG96,AT96)</f>
        <v>0</v>
      </c>
      <c r="AO96" s="304"/>
      <c r="AP96" s="304"/>
      <c r="AQ96" s="97" t="s">
        <v>80</v>
      </c>
      <c r="AR96" s="98"/>
      <c r="AS96" s="99">
        <v>0</v>
      </c>
      <c r="AT96" s="100">
        <f>ROUND(SUM(AV96:AW96),2)</f>
        <v>0</v>
      </c>
      <c r="AU96" s="101">
        <f>'02 - Stavební část'!P131</f>
        <v>0</v>
      </c>
      <c r="AV96" s="100">
        <f>'02 - Stavební část'!J33</f>
        <v>0</v>
      </c>
      <c r="AW96" s="100">
        <f>'02 - Stavební část'!J34</f>
        <v>0</v>
      </c>
      <c r="AX96" s="100">
        <f>'02 - Stavební část'!J35</f>
        <v>0</v>
      </c>
      <c r="AY96" s="100">
        <f>'02 - Stavební část'!J36</f>
        <v>0</v>
      </c>
      <c r="AZ96" s="100">
        <f>'02 - Stavební část'!F33</f>
        <v>0</v>
      </c>
      <c r="BA96" s="100">
        <f>'02 - Stavební část'!F34</f>
        <v>0</v>
      </c>
      <c r="BB96" s="100">
        <f>'02 - Stavební část'!F35</f>
        <v>0</v>
      </c>
      <c r="BC96" s="100">
        <f>'02 - Stavební část'!F36</f>
        <v>0</v>
      </c>
      <c r="BD96" s="102">
        <f>'02 - Stavební část'!F37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14.45" customHeight="1">
      <c r="A97" s="93" t="s">
        <v>77</v>
      </c>
      <c r="B97" s="94"/>
      <c r="C97" s="95"/>
      <c r="D97" s="308" t="s">
        <v>87</v>
      </c>
      <c r="E97" s="308"/>
      <c r="F97" s="308"/>
      <c r="G97" s="308"/>
      <c r="H97" s="308"/>
      <c r="I97" s="96"/>
      <c r="J97" s="308" t="s">
        <v>88</v>
      </c>
      <c r="K97" s="308"/>
      <c r="L97" s="308"/>
      <c r="M97" s="308"/>
      <c r="N97" s="308"/>
      <c r="O97" s="308"/>
      <c r="P97" s="308"/>
      <c r="Q97" s="308"/>
      <c r="R97" s="308"/>
      <c r="S97" s="308"/>
      <c r="T97" s="308"/>
      <c r="U97" s="308"/>
      <c r="V97" s="308"/>
      <c r="W97" s="308"/>
      <c r="X97" s="308"/>
      <c r="Y97" s="308"/>
      <c r="Z97" s="308"/>
      <c r="AA97" s="308"/>
      <c r="AB97" s="308"/>
      <c r="AC97" s="308"/>
      <c r="AD97" s="308"/>
      <c r="AE97" s="308"/>
      <c r="AF97" s="308"/>
      <c r="AG97" s="303">
        <f>'03 - VRN'!J30</f>
        <v>0</v>
      </c>
      <c r="AH97" s="304"/>
      <c r="AI97" s="304"/>
      <c r="AJ97" s="304"/>
      <c r="AK97" s="304"/>
      <c r="AL97" s="304"/>
      <c r="AM97" s="304"/>
      <c r="AN97" s="303">
        <f>SUM(AG97,AT97)</f>
        <v>0</v>
      </c>
      <c r="AO97" s="304"/>
      <c r="AP97" s="304"/>
      <c r="AQ97" s="97" t="s">
        <v>80</v>
      </c>
      <c r="AR97" s="98"/>
      <c r="AS97" s="104">
        <v>0</v>
      </c>
      <c r="AT97" s="105">
        <f>ROUND(SUM(AV97:AW97),2)</f>
        <v>0</v>
      </c>
      <c r="AU97" s="106">
        <f>'03 - VRN'!P119</f>
        <v>0</v>
      </c>
      <c r="AV97" s="105">
        <f>'03 - VRN'!J33</f>
        <v>0</v>
      </c>
      <c r="AW97" s="105">
        <f>'03 - VRN'!J34</f>
        <v>0</v>
      </c>
      <c r="AX97" s="105">
        <f>'03 - VRN'!J35</f>
        <v>0</v>
      </c>
      <c r="AY97" s="105">
        <f>'03 - VRN'!J36</f>
        <v>0</v>
      </c>
      <c r="AZ97" s="105">
        <f>'03 - VRN'!F33</f>
        <v>0</v>
      </c>
      <c r="BA97" s="105">
        <f>'03 - VRN'!F34</f>
        <v>0</v>
      </c>
      <c r="BB97" s="105">
        <f>'03 - VRN'!F35</f>
        <v>0</v>
      </c>
      <c r="BC97" s="105">
        <f>'03 - VRN'!F36</f>
        <v>0</v>
      </c>
      <c r="BD97" s="107">
        <f>'03 - VRN'!F37</f>
        <v>0</v>
      </c>
      <c r="BT97" s="103" t="s">
        <v>81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eVntiR4l/Y/DqxrMar+X/Ie++SQMVgu25TE+oWoDNkfK224knhBFd3Qk3Wn9ijA1YCrUv7B3BPxPFrXLqOwCPg==" saltValue="hVrYg00PxThGtnuqsHExrNu6F1rGw/NOELjs8zCAibvIux2azZlfZyHT9fM/tTicQ6R2sA+u6GnYFyE2nhWZ8g==" spinCount="100000" sheet="1" objects="1" scenarios="1" formatColumns="0" formatRows="0"/>
  <mergeCells count="50">
    <mergeCell ref="D96:H96"/>
    <mergeCell ref="J96:AF96"/>
    <mergeCell ref="D97:H97"/>
    <mergeCell ref="J97:AF97"/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 Statická část'!C2" display="/"/>
    <hyperlink ref="A96" location="'02 - Stavební část'!C2" display="/"/>
    <hyperlink ref="A97" location="'0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workbookViewId="0"/>
  </sheetViews>
  <sheetFormatPr defaultRowHeight="14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108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8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82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90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5" customHeight="1">
      <c r="B7" s="20"/>
      <c r="E7" s="309" t="str">
        <f>'Rekapitulace stavby'!K6</f>
        <v>Sokolov SSZT - statické zajištění objektu</v>
      </c>
      <c r="F7" s="310"/>
      <c r="G7" s="310"/>
      <c r="H7" s="310"/>
      <c r="I7" s="108"/>
      <c r="L7" s="20"/>
    </row>
    <row r="8" spans="1:46" s="2" customFormat="1" ht="12" customHeight="1">
      <c r="A8" s="34"/>
      <c r="B8" s="39"/>
      <c r="C8" s="34"/>
      <c r="D8" s="114" t="s">
        <v>91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5" customHeight="1">
      <c r="A9" s="34"/>
      <c r="B9" s="39"/>
      <c r="C9" s="34"/>
      <c r="D9" s="34"/>
      <c r="E9" s="311" t="s">
        <v>92</v>
      </c>
      <c r="F9" s="312"/>
      <c r="G9" s="312"/>
      <c r="H9" s="31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19. 8. 2019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26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26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26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5" customHeight="1">
      <c r="A27" s="119"/>
      <c r="B27" s="120"/>
      <c r="C27" s="119"/>
      <c r="D27" s="119"/>
      <c r="E27" s="315" t="s">
        <v>1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ROUND((SUM(BE126:BE192)),  2)</f>
        <v>0</v>
      </c>
      <c r="G33" s="34"/>
      <c r="H33" s="34"/>
      <c r="I33" s="131">
        <v>0.21</v>
      </c>
      <c r="J33" s="130">
        <f>ROUND(((SUM(BE126:BE192))*I33),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ROUND((SUM(BF126:BF192)),  2)</f>
        <v>0</v>
      </c>
      <c r="G34" s="34"/>
      <c r="H34" s="34"/>
      <c r="I34" s="131">
        <v>0.15</v>
      </c>
      <c r="J34" s="130">
        <f>ROUND(((SUM(BF126:BF192))*I34),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ROUND((SUM(BG126:BG192)),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ROUND((SUM(BH126:BH192)),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ROUND((SUM(BI126:BI192)),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93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4.45" customHeight="1">
      <c r="A85" s="34"/>
      <c r="B85" s="35"/>
      <c r="C85" s="36"/>
      <c r="D85" s="36"/>
      <c r="E85" s="316" t="str">
        <f>E7</f>
        <v>Sokolov SSZT - statické zajištění objektu</v>
      </c>
      <c r="F85" s="317"/>
      <c r="G85" s="317"/>
      <c r="H85" s="3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91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4.45" customHeight="1">
      <c r="A87" s="34"/>
      <c r="B87" s="35"/>
      <c r="C87" s="36"/>
      <c r="D87" s="36"/>
      <c r="E87" s="288" t="str">
        <f>E9</f>
        <v>01 -  Statická část</v>
      </c>
      <c r="F87" s="318"/>
      <c r="G87" s="318"/>
      <c r="H87" s="31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19. 8. 2019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6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6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94</v>
      </c>
      <c r="D94" s="157"/>
      <c r="E94" s="157"/>
      <c r="F94" s="157"/>
      <c r="G94" s="157"/>
      <c r="H94" s="157"/>
      <c r="I94" s="158"/>
      <c r="J94" s="159" t="s">
        <v>95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96</v>
      </c>
      <c r="D96" s="36"/>
      <c r="E96" s="36"/>
      <c r="F96" s="36"/>
      <c r="G96" s="36"/>
      <c r="H96" s="36"/>
      <c r="I96" s="115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97</v>
      </c>
    </row>
    <row r="97" spans="1:31" s="9" customFormat="1" ht="24.95" customHeight="1">
      <c r="B97" s="161"/>
      <c r="C97" s="162"/>
      <c r="D97" s="163" t="s">
        <v>98</v>
      </c>
      <c r="E97" s="164"/>
      <c r="F97" s="164"/>
      <c r="G97" s="164"/>
      <c r="H97" s="164"/>
      <c r="I97" s="165"/>
      <c r="J97" s="166">
        <f>J127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99</v>
      </c>
      <c r="E98" s="171"/>
      <c r="F98" s="171"/>
      <c r="G98" s="171"/>
      <c r="H98" s="171"/>
      <c r="I98" s="172"/>
      <c r="J98" s="173">
        <f>J128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100</v>
      </c>
      <c r="E99" s="171"/>
      <c r="F99" s="171"/>
      <c r="G99" s="171"/>
      <c r="H99" s="171"/>
      <c r="I99" s="172"/>
      <c r="J99" s="173">
        <f>J144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101</v>
      </c>
      <c r="E100" s="171"/>
      <c r="F100" s="171"/>
      <c r="G100" s="171"/>
      <c r="H100" s="171"/>
      <c r="I100" s="172"/>
      <c r="J100" s="173">
        <f>J159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102</v>
      </c>
      <c r="E101" s="171"/>
      <c r="F101" s="171"/>
      <c r="G101" s="171"/>
      <c r="H101" s="171"/>
      <c r="I101" s="172"/>
      <c r="J101" s="173">
        <f>J170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103</v>
      </c>
      <c r="E102" s="171"/>
      <c r="F102" s="171"/>
      <c r="G102" s="171"/>
      <c r="H102" s="171"/>
      <c r="I102" s="172"/>
      <c r="J102" s="173">
        <f>J172</f>
        <v>0</v>
      </c>
      <c r="K102" s="169"/>
      <c r="L102" s="174"/>
    </row>
    <row r="103" spans="1:31" s="10" customFormat="1" ht="19.899999999999999" customHeight="1">
      <c r="B103" s="168"/>
      <c r="C103" s="169"/>
      <c r="D103" s="170" t="s">
        <v>104</v>
      </c>
      <c r="E103" s="171"/>
      <c r="F103" s="171"/>
      <c r="G103" s="171"/>
      <c r="H103" s="171"/>
      <c r="I103" s="172"/>
      <c r="J103" s="173">
        <f>J178</f>
        <v>0</v>
      </c>
      <c r="K103" s="169"/>
      <c r="L103" s="174"/>
    </row>
    <row r="104" spans="1:31" s="9" customFormat="1" ht="24.95" customHeight="1">
      <c r="B104" s="161"/>
      <c r="C104" s="162"/>
      <c r="D104" s="163" t="s">
        <v>105</v>
      </c>
      <c r="E104" s="164"/>
      <c r="F104" s="164"/>
      <c r="G104" s="164"/>
      <c r="H104" s="164"/>
      <c r="I104" s="165"/>
      <c r="J104" s="166">
        <f>J180</f>
        <v>0</v>
      </c>
      <c r="K104" s="162"/>
      <c r="L104" s="167"/>
    </row>
    <row r="105" spans="1:31" s="10" customFormat="1" ht="19.899999999999999" customHeight="1">
      <c r="B105" s="168"/>
      <c r="C105" s="169"/>
      <c r="D105" s="170" t="s">
        <v>106</v>
      </c>
      <c r="E105" s="171"/>
      <c r="F105" s="171"/>
      <c r="G105" s="171"/>
      <c r="H105" s="171"/>
      <c r="I105" s="172"/>
      <c r="J105" s="173">
        <f>J181</f>
        <v>0</v>
      </c>
      <c r="K105" s="169"/>
      <c r="L105" s="174"/>
    </row>
    <row r="106" spans="1:31" s="10" customFormat="1" ht="19.899999999999999" customHeight="1">
      <c r="B106" s="168"/>
      <c r="C106" s="169"/>
      <c r="D106" s="170" t="s">
        <v>107</v>
      </c>
      <c r="E106" s="171"/>
      <c r="F106" s="171"/>
      <c r="G106" s="171"/>
      <c r="H106" s="171"/>
      <c r="I106" s="172"/>
      <c r="J106" s="173">
        <f>J183</f>
        <v>0</v>
      </c>
      <c r="K106" s="169"/>
      <c r="L106" s="174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152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155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108</v>
      </c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4.45" customHeight="1">
      <c r="A116" s="34"/>
      <c r="B116" s="35"/>
      <c r="C116" s="36"/>
      <c r="D116" s="36"/>
      <c r="E116" s="316" t="str">
        <f>E7</f>
        <v>Sokolov SSZT - statické zajištění objektu</v>
      </c>
      <c r="F116" s="317"/>
      <c r="G116" s="317"/>
      <c r="H116" s="317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91</v>
      </c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4.45" customHeight="1">
      <c r="A118" s="34"/>
      <c r="B118" s="35"/>
      <c r="C118" s="36"/>
      <c r="D118" s="36"/>
      <c r="E118" s="288" t="str">
        <f>E9</f>
        <v>01 -  Statická část</v>
      </c>
      <c r="F118" s="318"/>
      <c r="G118" s="318"/>
      <c r="H118" s="318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 xml:space="preserve"> </v>
      </c>
      <c r="G120" s="36"/>
      <c r="H120" s="36"/>
      <c r="I120" s="117" t="s">
        <v>22</v>
      </c>
      <c r="J120" s="66" t="str">
        <f>IF(J12="","",J12)</f>
        <v>19. 8. 2019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6" customHeight="1">
      <c r="A122" s="34"/>
      <c r="B122" s="35"/>
      <c r="C122" s="29" t="s">
        <v>24</v>
      </c>
      <c r="D122" s="36"/>
      <c r="E122" s="36"/>
      <c r="F122" s="27" t="str">
        <f>E15</f>
        <v xml:space="preserve"> </v>
      </c>
      <c r="G122" s="36"/>
      <c r="H122" s="36"/>
      <c r="I122" s="117" t="s">
        <v>29</v>
      </c>
      <c r="J122" s="32" t="str">
        <f>E21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6" customHeight="1">
      <c r="A123" s="34"/>
      <c r="B123" s="35"/>
      <c r="C123" s="29" t="s">
        <v>27</v>
      </c>
      <c r="D123" s="36"/>
      <c r="E123" s="36"/>
      <c r="F123" s="27" t="str">
        <f>IF(E18="","",E18)</f>
        <v>Vyplň údaj</v>
      </c>
      <c r="G123" s="36"/>
      <c r="H123" s="36"/>
      <c r="I123" s="117" t="s">
        <v>31</v>
      </c>
      <c r="J123" s="32" t="str">
        <f>E24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75"/>
      <c r="B125" s="176"/>
      <c r="C125" s="177" t="s">
        <v>109</v>
      </c>
      <c r="D125" s="178" t="s">
        <v>58</v>
      </c>
      <c r="E125" s="178" t="s">
        <v>54</v>
      </c>
      <c r="F125" s="178" t="s">
        <v>55</v>
      </c>
      <c r="G125" s="178" t="s">
        <v>110</v>
      </c>
      <c r="H125" s="178" t="s">
        <v>111</v>
      </c>
      <c r="I125" s="179" t="s">
        <v>112</v>
      </c>
      <c r="J125" s="178" t="s">
        <v>95</v>
      </c>
      <c r="K125" s="180" t="s">
        <v>113</v>
      </c>
      <c r="L125" s="181"/>
      <c r="M125" s="75" t="s">
        <v>1</v>
      </c>
      <c r="N125" s="76" t="s">
        <v>37</v>
      </c>
      <c r="O125" s="76" t="s">
        <v>114</v>
      </c>
      <c r="P125" s="76" t="s">
        <v>115</v>
      </c>
      <c r="Q125" s="76" t="s">
        <v>116</v>
      </c>
      <c r="R125" s="76" t="s">
        <v>117</v>
      </c>
      <c r="S125" s="76" t="s">
        <v>118</v>
      </c>
      <c r="T125" s="77" t="s">
        <v>119</v>
      </c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</row>
    <row r="126" spans="1:63" s="2" customFormat="1" ht="22.9" customHeight="1">
      <c r="A126" s="34"/>
      <c r="B126" s="35"/>
      <c r="C126" s="82" t="s">
        <v>120</v>
      </c>
      <c r="D126" s="36"/>
      <c r="E126" s="36"/>
      <c r="F126" s="36"/>
      <c r="G126" s="36"/>
      <c r="H126" s="36"/>
      <c r="I126" s="115"/>
      <c r="J126" s="182">
        <f>BK126</f>
        <v>0</v>
      </c>
      <c r="K126" s="36"/>
      <c r="L126" s="39"/>
      <c r="M126" s="78"/>
      <c r="N126" s="183"/>
      <c r="O126" s="79"/>
      <c r="P126" s="184">
        <f>P127+P180</f>
        <v>0</v>
      </c>
      <c r="Q126" s="79"/>
      <c r="R126" s="184">
        <f>R127+R180</f>
        <v>118.11505104999999</v>
      </c>
      <c r="S126" s="79"/>
      <c r="T126" s="185">
        <f>T127+T180</f>
        <v>19.442511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72</v>
      </c>
      <c r="AU126" s="17" t="s">
        <v>97</v>
      </c>
      <c r="BK126" s="186">
        <f>BK127+BK180</f>
        <v>0</v>
      </c>
    </row>
    <row r="127" spans="1:63" s="12" customFormat="1" ht="25.9" customHeight="1">
      <c r="B127" s="187"/>
      <c r="C127" s="188"/>
      <c r="D127" s="189" t="s">
        <v>72</v>
      </c>
      <c r="E127" s="190" t="s">
        <v>121</v>
      </c>
      <c r="F127" s="190" t="s">
        <v>122</v>
      </c>
      <c r="G127" s="188"/>
      <c r="H127" s="188"/>
      <c r="I127" s="191"/>
      <c r="J127" s="192">
        <f>BK127</f>
        <v>0</v>
      </c>
      <c r="K127" s="188"/>
      <c r="L127" s="193"/>
      <c r="M127" s="194"/>
      <c r="N127" s="195"/>
      <c r="O127" s="195"/>
      <c r="P127" s="196">
        <f>P128+P144+P159+P170+P172+P178</f>
        <v>0</v>
      </c>
      <c r="Q127" s="195"/>
      <c r="R127" s="196">
        <f>R128+R144+R159+R170+R172+R178</f>
        <v>117.14075104999999</v>
      </c>
      <c r="S127" s="195"/>
      <c r="T127" s="197">
        <f>T128+T144+T159+T170+T172+T178</f>
        <v>19.256511</v>
      </c>
      <c r="AR127" s="198" t="s">
        <v>81</v>
      </c>
      <c r="AT127" s="199" t="s">
        <v>72</v>
      </c>
      <c r="AU127" s="199" t="s">
        <v>73</v>
      </c>
      <c r="AY127" s="198" t="s">
        <v>123</v>
      </c>
      <c r="BK127" s="200">
        <f>BK128+BK144+BK159+BK170+BK172+BK178</f>
        <v>0</v>
      </c>
    </row>
    <row r="128" spans="1:63" s="12" customFormat="1" ht="22.9" customHeight="1">
      <c r="B128" s="187"/>
      <c r="C128" s="188"/>
      <c r="D128" s="189" t="s">
        <v>72</v>
      </c>
      <c r="E128" s="201" t="s">
        <v>124</v>
      </c>
      <c r="F128" s="201" t="s">
        <v>125</v>
      </c>
      <c r="G128" s="188"/>
      <c r="H128" s="188"/>
      <c r="I128" s="191"/>
      <c r="J128" s="202">
        <f>BK128</f>
        <v>0</v>
      </c>
      <c r="K128" s="188"/>
      <c r="L128" s="193"/>
      <c r="M128" s="194"/>
      <c r="N128" s="195"/>
      <c r="O128" s="195"/>
      <c r="P128" s="196">
        <f>SUM(P129:P143)</f>
        <v>0</v>
      </c>
      <c r="Q128" s="195"/>
      <c r="R128" s="196">
        <f>SUM(R129:R143)</f>
        <v>97.7346</v>
      </c>
      <c r="S128" s="195"/>
      <c r="T128" s="197">
        <f>SUM(T129:T143)</f>
        <v>0</v>
      </c>
      <c r="AR128" s="198" t="s">
        <v>81</v>
      </c>
      <c r="AT128" s="199" t="s">
        <v>72</v>
      </c>
      <c r="AU128" s="199" t="s">
        <v>81</v>
      </c>
      <c r="AY128" s="198" t="s">
        <v>123</v>
      </c>
      <c r="BK128" s="200">
        <f>SUM(BK129:BK143)</f>
        <v>0</v>
      </c>
    </row>
    <row r="129" spans="1:65" s="2" customFormat="1" ht="54" customHeight="1">
      <c r="A129" s="34"/>
      <c r="B129" s="35"/>
      <c r="C129" s="203" t="s">
        <v>81</v>
      </c>
      <c r="D129" s="203" t="s">
        <v>126</v>
      </c>
      <c r="E129" s="204" t="s">
        <v>127</v>
      </c>
      <c r="F129" s="205" t="s">
        <v>128</v>
      </c>
      <c r="G129" s="206" t="s">
        <v>129</v>
      </c>
      <c r="H129" s="207">
        <v>16.2</v>
      </c>
      <c r="I129" s="208"/>
      <c r="J129" s="209">
        <f>ROUND(I129*H129,2)</f>
        <v>0</v>
      </c>
      <c r="K129" s="205" t="s">
        <v>130</v>
      </c>
      <c r="L129" s="39"/>
      <c r="M129" s="210" t="s">
        <v>1</v>
      </c>
      <c r="N129" s="211" t="s">
        <v>38</v>
      </c>
      <c r="O129" s="7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131</v>
      </c>
      <c r="AT129" s="214" t="s">
        <v>126</v>
      </c>
      <c r="AU129" s="214" t="s">
        <v>83</v>
      </c>
      <c r="AY129" s="17" t="s">
        <v>123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81</v>
      </c>
      <c r="BK129" s="215">
        <f>ROUND(I129*H129,2)</f>
        <v>0</v>
      </c>
      <c r="BL129" s="17" t="s">
        <v>131</v>
      </c>
      <c r="BM129" s="214" t="s">
        <v>132</v>
      </c>
    </row>
    <row r="130" spans="1:65" s="2" customFormat="1" ht="64.900000000000006" customHeight="1">
      <c r="A130" s="34"/>
      <c r="B130" s="35"/>
      <c r="C130" s="203" t="s">
        <v>83</v>
      </c>
      <c r="D130" s="203" t="s">
        <v>126</v>
      </c>
      <c r="E130" s="204" t="s">
        <v>133</v>
      </c>
      <c r="F130" s="205" t="s">
        <v>134</v>
      </c>
      <c r="G130" s="206" t="s">
        <v>129</v>
      </c>
      <c r="H130" s="207">
        <v>145.80000000000001</v>
      </c>
      <c r="I130" s="208"/>
      <c r="J130" s="209">
        <f>ROUND(I130*H130,2)</f>
        <v>0</v>
      </c>
      <c r="K130" s="205" t="s">
        <v>130</v>
      </c>
      <c r="L130" s="39"/>
      <c r="M130" s="210" t="s">
        <v>1</v>
      </c>
      <c r="N130" s="211" t="s">
        <v>38</v>
      </c>
      <c r="O130" s="71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131</v>
      </c>
      <c r="AT130" s="214" t="s">
        <v>126</v>
      </c>
      <c r="AU130" s="214" t="s">
        <v>83</v>
      </c>
      <c r="AY130" s="17" t="s">
        <v>123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81</v>
      </c>
      <c r="BK130" s="215">
        <f>ROUND(I130*H130,2)</f>
        <v>0</v>
      </c>
      <c r="BL130" s="17" t="s">
        <v>131</v>
      </c>
      <c r="BM130" s="214" t="s">
        <v>135</v>
      </c>
    </row>
    <row r="131" spans="1:65" s="13" customFormat="1" ht="11.25">
      <c r="B131" s="216"/>
      <c r="C131" s="217"/>
      <c r="D131" s="218" t="s">
        <v>136</v>
      </c>
      <c r="E131" s="219" t="s">
        <v>1</v>
      </c>
      <c r="F131" s="220" t="s">
        <v>137</v>
      </c>
      <c r="G131" s="217"/>
      <c r="H131" s="221">
        <v>16.2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136</v>
      </c>
      <c r="AU131" s="227" t="s">
        <v>83</v>
      </c>
      <c r="AV131" s="13" t="s">
        <v>83</v>
      </c>
      <c r="AW131" s="13" t="s">
        <v>30</v>
      </c>
      <c r="AX131" s="13" t="s">
        <v>81</v>
      </c>
      <c r="AY131" s="227" t="s">
        <v>123</v>
      </c>
    </row>
    <row r="132" spans="1:65" s="13" customFormat="1" ht="11.25">
      <c r="B132" s="216"/>
      <c r="C132" s="217"/>
      <c r="D132" s="218" t="s">
        <v>136</v>
      </c>
      <c r="E132" s="217"/>
      <c r="F132" s="220" t="s">
        <v>138</v>
      </c>
      <c r="G132" s="217"/>
      <c r="H132" s="221">
        <v>145.80000000000001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136</v>
      </c>
      <c r="AU132" s="227" t="s">
        <v>83</v>
      </c>
      <c r="AV132" s="13" t="s">
        <v>83</v>
      </c>
      <c r="AW132" s="13" t="s">
        <v>4</v>
      </c>
      <c r="AX132" s="13" t="s">
        <v>81</v>
      </c>
      <c r="AY132" s="227" t="s">
        <v>123</v>
      </c>
    </row>
    <row r="133" spans="1:65" s="2" customFormat="1" ht="32.450000000000003" customHeight="1">
      <c r="A133" s="34"/>
      <c r="B133" s="35"/>
      <c r="C133" s="203" t="s">
        <v>139</v>
      </c>
      <c r="D133" s="203" t="s">
        <v>126</v>
      </c>
      <c r="E133" s="204" t="s">
        <v>140</v>
      </c>
      <c r="F133" s="205" t="s">
        <v>141</v>
      </c>
      <c r="G133" s="206" t="s">
        <v>129</v>
      </c>
      <c r="H133" s="207">
        <v>16.2</v>
      </c>
      <c r="I133" s="208"/>
      <c r="J133" s="209">
        <f>ROUND(I133*H133,2)</f>
        <v>0</v>
      </c>
      <c r="K133" s="205" t="s">
        <v>130</v>
      </c>
      <c r="L133" s="39"/>
      <c r="M133" s="210" t="s">
        <v>1</v>
      </c>
      <c r="N133" s="211" t="s">
        <v>38</v>
      </c>
      <c r="O133" s="71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4" t="s">
        <v>131</v>
      </c>
      <c r="AT133" s="214" t="s">
        <v>126</v>
      </c>
      <c r="AU133" s="214" t="s">
        <v>83</v>
      </c>
      <c r="AY133" s="17" t="s">
        <v>123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7" t="s">
        <v>81</v>
      </c>
      <c r="BK133" s="215">
        <f>ROUND(I133*H133,2)</f>
        <v>0</v>
      </c>
      <c r="BL133" s="17" t="s">
        <v>131</v>
      </c>
      <c r="BM133" s="214" t="s">
        <v>142</v>
      </c>
    </row>
    <row r="134" spans="1:65" s="13" customFormat="1" ht="11.25">
      <c r="B134" s="216"/>
      <c r="C134" s="217"/>
      <c r="D134" s="218" t="s">
        <v>136</v>
      </c>
      <c r="E134" s="219" t="s">
        <v>1</v>
      </c>
      <c r="F134" s="220" t="s">
        <v>143</v>
      </c>
      <c r="G134" s="217"/>
      <c r="H134" s="221">
        <v>16.2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136</v>
      </c>
      <c r="AU134" s="227" t="s">
        <v>83</v>
      </c>
      <c r="AV134" s="13" t="s">
        <v>83</v>
      </c>
      <c r="AW134" s="13" t="s">
        <v>30</v>
      </c>
      <c r="AX134" s="13" t="s">
        <v>81</v>
      </c>
      <c r="AY134" s="227" t="s">
        <v>123</v>
      </c>
    </row>
    <row r="135" spans="1:65" s="2" customFormat="1" ht="14.45" customHeight="1">
      <c r="A135" s="34"/>
      <c r="B135" s="35"/>
      <c r="C135" s="203" t="s">
        <v>131</v>
      </c>
      <c r="D135" s="203" t="s">
        <v>126</v>
      </c>
      <c r="E135" s="204" t="s">
        <v>144</v>
      </c>
      <c r="F135" s="205" t="s">
        <v>145</v>
      </c>
      <c r="G135" s="206" t="s">
        <v>129</v>
      </c>
      <c r="H135" s="207">
        <v>16.2</v>
      </c>
      <c r="I135" s="208"/>
      <c r="J135" s="209">
        <f>ROUND(I135*H135,2)</f>
        <v>0</v>
      </c>
      <c r="K135" s="205" t="s">
        <v>130</v>
      </c>
      <c r="L135" s="39"/>
      <c r="M135" s="210" t="s">
        <v>1</v>
      </c>
      <c r="N135" s="211" t="s">
        <v>38</v>
      </c>
      <c r="O135" s="7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131</v>
      </c>
      <c r="AT135" s="214" t="s">
        <v>126</v>
      </c>
      <c r="AU135" s="214" t="s">
        <v>83</v>
      </c>
      <c r="AY135" s="17" t="s">
        <v>123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81</v>
      </c>
      <c r="BK135" s="215">
        <f>ROUND(I135*H135,2)</f>
        <v>0</v>
      </c>
      <c r="BL135" s="17" t="s">
        <v>131</v>
      </c>
      <c r="BM135" s="214" t="s">
        <v>146</v>
      </c>
    </row>
    <row r="136" spans="1:65" s="2" customFormat="1" ht="43.15" customHeight="1">
      <c r="A136" s="34"/>
      <c r="B136" s="35"/>
      <c r="C136" s="203" t="s">
        <v>147</v>
      </c>
      <c r="D136" s="203" t="s">
        <v>126</v>
      </c>
      <c r="E136" s="204" t="s">
        <v>148</v>
      </c>
      <c r="F136" s="205" t="s">
        <v>149</v>
      </c>
      <c r="G136" s="206" t="s">
        <v>150</v>
      </c>
      <c r="H136" s="207">
        <v>40.5</v>
      </c>
      <c r="I136" s="208"/>
      <c r="J136" s="209">
        <f>ROUND(I136*H136,2)</f>
        <v>0</v>
      </c>
      <c r="K136" s="205" t="s">
        <v>130</v>
      </c>
      <c r="L136" s="39"/>
      <c r="M136" s="210" t="s">
        <v>1</v>
      </c>
      <c r="N136" s="211" t="s">
        <v>38</v>
      </c>
      <c r="O136" s="71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131</v>
      </c>
      <c r="AT136" s="214" t="s">
        <v>126</v>
      </c>
      <c r="AU136" s="214" t="s">
        <v>83</v>
      </c>
      <c r="AY136" s="17" t="s">
        <v>123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81</v>
      </c>
      <c r="BK136" s="215">
        <f>ROUND(I136*H136,2)</f>
        <v>0</v>
      </c>
      <c r="BL136" s="17" t="s">
        <v>131</v>
      </c>
      <c r="BM136" s="214" t="s">
        <v>151</v>
      </c>
    </row>
    <row r="137" spans="1:65" s="13" customFormat="1" ht="11.25">
      <c r="B137" s="216"/>
      <c r="C137" s="217"/>
      <c r="D137" s="218" t="s">
        <v>136</v>
      </c>
      <c r="E137" s="219" t="s">
        <v>1</v>
      </c>
      <c r="F137" s="220" t="s">
        <v>152</v>
      </c>
      <c r="G137" s="217"/>
      <c r="H137" s="221">
        <v>40.5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136</v>
      </c>
      <c r="AU137" s="227" t="s">
        <v>83</v>
      </c>
      <c r="AV137" s="13" t="s">
        <v>83</v>
      </c>
      <c r="AW137" s="13" t="s">
        <v>30</v>
      </c>
      <c r="AX137" s="13" t="s">
        <v>81</v>
      </c>
      <c r="AY137" s="227" t="s">
        <v>123</v>
      </c>
    </row>
    <row r="138" spans="1:65" s="2" customFormat="1" ht="21.6" customHeight="1">
      <c r="A138" s="34"/>
      <c r="B138" s="35"/>
      <c r="C138" s="203" t="s">
        <v>153</v>
      </c>
      <c r="D138" s="203" t="s">
        <v>126</v>
      </c>
      <c r="E138" s="204" t="s">
        <v>154</v>
      </c>
      <c r="F138" s="205" t="s">
        <v>155</v>
      </c>
      <c r="G138" s="206" t="s">
        <v>156</v>
      </c>
      <c r="H138" s="207">
        <v>540</v>
      </c>
      <c r="I138" s="208"/>
      <c r="J138" s="209">
        <f>ROUND(I138*H138,2)</f>
        <v>0</v>
      </c>
      <c r="K138" s="205" t="s">
        <v>130</v>
      </c>
      <c r="L138" s="39"/>
      <c r="M138" s="210" t="s">
        <v>1</v>
      </c>
      <c r="N138" s="211" t="s">
        <v>38</v>
      </c>
      <c r="O138" s="71"/>
      <c r="P138" s="212">
        <f>O138*H138</f>
        <v>0</v>
      </c>
      <c r="Q138" s="212">
        <v>9.8999999999999999E-4</v>
      </c>
      <c r="R138" s="212">
        <f>Q138*H138</f>
        <v>0.53459999999999996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131</v>
      </c>
      <c r="AT138" s="214" t="s">
        <v>126</v>
      </c>
      <c r="AU138" s="214" t="s">
        <v>83</v>
      </c>
      <c r="AY138" s="17" t="s">
        <v>123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81</v>
      </c>
      <c r="BK138" s="215">
        <f>ROUND(I138*H138,2)</f>
        <v>0</v>
      </c>
      <c r="BL138" s="17" t="s">
        <v>131</v>
      </c>
      <c r="BM138" s="214" t="s">
        <v>157</v>
      </c>
    </row>
    <row r="139" spans="1:65" s="13" customFormat="1" ht="11.25">
      <c r="B139" s="216"/>
      <c r="C139" s="217"/>
      <c r="D139" s="218" t="s">
        <v>136</v>
      </c>
      <c r="E139" s="219" t="s">
        <v>1</v>
      </c>
      <c r="F139" s="220" t="s">
        <v>158</v>
      </c>
      <c r="G139" s="217"/>
      <c r="H139" s="221">
        <v>540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136</v>
      </c>
      <c r="AU139" s="227" t="s">
        <v>83</v>
      </c>
      <c r="AV139" s="13" t="s">
        <v>83</v>
      </c>
      <c r="AW139" s="13" t="s">
        <v>30</v>
      </c>
      <c r="AX139" s="13" t="s">
        <v>73</v>
      </c>
      <c r="AY139" s="227" t="s">
        <v>123</v>
      </c>
    </row>
    <row r="140" spans="1:65" s="14" customFormat="1" ht="11.25">
      <c r="B140" s="228"/>
      <c r="C140" s="229"/>
      <c r="D140" s="218" t="s">
        <v>136</v>
      </c>
      <c r="E140" s="230" t="s">
        <v>1</v>
      </c>
      <c r="F140" s="231" t="s">
        <v>159</v>
      </c>
      <c r="G140" s="229"/>
      <c r="H140" s="232">
        <v>540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136</v>
      </c>
      <c r="AU140" s="238" t="s">
        <v>83</v>
      </c>
      <c r="AV140" s="14" t="s">
        <v>131</v>
      </c>
      <c r="AW140" s="14" t="s">
        <v>30</v>
      </c>
      <c r="AX140" s="14" t="s">
        <v>81</v>
      </c>
      <c r="AY140" s="238" t="s">
        <v>123</v>
      </c>
    </row>
    <row r="141" spans="1:65" s="2" customFormat="1" ht="14.45" customHeight="1">
      <c r="A141" s="34"/>
      <c r="B141" s="35"/>
      <c r="C141" s="239" t="s">
        <v>160</v>
      </c>
      <c r="D141" s="239" t="s">
        <v>161</v>
      </c>
      <c r="E141" s="240" t="s">
        <v>162</v>
      </c>
      <c r="F141" s="241" t="s">
        <v>163</v>
      </c>
      <c r="G141" s="242" t="s">
        <v>150</v>
      </c>
      <c r="H141" s="243">
        <v>97.2</v>
      </c>
      <c r="I141" s="244"/>
      <c r="J141" s="245">
        <f>ROUND(I141*H141,2)</f>
        <v>0</v>
      </c>
      <c r="K141" s="241" t="s">
        <v>130</v>
      </c>
      <c r="L141" s="246"/>
      <c r="M141" s="247" t="s">
        <v>1</v>
      </c>
      <c r="N141" s="248" t="s">
        <v>38</v>
      </c>
      <c r="O141" s="71"/>
      <c r="P141" s="212">
        <f>O141*H141</f>
        <v>0</v>
      </c>
      <c r="Q141" s="212">
        <v>1</v>
      </c>
      <c r="R141" s="212">
        <f>Q141*H141</f>
        <v>97.2</v>
      </c>
      <c r="S141" s="212">
        <v>0</v>
      </c>
      <c r="T141" s="21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164</v>
      </c>
      <c r="AT141" s="214" t="s">
        <v>161</v>
      </c>
      <c r="AU141" s="214" t="s">
        <v>83</v>
      </c>
      <c r="AY141" s="17" t="s">
        <v>123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81</v>
      </c>
      <c r="BK141" s="215">
        <f>ROUND(I141*H141,2)</f>
        <v>0</v>
      </c>
      <c r="BL141" s="17" t="s">
        <v>131</v>
      </c>
      <c r="BM141" s="214" t="s">
        <v>165</v>
      </c>
    </row>
    <row r="142" spans="1:65" s="13" customFormat="1" ht="11.25">
      <c r="B142" s="216"/>
      <c r="C142" s="217"/>
      <c r="D142" s="218" t="s">
        <v>136</v>
      </c>
      <c r="E142" s="219" t="s">
        <v>1</v>
      </c>
      <c r="F142" s="220" t="s">
        <v>166</v>
      </c>
      <c r="G142" s="217"/>
      <c r="H142" s="221">
        <v>97.2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136</v>
      </c>
      <c r="AU142" s="227" t="s">
        <v>83</v>
      </c>
      <c r="AV142" s="13" t="s">
        <v>83</v>
      </c>
      <c r="AW142" s="13" t="s">
        <v>30</v>
      </c>
      <c r="AX142" s="13" t="s">
        <v>73</v>
      </c>
      <c r="AY142" s="227" t="s">
        <v>123</v>
      </c>
    </row>
    <row r="143" spans="1:65" s="14" customFormat="1" ht="11.25">
      <c r="B143" s="228"/>
      <c r="C143" s="229"/>
      <c r="D143" s="218" t="s">
        <v>136</v>
      </c>
      <c r="E143" s="230" t="s">
        <v>1</v>
      </c>
      <c r="F143" s="231" t="s">
        <v>159</v>
      </c>
      <c r="G143" s="229"/>
      <c r="H143" s="232">
        <v>97.2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136</v>
      </c>
      <c r="AU143" s="238" t="s">
        <v>83</v>
      </c>
      <c r="AV143" s="14" t="s">
        <v>131</v>
      </c>
      <c r="AW143" s="14" t="s">
        <v>30</v>
      </c>
      <c r="AX143" s="14" t="s">
        <v>81</v>
      </c>
      <c r="AY143" s="238" t="s">
        <v>123</v>
      </c>
    </row>
    <row r="144" spans="1:65" s="12" customFormat="1" ht="22.9" customHeight="1">
      <c r="B144" s="187"/>
      <c r="C144" s="188"/>
      <c r="D144" s="189" t="s">
        <v>72</v>
      </c>
      <c r="E144" s="201" t="s">
        <v>167</v>
      </c>
      <c r="F144" s="201" t="s">
        <v>168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SUM(P145:P158)</f>
        <v>0</v>
      </c>
      <c r="Q144" s="195"/>
      <c r="R144" s="196">
        <f>SUM(R145:R158)</f>
        <v>11.5792</v>
      </c>
      <c r="S144" s="195"/>
      <c r="T144" s="197">
        <f>SUM(T145:T158)</f>
        <v>9.1999999999999993</v>
      </c>
      <c r="AR144" s="198" t="s">
        <v>81</v>
      </c>
      <c r="AT144" s="199" t="s">
        <v>72</v>
      </c>
      <c r="AU144" s="199" t="s">
        <v>81</v>
      </c>
      <c r="AY144" s="198" t="s">
        <v>123</v>
      </c>
      <c r="BK144" s="200">
        <f>SUM(BK145:BK158)</f>
        <v>0</v>
      </c>
    </row>
    <row r="145" spans="1:65" s="2" customFormat="1" ht="21.6" customHeight="1">
      <c r="A145" s="34"/>
      <c r="B145" s="35"/>
      <c r="C145" s="203" t="s">
        <v>164</v>
      </c>
      <c r="D145" s="203" t="s">
        <v>126</v>
      </c>
      <c r="E145" s="204" t="s">
        <v>169</v>
      </c>
      <c r="F145" s="205" t="s">
        <v>170</v>
      </c>
      <c r="G145" s="206" t="s">
        <v>171</v>
      </c>
      <c r="H145" s="207">
        <v>80</v>
      </c>
      <c r="I145" s="208"/>
      <c r="J145" s="209">
        <f>ROUND(I145*H145,2)</f>
        <v>0</v>
      </c>
      <c r="K145" s="205" t="s">
        <v>130</v>
      </c>
      <c r="L145" s="39"/>
      <c r="M145" s="210" t="s">
        <v>1</v>
      </c>
      <c r="N145" s="211" t="s">
        <v>38</v>
      </c>
      <c r="O145" s="71"/>
      <c r="P145" s="212">
        <f>O145*H145</f>
        <v>0</v>
      </c>
      <c r="Q145" s="212">
        <v>4.1529999999999997E-2</v>
      </c>
      <c r="R145" s="212">
        <f>Q145*H145</f>
        <v>3.3224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131</v>
      </c>
      <c r="AT145" s="214" t="s">
        <v>126</v>
      </c>
      <c r="AU145" s="214" t="s">
        <v>83</v>
      </c>
      <c r="AY145" s="17" t="s">
        <v>123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81</v>
      </c>
      <c r="BK145" s="215">
        <f>ROUND(I145*H145,2)</f>
        <v>0</v>
      </c>
      <c r="BL145" s="17" t="s">
        <v>131</v>
      </c>
      <c r="BM145" s="214" t="s">
        <v>172</v>
      </c>
    </row>
    <row r="146" spans="1:65" s="13" customFormat="1" ht="11.25">
      <c r="B146" s="216"/>
      <c r="C146" s="217"/>
      <c r="D146" s="218" t="s">
        <v>136</v>
      </c>
      <c r="E146" s="219" t="s">
        <v>1</v>
      </c>
      <c r="F146" s="220" t="s">
        <v>173</v>
      </c>
      <c r="G146" s="217"/>
      <c r="H146" s="221">
        <v>80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136</v>
      </c>
      <c r="AU146" s="227" t="s">
        <v>83</v>
      </c>
      <c r="AV146" s="13" t="s">
        <v>83</v>
      </c>
      <c r="AW146" s="13" t="s">
        <v>30</v>
      </c>
      <c r="AX146" s="13" t="s">
        <v>73</v>
      </c>
      <c r="AY146" s="227" t="s">
        <v>123</v>
      </c>
    </row>
    <row r="147" spans="1:65" s="14" customFormat="1" ht="11.25">
      <c r="B147" s="228"/>
      <c r="C147" s="229"/>
      <c r="D147" s="218" t="s">
        <v>136</v>
      </c>
      <c r="E147" s="230" t="s">
        <v>1</v>
      </c>
      <c r="F147" s="231" t="s">
        <v>159</v>
      </c>
      <c r="G147" s="229"/>
      <c r="H147" s="232">
        <v>80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136</v>
      </c>
      <c r="AU147" s="238" t="s">
        <v>83</v>
      </c>
      <c r="AV147" s="14" t="s">
        <v>131</v>
      </c>
      <c r="AW147" s="14" t="s">
        <v>30</v>
      </c>
      <c r="AX147" s="14" t="s">
        <v>81</v>
      </c>
      <c r="AY147" s="238" t="s">
        <v>123</v>
      </c>
    </row>
    <row r="148" spans="1:65" s="2" customFormat="1" ht="43.15" customHeight="1">
      <c r="A148" s="34"/>
      <c r="B148" s="35"/>
      <c r="C148" s="203" t="s">
        <v>174</v>
      </c>
      <c r="D148" s="203" t="s">
        <v>126</v>
      </c>
      <c r="E148" s="204" t="s">
        <v>175</v>
      </c>
      <c r="F148" s="205" t="s">
        <v>176</v>
      </c>
      <c r="G148" s="206" t="s">
        <v>171</v>
      </c>
      <c r="H148" s="207">
        <v>400</v>
      </c>
      <c r="I148" s="208"/>
      <c r="J148" s="209">
        <f>ROUND(I148*H148,2)</f>
        <v>0</v>
      </c>
      <c r="K148" s="205" t="s">
        <v>130</v>
      </c>
      <c r="L148" s="39"/>
      <c r="M148" s="210" t="s">
        <v>1</v>
      </c>
      <c r="N148" s="211" t="s">
        <v>38</v>
      </c>
      <c r="O148" s="71"/>
      <c r="P148" s="212">
        <f>O148*H148</f>
        <v>0</v>
      </c>
      <c r="Q148" s="212">
        <v>1.7000000000000001E-2</v>
      </c>
      <c r="R148" s="212">
        <f>Q148*H148</f>
        <v>6.8000000000000007</v>
      </c>
      <c r="S148" s="212">
        <v>0</v>
      </c>
      <c r="T148" s="21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131</v>
      </c>
      <c r="AT148" s="214" t="s">
        <v>126</v>
      </c>
      <c r="AU148" s="214" t="s">
        <v>83</v>
      </c>
      <c r="AY148" s="17" t="s">
        <v>123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81</v>
      </c>
      <c r="BK148" s="215">
        <f>ROUND(I148*H148,2)</f>
        <v>0</v>
      </c>
      <c r="BL148" s="17" t="s">
        <v>131</v>
      </c>
      <c r="BM148" s="214" t="s">
        <v>177</v>
      </c>
    </row>
    <row r="149" spans="1:65" s="2" customFormat="1" ht="21.6" customHeight="1">
      <c r="A149" s="34"/>
      <c r="B149" s="35"/>
      <c r="C149" s="203" t="s">
        <v>178</v>
      </c>
      <c r="D149" s="203" t="s">
        <v>126</v>
      </c>
      <c r="E149" s="204" t="s">
        <v>179</v>
      </c>
      <c r="F149" s="205" t="s">
        <v>180</v>
      </c>
      <c r="G149" s="206" t="s">
        <v>171</v>
      </c>
      <c r="H149" s="207">
        <v>80</v>
      </c>
      <c r="I149" s="208"/>
      <c r="J149" s="209">
        <f>ROUND(I149*H149,2)</f>
        <v>0</v>
      </c>
      <c r="K149" s="205" t="s">
        <v>130</v>
      </c>
      <c r="L149" s="39"/>
      <c r="M149" s="210" t="s">
        <v>1</v>
      </c>
      <c r="N149" s="211" t="s">
        <v>38</v>
      </c>
      <c r="O149" s="71"/>
      <c r="P149" s="212">
        <f>O149*H149</f>
        <v>0</v>
      </c>
      <c r="Q149" s="212">
        <v>5.7099999999999998E-3</v>
      </c>
      <c r="R149" s="212">
        <f>Q149*H149</f>
        <v>0.45679999999999998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131</v>
      </c>
      <c r="AT149" s="214" t="s">
        <v>126</v>
      </c>
      <c r="AU149" s="214" t="s">
        <v>83</v>
      </c>
      <c r="AY149" s="17" t="s">
        <v>123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81</v>
      </c>
      <c r="BK149" s="215">
        <f>ROUND(I149*H149,2)</f>
        <v>0</v>
      </c>
      <c r="BL149" s="17" t="s">
        <v>131</v>
      </c>
      <c r="BM149" s="214" t="s">
        <v>181</v>
      </c>
    </row>
    <row r="150" spans="1:65" s="13" customFormat="1" ht="11.25">
      <c r="B150" s="216"/>
      <c r="C150" s="217"/>
      <c r="D150" s="218" t="s">
        <v>136</v>
      </c>
      <c r="E150" s="219" t="s">
        <v>1</v>
      </c>
      <c r="F150" s="220" t="s">
        <v>173</v>
      </c>
      <c r="G150" s="217"/>
      <c r="H150" s="221">
        <v>80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136</v>
      </c>
      <c r="AU150" s="227" t="s">
        <v>83</v>
      </c>
      <c r="AV150" s="13" t="s">
        <v>83</v>
      </c>
      <c r="AW150" s="13" t="s">
        <v>30</v>
      </c>
      <c r="AX150" s="13" t="s">
        <v>73</v>
      </c>
      <c r="AY150" s="227" t="s">
        <v>123</v>
      </c>
    </row>
    <row r="151" spans="1:65" s="14" customFormat="1" ht="11.25">
      <c r="B151" s="228"/>
      <c r="C151" s="229"/>
      <c r="D151" s="218" t="s">
        <v>136</v>
      </c>
      <c r="E151" s="230" t="s">
        <v>1</v>
      </c>
      <c r="F151" s="231" t="s">
        <v>159</v>
      </c>
      <c r="G151" s="229"/>
      <c r="H151" s="232">
        <v>80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136</v>
      </c>
      <c r="AU151" s="238" t="s">
        <v>83</v>
      </c>
      <c r="AV151" s="14" t="s">
        <v>131</v>
      </c>
      <c r="AW151" s="14" t="s">
        <v>30</v>
      </c>
      <c r="AX151" s="14" t="s">
        <v>81</v>
      </c>
      <c r="AY151" s="238" t="s">
        <v>123</v>
      </c>
    </row>
    <row r="152" spans="1:65" s="2" customFormat="1" ht="43.15" customHeight="1">
      <c r="A152" s="34"/>
      <c r="B152" s="35"/>
      <c r="C152" s="203" t="s">
        <v>182</v>
      </c>
      <c r="D152" s="203" t="s">
        <v>126</v>
      </c>
      <c r="E152" s="204" t="s">
        <v>183</v>
      </c>
      <c r="F152" s="205" t="s">
        <v>184</v>
      </c>
      <c r="G152" s="206" t="s">
        <v>171</v>
      </c>
      <c r="H152" s="207">
        <v>80</v>
      </c>
      <c r="I152" s="208"/>
      <c r="J152" s="209">
        <f>ROUND(I152*H152,2)</f>
        <v>0</v>
      </c>
      <c r="K152" s="205" t="s">
        <v>130</v>
      </c>
      <c r="L152" s="39"/>
      <c r="M152" s="210" t="s">
        <v>1</v>
      </c>
      <c r="N152" s="211" t="s">
        <v>38</v>
      </c>
      <c r="O152" s="71"/>
      <c r="P152" s="212">
        <f>O152*H152</f>
        <v>0</v>
      </c>
      <c r="Q152" s="212">
        <v>0</v>
      </c>
      <c r="R152" s="212">
        <f>Q152*H152</f>
        <v>0</v>
      </c>
      <c r="S152" s="212">
        <v>4.5999999999999999E-2</v>
      </c>
      <c r="T152" s="213">
        <f>S152*H152</f>
        <v>3.6799999999999997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131</v>
      </c>
      <c r="AT152" s="214" t="s">
        <v>126</v>
      </c>
      <c r="AU152" s="214" t="s">
        <v>83</v>
      </c>
      <c r="AY152" s="17" t="s">
        <v>123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81</v>
      </c>
      <c r="BK152" s="215">
        <f>ROUND(I152*H152,2)</f>
        <v>0</v>
      </c>
      <c r="BL152" s="17" t="s">
        <v>131</v>
      </c>
      <c r="BM152" s="214" t="s">
        <v>185</v>
      </c>
    </row>
    <row r="153" spans="1:65" s="13" customFormat="1" ht="11.25">
      <c r="B153" s="216"/>
      <c r="C153" s="217"/>
      <c r="D153" s="218" t="s">
        <v>136</v>
      </c>
      <c r="E153" s="219" t="s">
        <v>1</v>
      </c>
      <c r="F153" s="220" t="s">
        <v>173</v>
      </c>
      <c r="G153" s="217"/>
      <c r="H153" s="221">
        <v>80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136</v>
      </c>
      <c r="AU153" s="227" t="s">
        <v>83</v>
      </c>
      <c r="AV153" s="13" t="s">
        <v>83</v>
      </c>
      <c r="AW153" s="13" t="s">
        <v>30</v>
      </c>
      <c r="AX153" s="13" t="s">
        <v>73</v>
      </c>
      <c r="AY153" s="227" t="s">
        <v>123</v>
      </c>
    </row>
    <row r="154" spans="1:65" s="14" customFormat="1" ht="11.25">
      <c r="B154" s="228"/>
      <c r="C154" s="229"/>
      <c r="D154" s="218" t="s">
        <v>136</v>
      </c>
      <c r="E154" s="230" t="s">
        <v>1</v>
      </c>
      <c r="F154" s="231" t="s">
        <v>159</v>
      </c>
      <c r="G154" s="229"/>
      <c r="H154" s="232">
        <v>80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136</v>
      </c>
      <c r="AU154" s="238" t="s">
        <v>83</v>
      </c>
      <c r="AV154" s="14" t="s">
        <v>131</v>
      </c>
      <c r="AW154" s="14" t="s">
        <v>30</v>
      </c>
      <c r="AX154" s="14" t="s">
        <v>81</v>
      </c>
      <c r="AY154" s="238" t="s">
        <v>123</v>
      </c>
    </row>
    <row r="155" spans="1:65" s="2" customFormat="1" ht="43.15" customHeight="1">
      <c r="A155" s="34"/>
      <c r="B155" s="35"/>
      <c r="C155" s="203" t="s">
        <v>186</v>
      </c>
      <c r="D155" s="203" t="s">
        <v>126</v>
      </c>
      <c r="E155" s="204" t="s">
        <v>187</v>
      </c>
      <c r="F155" s="205" t="s">
        <v>188</v>
      </c>
      <c r="G155" s="206" t="s">
        <v>171</v>
      </c>
      <c r="H155" s="207">
        <v>80</v>
      </c>
      <c r="I155" s="208"/>
      <c r="J155" s="209">
        <f>ROUND(I155*H155,2)</f>
        <v>0</v>
      </c>
      <c r="K155" s="205" t="s">
        <v>130</v>
      </c>
      <c r="L155" s="39"/>
      <c r="M155" s="210" t="s">
        <v>1</v>
      </c>
      <c r="N155" s="211" t="s">
        <v>38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5.8999999999999997E-2</v>
      </c>
      <c r="T155" s="213">
        <f>S155*H155</f>
        <v>4.72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131</v>
      </c>
      <c r="AT155" s="214" t="s">
        <v>126</v>
      </c>
      <c r="AU155" s="214" t="s">
        <v>83</v>
      </c>
      <c r="AY155" s="17" t="s">
        <v>123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81</v>
      </c>
      <c r="BK155" s="215">
        <f>ROUND(I155*H155,2)</f>
        <v>0</v>
      </c>
      <c r="BL155" s="17" t="s">
        <v>131</v>
      </c>
      <c r="BM155" s="214" t="s">
        <v>189</v>
      </c>
    </row>
    <row r="156" spans="1:65" s="13" customFormat="1" ht="11.25">
      <c r="B156" s="216"/>
      <c r="C156" s="217"/>
      <c r="D156" s="218" t="s">
        <v>136</v>
      </c>
      <c r="E156" s="219" t="s">
        <v>1</v>
      </c>
      <c r="F156" s="220" t="s">
        <v>173</v>
      </c>
      <c r="G156" s="217"/>
      <c r="H156" s="221">
        <v>80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136</v>
      </c>
      <c r="AU156" s="227" t="s">
        <v>83</v>
      </c>
      <c r="AV156" s="13" t="s">
        <v>83</v>
      </c>
      <c r="AW156" s="13" t="s">
        <v>30</v>
      </c>
      <c r="AX156" s="13" t="s">
        <v>73</v>
      </c>
      <c r="AY156" s="227" t="s">
        <v>123</v>
      </c>
    </row>
    <row r="157" spans="1:65" s="14" customFormat="1" ht="11.25">
      <c r="B157" s="228"/>
      <c r="C157" s="229"/>
      <c r="D157" s="218" t="s">
        <v>136</v>
      </c>
      <c r="E157" s="230" t="s">
        <v>1</v>
      </c>
      <c r="F157" s="231" t="s">
        <v>159</v>
      </c>
      <c r="G157" s="229"/>
      <c r="H157" s="232">
        <v>80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136</v>
      </c>
      <c r="AU157" s="238" t="s">
        <v>83</v>
      </c>
      <c r="AV157" s="14" t="s">
        <v>131</v>
      </c>
      <c r="AW157" s="14" t="s">
        <v>30</v>
      </c>
      <c r="AX157" s="14" t="s">
        <v>81</v>
      </c>
      <c r="AY157" s="238" t="s">
        <v>123</v>
      </c>
    </row>
    <row r="158" spans="1:65" s="2" customFormat="1" ht="54" customHeight="1">
      <c r="A158" s="34"/>
      <c r="B158" s="35"/>
      <c r="C158" s="203" t="s">
        <v>190</v>
      </c>
      <c r="D158" s="203" t="s">
        <v>126</v>
      </c>
      <c r="E158" s="204" t="s">
        <v>191</v>
      </c>
      <c r="F158" s="205" t="s">
        <v>192</v>
      </c>
      <c r="G158" s="206" t="s">
        <v>156</v>
      </c>
      <c r="H158" s="207">
        <v>800</v>
      </c>
      <c r="I158" s="208"/>
      <c r="J158" s="209">
        <f>ROUND(I158*H158,2)</f>
        <v>0</v>
      </c>
      <c r="K158" s="205" t="s">
        <v>130</v>
      </c>
      <c r="L158" s="39"/>
      <c r="M158" s="210" t="s">
        <v>1</v>
      </c>
      <c r="N158" s="211" t="s">
        <v>38</v>
      </c>
      <c r="O158" s="71"/>
      <c r="P158" s="212">
        <f>O158*H158</f>
        <v>0</v>
      </c>
      <c r="Q158" s="212">
        <v>1.25E-3</v>
      </c>
      <c r="R158" s="212">
        <f>Q158*H158</f>
        <v>1</v>
      </c>
      <c r="S158" s="212">
        <v>1E-3</v>
      </c>
      <c r="T158" s="213">
        <f>S158*H158</f>
        <v>0.8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131</v>
      </c>
      <c r="AT158" s="214" t="s">
        <v>126</v>
      </c>
      <c r="AU158" s="214" t="s">
        <v>83</v>
      </c>
      <c r="AY158" s="17" t="s">
        <v>123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7" t="s">
        <v>81</v>
      </c>
      <c r="BK158" s="215">
        <f>ROUND(I158*H158,2)</f>
        <v>0</v>
      </c>
      <c r="BL158" s="17" t="s">
        <v>131</v>
      </c>
      <c r="BM158" s="214" t="s">
        <v>193</v>
      </c>
    </row>
    <row r="159" spans="1:65" s="12" customFormat="1" ht="22.9" customHeight="1">
      <c r="B159" s="187"/>
      <c r="C159" s="188"/>
      <c r="D159" s="189" t="s">
        <v>72</v>
      </c>
      <c r="E159" s="201" t="s">
        <v>194</v>
      </c>
      <c r="F159" s="201" t="s">
        <v>195</v>
      </c>
      <c r="G159" s="188"/>
      <c r="H159" s="188"/>
      <c r="I159" s="191"/>
      <c r="J159" s="202">
        <f>BK159</f>
        <v>0</v>
      </c>
      <c r="K159" s="188"/>
      <c r="L159" s="193"/>
      <c r="M159" s="194"/>
      <c r="N159" s="195"/>
      <c r="O159" s="195"/>
      <c r="P159" s="196">
        <f>SUM(P160:P169)</f>
        <v>0</v>
      </c>
      <c r="Q159" s="195"/>
      <c r="R159" s="196">
        <f>SUM(R160:R169)</f>
        <v>7.8009510500000001</v>
      </c>
      <c r="S159" s="195"/>
      <c r="T159" s="197">
        <f>SUM(T160:T169)</f>
        <v>10.056511</v>
      </c>
      <c r="AR159" s="198" t="s">
        <v>81</v>
      </c>
      <c r="AT159" s="199" t="s">
        <v>72</v>
      </c>
      <c r="AU159" s="199" t="s">
        <v>81</v>
      </c>
      <c r="AY159" s="198" t="s">
        <v>123</v>
      </c>
      <c r="BK159" s="200">
        <f>SUM(BK160:BK169)</f>
        <v>0</v>
      </c>
    </row>
    <row r="160" spans="1:65" s="2" customFormat="1" ht="21.6" customHeight="1">
      <c r="A160" s="34"/>
      <c r="B160" s="35"/>
      <c r="C160" s="203" t="s">
        <v>196</v>
      </c>
      <c r="D160" s="203" t="s">
        <v>126</v>
      </c>
      <c r="E160" s="204" t="s">
        <v>197</v>
      </c>
      <c r="F160" s="205" t="s">
        <v>198</v>
      </c>
      <c r="G160" s="206" t="s">
        <v>171</v>
      </c>
      <c r="H160" s="207">
        <v>19.738</v>
      </c>
      <c r="I160" s="208"/>
      <c r="J160" s="209">
        <f>ROUND(I160*H160,2)</f>
        <v>0</v>
      </c>
      <c r="K160" s="205" t="s">
        <v>130</v>
      </c>
      <c r="L160" s="39"/>
      <c r="M160" s="210" t="s">
        <v>1</v>
      </c>
      <c r="N160" s="211" t="s">
        <v>38</v>
      </c>
      <c r="O160" s="71"/>
      <c r="P160" s="212">
        <f>O160*H160</f>
        <v>0</v>
      </c>
      <c r="Q160" s="212">
        <v>0</v>
      </c>
      <c r="R160" s="212">
        <f>Q160*H160</f>
        <v>0</v>
      </c>
      <c r="S160" s="212">
        <v>2.1999999999999999E-2</v>
      </c>
      <c r="T160" s="213">
        <f>S160*H160</f>
        <v>0.43423599999999996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4" t="s">
        <v>131</v>
      </c>
      <c r="AT160" s="214" t="s">
        <v>126</v>
      </c>
      <c r="AU160" s="214" t="s">
        <v>83</v>
      </c>
      <c r="AY160" s="17" t="s">
        <v>123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7" t="s">
        <v>81</v>
      </c>
      <c r="BK160" s="215">
        <f>ROUND(I160*H160,2)</f>
        <v>0</v>
      </c>
      <c r="BL160" s="17" t="s">
        <v>131</v>
      </c>
      <c r="BM160" s="214" t="s">
        <v>199</v>
      </c>
    </row>
    <row r="161" spans="1:65" s="13" customFormat="1" ht="11.25">
      <c r="B161" s="216"/>
      <c r="C161" s="217"/>
      <c r="D161" s="218" t="s">
        <v>136</v>
      </c>
      <c r="E161" s="219" t="s">
        <v>1</v>
      </c>
      <c r="F161" s="220" t="s">
        <v>200</v>
      </c>
      <c r="G161" s="217"/>
      <c r="H161" s="221">
        <v>19.738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136</v>
      </c>
      <c r="AU161" s="227" t="s">
        <v>83</v>
      </c>
      <c r="AV161" s="13" t="s">
        <v>83</v>
      </c>
      <c r="AW161" s="13" t="s">
        <v>30</v>
      </c>
      <c r="AX161" s="13" t="s">
        <v>73</v>
      </c>
      <c r="AY161" s="227" t="s">
        <v>123</v>
      </c>
    </row>
    <row r="162" spans="1:65" s="14" customFormat="1" ht="11.25">
      <c r="B162" s="228"/>
      <c r="C162" s="229"/>
      <c r="D162" s="218" t="s">
        <v>136</v>
      </c>
      <c r="E162" s="230" t="s">
        <v>1</v>
      </c>
      <c r="F162" s="231" t="s">
        <v>159</v>
      </c>
      <c r="G162" s="229"/>
      <c r="H162" s="232">
        <v>19.738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136</v>
      </c>
      <c r="AU162" s="238" t="s">
        <v>83</v>
      </c>
      <c r="AV162" s="14" t="s">
        <v>131</v>
      </c>
      <c r="AW162" s="14" t="s">
        <v>30</v>
      </c>
      <c r="AX162" s="14" t="s">
        <v>81</v>
      </c>
      <c r="AY162" s="238" t="s">
        <v>123</v>
      </c>
    </row>
    <row r="163" spans="1:65" s="2" customFormat="1" ht="21.6" customHeight="1">
      <c r="A163" s="34"/>
      <c r="B163" s="35"/>
      <c r="C163" s="203" t="s">
        <v>8</v>
      </c>
      <c r="D163" s="203" t="s">
        <v>126</v>
      </c>
      <c r="E163" s="204" t="s">
        <v>201</v>
      </c>
      <c r="F163" s="205" t="s">
        <v>202</v>
      </c>
      <c r="G163" s="206" t="s">
        <v>171</v>
      </c>
      <c r="H163" s="207">
        <v>49.344999999999999</v>
      </c>
      <c r="I163" s="208"/>
      <c r="J163" s="209">
        <f t="shared" ref="J163:J169" si="0">ROUND(I163*H163,2)</f>
        <v>0</v>
      </c>
      <c r="K163" s="205" t="s">
        <v>130</v>
      </c>
      <c r="L163" s="39"/>
      <c r="M163" s="210" t="s">
        <v>1</v>
      </c>
      <c r="N163" s="211" t="s">
        <v>38</v>
      </c>
      <c r="O163" s="71"/>
      <c r="P163" s="212">
        <f t="shared" ref="P163:P169" si="1">O163*H163</f>
        <v>0</v>
      </c>
      <c r="Q163" s="212">
        <v>6.5000000000000002E-2</v>
      </c>
      <c r="R163" s="212">
        <f t="shared" ref="R163:R169" si="2">Q163*H163</f>
        <v>3.2074250000000002</v>
      </c>
      <c r="S163" s="212">
        <v>0.13</v>
      </c>
      <c r="T163" s="213">
        <f t="shared" ref="T163:T169" si="3">S163*H163</f>
        <v>6.4148500000000004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131</v>
      </c>
      <c r="AT163" s="214" t="s">
        <v>126</v>
      </c>
      <c r="AU163" s="214" t="s">
        <v>83</v>
      </c>
      <c r="AY163" s="17" t="s">
        <v>123</v>
      </c>
      <c r="BE163" s="215">
        <f t="shared" ref="BE163:BE169" si="4">IF(N163="základní",J163,0)</f>
        <v>0</v>
      </c>
      <c r="BF163" s="215">
        <f t="shared" ref="BF163:BF169" si="5">IF(N163="snížená",J163,0)</f>
        <v>0</v>
      </c>
      <c r="BG163" s="215">
        <f t="shared" ref="BG163:BG169" si="6">IF(N163="zákl. přenesená",J163,0)</f>
        <v>0</v>
      </c>
      <c r="BH163" s="215">
        <f t="shared" ref="BH163:BH169" si="7">IF(N163="sníž. přenesená",J163,0)</f>
        <v>0</v>
      </c>
      <c r="BI163" s="215">
        <f t="shared" ref="BI163:BI169" si="8">IF(N163="nulová",J163,0)</f>
        <v>0</v>
      </c>
      <c r="BJ163" s="17" t="s">
        <v>81</v>
      </c>
      <c r="BK163" s="215">
        <f t="shared" ref="BK163:BK169" si="9">ROUND(I163*H163,2)</f>
        <v>0</v>
      </c>
      <c r="BL163" s="17" t="s">
        <v>131</v>
      </c>
      <c r="BM163" s="214" t="s">
        <v>203</v>
      </c>
    </row>
    <row r="164" spans="1:65" s="2" customFormat="1" ht="32.450000000000003" customHeight="1">
      <c r="A164" s="34"/>
      <c r="B164" s="35"/>
      <c r="C164" s="203" t="s">
        <v>204</v>
      </c>
      <c r="D164" s="203" t="s">
        <v>126</v>
      </c>
      <c r="E164" s="204" t="s">
        <v>205</v>
      </c>
      <c r="F164" s="205" t="s">
        <v>206</v>
      </c>
      <c r="G164" s="206" t="s">
        <v>171</v>
      </c>
      <c r="H164" s="207">
        <v>49.344999999999999</v>
      </c>
      <c r="I164" s="208"/>
      <c r="J164" s="209">
        <f t="shared" si="0"/>
        <v>0</v>
      </c>
      <c r="K164" s="205" t="s">
        <v>130</v>
      </c>
      <c r="L164" s="39"/>
      <c r="M164" s="210" t="s">
        <v>1</v>
      </c>
      <c r="N164" s="211" t="s">
        <v>38</v>
      </c>
      <c r="O164" s="71"/>
      <c r="P164" s="212">
        <f t="shared" si="1"/>
        <v>0</v>
      </c>
      <c r="Q164" s="212">
        <v>0</v>
      </c>
      <c r="R164" s="212">
        <f t="shared" si="2"/>
        <v>0</v>
      </c>
      <c r="S164" s="212">
        <v>6.5000000000000002E-2</v>
      </c>
      <c r="T164" s="213">
        <f t="shared" si="3"/>
        <v>3.2074250000000002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131</v>
      </c>
      <c r="AT164" s="214" t="s">
        <v>126</v>
      </c>
      <c r="AU164" s="214" t="s">
        <v>83</v>
      </c>
      <c r="AY164" s="17" t="s">
        <v>123</v>
      </c>
      <c r="BE164" s="215">
        <f t="shared" si="4"/>
        <v>0</v>
      </c>
      <c r="BF164" s="215">
        <f t="shared" si="5"/>
        <v>0</v>
      </c>
      <c r="BG164" s="215">
        <f t="shared" si="6"/>
        <v>0</v>
      </c>
      <c r="BH164" s="215">
        <f t="shared" si="7"/>
        <v>0</v>
      </c>
      <c r="BI164" s="215">
        <f t="shared" si="8"/>
        <v>0</v>
      </c>
      <c r="BJ164" s="17" t="s">
        <v>81</v>
      </c>
      <c r="BK164" s="215">
        <f t="shared" si="9"/>
        <v>0</v>
      </c>
      <c r="BL164" s="17" t="s">
        <v>131</v>
      </c>
      <c r="BM164" s="214" t="s">
        <v>207</v>
      </c>
    </row>
    <row r="165" spans="1:65" s="2" customFormat="1" ht="32.450000000000003" customHeight="1">
      <c r="A165" s="34"/>
      <c r="B165" s="35"/>
      <c r="C165" s="203" t="s">
        <v>208</v>
      </c>
      <c r="D165" s="203" t="s">
        <v>126</v>
      </c>
      <c r="E165" s="204" t="s">
        <v>209</v>
      </c>
      <c r="F165" s="205" t="s">
        <v>210</v>
      </c>
      <c r="G165" s="206" t="s">
        <v>171</v>
      </c>
      <c r="H165" s="207">
        <v>49.344999999999999</v>
      </c>
      <c r="I165" s="208"/>
      <c r="J165" s="209">
        <f t="shared" si="0"/>
        <v>0</v>
      </c>
      <c r="K165" s="205" t="s">
        <v>130</v>
      </c>
      <c r="L165" s="39"/>
      <c r="M165" s="210" t="s">
        <v>1</v>
      </c>
      <c r="N165" s="211" t="s">
        <v>38</v>
      </c>
      <c r="O165" s="71"/>
      <c r="P165" s="212">
        <f t="shared" si="1"/>
        <v>0</v>
      </c>
      <c r="Q165" s="212">
        <v>7.9799999999999996E-2</v>
      </c>
      <c r="R165" s="212">
        <f t="shared" si="2"/>
        <v>3.9377309999999999</v>
      </c>
      <c r="S165" s="212">
        <v>0</v>
      </c>
      <c r="T165" s="213">
        <f t="shared" si="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131</v>
      </c>
      <c r="AT165" s="214" t="s">
        <v>126</v>
      </c>
      <c r="AU165" s="214" t="s">
        <v>83</v>
      </c>
      <c r="AY165" s="17" t="s">
        <v>123</v>
      </c>
      <c r="BE165" s="215">
        <f t="shared" si="4"/>
        <v>0</v>
      </c>
      <c r="BF165" s="215">
        <f t="shared" si="5"/>
        <v>0</v>
      </c>
      <c r="BG165" s="215">
        <f t="shared" si="6"/>
        <v>0</v>
      </c>
      <c r="BH165" s="215">
        <f t="shared" si="7"/>
        <v>0</v>
      </c>
      <c r="BI165" s="215">
        <f t="shared" si="8"/>
        <v>0</v>
      </c>
      <c r="BJ165" s="17" t="s">
        <v>81</v>
      </c>
      <c r="BK165" s="215">
        <f t="shared" si="9"/>
        <v>0</v>
      </c>
      <c r="BL165" s="17" t="s">
        <v>131</v>
      </c>
      <c r="BM165" s="214" t="s">
        <v>211</v>
      </c>
    </row>
    <row r="166" spans="1:65" s="2" customFormat="1" ht="32.450000000000003" customHeight="1">
      <c r="A166" s="34"/>
      <c r="B166" s="35"/>
      <c r="C166" s="203" t="s">
        <v>212</v>
      </c>
      <c r="D166" s="203" t="s">
        <v>126</v>
      </c>
      <c r="E166" s="204" t="s">
        <v>213</v>
      </c>
      <c r="F166" s="205" t="s">
        <v>214</v>
      </c>
      <c r="G166" s="206" t="s">
        <v>171</v>
      </c>
      <c r="H166" s="207">
        <v>49.344999999999999</v>
      </c>
      <c r="I166" s="208"/>
      <c r="J166" s="209">
        <f t="shared" si="0"/>
        <v>0</v>
      </c>
      <c r="K166" s="205" t="s">
        <v>130</v>
      </c>
      <c r="L166" s="39"/>
      <c r="M166" s="210" t="s">
        <v>1</v>
      </c>
      <c r="N166" s="211" t="s">
        <v>38</v>
      </c>
      <c r="O166" s="71"/>
      <c r="P166" s="212">
        <f t="shared" si="1"/>
        <v>0</v>
      </c>
      <c r="Q166" s="212">
        <v>5.3400000000000001E-3</v>
      </c>
      <c r="R166" s="212">
        <f t="shared" si="2"/>
        <v>0.26350230000000002</v>
      </c>
      <c r="S166" s="212">
        <v>0</v>
      </c>
      <c r="T166" s="213">
        <f t="shared" si="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131</v>
      </c>
      <c r="AT166" s="214" t="s">
        <v>126</v>
      </c>
      <c r="AU166" s="214" t="s">
        <v>83</v>
      </c>
      <c r="AY166" s="17" t="s">
        <v>123</v>
      </c>
      <c r="BE166" s="215">
        <f t="shared" si="4"/>
        <v>0</v>
      </c>
      <c r="BF166" s="215">
        <f t="shared" si="5"/>
        <v>0</v>
      </c>
      <c r="BG166" s="215">
        <f t="shared" si="6"/>
        <v>0</v>
      </c>
      <c r="BH166" s="215">
        <f t="shared" si="7"/>
        <v>0</v>
      </c>
      <c r="BI166" s="215">
        <f t="shared" si="8"/>
        <v>0</v>
      </c>
      <c r="BJ166" s="17" t="s">
        <v>81</v>
      </c>
      <c r="BK166" s="215">
        <f t="shared" si="9"/>
        <v>0</v>
      </c>
      <c r="BL166" s="17" t="s">
        <v>131</v>
      </c>
      <c r="BM166" s="214" t="s">
        <v>215</v>
      </c>
    </row>
    <row r="167" spans="1:65" s="2" customFormat="1" ht="32.450000000000003" customHeight="1">
      <c r="A167" s="34"/>
      <c r="B167" s="35"/>
      <c r="C167" s="203" t="s">
        <v>216</v>
      </c>
      <c r="D167" s="203" t="s">
        <v>126</v>
      </c>
      <c r="E167" s="204" t="s">
        <v>217</v>
      </c>
      <c r="F167" s="205" t="s">
        <v>218</v>
      </c>
      <c r="G167" s="206" t="s">
        <v>171</v>
      </c>
      <c r="H167" s="207">
        <v>49.344999999999999</v>
      </c>
      <c r="I167" s="208"/>
      <c r="J167" s="209">
        <f t="shared" si="0"/>
        <v>0</v>
      </c>
      <c r="K167" s="205" t="s">
        <v>130</v>
      </c>
      <c r="L167" s="39"/>
      <c r="M167" s="210" t="s">
        <v>1</v>
      </c>
      <c r="N167" s="211" t="s">
        <v>38</v>
      </c>
      <c r="O167" s="71"/>
      <c r="P167" s="212">
        <f t="shared" si="1"/>
        <v>0</v>
      </c>
      <c r="Q167" s="212">
        <v>9.8999999999999999E-4</v>
      </c>
      <c r="R167" s="212">
        <f t="shared" si="2"/>
        <v>4.8851550000000001E-2</v>
      </c>
      <c r="S167" s="212">
        <v>0</v>
      </c>
      <c r="T167" s="213">
        <f t="shared" si="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131</v>
      </c>
      <c r="AT167" s="214" t="s">
        <v>126</v>
      </c>
      <c r="AU167" s="214" t="s">
        <v>83</v>
      </c>
      <c r="AY167" s="17" t="s">
        <v>123</v>
      </c>
      <c r="BE167" s="215">
        <f t="shared" si="4"/>
        <v>0</v>
      </c>
      <c r="BF167" s="215">
        <f t="shared" si="5"/>
        <v>0</v>
      </c>
      <c r="BG167" s="215">
        <f t="shared" si="6"/>
        <v>0</v>
      </c>
      <c r="BH167" s="215">
        <f t="shared" si="7"/>
        <v>0</v>
      </c>
      <c r="BI167" s="215">
        <f t="shared" si="8"/>
        <v>0</v>
      </c>
      <c r="BJ167" s="17" t="s">
        <v>81</v>
      </c>
      <c r="BK167" s="215">
        <f t="shared" si="9"/>
        <v>0</v>
      </c>
      <c r="BL167" s="17" t="s">
        <v>131</v>
      </c>
      <c r="BM167" s="214" t="s">
        <v>219</v>
      </c>
    </row>
    <row r="168" spans="1:65" s="2" customFormat="1" ht="21.6" customHeight="1">
      <c r="A168" s="34"/>
      <c r="B168" s="35"/>
      <c r="C168" s="203" t="s">
        <v>220</v>
      </c>
      <c r="D168" s="203" t="s">
        <v>126</v>
      </c>
      <c r="E168" s="204" t="s">
        <v>221</v>
      </c>
      <c r="F168" s="205" t="s">
        <v>222</v>
      </c>
      <c r="G168" s="206" t="s">
        <v>171</v>
      </c>
      <c r="H168" s="207">
        <v>49.344999999999999</v>
      </c>
      <c r="I168" s="208"/>
      <c r="J168" s="209">
        <f t="shared" si="0"/>
        <v>0</v>
      </c>
      <c r="K168" s="205" t="s">
        <v>130</v>
      </c>
      <c r="L168" s="39"/>
      <c r="M168" s="210" t="s">
        <v>1</v>
      </c>
      <c r="N168" s="211" t="s">
        <v>38</v>
      </c>
      <c r="O168" s="71"/>
      <c r="P168" s="212">
        <f t="shared" si="1"/>
        <v>0</v>
      </c>
      <c r="Q168" s="212">
        <v>1.58E-3</v>
      </c>
      <c r="R168" s="212">
        <f t="shared" si="2"/>
        <v>7.7965099999999996E-2</v>
      </c>
      <c r="S168" s="212">
        <v>0</v>
      </c>
      <c r="T168" s="213">
        <f t="shared" si="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4" t="s">
        <v>131</v>
      </c>
      <c r="AT168" s="214" t="s">
        <v>126</v>
      </c>
      <c r="AU168" s="214" t="s">
        <v>83</v>
      </c>
      <c r="AY168" s="17" t="s">
        <v>123</v>
      </c>
      <c r="BE168" s="215">
        <f t="shared" si="4"/>
        <v>0</v>
      </c>
      <c r="BF168" s="215">
        <f t="shared" si="5"/>
        <v>0</v>
      </c>
      <c r="BG168" s="215">
        <f t="shared" si="6"/>
        <v>0</v>
      </c>
      <c r="BH168" s="215">
        <f t="shared" si="7"/>
        <v>0</v>
      </c>
      <c r="BI168" s="215">
        <f t="shared" si="8"/>
        <v>0</v>
      </c>
      <c r="BJ168" s="17" t="s">
        <v>81</v>
      </c>
      <c r="BK168" s="215">
        <f t="shared" si="9"/>
        <v>0</v>
      </c>
      <c r="BL168" s="17" t="s">
        <v>131</v>
      </c>
      <c r="BM168" s="214" t="s">
        <v>223</v>
      </c>
    </row>
    <row r="169" spans="1:65" s="2" customFormat="1" ht="32.450000000000003" customHeight="1">
      <c r="A169" s="34"/>
      <c r="B169" s="35"/>
      <c r="C169" s="203" t="s">
        <v>7</v>
      </c>
      <c r="D169" s="203" t="s">
        <v>126</v>
      </c>
      <c r="E169" s="204" t="s">
        <v>224</v>
      </c>
      <c r="F169" s="205" t="s">
        <v>225</v>
      </c>
      <c r="G169" s="206" t="s">
        <v>171</v>
      </c>
      <c r="H169" s="207">
        <v>49.344999999999999</v>
      </c>
      <c r="I169" s="208"/>
      <c r="J169" s="209">
        <f t="shared" si="0"/>
        <v>0</v>
      </c>
      <c r="K169" s="205" t="s">
        <v>130</v>
      </c>
      <c r="L169" s="39"/>
      <c r="M169" s="210" t="s">
        <v>1</v>
      </c>
      <c r="N169" s="211" t="s">
        <v>38</v>
      </c>
      <c r="O169" s="71"/>
      <c r="P169" s="212">
        <f t="shared" si="1"/>
        <v>0</v>
      </c>
      <c r="Q169" s="212">
        <v>5.3800000000000002E-3</v>
      </c>
      <c r="R169" s="212">
        <f t="shared" si="2"/>
        <v>0.26547609999999999</v>
      </c>
      <c r="S169" s="212">
        <v>0</v>
      </c>
      <c r="T169" s="213">
        <f t="shared" si="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4" t="s">
        <v>131</v>
      </c>
      <c r="AT169" s="214" t="s">
        <v>126</v>
      </c>
      <c r="AU169" s="214" t="s">
        <v>83</v>
      </c>
      <c r="AY169" s="17" t="s">
        <v>123</v>
      </c>
      <c r="BE169" s="215">
        <f t="shared" si="4"/>
        <v>0</v>
      </c>
      <c r="BF169" s="215">
        <f t="shared" si="5"/>
        <v>0</v>
      </c>
      <c r="BG169" s="215">
        <f t="shared" si="6"/>
        <v>0</v>
      </c>
      <c r="BH169" s="215">
        <f t="shared" si="7"/>
        <v>0</v>
      </c>
      <c r="BI169" s="215">
        <f t="shared" si="8"/>
        <v>0</v>
      </c>
      <c r="BJ169" s="17" t="s">
        <v>81</v>
      </c>
      <c r="BK169" s="215">
        <f t="shared" si="9"/>
        <v>0</v>
      </c>
      <c r="BL169" s="17" t="s">
        <v>131</v>
      </c>
      <c r="BM169" s="214" t="s">
        <v>226</v>
      </c>
    </row>
    <row r="170" spans="1:65" s="12" customFormat="1" ht="22.9" customHeight="1">
      <c r="B170" s="187"/>
      <c r="C170" s="188"/>
      <c r="D170" s="189" t="s">
        <v>72</v>
      </c>
      <c r="E170" s="201" t="s">
        <v>174</v>
      </c>
      <c r="F170" s="201" t="s">
        <v>227</v>
      </c>
      <c r="G170" s="188"/>
      <c r="H170" s="188"/>
      <c r="I170" s="191"/>
      <c r="J170" s="202">
        <f>BK170</f>
        <v>0</v>
      </c>
      <c r="K170" s="188"/>
      <c r="L170" s="193"/>
      <c r="M170" s="194"/>
      <c r="N170" s="195"/>
      <c r="O170" s="195"/>
      <c r="P170" s="196">
        <f>P171</f>
        <v>0</v>
      </c>
      <c r="Q170" s="195"/>
      <c r="R170" s="196">
        <f>R171</f>
        <v>2.5999999999999999E-2</v>
      </c>
      <c r="S170" s="195"/>
      <c r="T170" s="197">
        <f>T171</f>
        <v>0</v>
      </c>
      <c r="AR170" s="198" t="s">
        <v>81</v>
      </c>
      <c r="AT170" s="199" t="s">
        <v>72</v>
      </c>
      <c r="AU170" s="199" t="s">
        <v>81</v>
      </c>
      <c r="AY170" s="198" t="s">
        <v>123</v>
      </c>
      <c r="BK170" s="200">
        <f>BK171</f>
        <v>0</v>
      </c>
    </row>
    <row r="171" spans="1:65" s="2" customFormat="1" ht="32.450000000000003" customHeight="1">
      <c r="A171" s="34"/>
      <c r="B171" s="35"/>
      <c r="C171" s="203" t="s">
        <v>228</v>
      </c>
      <c r="D171" s="203" t="s">
        <v>126</v>
      </c>
      <c r="E171" s="204" t="s">
        <v>229</v>
      </c>
      <c r="F171" s="205" t="s">
        <v>230</v>
      </c>
      <c r="G171" s="206" t="s">
        <v>171</v>
      </c>
      <c r="H171" s="207">
        <v>200</v>
      </c>
      <c r="I171" s="208"/>
      <c r="J171" s="209">
        <f>ROUND(I171*H171,2)</f>
        <v>0</v>
      </c>
      <c r="K171" s="205" t="s">
        <v>130</v>
      </c>
      <c r="L171" s="39"/>
      <c r="M171" s="210" t="s">
        <v>1</v>
      </c>
      <c r="N171" s="211" t="s">
        <v>38</v>
      </c>
      <c r="O171" s="71"/>
      <c r="P171" s="212">
        <f>O171*H171</f>
        <v>0</v>
      </c>
      <c r="Q171" s="212">
        <v>1.2999999999999999E-4</v>
      </c>
      <c r="R171" s="212">
        <f>Q171*H171</f>
        <v>2.5999999999999999E-2</v>
      </c>
      <c r="S171" s="212">
        <v>0</v>
      </c>
      <c r="T171" s="21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4" t="s">
        <v>131</v>
      </c>
      <c r="AT171" s="214" t="s">
        <v>126</v>
      </c>
      <c r="AU171" s="214" t="s">
        <v>83</v>
      </c>
      <c r="AY171" s="17" t="s">
        <v>123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7" t="s">
        <v>81</v>
      </c>
      <c r="BK171" s="215">
        <f>ROUND(I171*H171,2)</f>
        <v>0</v>
      </c>
      <c r="BL171" s="17" t="s">
        <v>131</v>
      </c>
      <c r="BM171" s="214" t="s">
        <v>231</v>
      </c>
    </row>
    <row r="172" spans="1:65" s="12" customFormat="1" ht="22.9" customHeight="1">
      <c r="B172" s="187"/>
      <c r="C172" s="188"/>
      <c r="D172" s="189" t="s">
        <v>72</v>
      </c>
      <c r="E172" s="201" t="s">
        <v>232</v>
      </c>
      <c r="F172" s="201" t="s">
        <v>233</v>
      </c>
      <c r="G172" s="188"/>
      <c r="H172" s="188"/>
      <c r="I172" s="191"/>
      <c r="J172" s="202">
        <f>BK172</f>
        <v>0</v>
      </c>
      <c r="K172" s="188"/>
      <c r="L172" s="193"/>
      <c r="M172" s="194"/>
      <c r="N172" s="195"/>
      <c r="O172" s="195"/>
      <c r="P172" s="196">
        <f>SUM(P173:P177)</f>
        <v>0</v>
      </c>
      <c r="Q172" s="195"/>
      <c r="R172" s="196">
        <f>SUM(R173:R177)</f>
        <v>0</v>
      </c>
      <c r="S172" s="195"/>
      <c r="T172" s="197">
        <f>SUM(T173:T177)</f>
        <v>0</v>
      </c>
      <c r="AR172" s="198" t="s">
        <v>81</v>
      </c>
      <c r="AT172" s="199" t="s">
        <v>72</v>
      </c>
      <c r="AU172" s="199" t="s">
        <v>81</v>
      </c>
      <c r="AY172" s="198" t="s">
        <v>123</v>
      </c>
      <c r="BK172" s="200">
        <f>SUM(BK173:BK177)</f>
        <v>0</v>
      </c>
    </row>
    <row r="173" spans="1:65" s="2" customFormat="1" ht="32.450000000000003" customHeight="1">
      <c r="A173" s="34"/>
      <c r="B173" s="35"/>
      <c r="C173" s="203" t="s">
        <v>234</v>
      </c>
      <c r="D173" s="203" t="s">
        <v>126</v>
      </c>
      <c r="E173" s="204" t="s">
        <v>235</v>
      </c>
      <c r="F173" s="205" t="s">
        <v>236</v>
      </c>
      <c r="G173" s="206" t="s">
        <v>150</v>
      </c>
      <c r="H173" s="207">
        <v>19.443000000000001</v>
      </c>
      <c r="I173" s="208"/>
      <c r="J173" s="209">
        <f>ROUND(I173*H173,2)</f>
        <v>0</v>
      </c>
      <c r="K173" s="205" t="s">
        <v>130</v>
      </c>
      <c r="L173" s="39"/>
      <c r="M173" s="210" t="s">
        <v>1</v>
      </c>
      <c r="N173" s="211" t="s">
        <v>38</v>
      </c>
      <c r="O173" s="71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4" t="s">
        <v>131</v>
      </c>
      <c r="AT173" s="214" t="s">
        <v>126</v>
      </c>
      <c r="AU173" s="214" t="s">
        <v>83</v>
      </c>
      <c r="AY173" s="17" t="s">
        <v>123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7" t="s">
        <v>81</v>
      </c>
      <c r="BK173" s="215">
        <f>ROUND(I173*H173,2)</f>
        <v>0</v>
      </c>
      <c r="BL173" s="17" t="s">
        <v>131</v>
      </c>
      <c r="BM173" s="214" t="s">
        <v>237</v>
      </c>
    </row>
    <row r="174" spans="1:65" s="2" customFormat="1" ht="43.15" customHeight="1">
      <c r="A174" s="34"/>
      <c r="B174" s="35"/>
      <c r="C174" s="203" t="s">
        <v>238</v>
      </c>
      <c r="D174" s="203" t="s">
        <v>126</v>
      </c>
      <c r="E174" s="204" t="s">
        <v>239</v>
      </c>
      <c r="F174" s="205" t="s">
        <v>240</v>
      </c>
      <c r="G174" s="206" t="s">
        <v>150</v>
      </c>
      <c r="H174" s="207">
        <v>369.41699999999997</v>
      </c>
      <c r="I174" s="208"/>
      <c r="J174" s="209">
        <f>ROUND(I174*H174,2)</f>
        <v>0</v>
      </c>
      <c r="K174" s="205" t="s">
        <v>130</v>
      </c>
      <c r="L174" s="39"/>
      <c r="M174" s="210" t="s">
        <v>1</v>
      </c>
      <c r="N174" s="211" t="s">
        <v>38</v>
      </c>
      <c r="O174" s="71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131</v>
      </c>
      <c r="AT174" s="214" t="s">
        <v>126</v>
      </c>
      <c r="AU174" s="214" t="s">
        <v>83</v>
      </c>
      <c r="AY174" s="17" t="s">
        <v>123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7" t="s">
        <v>81</v>
      </c>
      <c r="BK174" s="215">
        <f>ROUND(I174*H174,2)</f>
        <v>0</v>
      </c>
      <c r="BL174" s="17" t="s">
        <v>131</v>
      </c>
      <c r="BM174" s="214" t="s">
        <v>241</v>
      </c>
    </row>
    <row r="175" spans="1:65" s="13" customFormat="1" ht="11.25">
      <c r="B175" s="216"/>
      <c r="C175" s="217"/>
      <c r="D175" s="218" t="s">
        <v>136</v>
      </c>
      <c r="E175" s="217"/>
      <c r="F175" s="220" t="s">
        <v>242</v>
      </c>
      <c r="G175" s="217"/>
      <c r="H175" s="221">
        <v>369.41699999999997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136</v>
      </c>
      <c r="AU175" s="227" t="s">
        <v>83</v>
      </c>
      <c r="AV175" s="13" t="s">
        <v>83</v>
      </c>
      <c r="AW175" s="13" t="s">
        <v>4</v>
      </c>
      <c r="AX175" s="13" t="s">
        <v>81</v>
      </c>
      <c r="AY175" s="227" t="s">
        <v>123</v>
      </c>
    </row>
    <row r="176" spans="1:65" s="2" customFormat="1" ht="32.450000000000003" customHeight="1">
      <c r="A176" s="34"/>
      <c r="B176" s="35"/>
      <c r="C176" s="203" t="s">
        <v>243</v>
      </c>
      <c r="D176" s="203" t="s">
        <v>126</v>
      </c>
      <c r="E176" s="204" t="s">
        <v>244</v>
      </c>
      <c r="F176" s="205" t="s">
        <v>245</v>
      </c>
      <c r="G176" s="206" t="s">
        <v>150</v>
      </c>
      <c r="H176" s="207">
        <v>19.443000000000001</v>
      </c>
      <c r="I176" s="208"/>
      <c r="J176" s="209">
        <f>ROUND(I176*H176,2)</f>
        <v>0</v>
      </c>
      <c r="K176" s="205" t="s">
        <v>130</v>
      </c>
      <c r="L176" s="39"/>
      <c r="M176" s="210" t="s">
        <v>1</v>
      </c>
      <c r="N176" s="211" t="s">
        <v>38</v>
      </c>
      <c r="O176" s="71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131</v>
      </c>
      <c r="AT176" s="214" t="s">
        <v>126</v>
      </c>
      <c r="AU176" s="214" t="s">
        <v>83</v>
      </c>
      <c r="AY176" s="17" t="s">
        <v>123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7" t="s">
        <v>81</v>
      </c>
      <c r="BK176" s="215">
        <f>ROUND(I176*H176,2)</f>
        <v>0</v>
      </c>
      <c r="BL176" s="17" t="s">
        <v>131</v>
      </c>
      <c r="BM176" s="214" t="s">
        <v>246</v>
      </c>
    </row>
    <row r="177" spans="1:65" s="2" customFormat="1" ht="43.15" customHeight="1">
      <c r="A177" s="34"/>
      <c r="B177" s="35"/>
      <c r="C177" s="203" t="s">
        <v>247</v>
      </c>
      <c r="D177" s="203" t="s">
        <v>126</v>
      </c>
      <c r="E177" s="204" t="s">
        <v>248</v>
      </c>
      <c r="F177" s="205" t="s">
        <v>249</v>
      </c>
      <c r="G177" s="206" t="s">
        <v>150</v>
      </c>
      <c r="H177" s="207">
        <v>19.443000000000001</v>
      </c>
      <c r="I177" s="208"/>
      <c r="J177" s="209">
        <f>ROUND(I177*H177,2)</f>
        <v>0</v>
      </c>
      <c r="K177" s="205" t="s">
        <v>130</v>
      </c>
      <c r="L177" s="39"/>
      <c r="M177" s="210" t="s">
        <v>1</v>
      </c>
      <c r="N177" s="211" t="s">
        <v>38</v>
      </c>
      <c r="O177" s="71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131</v>
      </c>
      <c r="AT177" s="214" t="s">
        <v>126</v>
      </c>
      <c r="AU177" s="214" t="s">
        <v>83</v>
      </c>
      <c r="AY177" s="17" t="s">
        <v>123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81</v>
      </c>
      <c r="BK177" s="215">
        <f>ROUND(I177*H177,2)</f>
        <v>0</v>
      </c>
      <c r="BL177" s="17" t="s">
        <v>131</v>
      </c>
      <c r="BM177" s="214" t="s">
        <v>250</v>
      </c>
    </row>
    <row r="178" spans="1:65" s="12" customFormat="1" ht="22.9" customHeight="1">
      <c r="B178" s="187"/>
      <c r="C178" s="188"/>
      <c r="D178" s="189" t="s">
        <v>72</v>
      </c>
      <c r="E178" s="201" t="s">
        <v>251</v>
      </c>
      <c r="F178" s="201" t="s">
        <v>252</v>
      </c>
      <c r="G178" s="188"/>
      <c r="H178" s="188"/>
      <c r="I178" s="191"/>
      <c r="J178" s="202">
        <f>BK178</f>
        <v>0</v>
      </c>
      <c r="K178" s="188"/>
      <c r="L178" s="193"/>
      <c r="M178" s="194"/>
      <c r="N178" s="195"/>
      <c r="O178" s="195"/>
      <c r="P178" s="196">
        <f>P179</f>
        <v>0</v>
      </c>
      <c r="Q178" s="195"/>
      <c r="R178" s="196">
        <f>R179</f>
        <v>0</v>
      </c>
      <c r="S178" s="195"/>
      <c r="T178" s="197">
        <f>T179</f>
        <v>0</v>
      </c>
      <c r="AR178" s="198" t="s">
        <v>81</v>
      </c>
      <c r="AT178" s="199" t="s">
        <v>72</v>
      </c>
      <c r="AU178" s="199" t="s">
        <v>81</v>
      </c>
      <c r="AY178" s="198" t="s">
        <v>123</v>
      </c>
      <c r="BK178" s="200">
        <f>BK179</f>
        <v>0</v>
      </c>
    </row>
    <row r="179" spans="1:65" s="2" customFormat="1" ht="21.6" customHeight="1">
      <c r="A179" s="34"/>
      <c r="B179" s="35"/>
      <c r="C179" s="203" t="s">
        <v>253</v>
      </c>
      <c r="D179" s="203" t="s">
        <v>126</v>
      </c>
      <c r="E179" s="204" t="s">
        <v>254</v>
      </c>
      <c r="F179" s="205" t="s">
        <v>255</v>
      </c>
      <c r="G179" s="206" t="s">
        <v>150</v>
      </c>
      <c r="H179" s="207">
        <v>117.14100000000001</v>
      </c>
      <c r="I179" s="208"/>
      <c r="J179" s="209">
        <f>ROUND(I179*H179,2)</f>
        <v>0</v>
      </c>
      <c r="K179" s="205" t="s">
        <v>130</v>
      </c>
      <c r="L179" s="39"/>
      <c r="M179" s="210" t="s">
        <v>1</v>
      </c>
      <c r="N179" s="211" t="s">
        <v>38</v>
      </c>
      <c r="O179" s="7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131</v>
      </c>
      <c r="AT179" s="214" t="s">
        <v>126</v>
      </c>
      <c r="AU179" s="214" t="s">
        <v>83</v>
      </c>
      <c r="AY179" s="17" t="s">
        <v>123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7" t="s">
        <v>81</v>
      </c>
      <c r="BK179" s="215">
        <f>ROUND(I179*H179,2)</f>
        <v>0</v>
      </c>
      <c r="BL179" s="17" t="s">
        <v>131</v>
      </c>
      <c r="BM179" s="214" t="s">
        <v>256</v>
      </c>
    </row>
    <row r="180" spans="1:65" s="12" customFormat="1" ht="25.9" customHeight="1">
      <c r="B180" s="187"/>
      <c r="C180" s="188"/>
      <c r="D180" s="189" t="s">
        <v>72</v>
      </c>
      <c r="E180" s="190" t="s">
        <v>257</v>
      </c>
      <c r="F180" s="190" t="s">
        <v>258</v>
      </c>
      <c r="G180" s="188"/>
      <c r="H180" s="188"/>
      <c r="I180" s="191"/>
      <c r="J180" s="192">
        <f>BK180</f>
        <v>0</v>
      </c>
      <c r="K180" s="188"/>
      <c r="L180" s="193"/>
      <c r="M180" s="194"/>
      <c r="N180" s="195"/>
      <c r="O180" s="195"/>
      <c r="P180" s="196">
        <f>P181+P183</f>
        <v>0</v>
      </c>
      <c r="Q180" s="195"/>
      <c r="R180" s="196">
        <f>R181+R183</f>
        <v>0.97429999999999994</v>
      </c>
      <c r="S180" s="195"/>
      <c r="T180" s="197">
        <f>T181+T183</f>
        <v>0.186</v>
      </c>
      <c r="AR180" s="198" t="s">
        <v>83</v>
      </c>
      <c r="AT180" s="199" t="s">
        <v>72</v>
      </c>
      <c r="AU180" s="199" t="s">
        <v>73</v>
      </c>
      <c r="AY180" s="198" t="s">
        <v>123</v>
      </c>
      <c r="BK180" s="200">
        <f>BK181+BK183</f>
        <v>0</v>
      </c>
    </row>
    <row r="181" spans="1:65" s="12" customFormat="1" ht="22.9" customHeight="1">
      <c r="B181" s="187"/>
      <c r="C181" s="188"/>
      <c r="D181" s="189" t="s">
        <v>72</v>
      </c>
      <c r="E181" s="201" t="s">
        <v>259</v>
      </c>
      <c r="F181" s="201" t="s">
        <v>260</v>
      </c>
      <c r="G181" s="188"/>
      <c r="H181" s="188"/>
      <c r="I181" s="191"/>
      <c r="J181" s="202">
        <f>BK181</f>
        <v>0</v>
      </c>
      <c r="K181" s="188"/>
      <c r="L181" s="193"/>
      <c r="M181" s="194"/>
      <c r="N181" s="195"/>
      <c r="O181" s="195"/>
      <c r="P181" s="196">
        <f>P182</f>
        <v>0</v>
      </c>
      <c r="Q181" s="195"/>
      <c r="R181" s="196">
        <f>R182</f>
        <v>0</v>
      </c>
      <c r="S181" s="195"/>
      <c r="T181" s="197">
        <f>T182</f>
        <v>0</v>
      </c>
      <c r="AR181" s="198" t="s">
        <v>83</v>
      </c>
      <c r="AT181" s="199" t="s">
        <v>72</v>
      </c>
      <c r="AU181" s="199" t="s">
        <v>81</v>
      </c>
      <c r="AY181" s="198" t="s">
        <v>123</v>
      </c>
      <c r="BK181" s="200">
        <f>BK182</f>
        <v>0</v>
      </c>
    </row>
    <row r="182" spans="1:65" s="2" customFormat="1" ht="21.6" customHeight="1">
      <c r="A182" s="34"/>
      <c r="B182" s="35"/>
      <c r="C182" s="203" t="s">
        <v>261</v>
      </c>
      <c r="D182" s="203" t="s">
        <v>126</v>
      </c>
      <c r="E182" s="204" t="s">
        <v>262</v>
      </c>
      <c r="F182" s="205" t="s">
        <v>263</v>
      </c>
      <c r="G182" s="206" t="s">
        <v>156</v>
      </c>
      <c r="H182" s="207">
        <v>30</v>
      </c>
      <c r="I182" s="208"/>
      <c r="J182" s="209">
        <f>ROUND(I182*H182,2)</f>
        <v>0</v>
      </c>
      <c r="K182" s="205" t="s">
        <v>1</v>
      </c>
      <c r="L182" s="39"/>
      <c r="M182" s="210" t="s">
        <v>1</v>
      </c>
      <c r="N182" s="211" t="s">
        <v>38</v>
      </c>
      <c r="O182" s="71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204</v>
      </c>
      <c r="AT182" s="214" t="s">
        <v>126</v>
      </c>
      <c r="AU182" s="214" t="s">
        <v>83</v>
      </c>
      <c r="AY182" s="17" t="s">
        <v>123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7" t="s">
        <v>81</v>
      </c>
      <c r="BK182" s="215">
        <f>ROUND(I182*H182,2)</f>
        <v>0</v>
      </c>
      <c r="BL182" s="17" t="s">
        <v>204</v>
      </c>
      <c r="BM182" s="214" t="s">
        <v>264</v>
      </c>
    </row>
    <row r="183" spans="1:65" s="12" customFormat="1" ht="22.9" customHeight="1">
      <c r="B183" s="187"/>
      <c r="C183" s="188"/>
      <c r="D183" s="189" t="s">
        <v>72</v>
      </c>
      <c r="E183" s="201" t="s">
        <v>265</v>
      </c>
      <c r="F183" s="201" t="s">
        <v>266</v>
      </c>
      <c r="G183" s="188"/>
      <c r="H183" s="188"/>
      <c r="I183" s="191"/>
      <c r="J183" s="202">
        <f>BK183</f>
        <v>0</v>
      </c>
      <c r="K183" s="188"/>
      <c r="L183" s="193"/>
      <c r="M183" s="194"/>
      <c r="N183" s="195"/>
      <c r="O183" s="195"/>
      <c r="P183" s="196">
        <f>SUM(P184:P192)</f>
        <v>0</v>
      </c>
      <c r="Q183" s="195"/>
      <c r="R183" s="196">
        <f>SUM(R184:R192)</f>
        <v>0.97429999999999994</v>
      </c>
      <c r="S183" s="195"/>
      <c r="T183" s="197">
        <f>SUM(T184:T192)</f>
        <v>0.186</v>
      </c>
      <c r="AR183" s="198" t="s">
        <v>83</v>
      </c>
      <c r="AT183" s="199" t="s">
        <v>72</v>
      </c>
      <c r="AU183" s="199" t="s">
        <v>81</v>
      </c>
      <c r="AY183" s="198" t="s">
        <v>123</v>
      </c>
      <c r="BK183" s="200">
        <f>SUM(BK184:BK192)</f>
        <v>0</v>
      </c>
    </row>
    <row r="184" spans="1:65" s="2" customFormat="1" ht="21.6" customHeight="1">
      <c r="A184" s="34"/>
      <c r="B184" s="35"/>
      <c r="C184" s="203" t="s">
        <v>267</v>
      </c>
      <c r="D184" s="203" t="s">
        <v>126</v>
      </c>
      <c r="E184" s="204" t="s">
        <v>268</v>
      </c>
      <c r="F184" s="205" t="s">
        <v>269</v>
      </c>
      <c r="G184" s="206" t="s">
        <v>171</v>
      </c>
      <c r="H184" s="207">
        <v>600</v>
      </c>
      <c r="I184" s="208"/>
      <c r="J184" s="209">
        <f>ROUND(I184*H184,2)</f>
        <v>0</v>
      </c>
      <c r="K184" s="205" t="s">
        <v>130</v>
      </c>
      <c r="L184" s="39"/>
      <c r="M184" s="210" t="s">
        <v>1</v>
      </c>
      <c r="N184" s="211" t="s">
        <v>38</v>
      </c>
      <c r="O184" s="71"/>
      <c r="P184" s="212">
        <f>O184*H184</f>
        <v>0</v>
      </c>
      <c r="Q184" s="212">
        <v>1E-3</v>
      </c>
      <c r="R184" s="212">
        <f>Q184*H184</f>
        <v>0.6</v>
      </c>
      <c r="S184" s="212">
        <v>3.1E-4</v>
      </c>
      <c r="T184" s="213">
        <f>S184*H184</f>
        <v>0.186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204</v>
      </c>
      <c r="AT184" s="214" t="s">
        <v>126</v>
      </c>
      <c r="AU184" s="214" t="s">
        <v>83</v>
      </c>
      <c r="AY184" s="17" t="s">
        <v>123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81</v>
      </c>
      <c r="BK184" s="215">
        <f>ROUND(I184*H184,2)</f>
        <v>0</v>
      </c>
      <c r="BL184" s="17" t="s">
        <v>204</v>
      </c>
      <c r="BM184" s="214" t="s">
        <v>270</v>
      </c>
    </row>
    <row r="185" spans="1:65" s="2" customFormat="1" ht="32.450000000000003" customHeight="1">
      <c r="A185" s="34"/>
      <c r="B185" s="35"/>
      <c r="C185" s="203" t="s">
        <v>271</v>
      </c>
      <c r="D185" s="203" t="s">
        <v>126</v>
      </c>
      <c r="E185" s="204" t="s">
        <v>272</v>
      </c>
      <c r="F185" s="205" t="s">
        <v>273</v>
      </c>
      <c r="G185" s="206" t="s">
        <v>156</v>
      </c>
      <c r="H185" s="207">
        <v>200</v>
      </c>
      <c r="I185" s="208"/>
      <c r="J185" s="209">
        <f>ROUND(I185*H185,2)</f>
        <v>0</v>
      </c>
      <c r="K185" s="205" t="s">
        <v>130</v>
      </c>
      <c r="L185" s="39"/>
      <c r="M185" s="210" t="s">
        <v>1</v>
      </c>
      <c r="N185" s="211" t="s">
        <v>38</v>
      </c>
      <c r="O185" s="71"/>
      <c r="P185" s="212">
        <f>O185*H185</f>
        <v>0</v>
      </c>
      <c r="Q185" s="212">
        <v>1.0000000000000001E-5</v>
      </c>
      <c r="R185" s="212">
        <f>Q185*H185</f>
        <v>2E-3</v>
      </c>
      <c r="S185" s="212">
        <v>0</v>
      </c>
      <c r="T185" s="21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204</v>
      </c>
      <c r="AT185" s="214" t="s">
        <v>126</v>
      </c>
      <c r="AU185" s="214" t="s">
        <v>83</v>
      </c>
      <c r="AY185" s="17" t="s">
        <v>123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7" t="s">
        <v>81</v>
      </c>
      <c r="BK185" s="215">
        <f>ROUND(I185*H185,2)</f>
        <v>0</v>
      </c>
      <c r="BL185" s="17" t="s">
        <v>204</v>
      </c>
      <c r="BM185" s="214" t="s">
        <v>274</v>
      </c>
    </row>
    <row r="186" spans="1:65" s="2" customFormat="1" ht="21.6" customHeight="1">
      <c r="A186" s="34"/>
      <c r="B186" s="35"/>
      <c r="C186" s="203" t="s">
        <v>275</v>
      </c>
      <c r="D186" s="203" t="s">
        <v>126</v>
      </c>
      <c r="E186" s="204" t="s">
        <v>276</v>
      </c>
      <c r="F186" s="205" t="s">
        <v>277</v>
      </c>
      <c r="G186" s="206" t="s">
        <v>171</v>
      </c>
      <c r="H186" s="207">
        <v>600</v>
      </c>
      <c r="I186" s="208"/>
      <c r="J186" s="209">
        <f>ROUND(I186*H186,2)</f>
        <v>0</v>
      </c>
      <c r="K186" s="205" t="s">
        <v>130</v>
      </c>
      <c r="L186" s="39"/>
      <c r="M186" s="210" t="s">
        <v>1</v>
      </c>
      <c r="N186" s="211" t="s">
        <v>38</v>
      </c>
      <c r="O186" s="71"/>
      <c r="P186" s="212">
        <f>O186*H186</f>
        <v>0</v>
      </c>
      <c r="Q186" s="212">
        <v>2.0000000000000001E-4</v>
      </c>
      <c r="R186" s="212">
        <f>Q186*H186</f>
        <v>0.12000000000000001</v>
      </c>
      <c r="S186" s="212">
        <v>0</v>
      </c>
      <c r="T186" s="21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4" t="s">
        <v>204</v>
      </c>
      <c r="AT186" s="214" t="s">
        <v>126</v>
      </c>
      <c r="AU186" s="214" t="s">
        <v>83</v>
      </c>
      <c r="AY186" s="17" t="s">
        <v>123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7" t="s">
        <v>81</v>
      </c>
      <c r="BK186" s="215">
        <f>ROUND(I186*H186,2)</f>
        <v>0</v>
      </c>
      <c r="BL186" s="17" t="s">
        <v>204</v>
      </c>
      <c r="BM186" s="214" t="s">
        <v>278</v>
      </c>
    </row>
    <row r="187" spans="1:65" s="2" customFormat="1" ht="43.15" customHeight="1">
      <c r="A187" s="34"/>
      <c r="B187" s="35"/>
      <c r="C187" s="203" t="s">
        <v>279</v>
      </c>
      <c r="D187" s="203" t="s">
        <v>126</v>
      </c>
      <c r="E187" s="204" t="s">
        <v>280</v>
      </c>
      <c r="F187" s="205" t="s">
        <v>281</v>
      </c>
      <c r="G187" s="206" t="s">
        <v>171</v>
      </c>
      <c r="H187" s="207">
        <v>870</v>
      </c>
      <c r="I187" s="208"/>
      <c r="J187" s="209">
        <f>ROUND(I187*H187,2)</f>
        <v>0</v>
      </c>
      <c r="K187" s="205" t="s">
        <v>130</v>
      </c>
      <c r="L187" s="39"/>
      <c r="M187" s="210" t="s">
        <v>1</v>
      </c>
      <c r="N187" s="211" t="s">
        <v>38</v>
      </c>
      <c r="O187" s="71"/>
      <c r="P187" s="212">
        <f>O187*H187</f>
        <v>0</v>
      </c>
      <c r="Q187" s="212">
        <v>2.9E-4</v>
      </c>
      <c r="R187" s="212">
        <f>Q187*H187</f>
        <v>0.25230000000000002</v>
      </c>
      <c r="S187" s="212">
        <v>0</v>
      </c>
      <c r="T187" s="21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204</v>
      </c>
      <c r="AT187" s="214" t="s">
        <v>126</v>
      </c>
      <c r="AU187" s="214" t="s">
        <v>83</v>
      </c>
      <c r="AY187" s="17" t="s">
        <v>123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7" t="s">
        <v>81</v>
      </c>
      <c r="BK187" s="215">
        <f>ROUND(I187*H187,2)</f>
        <v>0</v>
      </c>
      <c r="BL187" s="17" t="s">
        <v>204</v>
      </c>
      <c r="BM187" s="214" t="s">
        <v>282</v>
      </c>
    </row>
    <row r="188" spans="1:65" s="15" customFormat="1" ht="11.25">
      <c r="B188" s="249"/>
      <c r="C188" s="250"/>
      <c r="D188" s="218" t="s">
        <v>136</v>
      </c>
      <c r="E188" s="251" t="s">
        <v>1</v>
      </c>
      <c r="F188" s="252" t="s">
        <v>283</v>
      </c>
      <c r="G188" s="250"/>
      <c r="H188" s="251" t="s">
        <v>1</v>
      </c>
      <c r="I188" s="253"/>
      <c r="J188" s="250"/>
      <c r="K188" s="250"/>
      <c r="L188" s="254"/>
      <c r="M188" s="255"/>
      <c r="N188" s="256"/>
      <c r="O188" s="256"/>
      <c r="P188" s="256"/>
      <c r="Q188" s="256"/>
      <c r="R188" s="256"/>
      <c r="S188" s="256"/>
      <c r="T188" s="257"/>
      <c r="AT188" s="258" t="s">
        <v>136</v>
      </c>
      <c r="AU188" s="258" t="s">
        <v>83</v>
      </c>
      <c r="AV188" s="15" t="s">
        <v>81</v>
      </c>
      <c r="AW188" s="15" t="s">
        <v>30</v>
      </c>
      <c r="AX188" s="15" t="s">
        <v>73</v>
      </c>
      <c r="AY188" s="258" t="s">
        <v>123</v>
      </c>
    </row>
    <row r="189" spans="1:65" s="13" customFormat="1" ht="11.25">
      <c r="B189" s="216"/>
      <c r="C189" s="217"/>
      <c r="D189" s="218" t="s">
        <v>136</v>
      </c>
      <c r="E189" s="219" t="s">
        <v>1</v>
      </c>
      <c r="F189" s="220" t="s">
        <v>284</v>
      </c>
      <c r="G189" s="217"/>
      <c r="H189" s="221">
        <v>270</v>
      </c>
      <c r="I189" s="222"/>
      <c r="J189" s="217"/>
      <c r="K189" s="217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136</v>
      </c>
      <c r="AU189" s="227" t="s">
        <v>83</v>
      </c>
      <c r="AV189" s="13" t="s">
        <v>83</v>
      </c>
      <c r="AW189" s="13" t="s">
        <v>30</v>
      </c>
      <c r="AX189" s="13" t="s">
        <v>73</v>
      </c>
      <c r="AY189" s="227" t="s">
        <v>123</v>
      </c>
    </row>
    <row r="190" spans="1:65" s="15" customFormat="1" ht="11.25">
      <c r="B190" s="249"/>
      <c r="C190" s="250"/>
      <c r="D190" s="218" t="s">
        <v>136</v>
      </c>
      <c r="E190" s="251" t="s">
        <v>1</v>
      </c>
      <c r="F190" s="252" t="s">
        <v>285</v>
      </c>
      <c r="G190" s="250"/>
      <c r="H190" s="251" t="s">
        <v>1</v>
      </c>
      <c r="I190" s="253"/>
      <c r="J190" s="250"/>
      <c r="K190" s="250"/>
      <c r="L190" s="254"/>
      <c r="M190" s="255"/>
      <c r="N190" s="256"/>
      <c r="O190" s="256"/>
      <c r="P190" s="256"/>
      <c r="Q190" s="256"/>
      <c r="R190" s="256"/>
      <c r="S190" s="256"/>
      <c r="T190" s="257"/>
      <c r="AT190" s="258" t="s">
        <v>136</v>
      </c>
      <c r="AU190" s="258" t="s">
        <v>83</v>
      </c>
      <c r="AV190" s="15" t="s">
        <v>81</v>
      </c>
      <c r="AW190" s="15" t="s">
        <v>30</v>
      </c>
      <c r="AX190" s="15" t="s">
        <v>73</v>
      </c>
      <c r="AY190" s="258" t="s">
        <v>123</v>
      </c>
    </row>
    <row r="191" spans="1:65" s="13" customFormat="1" ht="11.25">
      <c r="B191" s="216"/>
      <c r="C191" s="217"/>
      <c r="D191" s="218" t="s">
        <v>136</v>
      </c>
      <c r="E191" s="219" t="s">
        <v>1</v>
      </c>
      <c r="F191" s="220" t="s">
        <v>286</v>
      </c>
      <c r="G191" s="217"/>
      <c r="H191" s="221">
        <v>600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136</v>
      </c>
      <c r="AU191" s="227" t="s">
        <v>83</v>
      </c>
      <c r="AV191" s="13" t="s">
        <v>83</v>
      </c>
      <c r="AW191" s="13" t="s">
        <v>30</v>
      </c>
      <c r="AX191" s="13" t="s">
        <v>73</v>
      </c>
      <c r="AY191" s="227" t="s">
        <v>123</v>
      </c>
    </row>
    <row r="192" spans="1:65" s="14" customFormat="1" ht="11.25">
      <c r="B192" s="228"/>
      <c r="C192" s="229"/>
      <c r="D192" s="218" t="s">
        <v>136</v>
      </c>
      <c r="E192" s="230" t="s">
        <v>1</v>
      </c>
      <c r="F192" s="231" t="s">
        <v>159</v>
      </c>
      <c r="G192" s="229"/>
      <c r="H192" s="232">
        <v>870</v>
      </c>
      <c r="I192" s="233"/>
      <c r="J192" s="229"/>
      <c r="K192" s="229"/>
      <c r="L192" s="234"/>
      <c r="M192" s="259"/>
      <c r="N192" s="260"/>
      <c r="O192" s="260"/>
      <c r="P192" s="260"/>
      <c r="Q192" s="260"/>
      <c r="R192" s="260"/>
      <c r="S192" s="260"/>
      <c r="T192" s="261"/>
      <c r="AT192" s="238" t="s">
        <v>136</v>
      </c>
      <c r="AU192" s="238" t="s">
        <v>83</v>
      </c>
      <c r="AV192" s="14" t="s">
        <v>131</v>
      </c>
      <c r="AW192" s="14" t="s">
        <v>30</v>
      </c>
      <c r="AX192" s="14" t="s">
        <v>81</v>
      </c>
      <c r="AY192" s="238" t="s">
        <v>123</v>
      </c>
    </row>
    <row r="193" spans="1:31" s="2" customFormat="1" ht="6.95" customHeight="1">
      <c r="A193" s="34"/>
      <c r="B193" s="54"/>
      <c r="C193" s="55"/>
      <c r="D193" s="55"/>
      <c r="E193" s="55"/>
      <c r="F193" s="55"/>
      <c r="G193" s="55"/>
      <c r="H193" s="55"/>
      <c r="I193" s="152"/>
      <c r="J193" s="55"/>
      <c r="K193" s="55"/>
      <c r="L193" s="39"/>
      <c r="M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</row>
  </sheetData>
  <sheetProtection algorithmName="SHA-512" hashValue="+WLlou7V5sFxeqC2/DN9bWqR6ZlJU1coeYWWvbayQTG/mFFleN34Ogu9Sd/dOaGEyU44UcuJXe9EXahnhGVelg==" saltValue="mv7RFifcKUDWMiNGfPyzNy5EbC5U6gtU0mtAJ9yVAySqwzeLVAe1xgPKGSUqR+Ogd4wPYn5UDgLcGaIuqHqyoQ==" spinCount="100000" sheet="1" objects="1" scenarios="1" formatColumns="0" formatRows="0" autoFilter="0"/>
  <autoFilter ref="C125:K192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8"/>
  <sheetViews>
    <sheetView showGridLines="0" workbookViewId="0"/>
  </sheetViews>
  <sheetFormatPr defaultRowHeight="14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108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8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90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5" customHeight="1">
      <c r="B7" s="20"/>
      <c r="E7" s="309" t="str">
        <f>'Rekapitulace stavby'!K6</f>
        <v>Sokolov SSZT - statické zajištění objektu</v>
      </c>
      <c r="F7" s="310"/>
      <c r="G7" s="310"/>
      <c r="H7" s="310"/>
      <c r="I7" s="108"/>
      <c r="L7" s="20"/>
    </row>
    <row r="8" spans="1:46" s="2" customFormat="1" ht="12" customHeight="1">
      <c r="A8" s="34"/>
      <c r="B8" s="39"/>
      <c r="C8" s="34"/>
      <c r="D8" s="114" t="s">
        <v>91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5" customHeight="1">
      <c r="A9" s="34"/>
      <c r="B9" s="39"/>
      <c r="C9" s="34"/>
      <c r="D9" s="34"/>
      <c r="E9" s="311" t="s">
        <v>287</v>
      </c>
      <c r="F9" s="312"/>
      <c r="G9" s="312"/>
      <c r="H9" s="31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19. 8. 2019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26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26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26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5" customHeight="1">
      <c r="A27" s="119"/>
      <c r="B27" s="120"/>
      <c r="C27" s="119"/>
      <c r="D27" s="119"/>
      <c r="E27" s="315" t="s">
        <v>1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ROUND(J131,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ROUND((SUM(BE131:BE337)),  2)</f>
        <v>0</v>
      </c>
      <c r="G33" s="34"/>
      <c r="H33" s="34"/>
      <c r="I33" s="131">
        <v>0.21</v>
      </c>
      <c r="J33" s="130">
        <f>ROUND(((SUM(BE131:BE337))*I33),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ROUND((SUM(BF131:BF337)),  2)</f>
        <v>0</v>
      </c>
      <c r="G34" s="34"/>
      <c r="H34" s="34"/>
      <c r="I34" s="131">
        <v>0.15</v>
      </c>
      <c r="J34" s="130">
        <f>ROUND(((SUM(BF131:BF337))*I34),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ROUND((SUM(BG131:BG337)),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ROUND((SUM(BH131:BH337)),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ROUND((SUM(BI131:BI337)),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93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4.45" customHeight="1">
      <c r="A85" s="34"/>
      <c r="B85" s="35"/>
      <c r="C85" s="36"/>
      <c r="D85" s="36"/>
      <c r="E85" s="316" t="str">
        <f>E7</f>
        <v>Sokolov SSZT - statické zajištění objektu</v>
      </c>
      <c r="F85" s="317"/>
      <c r="G85" s="317"/>
      <c r="H85" s="3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91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4.45" customHeight="1">
      <c r="A87" s="34"/>
      <c r="B87" s="35"/>
      <c r="C87" s="36"/>
      <c r="D87" s="36"/>
      <c r="E87" s="288" t="str">
        <f>E9</f>
        <v>02 - Stavební část</v>
      </c>
      <c r="F87" s="318"/>
      <c r="G87" s="318"/>
      <c r="H87" s="31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19. 8. 2019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6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6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94</v>
      </c>
      <c r="D94" s="157"/>
      <c r="E94" s="157"/>
      <c r="F94" s="157"/>
      <c r="G94" s="157"/>
      <c r="H94" s="157"/>
      <c r="I94" s="158"/>
      <c r="J94" s="159" t="s">
        <v>95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96</v>
      </c>
      <c r="D96" s="36"/>
      <c r="E96" s="36"/>
      <c r="F96" s="36"/>
      <c r="G96" s="36"/>
      <c r="H96" s="36"/>
      <c r="I96" s="115"/>
      <c r="J96" s="84">
        <f>J131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97</v>
      </c>
    </row>
    <row r="97" spans="1:31" s="9" customFormat="1" ht="24.95" customHeight="1">
      <c r="B97" s="161"/>
      <c r="C97" s="162"/>
      <c r="D97" s="163" t="s">
        <v>98</v>
      </c>
      <c r="E97" s="164"/>
      <c r="F97" s="164"/>
      <c r="G97" s="164"/>
      <c r="H97" s="164"/>
      <c r="I97" s="165"/>
      <c r="J97" s="166">
        <f>J132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288</v>
      </c>
      <c r="E98" s="171"/>
      <c r="F98" s="171"/>
      <c r="G98" s="171"/>
      <c r="H98" s="171"/>
      <c r="I98" s="172"/>
      <c r="J98" s="173">
        <f>J133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289</v>
      </c>
      <c r="E99" s="171"/>
      <c r="F99" s="171"/>
      <c r="G99" s="171"/>
      <c r="H99" s="171"/>
      <c r="I99" s="172"/>
      <c r="J99" s="173">
        <f>J138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102</v>
      </c>
      <c r="E100" s="171"/>
      <c r="F100" s="171"/>
      <c r="G100" s="171"/>
      <c r="H100" s="171"/>
      <c r="I100" s="172"/>
      <c r="J100" s="173">
        <f>J196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103</v>
      </c>
      <c r="E101" s="171"/>
      <c r="F101" s="171"/>
      <c r="G101" s="171"/>
      <c r="H101" s="171"/>
      <c r="I101" s="172"/>
      <c r="J101" s="173">
        <f>J243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104</v>
      </c>
      <c r="E102" s="171"/>
      <c r="F102" s="171"/>
      <c r="G102" s="171"/>
      <c r="H102" s="171"/>
      <c r="I102" s="172"/>
      <c r="J102" s="173">
        <f>J249</f>
        <v>0</v>
      </c>
      <c r="K102" s="169"/>
      <c r="L102" s="174"/>
    </row>
    <row r="103" spans="1:31" s="9" customFormat="1" ht="24.95" customHeight="1">
      <c r="B103" s="161"/>
      <c r="C103" s="162"/>
      <c r="D103" s="163" t="s">
        <v>105</v>
      </c>
      <c r="E103" s="164"/>
      <c r="F103" s="164"/>
      <c r="G103" s="164"/>
      <c r="H103" s="164"/>
      <c r="I103" s="165"/>
      <c r="J103" s="166">
        <f>J251</f>
        <v>0</v>
      </c>
      <c r="K103" s="162"/>
      <c r="L103" s="167"/>
    </row>
    <row r="104" spans="1:31" s="10" customFormat="1" ht="19.899999999999999" customHeight="1">
      <c r="B104" s="168"/>
      <c r="C104" s="169"/>
      <c r="D104" s="170" t="s">
        <v>290</v>
      </c>
      <c r="E104" s="171"/>
      <c r="F104" s="171"/>
      <c r="G104" s="171"/>
      <c r="H104" s="171"/>
      <c r="I104" s="172"/>
      <c r="J104" s="173">
        <f>J252</f>
        <v>0</v>
      </c>
      <c r="K104" s="169"/>
      <c r="L104" s="174"/>
    </row>
    <row r="105" spans="1:31" s="10" customFormat="1" ht="19.899999999999999" customHeight="1">
      <c r="B105" s="168"/>
      <c r="C105" s="169"/>
      <c r="D105" s="170" t="s">
        <v>106</v>
      </c>
      <c r="E105" s="171"/>
      <c r="F105" s="171"/>
      <c r="G105" s="171"/>
      <c r="H105" s="171"/>
      <c r="I105" s="172"/>
      <c r="J105" s="173">
        <f>J258</f>
        <v>0</v>
      </c>
      <c r="K105" s="169"/>
      <c r="L105" s="174"/>
    </row>
    <row r="106" spans="1:31" s="10" customFormat="1" ht="19.899999999999999" customHeight="1">
      <c r="B106" s="168"/>
      <c r="C106" s="169"/>
      <c r="D106" s="170" t="s">
        <v>291</v>
      </c>
      <c r="E106" s="171"/>
      <c r="F106" s="171"/>
      <c r="G106" s="171"/>
      <c r="H106" s="171"/>
      <c r="I106" s="172"/>
      <c r="J106" s="173">
        <f>J262</f>
        <v>0</v>
      </c>
      <c r="K106" s="169"/>
      <c r="L106" s="174"/>
    </row>
    <row r="107" spans="1:31" s="10" customFormat="1" ht="19.899999999999999" customHeight="1">
      <c r="B107" s="168"/>
      <c r="C107" s="169"/>
      <c r="D107" s="170" t="s">
        <v>292</v>
      </c>
      <c r="E107" s="171"/>
      <c r="F107" s="171"/>
      <c r="G107" s="171"/>
      <c r="H107" s="171"/>
      <c r="I107" s="172"/>
      <c r="J107" s="173">
        <f>J267</f>
        <v>0</v>
      </c>
      <c r="K107" s="169"/>
      <c r="L107" s="174"/>
    </row>
    <row r="108" spans="1:31" s="10" customFormat="1" ht="19.899999999999999" customHeight="1">
      <c r="B108" s="168"/>
      <c r="C108" s="169"/>
      <c r="D108" s="170" t="s">
        <v>293</v>
      </c>
      <c r="E108" s="171"/>
      <c r="F108" s="171"/>
      <c r="G108" s="171"/>
      <c r="H108" s="171"/>
      <c r="I108" s="172"/>
      <c r="J108" s="173">
        <f>J281</f>
        <v>0</v>
      </c>
      <c r="K108" s="169"/>
      <c r="L108" s="174"/>
    </row>
    <row r="109" spans="1:31" s="10" customFormat="1" ht="19.899999999999999" customHeight="1">
      <c r="B109" s="168"/>
      <c r="C109" s="169"/>
      <c r="D109" s="170" t="s">
        <v>294</v>
      </c>
      <c r="E109" s="171"/>
      <c r="F109" s="171"/>
      <c r="G109" s="171"/>
      <c r="H109" s="171"/>
      <c r="I109" s="172"/>
      <c r="J109" s="173">
        <f>J305</f>
        <v>0</v>
      </c>
      <c r="K109" s="169"/>
      <c r="L109" s="174"/>
    </row>
    <row r="110" spans="1:31" s="10" customFormat="1" ht="19.899999999999999" customHeight="1">
      <c r="B110" s="168"/>
      <c r="C110" s="169"/>
      <c r="D110" s="170" t="s">
        <v>295</v>
      </c>
      <c r="E110" s="171"/>
      <c r="F110" s="171"/>
      <c r="G110" s="171"/>
      <c r="H110" s="171"/>
      <c r="I110" s="172"/>
      <c r="J110" s="173">
        <f>J328</f>
        <v>0</v>
      </c>
      <c r="K110" s="169"/>
      <c r="L110" s="174"/>
    </row>
    <row r="111" spans="1:31" s="10" customFormat="1" ht="19.899999999999999" customHeight="1">
      <c r="B111" s="168"/>
      <c r="C111" s="169"/>
      <c r="D111" s="170" t="s">
        <v>296</v>
      </c>
      <c r="E111" s="171"/>
      <c r="F111" s="171"/>
      <c r="G111" s="171"/>
      <c r="H111" s="171"/>
      <c r="I111" s="172"/>
      <c r="J111" s="173">
        <f>J336</f>
        <v>0</v>
      </c>
      <c r="K111" s="169"/>
      <c r="L111" s="174"/>
    </row>
    <row r="112" spans="1:31" s="2" customFormat="1" ht="21.75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customHeight="1">
      <c r="A113" s="34"/>
      <c r="B113" s="54"/>
      <c r="C113" s="55"/>
      <c r="D113" s="55"/>
      <c r="E113" s="55"/>
      <c r="F113" s="55"/>
      <c r="G113" s="55"/>
      <c r="H113" s="55"/>
      <c r="I113" s="152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155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108</v>
      </c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16</v>
      </c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4.45" customHeight="1">
      <c r="A121" s="34"/>
      <c r="B121" s="35"/>
      <c r="C121" s="36"/>
      <c r="D121" s="36"/>
      <c r="E121" s="316" t="str">
        <f>E7</f>
        <v>Sokolov SSZT - statické zajištění objektu</v>
      </c>
      <c r="F121" s="317"/>
      <c r="G121" s="317"/>
      <c r="H121" s="317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91</v>
      </c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4.45" customHeight="1">
      <c r="A123" s="34"/>
      <c r="B123" s="35"/>
      <c r="C123" s="36"/>
      <c r="D123" s="36"/>
      <c r="E123" s="288" t="str">
        <f>E9</f>
        <v>02 - Stavební část</v>
      </c>
      <c r="F123" s="318"/>
      <c r="G123" s="318"/>
      <c r="H123" s="318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F12</f>
        <v xml:space="preserve"> </v>
      </c>
      <c r="G125" s="36"/>
      <c r="H125" s="36"/>
      <c r="I125" s="117" t="s">
        <v>22</v>
      </c>
      <c r="J125" s="66" t="str">
        <f>IF(J12="","",J12)</f>
        <v>19. 8. 2019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115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6" customHeight="1">
      <c r="A127" s="34"/>
      <c r="B127" s="35"/>
      <c r="C127" s="29" t="s">
        <v>24</v>
      </c>
      <c r="D127" s="36"/>
      <c r="E127" s="36"/>
      <c r="F127" s="27" t="str">
        <f>E15</f>
        <v xml:space="preserve"> </v>
      </c>
      <c r="G127" s="36"/>
      <c r="H127" s="36"/>
      <c r="I127" s="117" t="s">
        <v>29</v>
      </c>
      <c r="J127" s="32" t="str">
        <f>E21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6" customHeight="1">
      <c r="A128" s="34"/>
      <c r="B128" s="35"/>
      <c r="C128" s="29" t="s">
        <v>27</v>
      </c>
      <c r="D128" s="36"/>
      <c r="E128" s="36"/>
      <c r="F128" s="27" t="str">
        <f>IF(E18="","",E18)</f>
        <v>Vyplň údaj</v>
      </c>
      <c r="G128" s="36"/>
      <c r="H128" s="36"/>
      <c r="I128" s="117" t="s">
        <v>31</v>
      </c>
      <c r="J128" s="32" t="str">
        <f>E24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115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75"/>
      <c r="B130" s="176"/>
      <c r="C130" s="177" t="s">
        <v>109</v>
      </c>
      <c r="D130" s="178" t="s">
        <v>58</v>
      </c>
      <c r="E130" s="178" t="s">
        <v>54</v>
      </c>
      <c r="F130" s="178" t="s">
        <v>55</v>
      </c>
      <c r="G130" s="178" t="s">
        <v>110</v>
      </c>
      <c r="H130" s="178" t="s">
        <v>111</v>
      </c>
      <c r="I130" s="179" t="s">
        <v>112</v>
      </c>
      <c r="J130" s="178" t="s">
        <v>95</v>
      </c>
      <c r="K130" s="180" t="s">
        <v>113</v>
      </c>
      <c r="L130" s="181"/>
      <c r="M130" s="75" t="s">
        <v>1</v>
      </c>
      <c r="N130" s="76" t="s">
        <v>37</v>
      </c>
      <c r="O130" s="76" t="s">
        <v>114</v>
      </c>
      <c r="P130" s="76" t="s">
        <v>115</v>
      </c>
      <c r="Q130" s="76" t="s">
        <v>116</v>
      </c>
      <c r="R130" s="76" t="s">
        <v>117</v>
      </c>
      <c r="S130" s="76" t="s">
        <v>118</v>
      </c>
      <c r="T130" s="77" t="s">
        <v>119</v>
      </c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</row>
    <row r="131" spans="1:65" s="2" customFormat="1" ht="22.9" customHeight="1">
      <c r="A131" s="34"/>
      <c r="B131" s="35"/>
      <c r="C131" s="82" t="s">
        <v>120</v>
      </c>
      <c r="D131" s="36"/>
      <c r="E131" s="36"/>
      <c r="F131" s="36"/>
      <c r="G131" s="36"/>
      <c r="H131" s="36"/>
      <c r="I131" s="115"/>
      <c r="J131" s="182">
        <f>BK131</f>
        <v>0</v>
      </c>
      <c r="K131" s="36"/>
      <c r="L131" s="39"/>
      <c r="M131" s="78"/>
      <c r="N131" s="183"/>
      <c r="O131" s="79"/>
      <c r="P131" s="184">
        <f>P132+P251</f>
        <v>0</v>
      </c>
      <c r="Q131" s="79"/>
      <c r="R131" s="184">
        <f>R132+R251</f>
        <v>27.748277050000006</v>
      </c>
      <c r="S131" s="79"/>
      <c r="T131" s="185">
        <f>T132+T251</f>
        <v>19.317833999999998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72</v>
      </c>
      <c r="AU131" s="17" t="s">
        <v>97</v>
      </c>
      <c r="BK131" s="186">
        <f>BK132+BK251</f>
        <v>0</v>
      </c>
    </row>
    <row r="132" spans="1:65" s="12" customFormat="1" ht="25.9" customHeight="1">
      <c r="B132" s="187"/>
      <c r="C132" s="188"/>
      <c r="D132" s="189" t="s">
        <v>72</v>
      </c>
      <c r="E132" s="190" t="s">
        <v>121</v>
      </c>
      <c r="F132" s="190" t="s">
        <v>122</v>
      </c>
      <c r="G132" s="188"/>
      <c r="H132" s="188"/>
      <c r="I132" s="191"/>
      <c r="J132" s="192">
        <f>BK132</f>
        <v>0</v>
      </c>
      <c r="K132" s="188"/>
      <c r="L132" s="193"/>
      <c r="M132" s="194"/>
      <c r="N132" s="195"/>
      <c r="O132" s="195"/>
      <c r="P132" s="196">
        <f>P133+P138+P196+P243+P249</f>
        <v>0</v>
      </c>
      <c r="Q132" s="195"/>
      <c r="R132" s="196">
        <f>R133+R138+R196+R243+R249</f>
        <v>26.293074650000005</v>
      </c>
      <c r="S132" s="195"/>
      <c r="T132" s="197">
        <f>T133+T138+T196+T243+T249</f>
        <v>19.290779999999998</v>
      </c>
      <c r="AR132" s="198" t="s">
        <v>81</v>
      </c>
      <c r="AT132" s="199" t="s">
        <v>72</v>
      </c>
      <c r="AU132" s="199" t="s">
        <v>73</v>
      </c>
      <c r="AY132" s="198" t="s">
        <v>123</v>
      </c>
      <c r="BK132" s="200">
        <f>BK133+BK138+BK196+BK243+BK249</f>
        <v>0</v>
      </c>
    </row>
    <row r="133" spans="1:65" s="12" customFormat="1" ht="22.9" customHeight="1">
      <c r="B133" s="187"/>
      <c r="C133" s="188"/>
      <c r="D133" s="189" t="s">
        <v>72</v>
      </c>
      <c r="E133" s="201" t="s">
        <v>139</v>
      </c>
      <c r="F133" s="201" t="s">
        <v>297</v>
      </c>
      <c r="G133" s="188"/>
      <c r="H133" s="188"/>
      <c r="I133" s="191"/>
      <c r="J133" s="202">
        <f>BK133</f>
        <v>0</v>
      </c>
      <c r="K133" s="188"/>
      <c r="L133" s="193"/>
      <c r="M133" s="194"/>
      <c r="N133" s="195"/>
      <c r="O133" s="195"/>
      <c r="P133" s="196">
        <f>SUM(P134:P137)</f>
        <v>0</v>
      </c>
      <c r="Q133" s="195"/>
      <c r="R133" s="196">
        <f>SUM(R134:R137)</f>
        <v>1.8774999999999999</v>
      </c>
      <c r="S133" s="195"/>
      <c r="T133" s="197">
        <f>SUM(T134:T137)</f>
        <v>0</v>
      </c>
      <c r="AR133" s="198" t="s">
        <v>81</v>
      </c>
      <c r="AT133" s="199" t="s">
        <v>72</v>
      </c>
      <c r="AU133" s="199" t="s">
        <v>81</v>
      </c>
      <c r="AY133" s="198" t="s">
        <v>123</v>
      </c>
      <c r="BK133" s="200">
        <f>SUM(BK134:BK137)</f>
        <v>0</v>
      </c>
    </row>
    <row r="134" spans="1:65" s="2" customFormat="1" ht="32.450000000000003" customHeight="1">
      <c r="A134" s="34"/>
      <c r="B134" s="35"/>
      <c r="C134" s="203" t="s">
        <v>81</v>
      </c>
      <c r="D134" s="203" t="s">
        <v>126</v>
      </c>
      <c r="E134" s="204" t="s">
        <v>298</v>
      </c>
      <c r="F134" s="205" t="s">
        <v>299</v>
      </c>
      <c r="G134" s="206" t="s">
        <v>129</v>
      </c>
      <c r="H134" s="207">
        <v>1</v>
      </c>
      <c r="I134" s="208"/>
      <c r="J134" s="209">
        <f>ROUND(I134*H134,2)</f>
        <v>0</v>
      </c>
      <c r="K134" s="205" t="s">
        <v>130</v>
      </c>
      <c r="L134" s="39"/>
      <c r="M134" s="210" t="s">
        <v>1</v>
      </c>
      <c r="N134" s="211" t="s">
        <v>38</v>
      </c>
      <c r="O134" s="71"/>
      <c r="P134" s="212">
        <f>O134*H134</f>
        <v>0</v>
      </c>
      <c r="Q134" s="212">
        <v>1.8774999999999999</v>
      </c>
      <c r="R134" s="212">
        <f>Q134*H134</f>
        <v>1.8774999999999999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131</v>
      </c>
      <c r="AT134" s="214" t="s">
        <v>126</v>
      </c>
      <c r="AU134" s="214" t="s">
        <v>83</v>
      </c>
      <c r="AY134" s="17" t="s">
        <v>123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81</v>
      </c>
      <c r="BK134" s="215">
        <f>ROUND(I134*H134,2)</f>
        <v>0</v>
      </c>
      <c r="BL134" s="17" t="s">
        <v>131</v>
      </c>
      <c r="BM134" s="214" t="s">
        <v>300</v>
      </c>
    </row>
    <row r="135" spans="1:65" s="15" customFormat="1" ht="11.25">
      <c r="B135" s="249"/>
      <c r="C135" s="250"/>
      <c r="D135" s="218" t="s">
        <v>136</v>
      </c>
      <c r="E135" s="251" t="s">
        <v>1</v>
      </c>
      <c r="F135" s="252" t="s">
        <v>301</v>
      </c>
      <c r="G135" s="250"/>
      <c r="H135" s="251" t="s">
        <v>1</v>
      </c>
      <c r="I135" s="253"/>
      <c r="J135" s="250"/>
      <c r="K135" s="250"/>
      <c r="L135" s="254"/>
      <c r="M135" s="255"/>
      <c r="N135" s="256"/>
      <c r="O135" s="256"/>
      <c r="P135" s="256"/>
      <c r="Q135" s="256"/>
      <c r="R135" s="256"/>
      <c r="S135" s="256"/>
      <c r="T135" s="257"/>
      <c r="AT135" s="258" t="s">
        <v>136</v>
      </c>
      <c r="AU135" s="258" t="s">
        <v>83</v>
      </c>
      <c r="AV135" s="15" t="s">
        <v>81</v>
      </c>
      <c r="AW135" s="15" t="s">
        <v>30</v>
      </c>
      <c r="AX135" s="15" t="s">
        <v>73</v>
      </c>
      <c r="AY135" s="258" t="s">
        <v>123</v>
      </c>
    </row>
    <row r="136" spans="1:65" s="13" customFormat="1" ht="11.25">
      <c r="B136" s="216"/>
      <c r="C136" s="217"/>
      <c r="D136" s="218" t="s">
        <v>136</v>
      </c>
      <c r="E136" s="219" t="s">
        <v>1</v>
      </c>
      <c r="F136" s="220" t="s">
        <v>302</v>
      </c>
      <c r="G136" s="217"/>
      <c r="H136" s="221">
        <v>1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136</v>
      </c>
      <c r="AU136" s="227" t="s">
        <v>83</v>
      </c>
      <c r="AV136" s="13" t="s">
        <v>83</v>
      </c>
      <c r="AW136" s="13" t="s">
        <v>30</v>
      </c>
      <c r="AX136" s="13" t="s">
        <v>73</v>
      </c>
      <c r="AY136" s="227" t="s">
        <v>123</v>
      </c>
    </row>
    <row r="137" spans="1:65" s="14" customFormat="1" ht="11.25">
      <c r="B137" s="228"/>
      <c r="C137" s="229"/>
      <c r="D137" s="218" t="s">
        <v>136</v>
      </c>
      <c r="E137" s="230" t="s">
        <v>1</v>
      </c>
      <c r="F137" s="231" t="s">
        <v>159</v>
      </c>
      <c r="G137" s="229"/>
      <c r="H137" s="232">
        <v>1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136</v>
      </c>
      <c r="AU137" s="238" t="s">
        <v>83</v>
      </c>
      <c r="AV137" s="14" t="s">
        <v>131</v>
      </c>
      <c r="AW137" s="14" t="s">
        <v>30</v>
      </c>
      <c r="AX137" s="14" t="s">
        <v>81</v>
      </c>
      <c r="AY137" s="238" t="s">
        <v>123</v>
      </c>
    </row>
    <row r="138" spans="1:65" s="12" customFormat="1" ht="22.9" customHeight="1">
      <c r="B138" s="187"/>
      <c r="C138" s="188"/>
      <c r="D138" s="189" t="s">
        <v>72</v>
      </c>
      <c r="E138" s="201" t="s">
        <v>153</v>
      </c>
      <c r="F138" s="201" t="s">
        <v>303</v>
      </c>
      <c r="G138" s="188"/>
      <c r="H138" s="188"/>
      <c r="I138" s="191"/>
      <c r="J138" s="202">
        <f>BK138</f>
        <v>0</v>
      </c>
      <c r="K138" s="188"/>
      <c r="L138" s="193"/>
      <c r="M138" s="194"/>
      <c r="N138" s="195"/>
      <c r="O138" s="195"/>
      <c r="P138" s="196">
        <f>SUM(P139:P195)</f>
        <v>0</v>
      </c>
      <c r="Q138" s="195"/>
      <c r="R138" s="196">
        <f>SUM(R139:R195)</f>
        <v>24.409159800000005</v>
      </c>
      <c r="S138" s="195"/>
      <c r="T138" s="197">
        <f>SUM(T139:T195)</f>
        <v>0</v>
      </c>
      <c r="AR138" s="198" t="s">
        <v>81</v>
      </c>
      <c r="AT138" s="199" t="s">
        <v>72</v>
      </c>
      <c r="AU138" s="199" t="s">
        <v>81</v>
      </c>
      <c r="AY138" s="198" t="s">
        <v>123</v>
      </c>
      <c r="BK138" s="200">
        <f>SUM(BK139:BK195)</f>
        <v>0</v>
      </c>
    </row>
    <row r="139" spans="1:65" s="2" customFormat="1" ht="32.450000000000003" customHeight="1">
      <c r="A139" s="34"/>
      <c r="B139" s="35"/>
      <c r="C139" s="203" t="s">
        <v>83</v>
      </c>
      <c r="D139" s="203" t="s">
        <v>126</v>
      </c>
      <c r="E139" s="204" t="s">
        <v>304</v>
      </c>
      <c r="F139" s="205" t="s">
        <v>305</v>
      </c>
      <c r="G139" s="206" t="s">
        <v>171</v>
      </c>
      <c r="H139" s="207">
        <v>310</v>
      </c>
      <c r="I139" s="208"/>
      <c r="J139" s="209">
        <f>ROUND(I139*H139,2)</f>
        <v>0</v>
      </c>
      <c r="K139" s="205" t="s">
        <v>130</v>
      </c>
      <c r="L139" s="39"/>
      <c r="M139" s="210" t="s">
        <v>1</v>
      </c>
      <c r="N139" s="211" t="s">
        <v>38</v>
      </c>
      <c r="O139" s="71"/>
      <c r="P139" s="212">
        <f>O139*H139</f>
        <v>0</v>
      </c>
      <c r="Q139" s="212">
        <v>2.0480000000000002E-2</v>
      </c>
      <c r="R139" s="212">
        <f>Q139*H139</f>
        <v>6.3488000000000007</v>
      </c>
      <c r="S139" s="212">
        <v>0</v>
      </c>
      <c r="T139" s="21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4" t="s">
        <v>131</v>
      </c>
      <c r="AT139" s="214" t="s">
        <v>126</v>
      </c>
      <c r="AU139" s="214" t="s">
        <v>83</v>
      </c>
      <c r="AY139" s="17" t="s">
        <v>123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7" t="s">
        <v>81</v>
      </c>
      <c r="BK139" s="215">
        <f>ROUND(I139*H139,2)</f>
        <v>0</v>
      </c>
      <c r="BL139" s="17" t="s">
        <v>131</v>
      </c>
      <c r="BM139" s="214" t="s">
        <v>306</v>
      </c>
    </row>
    <row r="140" spans="1:65" s="15" customFormat="1" ht="11.25">
      <c r="B140" s="249"/>
      <c r="C140" s="250"/>
      <c r="D140" s="218" t="s">
        <v>136</v>
      </c>
      <c r="E140" s="251" t="s">
        <v>1</v>
      </c>
      <c r="F140" s="252" t="s">
        <v>307</v>
      </c>
      <c r="G140" s="250"/>
      <c r="H140" s="251" t="s">
        <v>1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AT140" s="258" t="s">
        <v>136</v>
      </c>
      <c r="AU140" s="258" t="s">
        <v>83</v>
      </c>
      <c r="AV140" s="15" t="s">
        <v>81</v>
      </c>
      <c r="AW140" s="15" t="s">
        <v>30</v>
      </c>
      <c r="AX140" s="15" t="s">
        <v>73</v>
      </c>
      <c r="AY140" s="258" t="s">
        <v>123</v>
      </c>
    </row>
    <row r="141" spans="1:65" s="13" customFormat="1" ht="11.25">
      <c r="B141" s="216"/>
      <c r="C141" s="217"/>
      <c r="D141" s="218" t="s">
        <v>136</v>
      </c>
      <c r="E141" s="219" t="s">
        <v>1</v>
      </c>
      <c r="F141" s="220" t="s">
        <v>308</v>
      </c>
      <c r="G141" s="217"/>
      <c r="H141" s="221">
        <v>230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136</v>
      </c>
      <c r="AU141" s="227" t="s">
        <v>83</v>
      </c>
      <c r="AV141" s="13" t="s">
        <v>83</v>
      </c>
      <c r="AW141" s="13" t="s">
        <v>30</v>
      </c>
      <c r="AX141" s="13" t="s">
        <v>73</v>
      </c>
      <c r="AY141" s="227" t="s">
        <v>123</v>
      </c>
    </row>
    <row r="142" spans="1:65" s="15" customFormat="1" ht="11.25">
      <c r="B142" s="249"/>
      <c r="C142" s="250"/>
      <c r="D142" s="218" t="s">
        <v>136</v>
      </c>
      <c r="E142" s="251" t="s">
        <v>1</v>
      </c>
      <c r="F142" s="252" t="s">
        <v>309</v>
      </c>
      <c r="G142" s="250"/>
      <c r="H142" s="251" t="s">
        <v>1</v>
      </c>
      <c r="I142" s="253"/>
      <c r="J142" s="250"/>
      <c r="K142" s="250"/>
      <c r="L142" s="254"/>
      <c r="M142" s="255"/>
      <c r="N142" s="256"/>
      <c r="O142" s="256"/>
      <c r="P142" s="256"/>
      <c r="Q142" s="256"/>
      <c r="R142" s="256"/>
      <c r="S142" s="256"/>
      <c r="T142" s="257"/>
      <c r="AT142" s="258" t="s">
        <v>136</v>
      </c>
      <c r="AU142" s="258" t="s">
        <v>83</v>
      </c>
      <c r="AV142" s="15" t="s">
        <v>81</v>
      </c>
      <c r="AW142" s="15" t="s">
        <v>30</v>
      </c>
      <c r="AX142" s="15" t="s">
        <v>73</v>
      </c>
      <c r="AY142" s="258" t="s">
        <v>123</v>
      </c>
    </row>
    <row r="143" spans="1:65" s="13" customFormat="1" ht="11.25">
      <c r="B143" s="216"/>
      <c r="C143" s="217"/>
      <c r="D143" s="218" t="s">
        <v>136</v>
      </c>
      <c r="E143" s="219" t="s">
        <v>1</v>
      </c>
      <c r="F143" s="220" t="s">
        <v>310</v>
      </c>
      <c r="G143" s="217"/>
      <c r="H143" s="221">
        <v>80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136</v>
      </c>
      <c r="AU143" s="227" t="s">
        <v>83</v>
      </c>
      <c r="AV143" s="13" t="s">
        <v>83</v>
      </c>
      <c r="AW143" s="13" t="s">
        <v>30</v>
      </c>
      <c r="AX143" s="13" t="s">
        <v>73</v>
      </c>
      <c r="AY143" s="227" t="s">
        <v>123</v>
      </c>
    </row>
    <row r="144" spans="1:65" s="14" customFormat="1" ht="11.25">
      <c r="B144" s="228"/>
      <c r="C144" s="229"/>
      <c r="D144" s="218" t="s">
        <v>136</v>
      </c>
      <c r="E144" s="230" t="s">
        <v>1</v>
      </c>
      <c r="F144" s="231" t="s">
        <v>159</v>
      </c>
      <c r="G144" s="229"/>
      <c r="H144" s="232">
        <v>310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136</v>
      </c>
      <c r="AU144" s="238" t="s">
        <v>83</v>
      </c>
      <c r="AV144" s="14" t="s">
        <v>131</v>
      </c>
      <c r="AW144" s="14" t="s">
        <v>30</v>
      </c>
      <c r="AX144" s="14" t="s">
        <v>81</v>
      </c>
      <c r="AY144" s="238" t="s">
        <v>123</v>
      </c>
    </row>
    <row r="145" spans="1:65" s="2" customFormat="1" ht="43.15" customHeight="1">
      <c r="A145" s="34"/>
      <c r="B145" s="35"/>
      <c r="C145" s="203" t="s">
        <v>139</v>
      </c>
      <c r="D145" s="203" t="s">
        <v>126</v>
      </c>
      <c r="E145" s="204" t="s">
        <v>311</v>
      </c>
      <c r="F145" s="205" t="s">
        <v>312</v>
      </c>
      <c r="G145" s="206" t="s">
        <v>171</v>
      </c>
      <c r="H145" s="207">
        <v>310</v>
      </c>
      <c r="I145" s="208"/>
      <c r="J145" s="209">
        <f>ROUND(I145*H145,2)</f>
        <v>0</v>
      </c>
      <c r="K145" s="205" t="s">
        <v>130</v>
      </c>
      <c r="L145" s="39"/>
      <c r="M145" s="210" t="s">
        <v>1</v>
      </c>
      <c r="N145" s="211" t="s">
        <v>38</v>
      </c>
      <c r="O145" s="71"/>
      <c r="P145" s="212">
        <f>O145*H145</f>
        <v>0</v>
      </c>
      <c r="Q145" s="212">
        <v>8.3499999999999998E-3</v>
      </c>
      <c r="R145" s="212">
        <f>Q145*H145</f>
        <v>2.5884999999999998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131</v>
      </c>
      <c r="AT145" s="214" t="s">
        <v>126</v>
      </c>
      <c r="AU145" s="214" t="s">
        <v>83</v>
      </c>
      <c r="AY145" s="17" t="s">
        <v>123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81</v>
      </c>
      <c r="BK145" s="215">
        <f>ROUND(I145*H145,2)</f>
        <v>0</v>
      </c>
      <c r="BL145" s="17" t="s">
        <v>131</v>
      </c>
      <c r="BM145" s="214" t="s">
        <v>313</v>
      </c>
    </row>
    <row r="146" spans="1:65" s="15" customFormat="1" ht="11.25">
      <c r="B146" s="249"/>
      <c r="C146" s="250"/>
      <c r="D146" s="218" t="s">
        <v>136</v>
      </c>
      <c r="E146" s="251" t="s">
        <v>1</v>
      </c>
      <c r="F146" s="252" t="s">
        <v>314</v>
      </c>
      <c r="G146" s="250"/>
      <c r="H146" s="251" t="s">
        <v>1</v>
      </c>
      <c r="I146" s="253"/>
      <c r="J146" s="250"/>
      <c r="K146" s="250"/>
      <c r="L146" s="254"/>
      <c r="M146" s="255"/>
      <c r="N146" s="256"/>
      <c r="O146" s="256"/>
      <c r="P146" s="256"/>
      <c r="Q146" s="256"/>
      <c r="R146" s="256"/>
      <c r="S146" s="256"/>
      <c r="T146" s="257"/>
      <c r="AT146" s="258" t="s">
        <v>136</v>
      </c>
      <c r="AU146" s="258" t="s">
        <v>83</v>
      </c>
      <c r="AV146" s="15" t="s">
        <v>81</v>
      </c>
      <c r="AW146" s="15" t="s">
        <v>30</v>
      </c>
      <c r="AX146" s="15" t="s">
        <v>73</v>
      </c>
      <c r="AY146" s="258" t="s">
        <v>123</v>
      </c>
    </row>
    <row r="147" spans="1:65" s="13" customFormat="1" ht="11.25">
      <c r="B147" s="216"/>
      <c r="C147" s="217"/>
      <c r="D147" s="218" t="s">
        <v>136</v>
      </c>
      <c r="E147" s="219" t="s">
        <v>1</v>
      </c>
      <c r="F147" s="220" t="s">
        <v>308</v>
      </c>
      <c r="G147" s="217"/>
      <c r="H147" s="221">
        <v>230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136</v>
      </c>
      <c r="AU147" s="227" t="s">
        <v>83</v>
      </c>
      <c r="AV147" s="13" t="s">
        <v>83</v>
      </c>
      <c r="AW147" s="13" t="s">
        <v>30</v>
      </c>
      <c r="AX147" s="13" t="s">
        <v>73</v>
      </c>
      <c r="AY147" s="227" t="s">
        <v>123</v>
      </c>
    </row>
    <row r="148" spans="1:65" s="15" customFormat="1" ht="11.25">
      <c r="B148" s="249"/>
      <c r="C148" s="250"/>
      <c r="D148" s="218" t="s">
        <v>136</v>
      </c>
      <c r="E148" s="251" t="s">
        <v>1</v>
      </c>
      <c r="F148" s="252" t="s">
        <v>315</v>
      </c>
      <c r="G148" s="250"/>
      <c r="H148" s="251" t="s">
        <v>1</v>
      </c>
      <c r="I148" s="253"/>
      <c r="J148" s="250"/>
      <c r="K148" s="250"/>
      <c r="L148" s="254"/>
      <c r="M148" s="255"/>
      <c r="N148" s="256"/>
      <c r="O148" s="256"/>
      <c r="P148" s="256"/>
      <c r="Q148" s="256"/>
      <c r="R148" s="256"/>
      <c r="S148" s="256"/>
      <c r="T148" s="257"/>
      <c r="AT148" s="258" t="s">
        <v>136</v>
      </c>
      <c r="AU148" s="258" t="s">
        <v>83</v>
      </c>
      <c r="AV148" s="15" t="s">
        <v>81</v>
      </c>
      <c r="AW148" s="15" t="s">
        <v>30</v>
      </c>
      <c r="AX148" s="15" t="s">
        <v>73</v>
      </c>
      <c r="AY148" s="258" t="s">
        <v>123</v>
      </c>
    </row>
    <row r="149" spans="1:65" s="13" customFormat="1" ht="11.25">
      <c r="B149" s="216"/>
      <c r="C149" s="217"/>
      <c r="D149" s="218" t="s">
        <v>136</v>
      </c>
      <c r="E149" s="219" t="s">
        <v>1</v>
      </c>
      <c r="F149" s="220" t="s">
        <v>310</v>
      </c>
      <c r="G149" s="217"/>
      <c r="H149" s="221">
        <v>80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136</v>
      </c>
      <c r="AU149" s="227" t="s">
        <v>83</v>
      </c>
      <c r="AV149" s="13" t="s">
        <v>83</v>
      </c>
      <c r="AW149" s="13" t="s">
        <v>30</v>
      </c>
      <c r="AX149" s="13" t="s">
        <v>73</v>
      </c>
      <c r="AY149" s="227" t="s">
        <v>123</v>
      </c>
    </row>
    <row r="150" spans="1:65" s="14" customFormat="1" ht="11.25">
      <c r="B150" s="228"/>
      <c r="C150" s="229"/>
      <c r="D150" s="218" t="s">
        <v>136</v>
      </c>
      <c r="E150" s="230" t="s">
        <v>1</v>
      </c>
      <c r="F150" s="231" t="s">
        <v>159</v>
      </c>
      <c r="G150" s="229"/>
      <c r="H150" s="232">
        <v>310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136</v>
      </c>
      <c r="AU150" s="238" t="s">
        <v>83</v>
      </c>
      <c r="AV150" s="14" t="s">
        <v>131</v>
      </c>
      <c r="AW150" s="14" t="s">
        <v>30</v>
      </c>
      <c r="AX150" s="14" t="s">
        <v>81</v>
      </c>
      <c r="AY150" s="238" t="s">
        <v>123</v>
      </c>
    </row>
    <row r="151" spans="1:65" s="2" customFormat="1" ht="14.45" customHeight="1">
      <c r="A151" s="34"/>
      <c r="B151" s="35"/>
      <c r="C151" s="239" t="s">
        <v>131</v>
      </c>
      <c r="D151" s="239" t="s">
        <v>161</v>
      </c>
      <c r="E151" s="240" t="s">
        <v>316</v>
      </c>
      <c r="F151" s="241" t="s">
        <v>317</v>
      </c>
      <c r="G151" s="242" t="s">
        <v>171</v>
      </c>
      <c r="H151" s="243">
        <v>234.6</v>
      </c>
      <c r="I151" s="244"/>
      <c r="J151" s="245">
        <f>ROUND(I151*H151,2)</f>
        <v>0</v>
      </c>
      <c r="K151" s="241" t="s">
        <v>130</v>
      </c>
      <c r="L151" s="246"/>
      <c r="M151" s="247" t="s">
        <v>1</v>
      </c>
      <c r="N151" s="248" t="s">
        <v>38</v>
      </c>
      <c r="O151" s="71"/>
      <c r="P151" s="212">
        <f>O151*H151</f>
        <v>0</v>
      </c>
      <c r="Q151" s="212">
        <v>8.4999999999999995E-4</v>
      </c>
      <c r="R151" s="212">
        <f>Q151*H151</f>
        <v>0.19940999999999998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164</v>
      </c>
      <c r="AT151" s="214" t="s">
        <v>161</v>
      </c>
      <c r="AU151" s="214" t="s">
        <v>83</v>
      </c>
      <c r="AY151" s="17" t="s">
        <v>123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81</v>
      </c>
      <c r="BK151" s="215">
        <f>ROUND(I151*H151,2)</f>
        <v>0</v>
      </c>
      <c r="BL151" s="17" t="s">
        <v>131</v>
      </c>
      <c r="BM151" s="214" t="s">
        <v>318</v>
      </c>
    </row>
    <row r="152" spans="1:65" s="13" customFormat="1" ht="11.25">
      <c r="B152" s="216"/>
      <c r="C152" s="217"/>
      <c r="D152" s="218" t="s">
        <v>136</v>
      </c>
      <c r="E152" s="217"/>
      <c r="F152" s="220" t="s">
        <v>319</v>
      </c>
      <c r="G152" s="217"/>
      <c r="H152" s="221">
        <v>234.6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136</v>
      </c>
      <c r="AU152" s="227" t="s">
        <v>83</v>
      </c>
      <c r="AV152" s="13" t="s">
        <v>83</v>
      </c>
      <c r="AW152" s="13" t="s">
        <v>4</v>
      </c>
      <c r="AX152" s="13" t="s">
        <v>81</v>
      </c>
      <c r="AY152" s="227" t="s">
        <v>123</v>
      </c>
    </row>
    <row r="153" spans="1:65" s="2" customFormat="1" ht="21.6" customHeight="1">
      <c r="A153" s="34"/>
      <c r="B153" s="35"/>
      <c r="C153" s="239" t="s">
        <v>147</v>
      </c>
      <c r="D153" s="239" t="s">
        <v>161</v>
      </c>
      <c r="E153" s="240" t="s">
        <v>320</v>
      </c>
      <c r="F153" s="241" t="s">
        <v>321</v>
      </c>
      <c r="G153" s="242" t="s">
        <v>171</v>
      </c>
      <c r="H153" s="243">
        <v>81.599999999999994</v>
      </c>
      <c r="I153" s="244"/>
      <c r="J153" s="245">
        <f>ROUND(I153*H153,2)</f>
        <v>0</v>
      </c>
      <c r="K153" s="241" t="s">
        <v>130</v>
      </c>
      <c r="L153" s="246"/>
      <c r="M153" s="247" t="s">
        <v>1</v>
      </c>
      <c r="N153" s="248" t="s">
        <v>38</v>
      </c>
      <c r="O153" s="71"/>
      <c r="P153" s="212">
        <f>O153*H153</f>
        <v>0</v>
      </c>
      <c r="Q153" s="212">
        <v>1.5E-3</v>
      </c>
      <c r="R153" s="212">
        <f>Q153*H153</f>
        <v>0.12239999999999999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164</v>
      </c>
      <c r="AT153" s="214" t="s">
        <v>161</v>
      </c>
      <c r="AU153" s="214" t="s">
        <v>83</v>
      </c>
      <c r="AY153" s="17" t="s">
        <v>123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81</v>
      </c>
      <c r="BK153" s="215">
        <f>ROUND(I153*H153,2)</f>
        <v>0</v>
      </c>
      <c r="BL153" s="17" t="s">
        <v>131</v>
      </c>
      <c r="BM153" s="214" t="s">
        <v>322</v>
      </c>
    </row>
    <row r="154" spans="1:65" s="13" customFormat="1" ht="11.25">
      <c r="B154" s="216"/>
      <c r="C154" s="217"/>
      <c r="D154" s="218" t="s">
        <v>136</v>
      </c>
      <c r="E154" s="217"/>
      <c r="F154" s="220" t="s">
        <v>323</v>
      </c>
      <c r="G154" s="217"/>
      <c r="H154" s="221">
        <v>81.599999999999994</v>
      </c>
      <c r="I154" s="222"/>
      <c r="J154" s="217"/>
      <c r="K154" s="217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136</v>
      </c>
      <c r="AU154" s="227" t="s">
        <v>83</v>
      </c>
      <c r="AV154" s="13" t="s">
        <v>83</v>
      </c>
      <c r="AW154" s="13" t="s">
        <v>4</v>
      </c>
      <c r="AX154" s="13" t="s">
        <v>81</v>
      </c>
      <c r="AY154" s="227" t="s">
        <v>123</v>
      </c>
    </row>
    <row r="155" spans="1:65" s="2" customFormat="1" ht="54" customHeight="1">
      <c r="A155" s="34"/>
      <c r="B155" s="35"/>
      <c r="C155" s="203" t="s">
        <v>153</v>
      </c>
      <c r="D155" s="203" t="s">
        <v>126</v>
      </c>
      <c r="E155" s="204" t="s">
        <v>324</v>
      </c>
      <c r="F155" s="205" t="s">
        <v>325</v>
      </c>
      <c r="G155" s="206" t="s">
        <v>156</v>
      </c>
      <c r="H155" s="207">
        <v>93.2</v>
      </c>
      <c r="I155" s="208"/>
      <c r="J155" s="209">
        <f>ROUND(I155*H155,2)</f>
        <v>0</v>
      </c>
      <c r="K155" s="205" t="s">
        <v>130</v>
      </c>
      <c r="L155" s="39"/>
      <c r="M155" s="210" t="s">
        <v>1</v>
      </c>
      <c r="N155" s="211" t="s">
        <v>38</v>
      </c>
      <c r="O155" s="71"/>
      <c r="P155" s="212">
        <f>O155*H155</f>
        <v>0</v>
      </c>
      <c r="Q155" s="212">
        <v>3.3899999999999998E-3</v>
      </c>
      <c r="R155" s="212">
        <f>Q155*H155</f>
        <v>0.31594800000000001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131</v>
      </c>
      <c r="AT155" s="214" t="s">
        <v>126</v>
      </c>
      <c r="AU155" s="214" t="s">
        <v>83</v>
      </c>
      <c r="AY155" s="17" t="s">
        <v>123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81</v>
      </c>
      <c r="BK155" s="215">
        <f>ROUND(I155*H155,2)</f>
        <v>0</v>
      </c>
      <c r="BL155" s="17" t="s">
        <v>131</v>
      </c>
      <c r="BM155" s="214" t="s">
        <v>326</v>
      </c>
    </row>
    <row r="156" spans="1:65" s="13" customFormat="1" ht="11.25">
      <c r="B156" s="216"/>
      <c r="C156" s="217"/>
      <c r="D156" s="218" t="s">
        <v>136</v>
      </c>
      <c r="E156" s="219" t="s">
        <v>1</v>
      </c>
      <c r="F156" s="220" t="s">
        <v>327</v>
      </c>
      <c r="G156" s="217"/>
      <c r="H156" s="221">
        <v>78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136</v>
      </c>
      <c r="AU156" s="227" t="s">
        <v>83</v>
      </c>
      <c r="AV156" s="13" t="s">
        <v>83</v>
      </c>
      <c r="AW156" s="13" t="s">
        <v>30</v>
      </c>
      <c r="AX156" s="13" t="s">
        <v>73</v>
      </c>
      <c r="AY156" s="227" t="s">
        <v>123</v>
      </c>
    </row>
    <row r="157" spans="1:65" s="13" customFormat="1" ht="11.25">
      <c r="B157" s="216"/>
      <c r="C157" s="217"/>
      <c r="D157" s="218" t="s">
        <v>136</v>
      </c>
      <c r="E157" s="219" t="s">
        <v>1</v>
      </c>
      <c r="F157" s="220" t="s">
        <v>328</v>
      </c>
      <c r="G157" s="217"/>
      <c r="H157" s="221">
        <v>3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136</v>
      </c>
      <c r="AU157" s="227" t="s">
        <v>83</v>
      </c>
      <c r="AV157" s="13" t="s">
        <v>83</v>
      </c>
      <c r="AW157" s="13" t="s">
        <v>30</v>
      </c>
      <c r="AX157" s="13" t="s">
        <v>73</v>
      </c>
      <c r="AY157" s="227" t="s">
        <v>123</v>
      </c>
    </row>
    <row r="158" spans="1:65" s="13" customFormat="1" ht="11.25">
      <c r="B158" s="216"/>
      <c r="C158" s="217"/>
      <c r="D158" s="218" t="s">
        <v>136</v>
      </c>
      <c r="E158" s="219" t="s">
        <v>1</v>
      </c>
      <c r="F158" s="220" t="s">
        <v>329</v>
      </c>
      <c r="G158" s="217"/>
      <c r="H158" s="221">
        <v>7.2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136</v>
      </c>
      <c r="AU158" s="227" t="s">
        <v>83</v>
      </c>
      <c r="AV158" s="13" t="s">
        <v>83</v>
      </c>
      <c r="AW158" s="13" t="s">
        <v>30</v>
      </c>
      <c r="AX158" s="13" t="s">
        <v>73</v>
      </c>
      <c r="AY158" s="227" t="s">
        <v>123</v>
      </c>
    </row>
    <row r="159" spans="1:65" s="13" customFormat="1" ht="11.25">
      <c r="B159" s="216"/>
      <c r="C159" s="217"/>
      <c r="D159" s="218" t="s">
        <v>136</v>
      </c>
      <c r="E159" s="219" t="s">
        <v>1</v>
      </c>
      <c r="F159" s="220" t="s">
        <v>330</v>
      </c>
      <c r="G159" s="217"/>
      <c r="H159" s="221">
        <v>5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136</v>
      </c>
      <c r="AU159" s="227" t="s">
        <v>83</v>
      </c>
      <c r="AV159" s="13" t="s">
        <v>83</v>
      </c>
      <c r="AW159" s="13" t="s">
        <v>30</v>
      </c>
      <c r="AX159" s="13" t="s">
        <v>73</v>
      </c>
      <c r="AY159" s="227" t="s">
        <v>123</v>
      </c>
    </row>
    <row r="160" spans="1:65" s="14" customFormat="1" ht="11.25">
      <c r="B160" s="228"/>
      <c r="C160" s="229"/>
      <c r="D160" s="218" t="s">
        <v>136</v>
      </c>
      <c r="E160" s="230" t="s">
        <v>1</v>
      </c>
      <c r="F160" s="231" t="s">
        <v>159</v>
      </c>
      <c r="G160" s="229"/>
      <c r="H160" s="232">
        <v>93.2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136</v>
      </c>
      <c r="AU160" s="238" t="s">
        <v>83</v>
      </c>
      <c r="AV160" s="14" t="s">
        <v>131</v>
      </c>
      <c r="AW160" s="14" t="s">
        <v>30</v>
      </c>
      <c r="AX160" s="14" t="s">
        <v>81</v>
      </c>
      <c r="AY160" s="238" t="s">
        <v>123</v>
      </c>
    </row>
    <row r="161" spans="1:65" s="2" customFormat="1" ht="14.45" customHeight="1">
      <c r="A161" s="34"/>
      <c r="B161" s="35"/>
      <c r="C161" s="239" t="s">
        <v>160</v>
      </c>
      <c r="D161" s="239" t="s">
        <v>161</v>
      </c>
      <c r="E161" s="240" t="s">
        <v>331</v>
      </c>
      <c r="F161" s="241" t="s">
        <v>332</v>
      </c>
      <c r="G161" s="242" t="s">
        <v>171</v>
      </c>
      <c r="H161" s="243">
        <v>27.96</v>
      </c>
      <c r="I161" s="244"/>
      <c r="J161" s="245">
        <f>ROUND(I161*H161,2)</f>
        <v>0</v>
      </c>
      <c r="K161" s="241" t="s">
        <v>130</v>
      </c>
      <c r="L161" s="246"/>
      <c r="M161" s="247" t="s">
        <v>1</v>
      </c>
      <c r="N161" s="248" t="s">
        <v>38</v>
      </c>
      <c r="O161" s="71"/>
      <c r="P161" s="212">
        <f>O161*H161</f>
        <v>0</v>
      </c>
      <c r="Q161" s="212">
        <v>3.4000000000000002E-4</v>
      </c>
      <c r="R161" s="212">
        <f>Q161*H161</f>
        <v>9.5064000000000017E-3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164</v>
      </c>
      <c r="AT161" s="214" t="s">
        <v>161</v>
      </c>
      <c r="AU161" s="214" t="s">
        <v>83</v>
      </c>
      <c r="AY161" s="17" t="s">
        <v>123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81</v>
      </c>
      <c r="BK161" s="215">
        <f>ROUND(I161*H161,2)</f>
        <v>0</v>
      </c>
      <c r="BL161" s="17" t="s">
        <v>131</v>
      </c>
      <c r="BM161" s="214" t="s">
        <v>333</v>
      </c>
    </row>
    <row r="162" spans="1:65" s="13" customFormat="1" ht="11.25">
      <c r="B162" s="216"/>
      <c r="C162" s="217"/>
      <c r="D162" s="218" t="s">
        <v>136</v>
      </c>
      <c r="E162" s="219" t="s">
        <v>1</v>
      </c>
      <c r="F162" s="220" t="s">
        <v>334</v>
      </c>
      <c r="G162" s="217"/>
      <c r="H162" s="221">
        <v>23.4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136</v>
      </c>
      <c r="AU162" s="227" t="s">
        <v>83</v>
      </c>
      <c r="AV162" s="13" t="s">
        <v>83</v>
      </c>
      <c r="AW162" s="13" t="s">
        <v>30</v>
      </c>
      <c r="AX162" s="13" t="s">
        <v>73</v>
      </c>
      <c r="AY162" s="227" t="s">
        <v>123</v>
      </c>
    </row>
    <row r="163" spans="1:65" s="13" customFormat="1" ht="11.25">
      <c r="B163" s="216"/>
      <c r="C163" s="217"/>
      <c r="D163" s="218" t="s">
        <v>136</v>
      </c>
      <c r="E163" s="219" t="s">
        <v>1</v>
      </c>
      <c r="F163" s="220" t="s">
        <v>335</v>
      </c>
      <c r="G163" s="217"/>
      <c r="H163" s="221">
        <v>0.9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136</v>
      </c>
      <c r="AU163" s="227" t="s">
        <v>83</v>
      </c>
      <c r="AV163" s="13" t="s">
        <v>83</v>
      </c>
      <c r="AW163" s="13" t="s">
        <v>30</v>
      </c>
      <c r="AX163" s="13" t="s">
        <v>73</v>
      </c>
      <c r="AY163" s="227" t="s">
        <v>123</v>
      </c>
    </row>
    <row r="164" spans="1:65" s="13" customFormat="1" ht="11.25">
      <c r="B164" s="216"/>
      <c r="C164" s="217"/>
      <c r="D164" s="218" t="s">
        <v>136</v>
      </c>
      <c r="E164" s="219" t="s">
        <v>1</v>
      </c>
      <c r="F164" s="220" t="s">
        <v>336</v>
      </c>
      <c r="G164" s="217"/>
      <c r="H164" s="221">
        <v>2.16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136</v>
      </c>
      <c r="AU164" s="227" t="s">
        <v>83</v>
      </c>
      <c r="AV164" s="13" t="s">
        <v>83</v>
      </c>
      <c r="AW164" s="13" t="s">
        <v>30</v>
      </c>
      <c r="AX164" s="13" t="s">
        <v>73</v>
      </c>
      <c r="AY164" s="227" t="s">
        <v>123</v>
      </c>
    </row>
    <row r="165" spans="1:65" s="13" customFormat="1" ht="11.25">
      <c r="B165" s="216"/>
      <c r="C165" s="217"/>
      <c r="D165" s="218" t="s">
        <v>136</v>
      </c>
      <c r="E165" s="219" t="s">
        <v>1</v>
      </c>
      <c r="F165" s="220" t="s">
        <v>337</v>
      </c>
      <c r="G165" s="217"/>
      <c r="H165" s="221">
        <v>1.5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136</v>
      </c>
      <c r="AU165" s="227" t="s">
        <v>83</v>
      </c>
      <c r="AV165" s="13" t="s">
        <v>83</v>
      </c>
      <c r="AW165" s="13" t="s">
        <v>30</v>
      </c>
      <c r="AX165" s="13" t="s">
        <v>73</v>
      </c>
      <c r="AY165" s="227" t="s">
        <v>123</v>
      </c>
    </row>
    <row r="166" spans="1:65" s="14" customFormat="1" ht="11.25">
      <c r="B166" s="228"/>
      <c r="C166" s="229"/>
      <c r="D166" s="218" t="s">
        <v>136</v>
      </c>
      <c r="E166" s="230" t="s">
        <v>1</v>
      </c>
      <c r="F166" s="231" t="s">
        <v>159</v>
      </c>
      <c r="G166" s="229"/>
      <c r="H166" s="232">
        <v>27.96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136</v>
      </c>
      <c r="AU166" s="238" t="s">
        <v>83</v>
      </c>
      <c r="AV166" s="14" t="s">
        <v>131</v>
      </c>
      <c r="AW166" s="14" t="s">
        <v>30</v>
      </c>
      <c r="AX166" s="14" t="s">
        <v>81</v>
      </c>
      <c r="AY166" s="238" t="s">
        <v>123</v>
      </c>
    </row>
    <row r="167" spans="1:65" s="2" customFormat="1" ht="32.450000000000003" customHeight="1">
      <c r="A167" s="34"/>
      <c r="B167" s="35"/>
      <c r="C167" s="203" t="s">
        <v>164</v>
      </c>
      <c r="D167" s="203" t="s">
        <v>126</v>
      </c>
      <c r="E167" s="204" t="s">
        <v>338</v>
      </c>
      <c r="F167" s="205" t="s">
        <v>339</v>
      </c>
      <c r="G167" s="206" t="s">
        <v>156</v>
      </c>
      <c r="H167" s="207">
        <v>186.4</v>
      </c>
      <c r="I167" s="208"/>
      <c r="J167" s="209">
        <f>ROUND(I167*H167,2)</f>
        <v>0</v>
      </c>
      <c r="K167" s="205" t="s">
        <v>130</v>
      </c>
      <c r="L167" s="39"/>
      <c r="M167" s="210" t="s">
        <v>1</v>
      </c>
      <c r="N167" s="211" t="s">
        <v>38</v>
      </c>
      <c r="O167" s="71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131</v>
      </c>
      <c r="AT167" s="214" t="s">
        <v>126</v>
      </c>
      <c r="AU167" s="214" t="s">
        <v>83</v>
      </c>
      <c r="AY167" s="17" t="s">
        <v>123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81</v>
      </c>
      <c r="BK167" s="215">
        <f>ROUND(I167*H167,2)</f>
        <v>0</v>
      </c>
      <c r="BL167" s="17" t="s">
        <v>131</v>
      </c>
      <c r="BM167" s="214" t="s">
        <v>340</v>
      </c>
    </row>
    <row r="168" spans="1:65" s="13" customFormat="1" ht="11.25">
      <c r="B168" s="216"/>
      <c r="C168" s="217"/>
      <c r="D168" s="218" t="s">
        <v>136</v>
      </c>
      <c r="E168" s="219" t="s">
        <v>1</v>
      </c>
      <c r="F168" s="220" t="s">
        <v>341</v>
      </c>
      <c r="G168" s="217"/>
      <c r="H168" s="221">
        <v>156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136</v>
      </c>
      <c r="AU168" s="227" t="s">
        <v>83</v>
      </c>
      <c r="AV168" s="13" t="s">
        <v>83</v>
      </c>
      <c r="AW168" s="13" t="s">
        <v>30</v>
      </c>
      <c r="AX168" s="13" t="s">
        <v>73</v>
      </c>
      <c r="AY168" s="227" t="s">
        <v>123</v>
      </c>
    </row>
    <row r="169" spans="1:65" s="13" customFormat="1" ht="11.25">
      <c r="B169" s="216"/>
      <c r="C169" s="217"/>
      <c r="D169" s="218" t="s">
        <v>136</v>
      </c>
      <c r="E169" s="219" t="s">
        <v>1</v>
      </c>
      <c r="F169" s="220" t="s">
        <v>342</v>
      </c>
      <c r="G169" s="217"/>
      <c r="H169" s="221">
        <v>6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136</v>
      </c>
      <c r="AU169" s="227" t="s">
        <v>83</v>
      </c>
      <c r="AV169" s="13" t="s">
        <v>83</v>
      </c>
      <c r="AW169" s="13" t="s">
        <v>30</v>
      </c>
      <c r="AX169" s="13" t="s">
        <v>73</v>
      </c>
      <c r="AY169" s="227" t="s">
        <v>123</v>
      </c>
    </row>
    <row r="170" spans="1:65" s="13" customFormat="1" ht="11.25">
      <c r="B170" s="216"/>
      <c r="C170" s="217"/>
      <c r="D170" s="218" t="s">
        <v>136</v>
      </c>
      <c r="E170" s="219" t="s">
        <v>1</v>
      </c>
      <c r="F170" s="220" t="s">
        <v>343</v>
      </c>
      <c r="G170" s="217"/>
      <c r="H170" s="221">
        <v>14.4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136</v>
      </c>
      <c r="AU170" s="227" t="s">
        <v>83</v>
      </c>
      <c r="AV170" s="13" t="s">
        <v>83</v>
      </c>
      <c r="AW170" s="13" t="s">
        <v>30</v>
      </c>
      <c r="AX170" s="13" t="s">
        <v>73</v>
      </c>
      <c r="AY170" s="227" t="s">
        <v>123</v>
      </c>
    </row>
    <row r="171" spans="1:65" s="13" customFormat="1" ht="11.25">
      <c r="B171" s="216"/>
      <c r="C171" s="217"/>
      <c r="D171" s="218" t="s">
        <v>136</v>
      </c>
      <c r="E171" s="219" t="s">
        <v>1</v>
      </c>
      <c r="F171" s="220" t="s">
        <v>344</v>
      </c>
      <c r="G171" s="217"/>
      <c r="H171" s="221">
        <v>10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136</v>
      </c>
      <c r="AU171" s="227" t="s">
        <v>83</v>
      </c>
      <c r="AV171" s="13" t="s">
        <v>83</v>
      </c>
      <c r="AW171" s="13" t="s">
        <v>30</v>
      </c>
      <c r="AX171" s="13" t="s">
        <v>73</v>
      </c>
      <c r="AY171" s="227" t="s">
        <v>123</v>
      </c>
    </row>
    <row r="172" spans="1:65" s="14" customFormat="1" ht="11.25">
      <c r="B172" s="228"/>
      <c r="C172" s="229"/>
      <c r="D172" s="218" t="s">
        <v>136</v>
      </c>
      <c r="E172" s="230" t="s">
        <v>1</v>
      </c>
      <c r="F172" s="231" t="s">
        <v>159</v>
      </c>
      <c r="G172" s="229"/>
      <c r="H172" s="232">
        <v>186.4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136</v>
      </c>
      <c r="AU172" s="238" t="s">
        <v>83</v>
      </c>
      <c r="AV172" s="14" t="s">
        <v>131</v>
      </c>
      <c r="AW172" s="14" t="s">
        <v>30</v>
      </c>
      <c r="AX172" s="14" t="s">
        <v>81</v>
      </c>
      <c r="AY172" s="238" t="s">
        <v>123</v>
      </c>
    </row>
    <row r="173" spans="1:65" s="2" customFormat="1" ht="21.6" customHeight="1">
      <c r="A173" s="34"/>
      <c r="B173" s="35"/>
      <c r="C173" s="239" t="s">
        <v>174</v>
      </c>
      <c r="D173" s="239" t="s">
        <v>161</v>
      </c>
      <c r="E173" s="240" t="s">
        <v>345</v>
      </c>
      <c r="F173" s="241" t="s">
        <v>346</v>
      </c>
      <c r="G173" s="242" t="s">
        <v>156</v>
      </c>
      <c r="H173" s="243">
        <v>102.52</v>
      </c>
      <c r="I173" s="244"/>
      <c r="J173" s="245">
        <f>ROUND(I173*H173,2)</f>
        <v>0</v>
      </c>
      <c r="K173" s="241" t="s">
        <v>130</v>
      </c>
      <c r="L173" s="246"/>
      <c r="M173" s="247" t="s">
        <v>1</v>
      </c>
      <c r="N173" s="248" t="s">
        <v>38</v>
      </c>
      <c r="O173" s="71"/>
      <c r="P173" s="212">
        <f>O173*H173</f>
        <v>0</v>
      </c>
      <c r="Q173" s="212">
        <v>4.0000000000000003E-5</v>
      </c>
      <c r="R173" s="212">
        <f>Q173*H173</f>
        <v>4.1007999999999999E-3</v>
      </c>
      <c r="S173" s="212">
        <v>0</v>
      </c>
      <c r="T173" s="21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4" t="s">
        <v>164</v>
      </c>
      <c r="AT173" s="214" t="s">
        <v>161</v>
      </c>
      <c r="AU173" s="214" t="s">
        <v>83</v>
      </c>
      <c r="AY173" s="17" t="s">
        <v>123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7" t="s">
        <v>81</v>
      </c>
      <c r="BK173" s="215">
        <f>ROUND(I173*H173,2)</f>
        <v>0</v>
      </c>
      <c r="BL173" s="17" t="s">
        <v>131</v>
      </c>
      <c r="BM173" s="214" t="s">
        <v>347</v>
      </c>
    </row>
    <row r="174" spans="1:65" s="13" customFormat="1" ht="11.25">
      <c r="B174" s="216"/>
      <c r="C174" s="217"/>
      <c r="D174" s="218" t="s">
        <v>136</v>
      </c>
      <c r="E174" s="219" t="s">
        <v>1</v>
      </c>
      <c r="F174" s="220" t="s">
        <v>327</v>
      </c>
      <c r="G174" s="217"/>
      <c r="H174" s="221">
        <v>78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136</v>
      </c>
      <c r="AU174" s="227" t="s">
        <v>83</v>
      </c>
      <c r="AV174" s="13" t="s">
        <v>83</v>
      </c>
      <c r="AW174" s="13" t="s">
        <v>30</v>
      </c>
      <c r="AX174" s="13" t="s">
        <v>73</v>
      </c>
      <c r="AY174" s="227" t="s">
        <v>123</v>
      </c>
    </row>
    <row r="175" spans="1:65" s="13" customFormat="1" ht="11.25">
      <c r="B175" s="216"/>
      <c r="C175" s="217"/>
      <c r="D175" s="218" t="s">
        <v>136</v>
      </c>
      <c r="E175" s="219" t="s">
        <v>1</v>
      </c>
      <c r="F175" s="220" t="s">
        <v>328</v>
      </c>
      <c r="G175" s="217"/>
      <c r="H175" s="221">
        <v>3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136</v>
      </c>
      <c r="AU175" s="227" t="s">
        <v>83</v>
      </c>
      <c r="AV175" s="13" t="s">
        <v>83</v>
      </c>
      <c r="AW175" s="13" t="s">
        <v>30</v>
      </c>
      <c r="AX175" s="13" t="s">
        <v>73</v>
      </c>
      <c r="AY175" s="227" t="s">
        <v>123</v>
      </c>
    </row>
    <row r="176" spans="1:65" s="13" customFormat="1" ht="11.25">
      <c r="B176" s="216"/>
      <c r="C176" s="217"/>
      <c r="D176" s="218" t="s">
        <v>136</v>
      </c>
      <c r="E176" s="219" t="s">
        <v>1</v>
      </c>
      <c r="F176" s="220" t="s">
        <v>329</v>
      </c>
      <c r="G176" s="217"/>
      <c r="H176" s="221">
        <v>7.2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136</v>
      </c>
      <c r="AU176" s="227" t="s">
        <v>83</v>
      </c>
      <c r="AV176" s="13" t="s">
        <v>83</v>
      </c>
      <c r="AW176" s="13" t="s">
        <v>30</v>
      </c>
      <c r="AX176" s="13" t="s">
        <v>73</v>
      </c>
      <c r="AY176" s="227" t="s">
        <v>123</v>
      </c>
    </row>
    <row r="177" spans="1:65" s="13" customFormat="1" ht="11.25">
      <c r="B177" s="216"/>
      <c r="C177" s="217"/>
      <c r="D177" s="218" t="s">
        <v>136</v>
      </c>
      <c r="E177" s="219" t="s">
        <v>1</v>
      </c>
      <c r="F177" s="220" t="s">
        <v>330</v>
      </c>
      <c r="G177" s="217"/>
      <c r="H177" s="221">
        <v>5</v>
      </c>
      <c r="I177" s="222"/>
      <c r="J177" s="217"/>
      <c r="K177" s="217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136</v>
      </c>
      <c r="AU177" s="227" t="s">
        <v>83</v>
      </c>
      <c r="AV177" s="13" t="s">
        <v>83</v>
      </c>
      <c r="AW177" s="13" t="s">
        <v>30</v>
      </c>
      <c r="AX177" s="13" t="s">
        <v>73</v>
      </c>
      <c r="AY177" s="227" t="s">
        <v>123</v>
      </c>
    </row>
    <row r="178" spans="1:65" s="14" customFormat="1" ht="11.25">
      <c r="B178" s="228"/>
      <c r="C178" s="229"/>
      <c r="D178" s="218" t="s">
        <v>136</v>
      </c>
      <c r="E178" s="230" t="s">
        <v>1</v>
      </c>
      <c r="F178" s="231" t="s">
        <v>159</v>
      </c>
      <c r="G178" s="229"/>
      <c r="H178" s="232">
        <v>93.2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136</v>
      </c>
      <c r="AU178" s="238" t="s">
        <v>83</v>
      </c>
      <c r="AV178" s="14" t="s">
        <v>131</v>
      </c>
      <c r="AW178" s="14" t="s">
        <v>30</v>
      </c>
      <c r="AX178" s="14" t="s">
        <v>81</v>
      </c>
      <c r="AY178" s="238" t="s">
        <v>123</v>
      </c>
    </row>
    <row r="179" spans="1:65" s="13" customFormat="1" ht="11.25">
      <c r="B179" s="216"/>
      <c r="C179" s="217"/>
      <c r="D179" s="218" t="s">
        <v>136</v>
      </c>
      <c r="E179" s="217"/>
      <c r="F179" s="220" t="s">
        <v>348</v>
      </c>
      <c r="G179" s="217"/>
      <c r="H179" s="221">
        <v>102.52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136</v>
      </c>
      <c r="AU179" s="227" t="s">
        <v>83</v>
      </c>
      <c r="AV179" s="13" t="s">
        <v>83</v>
      </c>
      <c r="AW179" s="13" t="s">
        <v>4</v>
      </c>
      <c r="AX179" s="13" t="s">
        <v>81</v>
      </c>
      <c r="AY179" s="227" t="s">
        <v>123</v>
      </c>
    </row>
    <row r="180" spans="1:65" s="2" customFormat="1" ht="21.6" customHeight="1">
      <c r="A180" s="34"/>
      <c r="B180" s="35"/>
      <c r="C180" s="239" t="s">
        <v>178</v>
      </c>
      <c r="D180" s="239" t="s">
        <v>161</v>
      </c>
      <c r="E180" s="240" t="s">
        <v>349</v>
      </c>
      <c r="F180" s="241" t="s">
        <v>350</v>
      </c>
      <c r="G180" s="242" t="s">
        <v>156</v>
      </c>
      <c r="H180" s="243">
        <v>102.52</v>
      </c>
      <c r="I180" s="244"/>
      <c r="J180" s="245">
        <f>ROUND(I180*H180,2)</f>
        <v>0</v>
      </c>
      <c r="K180" s="241" t="s">
        <v>130</v>
      </c>
      <c r="L180" s="246"/>
      <c r="M180" s="247" t="s">
        <v>1</v>
      </c>
      <c r="N180" s="248" t="s">
        <v>38</v>
      </c>
      <c r="O180" s="71"/>
      <c r="P180" s="212">
        <f>O180*H180</f>
        <v>0</v>
      </c>
      <c r="Q180" s="212">
        <v>3.0000000000000001E-5</v>
      </c>
      <c r="R180" s="212">
        <f>Q180*H180</f>
        <v>3.0755999999999999E-3</v>
      </c>
      <c r="S180" s="212">
        <v>0</v>
      </c>
      <c r="T180" s="21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164</v>
      </c>
      <c r="AT180" s="214" t="s">
        <v>161</v>
      </c>
      <c r="AU180" s="214" t="s">
        <v>83</v>
      </c>
      <c r="AY180" s="17" t="s">
        <v>123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7" t="s">
        <v>81</v>
      </c>
      <c r="BK180" s="215">
        <f>ROUND(I180*H180,2)</f>
        <v>0</v>
      </c>
      <c r="BL180" s="17" t="s">
        <v>131</v>
      </c>
      <c r="BM180" s="214" t="s">
        <v>351</v>
      </c>
    </row>
    <row r="181" spans="1:65" s="13" customFormat="1" ht="11.25">
      <c r="B181" s="216"/>
      <c r="C181" s="217"/>
      <c r="D181" s="218" t="s">
        <v>136</v>
      </c>
      <c r="E181" s="217"/>
      <c r="F181" s="220" t="s">
        <v>348</v>
      </c>
      <c r="G181" s="217"/>
      <c r="H181" s="221">
        <v>102.52</v>
      </c>
      <c r="I181" s="222"/>
      <c r="J181" s="217"/>
      <c r="K181" s="217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136</v>
      </c>
      <c r="AU181" s="227" t="s">
        <v>83</v>
      </c>
      <c r="AV181" s="13" t="s">
        <v>83</v>
      </c>
      <c r="AW181" s="13" t="s">
        <v>4</v>
      </c>
      <c r="AX181" s="13" t="s">
        <v>81</v>
      </c>
      <c r="AY181" s="227" t="s">
        <v>123</v>
      </c>
    </row>
    <row r="182" spans="1:65" s="2" customFormat="1" ht="32.450000000000003" customHeight="1">
      <c r="A182" s="34"/>
      <c r="B182" s="35"/>
      <c r="C182" s="203" t="s">
        <v>182</v>
      </c>
      <c r="D182" s="203" t="s">
        <v>126</v>
      </c>
      <c r="E182" s="204" t="s">
        <v>352</v>
      </c>
      <c r="F182" s="205" t="s">
        <v>353</v>
      </c>
      <c r="G182" s="206" t="s">
        <v>171</v>
      </c>
      <c r="H182" s="207">
        <v>230</v>
      </c>
      <c r="I182" s="208"/>
      <c r="J182" s="209">
        <f>ROUND(I182*H182,2)</f>
        <v>0</v>
      </c>
      <c r="K182" s="205" t="s">
        <v>130</v>
      </c>
      <c r="L182" s="39"/>
      <c r="M182" s="210" t="s">
        <v>1</v>
      </c>
      <c r="N182" s="211" t="s">
        <v>38</v>
      </c>
      <c r="O182" s="71"/>
      <c r="P182" s="212">
        <f>O182*H182</f>
        <v>0</v>
      </c>
      <c r="Q182" s="212">
        <v>2.6800000000000001E-3</v>
      </c>
      <c r="R182" s="212">
        <f>Q182*H182</f>
        <v>0.61640000000000006</v>
      </c>
      <c r="S182" s="212">
        <v>0</v>
      </c>
      <c r="T182" s="21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131</v>
      </c>
      <c r="AT182" s="214" t="s">
        <v>126</v>
      </c>
      <c r="AU182" s="214" t="s">
        <v>83</v>
      </c>
      <c r="AY182" s="17" t="s">
        <v>123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7" t="s">
        <v>81</v>
      </c>
      <c r="BK182" s="215">
        <f>ROUND(I182*H182,2)</f>
        <v>0</v>
      </c>
      <c r="BL182" s="17" t="s">
        <v>131</v>
      </c>
      <c r="BM182" s="214" t="s">
        <v>354</v>
      </c>
    </row>
    <row r="183" spans="1:65" s="13" customFormat="1" ht="11.25">
      <c r="B183" s="216"/>
      <c r="C183" s="217"/>
      <c r="D183" s="218" t="s">
        <v>136</v>
      </c>
      <c r="E183" s="219" t="s">
        <v>1</v>
      </c>
      <c r="F183" s="220" t="s">
        <v>308</v>
      </c>
      <c r="G183" s="217"/>
      <c r="H183" s="221">
        <v>230</v>
      </c>
      <c r="I183" s="222"/>
      <c r="J183" s="217"/>
      <c r="K183" s="217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136</v>
      </c>
      <c r="AU183" s="227" t="s">
        <v>83</v>
      </c>
      <c r="AV183" s="13" t="s">
        <v>83</v>
      </c>
      <c r="AW183" s="13" t="s">
        <v>30</v>
      </c>
      <c r="AX183" s="13" t="s">
        <v>73</v>
      </c>
      <c r="AY183" s="227" t="s">
        <v>123</v>
      </c>
    </row>
    <row r="184" spans="1:65" s="14" customFormat="1" ht="11.25">
      <c r="B184" s="228"/>
      <c r="C184" s="229"/>
      <c r="D184" s="218" t="s">
        <v>136</v>
      </c>
      <c r="E184" s="230" t="s">
        <v>1</v>
      </c>
      <c r="F184" s="231" t="s">
        <v>159</v>
      </c>
      <c r="G184" s="229"/>
      <c r="H184" s="232">
        <v>230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136</v>
      </c>
      <c r="AU184" s="238" t="s">
        <v>83</v>
      </c>
      <c r="AV184" s="14" t="s">
        <v>131</v>
      </c>
      <c r="AW184" s="14" t="s">
        <v>30</v>
      </c>
      <c r="AX184" s="14" t="s">
        <v>81</v>
      </c>
      <c r="AY184" s="238" t="s">
        <v>123</v>
      </c>
    </row>
    <row r="185" spans="1:65" s="2" customFormat="1" ht="32.450000000000003" customHeight="1">
      <c r="A185" s="34"/>
      <c r="B185" s="35"/>
      <c r="C185" s="203" t="s">
        <v>186</v>
      </c>
      <c r="D185" s="203" t="s">
        <v>126</v>
      </c>
      <c r="E185" s="204" t="s">
        <v>355</v>
      </c>
      <c r="F185" s="205" t="s">
        <v>356</v>
      </c>
      <c r="G185" s="206" t="s">
        <v>171</v>
      </c>
      <c r="H185" s="207">
        <v>80</v>
      </c>
      <c r="I185" s="208"/>
      <c r="J185" s="209">
        <f>ROUND(I185*H185,2)</f>
        <v>0</v>
      </c>
      <c r="K185" s="205" t="s">
        <v>130</v>
      </c>
      <c r="L185" s="39"/>
      <c r="M185" s="210" t="s">
        <v>1</v>
      </c>
      <c r="N185" s="211" t="s">
        <v>38</v>
      </c>
      <c r="O185" s="71"/>
      <c r="P185" s="212">
        <f>O185*H185</f>
        <v>0</v>
      </c>
      <c r="Q185" s="212">
        <v>6.28E-3</v>
      </c>
      <c r="R185" s="212">
        <f>Q185*H185</f>
        <v>0.50239999999999996</v>
      </c>
      <c r="S185" s="212">
        <v>0</v>
      </c>
      <c r="T185" s="21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131</v>
      </c>
      <c r="AT185" s="214" t="s">
        <v>126</v>
      </c>
      <c r="AU185" s="214" t="s">
        <v>83</v>
      </c>
      <c r="AY185" s="17" t="s">
        <v>123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7" t="s">
        <v>81</v>
      </c>
      <c r="BK185" s="215">
        <f>ROUND(I185*H185,2)</f>
        <v>0</v>
      </c>
      <c r="BL185" s="17" t="s">
        <v>131</v>
      </c>
      <c r="BM185" s="214" t="s">
        <v>357</v>
      </c>
    </row>
    <row r="186" spans="1:65" s="15" customFormat="1" ht="11.25">
      <c r="B186" s="249"/>
      <c r="C186" s="250"/>
      <c r="D186" s="218" t="s">
        <v>136</v>
      </c>
      <c r="E186" s="251" t="s">
        <v>1</v>
      </c>
      <c r="F186" s="252" t="s">
        <v>315</v>
      </c>
      <c r="G186" s="250"/>
      <c r="H186" s="251" t="s">
        <v>1</v>
      </c>
      <c r="I186" s="253"/>
      <c r="J186" s="250"/>
      <c r="K186" s="250"/>
      <c r="L186" s="254"/>
      <c r="M186" s="255"/>
      <c r="N186" s="256"/>
      <c r="O186" s="256"/>
      <c r="P186" s="256"/>
      <c r="Q186" s="256"/>
      <c r="R186" s="256"/>
      <c r="S186" s="256"/>
      <c r="T186" s="257"/>
      <c r="AT186" s="258" t="s">
        <v>136</v>
      </c>
      <c r="AU186" s="258" t="s">
        <v>83</v>
      </c>
      <c r="AV186" s="15" t="s">
        <v>81</v>
      </c>
      <c r="AW186" s="15" t="s">
        <v>30</v>
      </c>
      <c r="AX186" s="15" t="s">
        <v>73</v>
      </c>
      <c r="AY186" s="258" t="s">
        <v>123</v>
      </c>
    </row>
    <row r="187" spans="1:65" s="13" customFormat="1" ht="11.25">
      <c r="B187" s="216"/>
      <c r="C187" s="217"/>
      <c r="D187" s="218" t="s">
        <v>136</v>
      </c>
      <c r="E187" s="219" t="s">
        <v>1</v>
      </c>
      <c r="F187" s="220" t="s">
        <v>310</v>
      </c>
      <c r="G187" s="217"/>
      <c r="H187" s="221">
        <v>80</v>
      </c>
      <c r="I187" s="222"/>
      <c r="J187" s="217"/>
      <c r="K187" s="217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136</v>
      </c>
      <c r="AU187" s="227" t="s">
        <v>83</v>
      </c>
      <c r="AV187" s="13" t="s">
        <v>83</v>
      </c>
      <c r="AW187" s="13" t="s">
        <v>30</v>
      </c>
      <c r="AX187" s="13" t="s">
        <v>73</v>
      </c>
      <c r="AY187" s="227" t="s">
        <v>123</v>
      </c>
    </row>
    <row r="188" spans="1:65" s="14" customFormat="1" ht="11.25">
      <c r="B188" s="228"/>
      <c r="C188" s="229"/>
      <c r="D188" s="218" t="s">
        <v>136</v>
      </c>
      <c r="E188" s="230" t="s">
        <v>1</v>
      </c>
      <c r="F188" s="231" t="s">
        <v>159</v>
      </c>
      <c r="G188" s="229"/>
      <c r="H188" s="232">
        <v>80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136</v>
      </c>
      <c r="AU188" s="238" t="s">
        <v>83</v>
      </c>
      <c r="AV188" s="14" t="s">
        <v>131</v>
      </c>
      <c r="AW188" s="14" t="s">
        <v>30</v>
      </c>
      <c r="AX188" s="14" t="s">
        <v>81</v>
      </c>
      <c r="AY188" s="238" t="s">
        <v>123</v>
      </c>
    </row>
    <row r="189" spans="1:65" s="2" customFormat="1" ht="32.450000000000003" customHeight="1">
      <c r="A189" s="34"/>
      <c r="B189" s="35"/>
      <c r="C189" s="203" t="s">
        <v>190</v>
      </c>
      <c r="D189" s="203" t="s">
        <v>126</v>
      </c>
      <c r="E189" s="204" t="s">
        <v>358</v>
      </c>
      <c r="F189" s="205" t="s">
        <v>359</v>
      </c>
      <c r="G189" s="206" t="s">
        <v>129</v>
      </c>
      <c r="H189" s="207">
        <v>1.1000000000000001</v>
      </c>
      <c r="I189" s="208"/>
      <c r="J189" s="209">
        <f>ROUND(I189*H189,2)</f>
        <v>0</v>
      </c>
      <c r="K189" s="205" t="s">
        <v>130</v>
      </c>
      <c r="L189" s="39"/>
      <c r="M189" s="210" t="s">
        <v>1</v>
      </c>
      <c r="N189" s="211" t="s">
        <v>38</v>
      </c>
      <c r="O189" s="71"/>
      <c r="P189" s="212">
        <f>O189*H189</f>
        <v>0</v>
      </c>
      <c r="Q189" s="212">
        <v>2.45329</v>
      </c>
      <c r="R189" s="212">
        <f>Q189*H189</f>
        <v>2.6986190000000003</v>
      </c>
      <c r="S189" s="212">
        <v>0</v>
      </c>
      <c r="T189" s="21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4" t="s">
        <v>131</v>
      </c>
      <c r="AT189" s="214" t="s">
        <v>126</v>
      </c>
      <c r="AU189" s="214" t="s">
        <v>83</v>
      </c>
      <c r="AY189" s="17" t="s">
        <v>123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7" t="s">
        <v>81</v>
      </c>
      <c r="BK189" s="215">
        <f>ROUND(I189*H189,2)</f>
        <v>0</v>
      </c>
      <c r="BL189" s="17" t="s">
        <v>131</v>
      </c>
      <c r="BM189" s="214" t="s">
        <v>360</v>
      </c>
    </row>
    <row r="190" spans="1:65" s="15" customFormat="1" ht="11.25">
      <c r="B190" s="249"/>
      <c r="C190" s="250"/>
      <c r="D190" s="218" t="s">
        <v>136</v>
      </c>
      <c r="E190" s="251" t="s">
        <v>1</v>
      </c>
      <c r="F190" s="252" t="s">
        <v>361</v>
      </c>
      <c r="G190" s="250"/>
      <c r="H190" s="251" t="s">
        <v>1</v>
      </c>
      <c r="I190" s="253"/>
      <c r="J190" s="250"/>
      <c r="K190" s="250"/>
      <c r="L190" s="254"/>
      <c r="M190" s="255"/>
      <c r="N190" s="256"/>
      <c r="O190" s="256"/>
      <c r="P190" s="256"/>
      <c r="Q190" s="256"/>
      <c r="R190" s="256"/>
      <c r="S190" s="256"/>
      <c r="T190" s="257"/>
      <c r="AT190" s="258" t="s">
        <v>136</v>
      </c>
      <c r="AU190" s="258" t="s">
        <v>83</v>
      </c>
      <c r="AV190" s="15" t="s">
        <v>81</v>
      </c>
      <c r="AW190" s="15" t="s">
        <v>30</v>
      </c>
      <c r="AX190" s="15" t="s">
        <v>73</v>
      </c>
      <c r="AY190" s="258" t="s">
        <v>123</v>
      </c>
    </row>
    <row r="191" spans="1:65" s="13" customFormat="1" ht="11.25">
      <c r="B191" s="216"/>
      <c r="C191" s="217"/>
      <c r="D191" s="218" t="s">
        <v>136</v>
      </c>
      <c r="E191" s="219" t="s">
        <v>1</v>
      </c>
      <c r="F191" s="220" t="s">
        <v>362</v>
      </c>
      <c r="G191" s="217"/>
      <c r="H191" s="221">
        <v>0.6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136</v>
      </c>
      <c r="AU191" s="227" t="s">
        <v>83</v>
      </c>
      <c r="AV191" s="13" t="s">
        <v>83</v>
      </c>
      <c r="AW191" s="13" t="s">
        <v>30</v>
      </c>
      <c r="AX191" s="13" t="s">
        <v>73</v>
      </c>
      <c r="AY191" s="227" t="s">
        <v>123</v>
      </c>
    </row>
    <row r="192" spans="1:65" s="15" customFormat="1" ht="11.25">
      <c r="B192" s="249"/>
      <c r="C192" s="250"/>
      <c r="D192" s="218" t="s">
        <v>136</v>
      </c>
      <c r="E192" s="251" t="s">
        <v>1</v>
      </c>
      <c r="F192" s="252" t="s">
        <v>363</v>
      </c>
      <c r="G192" s="250"/>
      <c r="H192" s="251" t="s">
        <v>1</v>
      </c>
      <c r="I192" s="253"/>
      <c r="J192" s="250"/>
      <c r="K192" s="250"/>
      <c r="L192" s="254"/>
      <c r="M192" s="255"/>
      <c r="N192" s="256"/>
      <c r="O192" s="256"/>
      <c r="P192" s="256"/>
      <c r="Q192" s="256"/>
      <c r="R192" s="256"/>
      <c r="S192" s="256"/>
      <c r="T192" s="257"/>
      <c r="AT192" s="258" t="s">
        <v>136</v>
      </c>
      <c r="AU192" s="258" t="s">
        <v>83</v>
      </c>
      <c r="AV192" s="15" t="s">
        <v>81</v>
      </c>
      <c r="AW192" s="15" t="s">
        <v>30</v>
      </c>
      <c r="AX192" s="15" t="s">
        <v>73</v>
      </c>
      <c r="AY192" s="258" t="s">
        <v>123</v>
      </c>
    </row>
    <row r="193" spans="1:65" s="13" customFormat="1" ht="11.25">
      <c r="B193" s="216"/>
      <c r="C193" s="217"/>
      <c r="D193" s="218" t="s">
        <v>136</v>
      </c>
      <c r="E193" s="219" t="s">
        <v>1</v>
      </c>
      <c r="F193" s="220" t="s">
        <v>364</v>
      </c>
      <c r="G193" s="217"/>
      <c r="H193" s="221">
        <v>0.5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136</v>
      </c>
      <c r="AU193" s="227" t="s">
        <v>83</v>
      </c>
      <c r="AV193" s="13" t="s">
        <v>83</v>
      </c>
      <c r="AW193" s="13" t="s">
        <v>30</v>
      </c>
      <c r="AX193" s="13" t="s">
        <v>73</v>
      </c>
      <c r="AY193" s="227" t="s">
        <v>123</v>
      </c>
    </row>
    <row r="194" spans="1:65" s="14" customFormat="1" ht="11.25">
      <c r="B194" s="228"/>
      <c r="C194" s="229"/>
      <c r="D194" s="218" t="s">
        <v>136</v>
      </c>
      <c r="E194" s="230" t="s">
        <v>1</v>
      </c>
      <c r="F194" s="231" t="s">
        <v>159</v>
      </c>
      <c r="G194" s="229"/>
      <c r="H194" s="232">
        <v>1.1000000000000001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136</v>
      </c>
      <c r="AU194" s="238" t="s">
        <v>83</v>
      </c>
      <c r="AV194" s="14" t="s">
        <v>131</v>
      </c>
      <c r="AW194" s="14" t="s">
        <v>30</v>
      </c>
      <c r="AX194" s="14" t="s">
        <v>81</v>
      </c>
      <c r="AY194" s="238" t="s">
        <v>123</v>
      </c>
    </row>
    <row r="195" spans="1:65" s="2" customFormat="1" ht="14.45" customHeight="1">
      <c r="A195" s="34"/>
      <c r="B195" s="35"/>
      <c r="C195" s="203" t="s">
        <v>196</v>
      </c>
      <c r="D195" s="203" t="s">
        <v>126</v>
      </c>
      <c r="E195" s="204" t="s">
        <v>365</v>
      </c>
      <c r="F195" s="205" t="s">
        <v>366</v>
      </c>
      <c r="G195" s="206" t="s">
        <v>129</v>
      </c>
      <c r="H195" s="207">
        <v>5</v>
      </c>
      <c r="I195" s="208"/>
      <c r="J195" s="209">
        <f>ROUND(I195*H195,2)</f>
        <v>0</v>
      </c>
      <c r="K195" s="205" t="s">
        <v>1</v>
      </c>
      <c r="L195" s="39"/>
      <c r="M195" s="210" t="s">
        <v>1</v>
      </c>
      <c r="N195" s="211" t="s">
        <v>38</v>
      </c>
      <c r="O195" s="71"/>
      <c r="P195" s="212">
        <f>O195*H195</f>
        <v>0</v>
      </c>
      <c r="Q195" s="212">
        <v>2.2000000000000002</v>
      </c>
      <c r="R195" s="212">
        <f>Q195*H195</f>
        <v>11</v>
      </c>
      <c r="S195" s="212">
        <v>0</v>
      </c>
      <c r="T195" s="21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4" t="s">
        <v>131</v>
      </c>
      <c r="AT195" s="214" t="s">
        <v>126</v>
      </c>
      <c r="AU195" s="214" t="s">
        <v>83</v>
      </c>
      <c r="AY195" s="17" t="s">
        <v>123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7" t="s">
        <v>81</v>
      </c>
      <c r="BK195" s="215">
        <f>ROUND(I195*H195,2)</f>
        <v>0</v>
      </c>
      <c r="BL195" s="17" t="s">
        <v>131</v>
      </c>
      <c r="BM195" s="214" t="s">
        <v>367</v>
      </c>
    </row>
    <row r="196" spans="1:65" s="12" customFormat="1" ht="22.9" customHeight="1">
      <c r="B196" s="187"/>
      <c r="C196" s="188"/>
      <c r="D196" s="189" t="s">
        <v>72</v>
      </c>
      <c r="E196" s="201" t="s">
        <v>174</v>
      </c>
      <c r="F196" s="201" t="s">
        <v>227</v>
      </c>
      <c r="G196" s="188"/>
      <c r="H196" s="188"/>
      <c r="I196" s="191"/>
      <c r="J196" s="202">
        <f>BK196</f>
        <v>0</v>
      </c>
      <c r="K196" s="188"/>
      <c r="L196" s="193"/>
      <c r="M196" s="194"/>
      <c r="N196" s="195"/>
      <c r="O196" s="195"/>
      <c r="P196" s="196">
        <f>SUM(P197:P242)</f>
        <v>0</v>
      </c>
      <c r="Q196" s="195"/>
      <c r="R196" s="196">
        <f>SUM(R197:R242)</f>
        <v>6.4148499999999997E-3</v>
      </c>
      <c r="S196" s="195"/>
      <c r="T196" s="197">
        <f>SUM(T197:T242)</f>
        <v>19.290779999999998</v>
      </c>
      <c r="AR196" s="198" t="s">
        <v>81</v>
      </c>
      <c r="AT196" s="199" t="s">
        <v>72</v>
      </c>
      <c r="AU196" s="199" t="s">
        <v>81</v>
      </c>
      <c r="AY196" s="198" t="s">
        <v>123</v>
      </c>
      <c r="BK196" s="200">
        <f>SUM(BK197:BK242)</f>
        <v>0</v>
      </c>
    </row>
    <row r="197" spans="1:65" s="2" customFormat="1" ht="43.15" customHeight="1">
      <c r="A197" s="34"/>
      <c r="B197" s="35"/>
      <c r="C197" s="203" t="s">
        <v>8</v>
      </c>
      <c r="D197" s="203" t="s">
        <v>126</v>
      </c>
      <c r="E197" s="204" t="s">
        <v>368</v>
      </c>
      <c r="F197" s="205" t="s">
        <v>369</v>
      </c>
      <c r="G197" s="206" t="s">
        <v>171</v>
      </c>
      <c r="H197" s="207">
        <v>310</v>
      </c>
      <c r="I197" s="208"/>
      <c r="J197" s="209">
        <f>ROUND(I197*H197,2)</f>
        <v>0</v>
      </c>
      <c r="K197" s="205" t="s">
        <v>130</v>
      </c>
      <c r="L197" s="39"/>
      <c r="M197" s="210" t="s">
        <v>1</v>
      </c>
      <c r="N197" s="211" t="s">
        <v>38</v>
      </c>
      <c r="O197" s="71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4" t="s">
        <v>131</v>
      </c>
      <c r="AT197" s="214" t="s">
        <v>126</v>
      </c>
      <c r="AU197" s="214" t="s">
        <v>83</v>
      </c>
      <c r="AY197" s="17" t="s">
        <v>123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7" t="s">
        <v>81</v>
      </c>
      <c r="BK197" s="215">
        <f>ROUND(I197*H197,2)</f>
        <v>0</v>
      </c>
      <c r="BL197" s="17" t="s">
        <v>131</v>
      </c>
      <c r="BM197" s="214" t="s">
        <v>370</v>
      </c>
    </row>
    <row r="198" spans="1:65" s="13" customFormat="1" ht="11.25">
      <c r="B198" s="216"/>
      <c r="C198" s="217"/>
      <c r="D198" s="218" t="s">
        <v>136</v>
      </c>
      <c r="E198" s="219" t="s">
        <v>1</v>
      </c>
      <c r="F198" s="220" t="s">
        <v>371</v>
      </c>
      <c r="G198" s="217"/>
      <c r="H198" s="221">
        <v>310</v>
      </c>
      <c r="I198" s="222"/>
      <c r="J198" s="217"/>
      <c r="K198" s="217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136</v>
      </c>
      <c r="AU198" s="227" t="s">
        <v>83</v>
      </c>
      <c r="AV198" s="13" t="s">
        <v>83</v>
      </c>
      <c r="AW198" s="13" t="s">
        <v>30</v>
      </c>
      <c r="AX198" s="13" t="s">
        <v>73</v>
      </c>
      <c r="AY198" s="227" t="s">
        <v>123</v>
      </c>
    </row>
    <row r="199" spans="1:65" s="14" customFormat="1" ht="11.25">
      <c r="B199" s="228"/>
      <c r="C199" s="229"/>
      <c r="D199" s="218" t="s">
        <v>136</v>
      </c>
      <c r="E199" s="230" t="s">
        <v>1</v>
      </c>
      <c r="F199" s="231" t="s">
        <v>159</v>
      </c>
      <c r="G199" s="229"/>
      <c r="H199" s="232">
        <v>310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136</v>
      </c>
      <c r="AU199" s="238" t="s">
        <v>83</v>
      </c>
      <c r="AV199" s="14" t="s">
        <v>131</v>
      </c>
      <c r="AW199" s="14" t="s">
        <v>30</v>
      </c>
      <c r="AX199" s="14" t="s">
        <v>81</v>
      </c>
      <c r="AY199" s="238" t="s">
        <v>123</v>
      </c>
    </row>
    <row r="200" spans="1:65" s="2" customFormat="1" ht="54" customHeight="1">
      <c r="A200" s="34"/>
      <c r="B200" s="35"/>
      <c r="C200" s="203" t="s">
        <v>204</v>
      </c>
      <c r="D200" s="203" t="s">
        <v>126</v>
      </c>
      <c r="E200" s="204" t="s">
        <v>372</v>
      </c>
      <c r="F200" s="205" t="s">
        <v>373</v>
      </c>
      <c r="G200" s="206" t="s">
        <v>171</v>
      </c>
      <c r="H200" s="207">
        <v>13950</v>
      </c>
      <c r="I200" s="208"/>
      <c r="J200" s="209">
        <f>ROUND(I200*H200,2)</f>
        <v>0</v>
      </c>
      <c r="K200" s="205" t="s">
        <v>130</v>
      </c>
      <c r="L200" s="39"/>
      <c r="M200" s="210" t="s">
        <v>1</v>
      </c>
      <c r="N200" s="211" t="s">
        <v>38</v>
      </c>
      <c r="O200" s="71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4" t="s">
        <v>131</v>
      </c>
      <c r="AT200" s="214" t="s">
        <v>126</v>
      </c>
      <c r="AU200" s="214" t="s">
        <v>83</v>
      </c>
      <c r="AY200" s="17" t="s">
        <v>123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7" t="s">
        <v>81</v>
      </c>
      <c r="BK200" s="215">
        <f>ROUND(I200*H200,2)</f>
        <v>0</v>
      </c>
      <c r="BL200" s="17" t="s">
        <v>131</v>
      </c>
      <c r="BM200" s="214" t="s">
        <v>374</v>
      </c>
    </row>
    <row r="201" spans="1:65" s="13" customFormat="1" ht="11.25">
      <c r="B201" s="216"/>
      <c r="C201" s="217"/>
      <c r="D201" s="218" t="s">
        <v>136</v>
      </c>
      <c r="E201" s="217"/>
      <c r="F201" s="220" t="s">
        <v>375</v>
      </c>
      <c r="G201" s="217"/>
      <c r="H201" s="221">
        <v>13950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136</v>
      </c>
      <c r="AU201" s="227" t="s">
        <v>83</v>
      </c>
      <c r="AV201" s="13" t="s">
        <v>83</v>
      </c>
      <c r="AW201" s="13" t="s">
        <v>4</v>
      </c>
      <c r="AX201" s="13" t="s">
        <v>81</v>
      </c>
      <c r="AY201" s="227" t="s">
        <v>123</v>
      </c>
    </row>
    <row r="202" spans="1:65" s="2" customFormat="1" ht="43.15" customHeight="1">
      <c r="A202" s="34"/>
      <c r="B202" s="35"/>
      <c r="C202" s="203" t="s">
        <v>208</v>
      </c>
      <c r="D202" s="203" t="s">
        <v>126</v>
      </c>
      <c r="E202" s="204" t="s">
        <v>376</v>
      </c>
      <c r="F202" s="205" t="s">
        <v>377</v>
      </c>
      <c r="G202" s="206" t="s">
        <v>171</v>
      </c>
      <c r="H202" s="207">
        <v>310</v>
      </c>
      <c r="I202" s="208"/>
      <c r="J202" s="209">
        <f>ROUND(I202*H202,2)</f>
        <v>0</v>
      </c>
      <c r="K202" s="205" t="s">
        <v>130</v>
      </c>
      <c r="L202" s="39"/>
      <c r="M202" s="210" t="s">
        <v>1</v>
      </c>
      <c r="N202" s="211" t="s">
        <v>38</v>
      </c>
      <c r="O202" s="71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131</v>
      </c>
      <c r="AT202" s="214" t="s">
        <v>126</v>
      </c>
      <c r="AU202" s="214" t="s">
        <v>83</v>
      </c>
      <c r="AY202" s="17" t="s">
        <v>123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81</v>
      </c>
      <c r="BK202" s="215">
        <f>ROUND(I202*H202,2)</f>
        <v>0</v>
      </c>
      <c r="BL202" s="17" t="s">
        <v>131</v>
      </c>
      <c r="BM202" s="214" t="s">
        <v>378</v>
      </c>
    </row>
    <row r="203" spans="1:65" s="2" customFormat="1" ht="32.450000000000003" customHeight="1">
      <c r="A203" s="34"/>
      <c r="B203" s="35"/>
      <c r="C203" s="203" t="s">
        <v>212</v>
      </c>
      <c r="D203" s="203" t="s">
        <v>126</v>
      </c>
      <c r="E203" s="204" t="s">
        <v>229</v>
      </c>
      <c r="F203" s="205" t="s">
        <v>230</v>
      </c>
      <c r="G203" s="206" t="s">
        <v>171</v>
      </c>
      <c r="H203" s="207">
        <v>49.344999999999999</v>
      </c>
      <c r="I203" s="208"/>
      <c r="J203" s="209">
        <f>ROUND(I203*H203,2)</f>
        <v>0</v>
      </c>
      <c r="K203" s="205" t="s">
        <v>130</v>
      </c>
      <c r="L203" s="39"/>
      <c r="M203" s="210" t="s">
        <v>1</v>
      </c>
      <c r="N203" s="211" t="s">
        <v>38</v>
      </c>
      <c r="O203" s="71"/>
      <c r="P203" s="212">
        <f>O203*H203</f>
        <v>0</v>
      </c>
      <c r="Q203" s="212">
        <v>1.2999999999999999E-4</v>
      </c>
      <c r="R203" s="212">
        <f>Q203*H203</f>
        <v>6.4148499999999997E-3</v>
      </c>
      <c r="S203" s="212">
        <v>0</v>
      </c>
      <c r="T203" s="21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4" t="s">
        <v>131</v>
      </c>
      <c r="AT203" s="214" t="s">
        <v>126</v>
      </c>
      <c r="AU203" s="214" t="s">
        <v>83</v>
      </c>
      <c r="AY203" s="17" t="s">
        <v>123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7" t="s">
        <v>81</v>
      </c>
      <c r="BK203" s="215">
        <f>ROUND(I203*H203,2)</f>
        <v>0</v>
      </c>
      <c r="BL203" s="17" t="s">
        <v>131</v>
      </c>
      <c r="BM203" s="214" t="s">
        <v>379</v>
      </c>
    </row>
    <row r="204" spans="1:65" s="13" customFormat="1" ht="11.25">
      <c r="B204" s="216"/>
      <c r="C204" s="217"/>
      <c r="D204" s="218" t="s">
        <v>136</v>
      </c>
      <c r="E204" s="219" t="s">
        <v>1</v>
      </c>
      <c r="F204" s="220" t="s">
        <v>380</v>
      </c>
      <c r="G204" s="217"/>
      <c r="H204" s="221">
        <v>49.344999999999999</v>
      </c>
      <c r="I204" s="222"/>
      <c r="J204" s="217"/>
      <c r="K204" s="217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136</v>
      </c>
      <c r="AU204" s="227" t="s">
        <v>83</v>
      </c>
      <c r="AV204" s="13" t="s">
        <v>83</v>
      </c>
      <c r="AW204" s="13" t="s">
        <v>30</v>
      </c>
      <c r="AX204" s="13" t="s">
        <v>73</v>
      </c>
      <c r="AY204" s="227" t="s">
        <v>123</v>
      </c>
    </row>
    <row r="205" spans="1:65" s="14" customFormat="1" ht="11.25">
      <c r="B205" s="228"/>
      <c r="C205" s="229"/>
      <c r="D205" s="218" t="s">
        <v>136</v>
      </c>
      <c r="E205" s="230" t="s">
        <v>1</v>
      </c>
      <c r="F205" s="231" t="s">
        <v>159</v>
      </c>
      <c r="G205" s="229"/>
      <c r="H205" s="232">
        <v>49.344999999999999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136</v>
      </c>
      <c r="AU205" s="238" t="s">
        <v>83</v>
      </c>
      <c r="AV205" s="14" t="s">
        <v>131</v>
      </c>
      <c r="AW205" s="14" t="s">
        <v>30</v>
      </c>
      <c r="AX205" s="14" t="s">
        <v>81</v>
      </c>
      <c r="AY205" s="238" t="s">
        <v>123</v>
      </c>
    </row>
    <row r="206" spans="1:65" s="2" customFormat="1" ht="21.6" customHeight="1">
      <c r="A206" s="34"/>
      <c r="B206" s="35"/>
      <c r="C206" s="203" t="s">
        <v>216</v>
      </c>
      <c r="D206" s="203" t="s">
        <v>126</v>
      </c>
      <c r="E206" s="204" t="s">
        <v>381</v>
      </c>
      <c r="F206" s="205" t="s">
        <v>382</v>
      </c>
      <c r="G206" s="206" t="s">
        <v>171</v>
      </c>
      <c r="H206" s="207">
        <v>26.6</v>
      </c>
      <c r="I206" s="208"/>
      <c r="J206" s="209">
        <f>ROUND(I206*H206,2)</f>
        <v>0</v>
      </c>
      <c r="K206" s="205" t="s">
        <v>130</v>
      </c>
      <c r="L206" s="39"/>
      <c r="M206" s="210" t="s">
        <v>1</v>
      </c>
      <c r="N206" s="211" t="s">
        <v>38</v>
      </c>
      <c r="O206" s="71"/>
      <c r="P206" s="212">
        <f>O206*H206</f>
        <v>0</v>
      </c>
      <c r="Q206" s="212">
        <v>0</v>
      </c>
      <c r="R206" s="212">
        <f>Q206*H206</f>
        <v>0</v>
      </c>
      <c r="S206" s="212">
        <v>8.2000000000000003E-2</v>
      </c>
      <c r="T206" s="213">
        <f>S206*H206</f>
        <v>2.1812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4" t="s">
        <v>131</v>
      </c>
      <c r="AT206" s="214" t="s">
        <v>126</v>
      </c>
      <c r="AU206" s="214" t="s">
        <v>83</v>
      </c>
      <c r="AY206" s="17" t="s">
        <v>123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7" t="s">
        <v>81</v>
      </c>
      <c r="BK206" s="215">
        <f>ROUND(I206*H206,2)</f>
        <v>0</v>
      </c>
      <c r="BL206" s="17" t="s">
        <v>131</v>
      </c>
      <c r="BM206" s="214" t="s">
        <v>383</v>
      </c>
    </row>
    <row r="207" spans="1:65" s="15" customFormat="1" ht="11.25">
      <c r="B207" s="249"/>
      <c r="C207" s="250"/>
      <c r="D207" s="218" t="s">
        <v>136</v>
      </c>
      <c r="E207" s="251" t="s">
        <v>1</v>
      </c>
      <c r="F207" s="252" t="s">
        <v>384</v>
      </c>
      <c r="G207" s="250"/>
      <c r="H207" s="251" t="s">
        <v>1</v>
      </c>
      <c r="I207" s="253"/>
      <c r="J207" s="250"/>
      <c r="K207" s="250"/>
      <c r="L207" s="254"/>
      <c r="M207" s="255"/>
      <c r="N207" s="256"/>
      <c r="O207" s="256"/>
      <c r="P207" s="256"/>
      <c r="Q207" s="256"/>
      <c r="R207" s="256"/>
      <c r="S207" s="256"/>
      <c r="T207" s="257"/>
      <c r="AT207" s="258" t="s">
        <v>136</v>
      </c>
      <c r="AU207" s="258" t="s">
        <v>83</v>
      </c>
      <c r="AV207" s="15" t="s">
        <v>81</v>
      </c>
      <c r="AW207" s="15" t="s">
        <v>30</v>
      </c>
      <c r="AX207" s="15" t="s">
        <v>73</v>
      </c>
      <c r="AY207" s="258" t="s">
        <v>123</v>
      </c>
    </row>
    <row r="208" spans="1:65" s="13" customFormat="1" ht="11.25">
      <c r="B208" s="216"/>
      <c r="C208" s="217"/>
      <c r="D208" s="218" t="s">
        <v>136</v>
      </c>
      <c r="E208" s="219" t="s">
        <v>1</v>
      </c>
      <c r="F208" s="220" t="s">
        <v>385</v>
      </c>
      <c r="G208" s="217"/>
      <c r="H208" s="221">
        <v>4.5999999999999996</v>
      </c>
      <c r="I208" s="222"/>
      <c r="J208" s="217"/>
      <c r="K208" s="217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136</v>
      </c>
      <c r="AU208" s="227" t="s">
        <v>83</v>
      </c>
      <c r="AV208" s="13" t="s">
        <v>83</v>
      </c>
      <c r="AW208" s="13" t="s">
        <v>30</v>
      </c>
      <c r="AX208" s="13" t="s">
        <v>73</v>
      </c>
      <c r="AY208" s="227" t="s">
        <v>123</v>
      </c>
    </row>
    <row r="209" spans="1:65" s="15" customFormat="1" ht="11.25">
      <c r="B209" s="249"/>
      <c r="C209" s="250"/>
      <c r="D209" s="218" t="s">
        <v>136</v>
      </c>
      <c r="E209" s="251" t="s">
        <v>1</v>
      </c>
      <c r="F209" s="252" t="s">
        <v>386</v>
      </c>
      <c r="G209" s="250"/>
      <c r="H209" s="251" t="s">
        <v>1</v>
      </c>
      <c r="I209" s="253"/>
      <c r="J209" s="250"/>
      <c r="K209" s="250"/>
      <c r="L209" s="254"/>
      <c r="M209" s="255"/>
      <c r="N209" s="256"/>
      <c r="O209" s="256"/>
      <c r="P209" s="256"/>
      <c r="Q209" s="256"/>
      <c r="R209" s="256"/>
      <c r="S209" s="256"/>
      <c r="T209" s="257"/>
      <c r="AT209" s="258" t="s">
        <v>136</v>
      </c>
      <c r="AU209" s="258" t="s">
        <v>83</v>
      </c>
      <c r="AV209" s="15" t="s">
        <v>81</v>
      </c>
      <c r="AW209" s="15" t="s">
        <v>30</v>
      </c>
      <c r="AX209" s="15" t="s">
        <v>73</v>
      </c>
      <c r="AY209" s="258" t="s">
        <v>123</v>
      </c>
    </row>
    <row r="210" spans="1:65" s="15" customFormat="1" ht="11.25">
      <c r="B210" s="249"/>
      <c r="C210" s="250"/>
      <c r="D210" s="218" t="s">
        <v>136</v>
      </c>
      <c r="E210" s="251" t="s">
        <v>1</v>
      </c>
      <c r="F210" s="252" t="s">
        <v>387</v>
      </c>
      <c r="G210" s="250"/>
      <c r="H210" s="251" t="s">
        <v>1</v>
      </c>
      <c r="I210" s="253"/>
      <c r="J210" s="250"/>
      <c r="K210" s="250"/>
      <c r="L210" s="254"/>
      <c r="M210" s="255"/>
      <c r="N210" s="256"/>
      <c r="O210" s="256"/>
      <c r="P210" s="256"/>
      <c r="Q210" s="256"/>
      <c r="R210" s="256"/>
      <c r="S210" s="256"/>
      <c r="T210" s="257"/>
      <c r="AT210" s="258" t="s">
        <v>136</v>
      </c>
      <c r="AU210" s="258" t="s">
        <v>83</v>
      </c>
      <c r="AV210" s="15" t="s">
        <v>81</v>
      </c>
      <c r="AW210" s="15" t="s">
        <v>30</v>
      </c>
      <c r="AX210" s="15" t="s">
        <v>73</v>
      </c>
      <c r="AY210" s="258" t="s">
        <v>123</v>
      </c>
    </row>
    <row r="211" spans="1:65" s="13" customFormat="1" ht="11.25">
      <c r="B211" s="216"/>
      <c r="C211" s="217"/>
      <c r="D211" s="218" t="s">
        <v>136</v>
      </c>
      <c r="E211" s="219" t="s">
        <v>1</v>
      </c>
      <c r="F211" s="220" t="s">
        <v>388</v>
      </c>
      <c r="G211" s="217"/>
      <c r="H211" s="221">
        <v>22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136</v>
      </c>
      <c r="AU211" s="227" t="s">
        <v>83</v>
      </c>
      <c r="AV211" s="13" t="s">
        <v>83</v>
      </c>
      <c r="AW211" s="13" t="s">
        <v>30</v>
      </c>
      <c r="AX211" s="13" t="s">
        <v>73</v>
      </c>
      <c r="AY211" s="227" t="s">
        <v>123</v>
      </c>
    </row>
    <row r="212" spans="1:65" s="14" customFormat="1" ht="11.25">
      <c r="B212" s="228"/>
      <c r="C212" s="229"/>
      <c r="D212" s="218" t="s">
        <v>136</v>
      </c>
      <c r="E212" s="230" t="s">
        <v>1</v>
      </c>
      <c r="F212" s="231" t="s">
        <v>159</v>
      </c>
      <c r="G212" s="229"/>
      <c r="H212" s="232">
        <v>26.6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136</v>
      </c>
      <c r="AU212" s="238" t="s">
        <v>83</v>
      </c>
      <c r="AV212" s="14" t="s">
        <v>131</v>
      </c>
      <c r="AW212" s="14" t="s">
        <v>30</v>
      </c>
      <c r="AX212" s="14" t="s">
        <v>81</v>
      </c>
      <c r="AY212" s="238" t="s">
        <v>123</v>
      </c>
    </row>
    <row r="213" spans="1:65" s="2" customFormat="1" ht="21.6" customHeight="1">
      <c r="A213" s="34"/>
      <c r="B213" s="35"/>
      <c r="C213" s="203" t="s">
        <v>220</v>
      </c>
      <c r="D213" s="203" t="s">
        <v>126</v>
      </c>
      <c r="E213" s="204" t="s">
        <v>389</v>
      </c>
      <c r="F213" s="205" t="s">
        <v>390</v>
      </c>
      <c r="G213" s="206" t="s">
        <v>129</v>
      </c>
      <c r="H213" s="207">
        <v>0.6</v>
      </c>
      <c r="I213" s="208"/>
      <c r="J213" s="209">
        <f>ROUND(I213*H213,2)</f>
        <v>0</v>
      </c>
      <c r="K213" s="205" t="s">
        <v>130</v>
      </c>
      <c r="L213" s="39"/>
      <c r="M213" s="210" t="s">
        <v>1</v>
      </c>
      <c r="N213" s="211" t="s">
        <v>38</v>
      </c>
      <c r="O213" s="71"/>
      <c r="P213" s="212">
        <f>O213*H213</f>
        <v>0</v>
      </c>
      <c r="Q213" s="212">
        <v>0</v>
      </c>
      <c r="R213" s="212">
        <f>Q213*H213</f>
        <v>0</v>
      </c>
      <c r="S213" s="212">
        <v>2.2000000000000002</v>
      </c>
      <c r="T213" s="213">
        <f>S213*H213</f>
        <v>1.32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4" t="s">
        <v>131</v>
      </c>
      <c r="AT213" s="214" t="s">
        <v>126</v>
      </c>
      <c r="AU213" s="214" t="s">
        <v>83</v>
      </c>
      <c r="AY213" s="17" t="s">
        <v>123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7" t="s">
        <v>81</v>
      </c>
      <c r="BK213" s="215">
        <f>ROUND(I213*H213,2)</f>
        <v>0</v>
      </c>
      <c r="BL213" s="17" t="s">
        <v>131</v>
      </c>
      <c r="BM213" s="214" t="s">
        <v>391</v>
      </c>
    </row>
    <row r="214" spans="1:65" s="15" customFormat="1" ht="11.25">
      <c r="B214" s="249"/>
      <c r="C214" s="250"/>
      <c r="D214" s="218" t="s">
        <v>136</v>
      </c>
      <c r="E214" s="251" t="s">
        <v>1</v>
      </c>
      <c r="F214" s="252" t="s">
        <v>361</v>
      </c>
      <c r="G214" s="250"/>
      <c r="H214" s="251" t="s">
        <v>1</v>
      </c>
      <c r="I214" s="253"/>
      <c r="J214" s="250"/>
      <c r="K214" s="250"/>
      <c r="L214" s="254"/>
      <c r="M214" s="255"/>
      <c r="N214" s="256"/>
      <c r="O214" s="256"/>
      <c r="P214" s="256"/>
      <c r="Q214" s="256"/>
      <c r="R214" s="256"/>
      <c r="S214" s="256"/>
      <c r="T214" s="257"/>
      <c r="AT214" s="258" t="s">
        <v>136</v>
      </c>
      <c r="AU214" s="258" t="s">
        <v>83</v>
      </c>
      <c r="AV214" s="15" t="s">
        <v>81</v>
      </c>
      <c r="AW214" s="15" t="s">
        <v>30</v>
      </c>
      <c r="AX214" s="15" t="s">
        <v>73</v>
      </c>
      <c r="AY214" s="258" t="s">
        <v>123</v>
      </c>
    </row>
    <row r="215" spans="1:65" s="13" customFormat="1" ht="11.25">
      <c r="B215" s="216"/>
      <c r="C215" s="217"/>
      <c r="D215" s="218" t="s">
        <v>136</v>
      </c>
      <c r="E215" s="219" t="s">
        <v>1</v>
      </c>
      <c r="F215" s="220" t="s">
        <v>362</v>
      </c>
      <c r="G215" s="217"/>
      <c r="H215" s="221">
        <v>0.6</v>
      </c>
      <c r="I215" s="222"/>
      <c r="J215" s="217"/>
      <c r="K215" s="217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136</v>
      </c>
      <c r="AU215" s="227" t="s">
        <v>83</v>
      </c>
      <c r="AV215" s="13" t="s">
        <v>83</v>
      </c>
      <c r="AW215" s="13" t="s">
        <v>30</v>
      </c>
      <c r="AX215" s="13" t="s">
        <v>73</v>
      </c>
      <c r="AY215" s="227" t="s">
        <v>123</v>
      </c>
    </row>
    <row r="216" spans="1:65" s="14" customFormat="1" ht="11.25">
      <c r="B216" s="228"/>
      <c r="C216" s="229"/>
      <c r="D216" s="218" t="s">
        <v>136</v>
      </c>
      <c r="E216" s="230" t="s">
        <v>1</v>
      </c>
      <c r="F216" s="231" t="s">
        <v>159</v>
      </c>
      <c r="G216" s="229"/>
      <c r="H216" s="232">
        <v>0.6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136</v>
      </c>
      <c r="AU216" s="238" t="s">
        <v>83</v>
      </c>
      <c r="AV216" s="14" t="s">
        <v>131</v>
      </c>
      <c r="AW216" s="14" t="s">
        <v>30</v>
      </c>
      <c r="AX216" s="14" t="s">
        <v>81</v>
      </c>
      <c r="AY216" s="238" t="s">
        <v>123</v>
      </c>
    </row>
    <row r="217" spans="1:65" s="2" customFormat="1" ht="21.6" customHeight="1">
      <c r="A217" s="34"/>
      <c r="B217" s="35"/>
      <c r="C217" s="203" t="s">
        <v>7</v>
      </c>
      <c r="D217" s="203" t="s">
        <v>126</v>
      </c>
      <c r="E217" s="204" t="s">
        <v>392</v>
      </c>
      <c r="F217" s="205" t="s">
        <v>393</v>
      </c>
      <c r="G217" s="206" t="s">
        <v>129</v>
      </c>
      <c r="H217" s="207">
        <v>0.25</v>
      </c>
      <c r="I217" s="208"/>
      <c r="J217" s="209">
        <f>ROUND(I217*H217,2)</f>
        <v>0</v>
      </c>
      <c r="K217" s="205" t="s">
        <v>1</v>
      </c>
      <c r="L217" s="39"/>
      <c r="M217" s="210" t="s">
        <v>1</v>
      </c>
      <c r="N217" s="211" t="s">
        <v>38</v>
      </c>
      <c r="O217" s="71"/>
      <c r="P217" s="212">
        <f>O217*H217</f>
        <v>0</v>
      </c>
      <c r="Q217" s="212">
        <v>0</v>
      </c>
      <c r="R217" s="212">
        <f>Q217*H217</f>
        <v>0</v>
      </c>
      <c r="S217" s="212">
        <v>0.09</v>
      </c>
      <c r="T217" s="213">
        <f>S217*H217</f>
        <v>2.2499999999999999E-2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4" t="s">
        <v>131</v>
      </c>
      <c r="AT217" s="214" t="s">
        <v>126</v>
      </c>
      <c r="AU217" s="214" t="s">
        <v>83</v>
      </c>
      <c r="AY217" s="17" t="s">
        <v>123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81</v>
      </c>
      <c r="BK217" s="215">
        <f>ROUND(I217*H217,2)</f>
        <v>0</v>
      </c>
      <c r="BL217" s="17" t="s">
        <v>131</v>
      </c>
      <c r="BM217" s="214" t="s">
        <v>394</v>
      </c>
    </row>
    <row r="218" spans="1:65" s="15" customFormat="1" ht="11.25">
      <c r="B218" s="249"/>
      <c r="C218" s="250"/>
      <c r="D218" s="218" t="s">
        <v>136</v>
      </c>
      <c r="E218" s="251" t="s">
        <v>1</v>
      </c>
      <c r="F218" s="252" t="s">
        <v>395</v>
      </c>
      <c r="G218" s="250"/>
      <c r="H218" s="251" t="s">
        <v>1</v>
      </c>
      <c r="I218" s="253"/>
      <c r="J218" s="250"/>
      <c r="K218" s="250"/>
      <c r="L218" s="254"/>
      <c r="M218" s="255"/>
      <c r="N218" s="256"/>
      <c r="O218" s="256"/>
      <c r="P218" s="256"/>
      <c r="Q218" s="256"/>
      <c r="R218" s="256"/>
      <c r="S218" s="256"/>
      <c r="T218" s="257"/>
      <c r="AT218" s="258" t="s">
        <v>136</v>
      </c>
      <c r="AU218" s="258" t="s">
        <v>83</v>
      </c>
      <c r="AV218" s="15" t="s">
        <v>81</v>
      </c>
      <c r="AW218" s="15" t="s">
        <v>30</v>
      </c>
      <c r="AX218" s="15" t="s">
        <v>73</v>
      </c>
      <c r="AY218" s="258" t="s">
        <v>123</v>
      </c>
    </row>
    <row r="219" spans="1:65" s="13" customFormat="1" ht="11.25">
      <c r="B219" s="216"/>
      <c r="C219" s="217"/>
      <c r="D219" s="218" t="s">
        <v>136</v>
      </c>
      <c r="E219" s="219" t="s">
        <v>1</v>
      </c>
      <c r="F219" s="220" t="s">
        <v>396</v>
      </c>
      <c r="G219" s="217"/>
      <c r="H219" s="221">
        <v>0.25</v>
      </c>
      <c r="I219" s="222"/>
      <c r="J219" s="217"/>
      <c r="K219" s="217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136</v>
      </c>
      <c r="AU219" s="227" t="s">
        <v>83</v>
      </c>
      <c r="AV219" s="13" t="s">
        <v>83</v>
      </c>
      <c r="AW219" s="13" t="s">
        <v>30</v>
      </c>
      <c r="AX219" s="13" t="s">
        <v>73</v>
      </c>
      <c r="AY219" s="227" t="s">
        <v>123</v>
      </c>
    </row>
    <row r="220" spans="1:65" s="14" customFormat="1" ht="11.25">
      <c r="B220" s="228"/>
      <c r="C220" s="229"/>
      <c r="D220" s="218" t="s">
        <v>136</v>
      </c>
      <c r="E220" s="230" t="s">
        <v>1</v>
      </c>
      <c r="F220" s="231" t="s">
        <v>159</v>
      </c>
      <c r="G220" s="229"/>
      <c r="H220" s="232">
        <v>0.25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136</v>
      </c>
      <c r="AU220" s="238" t="s">
        <v>83</v>
      </c>
      <c r="AV220" s="14" t="s">
        <v>131</v>
      </c>
      <c r="AW220" s="14" t="s">
        <v>30</v>
      </c>
      <c r="AX220" s="14" t="s">
        <v>81</v>
      </c>
      <c r="AY220" s="238" t="s">
        <v>123</v>
      </c>
    </row>
    <row r="221" spans="1:65" s="2" customFormat="1" ht="43.15" customHeight="1">
      <c r="A221" s="34"/>
      <c r="B221" s="35"/>
      <c r="C221" s="203" t="s">
        <v>228</v>
      </c>
      <c r="D221" s="203" t="s">
        <v>126</v>
      </c>
      <c r="E221" s="204" t="s">
        <v>397</v>
      </c>
      <c r="F221" s="205" t="s">
        <v>398</v>
      </c>
      <c r="G221" s="206" t="s">
        <v>171</v>
      </c>
      <c r="H221" s="207">
        <v>4</v>
      </c>
      <c r="I221" s="208"/>
      <c r="J221" s="209">
        <f>ROUND(I221*H221,2)</f>
        <v>0</v>
      </c>
      <c r="K221" s="205" t="s">
        <v>130</v>
      </c>
      <c r="L221" s="39"/>
      <c r="M221" s="210" t="s">
        <v>1</v>
      </c>
      <c r="N221" s="211" t="s">
        <v>38</v>
      </c>
      <c r="O221" s="71"/>
      <c r="P221" s="212">
        <f>O221*H221</f>
        <v>0</v>
      </c>
      <c r="Q221" s="212">
        <v>0</v>
      </c>
      <c r="R221" s="212">
        <f>Q221*H221</f>
        <v>0</v>
      </c>
      <c r="S221" s="212">
        <v>3.5000000000000003E-2</v>
      </c>
      <c r="T221" s="213">
        <f>S221*H221</f>
        <v>0.14000000000000001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4" t="s">
        <v>131</v>
      </c>
      <c r="AT221" s="214" t="s">
        <v>126</v>
      </c>
      <c r="AU221" s="214" t="s">
        <v>83</v>
      </c>
      <c r="AY221" s="17" t="s">
        <v>123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7" t="s">
        <v>81</v>
      </c>
      <c r="BK221" s="215">
        <f>ROUND(I221*H221,2)</f>
        <v>0</v>
      </c>
      <c r="BL221" s="17" t="s">
        <v>131</v>
      </c>
      <c r="BM221" s="214" t="s">
        <v>399</v>
      </c>
    </row>
    <row r="222" spans="1:65" s="15" customFormat="1" ht="11.25">
      <c r="B222" s="249"/>
      <c r="C222" s="250"/>
      <c r="D222" s="218" t="s">
        <v>136</v>
      </c>
      <c r="E222" s="251" t="s">
        <v>1</v>
      </c>
      <c r="F222" s="252" t="s">
        <v>400</v>
      </c>
      <c r="G222" s="250"/>
      <c r="H222" s="251" t="s">
        <v>1</v>
      </c>
      <c r="I222" s="253"/>
      <c r="J222" s="250"/>
      <c r="K222" s="250"/>
      <c r="L222" s="254"/>
      <c r="M222" s="255"/>
      <c r="N222" s="256"/>
      <c r="O222" s="256"/>
      <c r="P222" s="256"/>
      <c r="Q222" s="256"/>
      <c r="R222" s="256"/>
      <c r="S222" s="256"/>
      <c r="T222" s="257"/>
      <c r="AT222" s="258" t="s">
        <v>136</v>
      </c>
      <c r="AU222" s="258" t="s">
        <v>83</v>
      </c>
      <c r="AV222" s="15" t="s">
        <v>81</v>
      </c>
      <c r="AW222" s="15" t="s">
        <v>30</v>
      </c>
      <c r="AX222" s="15" t="s">
        <v>73</v>
      </c>
      <c r="AY222" s="258" t="s">
        <v>123</v>
      </c>
    </row>
    <row r="223" spans="1:65" s="13" customFormat="1" ht="11.25">
      <c r="B223" s="216"/>
      <c r="C223" s="217"/>
      <c r="D223" s="218" t="s">
        <v>136</v>
      </c>
      <c r="E223" s="219" t="s">
        <v>1</v>
      </c>
      <c r="F223" s="220" t="s">
        <v>401</v>
      </c>
      <c r="G223" s="217"/>
      <c r="H223" s="221">
        <v>4</v>
      </c>
      <c r="I223" s="222"/>
      <c r="J223" s="217"/>
      <c r="K223" s="217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136</v>
      </c>
      <c r="AU223" s="227" t="s">
        <v>83</v>
      </c>
      <c r="AV223" s="13" t="s">
        <v>83</v>
      </c>
      <c r="AW223" s="13" t="s">
        <v>30</v>
      </c>
      <c r="AX223" s="13" t="s">
        <v>73</v>
      </c>
      <c r="AY223" s="227" t="s">
        <v>123</v>
      </c>
    </row>
    <row r="224" spans="1:65" s="14" customFormat="1" ht="11.25">
      <c r="B224" s="228"/>
      <c r="C224" s="229"/>
      <c r="D224" s="218" t="s">
        <v>136</v>
      </c>
      <c r="E224" s="230" t="s">
        <v>1</v>
      </c>
      <c r="F224" s="231" t="s">
        <v>159</v>
      </c>
      <c r="G224" s="229"/>
      <c r="H224" s="232">
        <v>4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136</v>
      </c>
      <c r="AU224" s="238" t="s">
        <v>83</v>
      </c>
      <c r="AV224" s="14" t="s">
        <v>131</v>
      </c>
      <c r="AW224" s="14" t="s">
        <v>30</v>
      </c>
      <c r="AX224" s="14" t="s">
        <v>81</v>
      </c>
      <c r="AY224" s="238" t="s">
        <v>123</v>
      </c>
    </row>
    <row r="225" spans="1:65" s="2" customFormat="1" ht="43.15" customHeight="1">
      <c r="A225" s="34"/>
      <c r="B225" s="35"/>
      <c r="C225" s="203" t="s">
        <v>234</v>
      </c>
      <c r="D225" s="203" t="s">
        <v>126</v>
      </c>
      <c r="E225" s="204" t="s">
        <v>402</v>
      </c>
      <c r="F225" s="205" t="s">
        <v>403</v>
      </c>
      <c r="G225" s="206" t="s">
        <v>171</v>
      </c>
      <c r="H225" s="207">
        <v>24.3</v>
      </c>
      <c r="I225" s="208"/>
      <c r="J225" s="209">
        <f>ROUND(I225*H225,2)</f>
        <v>0</v>
      </c>
      <c r="K225" s="205" t="s">
        <v>130</v>
      </c>
      <c r="L225" s="39"/>
      <c r="M225" s="210" t="s">
        <v>1</v>
      </c>
      <c r="N225" s="211" t="s">
        <v>38</v>
      </c>
      <c r="O225" s="71"/>
      <c r="P225" s="212">
        <f>O225*H225</f>
        <v>0</v>
      </c>
      <c r="Q225" s="212">
        <v>0</v>
      </c>
      <c r="R225" s="212">
        <f>Q225*H225</f>
        <v>0</v>
      </c>
      <c r="S225" s="212">
        <v>6.2E-2</v>
      </c>
      <c r="T225" s="213">
        <f>S225*H225</f>
        <v>1.5065999999999999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4" t="s">
        <v>131</v>
      </c>
      <c r="AT225" s="214" t="s">
        <v>126</v>
      </c>
      <c r="AU225" s="214" t="s">
        <v>83</v>
      </c>
      <c r="AY225" s="17" t="s">
        <v>123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7" t="s">
        <v>81</v>
      </c>
      <c r="BK225" s="215">
        <f>ROUND(I225*H225,2)</f>
        <v>0</v>
      </c>
      <c r="BL225" s="17" t="s">
        <v>131</v>
      </c>
      <c r="BM225" s="214" t="s">
        <v>404</v>
      </c>
    </row>
    <row r="226" spans="1:65" s="15" customFormat="1" ht="11.25">
      <c r="B226" s="249"/>
      <c r="C226" s="250"/>
      <c r="D226" s="218" t="s">
        <v>136</v>
      </c>
      <c r="E226" s="251" t="s">
        <v>1</v>
      </c>
      <c r="F226" s="252" t="s">
        <v>405</v>
      </c>
      <c r="G226" s="250"/>
      <c r="H226" s="251" t="s">
        <v>1</v>
      </c>
      <c r="I226" s="253"/>
      <c r="J226" s="250"/>
      <c r="K226" s="250"/>
      <c r="L226" s="254"/>
      <c r="M226" s="255"/>
      <c r="N226" s="256"/>
      <c r="O226" s="256"/>
      <c r="P226" s="256"/>
      <c r="Q226" s="256"/>
      <c r="R226" s="256"/>
      <c r="S226" s="256"/>
      <c r="T226" s="257"/>
      <c r="AT226" s="258" t="s">
        <v>136</v>
      </c>
      <c r="AU226" s="258" t="s">
        <v>83</v>
      </c>
      <c r="AV226" s="15" t="s">
        <v>81</v>
      </c>
      <c r="AW226" s="15" t="s">
        <v>30</v>
      </c>
      <c r="AX226" s="15" t="s">
        <v>73</v>
      </c>
      <c r="AY226" s="258" t="s">
        <v>123</v>
      </c>
    </row>
    <row r="227" spans="1:65" s="13" customFormat="1" ht="11.25">
      <c r="B227" s="216"/>
      <c r="C227" s="217"/>
      <c r="D227" s="218" t="s">
        <v>136</v>
      </c>
      <c r="E227" s="219" t="s">
        <v>1</v>
      </c>
      <c r="F227" s="220" t="s">
        <v>406</v>
      </c>
      <c r="G227" s="217"/>
      <c r="H227" s="221">
        <v>23.76</v>
      </c>
      <c r="I227" s="222"/>
      <c r="J227" s="217"/>
      <c r="K227" s="217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136</v>
      </c>
      <c r="AU227" s="227" t="s">
        <v>83</v>
      </c>
      <c r="AV227" s="13" t="s">
        <v>83</v>
      </c>
      <c r="AW227" s="13" t="s">
        <v>30</v>
      </c>
      <c r="AX227" s="13" t="s">
        <v>73</v>
      </c>
      <c r="AY227" s="227" t="s">
        <v>123</v>
      </c>
    </row>
    <row r="228" spans="1:65" s="13" customFormat="1" ht="11.25">
      <c r="B228" s="216"/>
      <c r="C228" s="217"/>
      <c r="D228" s="218" t="s">
        <v>136</v>
      </c>
      <c r="E228" s="219" t="s">
        <v>1</v>
      </c>
      <c r="F228" s="220" t="s">
        <v>407</v>
      </c>
      <c r="G228" s="217"/>
      <c r="H228" s="221">
        <v>0.54</v>
      </c>
      <c r="I228" s="222"/>
      <c r="J228" s="217"/>
      <c r="K228" s="217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136</v>
      </c>
      <c r="AU228" s="227" t="s">
        <v>83</v>
      </c>
      <c r="AV228" s="13" t="s">
        <v>83</v>
      </c>
      <c r="AW228" s="13" t="s">
        <v>30</v>
      </c>
      <c r="AX228" s="13" t="s">
        <v>73</v>
      </c>
      <c r="AY228" s="227" t="s">
        <v>123</v>
      </c>
    </row>
    <row r="229" spans="1:65" s="14" customFormat="1" ht="11.25">
      <c r="B229" s="228"/>
      <c r="C229" s="229"/>
      <c r="D229" s="218" t="s">
        <v>136</v>
      </c>
      <c r="E229" s="230" t="s">
        <v>1</v>
      </c>
      <c r="F229" s="231" t="s">
        <v>159</v>
      </c>
      <c r="G229" s="229"/>
      <c r="H229" s="232">
        <v>24.3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136</v>
      </c>
      <c r="AU229" s="238" t="s">
        <v>83</v>
      </c>
      <c r="AV229" s="14" t="s">
        <v>131</v>
      </c>
      <c r="AW229" s="14" t="s">
        <v>30</v>
      </c>
      <c r="AX229" s="14" t="s">
        <v>81</v>
      </c>
      <c r="AY229" s="238" t="s">
        <v>123</v>
      </c>
    </row>
    <row r="230" spans="1:65" s="2" customFormat="1" ht="43.15" customHeight="1">
      <c r="A230" s="34"/>
      <c r="B230" s="35"/>
      <c r="C230" s="203" t="s">
        <v>238</v>
      </c>
      <c r="D230" s="203" t="s">
        <v>126</v>
      </c>
      <c r="E230" s="204" t="s">
        <v>408</v>
      </c>
      <c r="F230" s="205" t="s">
        <v>409</v>
      </c>
      <c r="G230" s="206" t="s">
        <v>171</v>
      </c>
      <c r="H230" s="207">
        <v>5.76</v>
      </c>
      <c r="I230" s="208"/>
      <c r="J230" s="209">
        <f>ROUND(I230*H230,2)</f>
        <v>0</v>
      </c>
      <c r="K230" s="205" t="s">
        <v>130</v>
      </c>
      <c r="L230" s="39"/>
      <c r="M230" s="210" t="s">
        <v>1</v>
      </c>
      <c r="N230" s="211" t="s">
        <v>38</v>
      </c>
      <c r="O230" s="71"/>
      <c r="P230" s="212">
        <f>O230*H230</f>
        <v>0</v>
      </c>
      <c r="Q230" s="212">
        <v>0</v>
      </c>
      <c r="R230" s="212">
        <f>Q230*H230</f>
        <v>0</v>
      </c>
      <c r="S230" s="212">
        <v>0.06</v>
      </c>
      <c r="T230" s="213">
        <f>S230*H230</f>
        <v>0.34559999999999996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4" t="s">
        <v>131</v>
      </c>
      <c r="AT230" s="214" t="s">
        <v>126</v>
      </c>
      <c r="AU230" s="214" t="s">
        <v>83</v>
      </c>
      <c r="AY230" s="17" t="s">
        <v>123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7" t="s">
        <v>81</v>
      </c>
      <c r="BK230" s="215">
        <f>ROUND(I230*H230,2)</f>
        <v>0</v>
      </c>
      <c r="BL230" s="17" t="s">
        <v>131</v>
      </c>
      <c r="BM230" s="214" t="s">
        <v>410</v>
      </c>
    </row>
    <row r="231" spans="1:65" s="15" customFormat="1" ht="11.25">
      <c r="B231" s="249"/>
      <c r="C231" s="250"/>
      <c r="D231" s="218" t="s">
        <v>136</v>
      </c>
      <c r="E231" s="251" t="s">
        <v>1</v>
      </c>
      <c r="F231" s="252" t="s">
        <v>411</v>
      </c>
      <c r="G231" s="250"/>
      <c r="H231" s="251" t="s">
        <v>1</v>
      </c>
      <c r="I231" s="253"/>
      <c r="J231" s="250"/>
      <c r="K231" s="250"/>
      <c r="L231" s="254"/>
      <c r="M231" s="255"/>
      <c r="N231" s="256"/>
      <c r="O231" s="256"/>
      <c r="P231" s="256"/>
      <c r="Q231" s="256"/>
      <c r="R231" s="256"/>
      <c r="S231" s="256"/>
      <c r="T231" s="257"/>
      <c r="AT231" s="258" t="s">
        <v>136</v>
      </c>
      <c r="AU231" s="258" t="s">
        <v>83</v>
      </c>
      <c r="AV231" s="15" t="s">
        <v>81</v>
      </c>
      <c r="AW231" s="15" t="s">
        <v>30</v>
      </c>
      <c r="AX231" s="15" t="s">
        <v>73</v>
      </c>
      <c r="AY231" s="258" t="s">
        <v>123</v>
      </c>
    </row>
    <row r="232" spans="1:65" s="13" customFormat="1" ht="11.25">
      <c r="B232" s="216"/>
      <c r="C232" s="217"/>
      <c r="D232" s="218" t="s">
        <v>136</v>
      </c>
      <c r="E232" s="219" t="s">
        <v>1</v>
      </c>
      <c r="F232" s="220" t="s">
        <v>412</v>
      </c>
      <c r="G232" s="217"/>
      <c r="H232" s="221">
        <v>5.76</v>
      </c>
      <c r="I232" s="222"/>
      <c r="J232" s="217"/>
      <c r="K232" s="217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136</v>
      </c>
      <c r="AU232" s="227" t="s">
        <v>83</v>
      </c>
      <c r="AV232" s="13" t="s">
        <v>83</v>
      </c>
      <c r="AW232" s="13" t="s">
        <v>30</v>
      </c>
      <c r="AX232" s="13" t="s">
        <v>73</v>
      </c>
      <c r="AY232" s="227" t="s">
        <v>123</v>
      </c>
    </row>
    <row r="233" spans="1:65" s="14" customFormat="1" ht="11.25">
      <c r="B233" s="228"/>
      <c r="C233" s="229"/>
      <c r="D233" s="218" t="s">
        <v>136</v>
      </c>
      <c r="E233" s="230" t="s">
        <v>1</v>
      </c>
      <c r="F233" s="231" t="s">
        <v>159</v>
      </c>
      <c r="G233" s="229"/>
      <c r="H233" s="232">
        <v>5.76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136</v>
      </c>
      <c r="AU233" s="238" t="s">
        <v>83</v>
      </c>
      <c r="AV233" s="14" t="s">
        <v>131</v>
      </c>
      <c r="AW233" s="14" t="s">
        <v>30</v>
      </c>
      <c r="AX233" s="14" t="s">
        <v>81</v>
      </c>
      <c r="AY233" s="238" t="s">
        <v>123</v>
      </c>
    </row>
    <row r="234" spans="1:65" s="2" customFormat="1" ht="32.450000000000003" customHeight="1">
      <c r="A234" s="34"/>
      <c r="B234" s="35"/>
      <c r="C234" s="203" t="s">
        <v>243</v>
      </c>
      <c r="D234" s="203" t="s">
        <v>126</v>
      </c>
      <c r="E234" s="204" t="s">
        <v>413</v>
      </c>
      <c r="F234" s="205" t="s">
        <v>414</v>
      </c>
      <c r="G234" s="206" t="s">
        <v>171</v>
      </c>
      <c r="H234" s="207">
        <v>4.32</v>
      </c>
      <c r="I234" s="208"/>
      <c r="J234" s="209">
        <f>ROUND(I234*H234,2)</f>
        <v>0</v>
      </c>
      <c r="K234" s="205" t="s">
        <v>130</v>
      </c>
      <c r="L234" s="39"/>
      <c r="M234" s="210" t="s">
        <v>1</v>
      </c>
      <c r="N234" s="211" t="s">
        <v>38</v>
      </c>
      <c r="O234" s="71"/>
      <c r="P234" s="212">
        <f>O234*H234</f>
        <v>0</v>
      </c>
      <c r="Q234" s="212">
        <v>0</v>
      </c>
      <c r="R234" s="212">
        <f>Q234*H234</f>
        <v>0</v>
      </c>
      <c r="S234" s="212">
        <v>5.8999999999999997E-2</v>
      </c>
      <c r="T234" s="213">
        <f>S234*H234</f>
        <v>0.25488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4" t="s">
        <v>131</v>
      </c>
      <c r="AT234" s="214" t="s">
        <v>126</v>
      </c>
      <c r="AU234" s="214" t="s">
        <v>83</v>
      </c>
      <c r="AY234" s="17" t="s">
        <v>123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7" t="s">
        <v>81</v>
      </c>
      <c r="BK234" s="215">
        <f>ROUND(I234*H234,2)</f>
        <v>0</v>
      </c>
      <c r="BL234" s="17" t="s">
        <v>131</v>
      </c>
      <c r="BM234" s="214" t="s">
        <v>415</v>
      </c>
    </row>
    <row r="235" spans="1:65" s="15" customFormat="1" ht="11.25">
      <c r="B235" s="249"/>
      <c r="C235" s="250"/>
      <c r="D235" s="218" t="s">
        <v>136</v>
      </c>
      <c r="E235" s="251" t="s">
        <v>1</v>
      </c>
      <c r="F235" s="252" t="s">
        <v>405</v>
      </c>
      <c r="G235" s="250"/>
      <c r="H235" s="251" t="s">
        <v>1</v>
      </c>
      <c r="I235" s="253"/>
      <c r="J235" s="250"/>
      <c r="K235" s="250"/>
      <c r="L235" s="254"/>
      <c r="M235" s="255"/>
      <c r="N235" s="256"/>
      <c r="O235" s="256"/>
      <c r="P235" s="256"/>
      <c r="Q235" s="256"/>
      <c r="R235" s="256"/>
      <c r="S235" s="256"/>
      <c r="T235" s="257"/>
      <c r="AT235" s="258" t="s">
        <v>136</v>
      </c>
      <c r="AU235" s="258" t="s">
        <v>83</v>
      </c>
      <c r="AV235" s="15" t="s">
        <v>81</v>
      </c>
      <c r="AW235" s="15" t="s">
        <v>30</v>
      </c>
      <c r="AX235" s="15" t="s">
        <v>73</v>
      </c>
      <c r="AY235" s="258" t="s">
        <v>123</v>
      </c>
    </row>
    <row r="236" spans="1:65" s="13" customFormat="1" ht="11.25">
      <c r="B236" s="216"/>
      <c r="C236" s="217"/>
      <c r="D236" s="218" t="s">
        <v>136</v>
      </c>
      <c r="E236" s="219" t="s">
        <v>1</v>
      </c>
      <c r="F236" s="220" t="s">
        <v>416</v>
      </c>
      <c r="G236" s="217"/>
      <c r="H236" s="221">
        <v>4.32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136</v>
      </c>
      <c r="AU236" s="227" t="s">
        <v>83</v>
      </c>
      <c r="AV236" s="13" t="s">
        <v>83</v>
      </c>
      <c r="AW236" s="13" t="s">
        <v>30</v>
      </c>
      <c r="AX236" s="13" t="s">
        <v>73</v>
      </c>
      <c r="AY236" s="227" t="s">
        <v>123</v>
      </c>
    </row>
    <row r="237" spans="1:65" s="14" customFormat="1" ht="11.25">
      <c r="B237" s="228"/>
      <c r="C237" s="229"/>
      <c r="D237" s="218" t="s">
        <v>136</v>
      </c>
      <c r="E237" s="230" t="s">
        <v>1</v>
      </c>
      <c r="F237" s="231" t="s">
        <v>159</v>
      </c>
      <c r="G237" s="229"/>
      <c r="H237" s="232">
        <v>4.32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136</v>
      </c>
      <c r="AU237" s="238" t="s">
        <v>83</v>
      </c>
      <c r="AV237" s="14" t="s">
        <v>131</v>
      </c>
      <c r="AW237" s="14" t="s">
        <v>30</v>
      </c>
      <c r="AX237" s="14" t="s">
        <v>81</v>
      </c>
      <c r="AY237" s="238" t="s">
        <v>123</v>
      </c>
    </row>
    <row r="238" spans="1:65" s="2" customFormat="1" ht="43.15" customHeight="1">
      <c r="A238" s="34"/>
      <c r="B238" s="35"/>
      <c r="C238" s="203" t="s">
        <v>247</v>
      </c>
      <c r="D238" s="203" t="s">
        <v>126</v>
      </c>
      <c r="E238" s="204" t="s">
        <v>417</v>
      </c>
      <c r="F238" s="205" t="s">
        <v>418</v>
      </c>
      <c r="G238" s="206" t="s">
        <v>171</v>
      </c>
      <c r="H238" s="207">
        <v>400</v>
      </c>
      <c r="I238" s="208"/>
      <c r="J238" s="209">
        <f>ROUND(I238*H238,2)</f>
        <v>0</v>
      </c>
      <c r="K238" s="205" t="s">
        <v>130</v>
      </c>
      <c r="L238" s="39"/>
      <c r="M238" s="210" t="s">
        <v>1</v>
      </c>
      <c r="N238" s="211" t="s">
        <v>38</v>
      </c>
      <c r="O238" s="71"/>
      <c r="P238" s="212">
        <f>O238*H238</f>
        <v>0</v>
      </c>
      <c r="Q238" s="212">
        <v>0</v>
      </c>
      <c r="R238" s="212">
        <f>Q238*H238</f>
        <v>0</v>
      </c>
      <c r="S238" s="212">
        <v>1.6E-2</v>
      </c>
      <c r="T238" s="213">
        <f>S238*H238</f>
        <v>6.4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4" t="s">
        <v>131</v>
      </c>
      <c r="AT238" s="214" t="s">
        <v>126</v>
      </c>
      <c r="AU238" s="214" t="s">
        <v>83</v>
      </c>
      <c r="AY238" s="17" t="s">
        <v>123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7" t="s">
        <v>81</v>
      </c>
      <c r="BK238" s="215">
        <f>ROUND(I238*H238,2)</f>
        <v>0</v>
      </c>
      <c r="BL238" s="17" t="s">
        <v>131</v>
      </c>
      <c r="BM238" s="214" t="s">
        <v>419</v>
      </c>
    </row>
    <row r="239" spans="1:65" s="2" customFormat="1" ht="43.15" customHeight="1">
      <c r="A239" s="34"/>
      <c r="B239" s="35"/>
      <c r="C239" s="203" t="s">
        <v>253</v>
      </c>
      <c r="D239" s="203" t="s">
        <v>126</v>
      </c>
      <c r="E239" s="204" t="s">
        <v>420</v>
      </c>
      <c r="F239" s="205" t="s">
        <v>421</v>
      </c>
      <c r="G239" s="206" t="s">
        <v>171</v>
      </c>
      <c r="H239" s="207">
        <v>80</v>
      </c>
      <c r="I239" s="208"/>
      <c r="J239" s="209">
        <f>ROUND(I239*H239,2)</f>
        <v>0</v>
      </c>
      <c r="K239" s="205" t="s">
        <v>130</v>
      </c>
      <c r="L239" s="39"/>
      <c r="M239" s="210" t="s">
        <v>1</v>
      </c>
      <c r="N239" s="211" t="s">
        <v>38</v>
      </c>
      <c r="O239" s="71"/>
      <c r="P239" s="212">
        <f>O239*H239</f>
        <v>0</v>
      </c>
      <c r="Q239" s="212">
        <v>0</v>
      </c>
      <c r="R239" s="212">
        <f>Q239*H239</f>
        <v>0</v>
      </c>
      <c r="S239" s="212">
        <v>8.8999999999999996E-2</v>
      </c>
      <c r="T239" s="213">
        <f>S239*H239</f>
        <v>7.1199999999999992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4" t="s">
        <v>131</v>
      </c>
      <c r="AT239" s="214" t="s">
        <v>126</v>
      </c>
      <c r="AU239" s="214" t="s">
        <v>83</v>
      </c>
      <c r="AY239" s="17" t="s">
        <v>123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7" t="s">
        <v>81</v>
      </c>
      <c r="BK239" s="215">
        <f>ROUND(I239*H239,2)</f>
        <v>0</v>
      </c>
      <c r="BL239" s="17" t="s">
        <v>131</v>
      </c>
      <c r="BM239" s="214" t="s">
        <v>422</v>
      </c>
    </row>
    <row r="240" spans="1:65" s="15" customFormat="1" ht="11.25">
      <c r="B240" s="249"/>
      <c r="C240" s="250"/>
      <c r="D240" s="218" t="s">
        <v>136</v>
      </c>
      <c r="E240" s="251" t="s">
        <v>1</v>
      </c>
      <c r="F240" s="252" t="s">
        <v>315</v>
      </c>
      <c r="G240" s="250"/>
      <c r="H240" s="251" t="s">
        <v>1</v>
      </c>
      <c r="I240" s="253"/>
      <c r="J240" s="250"/>
      <c r="K240" s="250"/>
      <c r="L240" s="254"/>
      <c r="M240" s="255"/>
      <c r="N240" s="256"/>
      <c r="O240" s="256"/>
      <c r="P240" s="256"/>
      <c r="Q240" s="256"/>
      <c r="R240" s="256"/>
      <c r="S240" s="256"/>
      <c r="T240" s="257"/>
      <c r="AT240" s="258" t="s">
        <v>136</v>
      </c>
      <c r="AU240" s="258" t="s">
        <v>83</v>
      </c>
      <c r="AV240" s="15" t="s">
        <v>81</v>
      </c>
      <c r="AW240" s="15" t="s">
        <v>30</v>
      </c>
      <c r="AX240" s="15" t="s">
        <v>73</v>
      </c>
      <c r="AY240" s="258" t="s">
        <v>123</v>
      </c>
    </row>
    <row r="241" spans="1:65" s="13" customFormat="1" ht="11.25">
      <c r="B241" s="216"/>
      <c r="C241" s="217"/>
      <c r="D241" s="218" t="s">
        <v>136</v>
      </c>
      <c r="E241" s="219" t="s">
        <v>1</v>
      </c>
      <c r="F241" s="220" t="s">
        <v>310</v>
      </c>
      <c r="G241" s="217"/>
      <c r="H241" s="221">
        <v>80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136</v>
      </c>
      <c r="AU241" s="227" t="s">
        <v>83</v>
      </c>
      <c r="AV241" s="13" t="s">
        <v>83</v>
      </c>
      <c r="AW241" s="13" t="s">
        <v>30</v>
      </c>
      <c r="AX241" s="13" t="s">
        <v>73</v>
      </c>
      <c r="AY241" s="227" t="s">
        <v>123</v>
      </c>
    </row>
    <row r="242" spans="1:65" s="14" customFormat="1" ht="11.25">
      <c r="B242" s="228"/>
      <c r="C242" s="229"/>
      <c r="D242" s="218" t="s">
        <v>136</v>
      </c>
      <c r="E242" s="230" t="s">
        <v>1</v>
      </c>
      <c r="F242" s="231" t="s">
        <v>159</v>
      </c>
      <c r="G242" s="229"/>
      <c r="H242" s="232">
        <v>80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136</v>
      </c>
      <c r="AU242" s="238" t="s">
        <v>83</v>
      </c>
      <c r="AV242" s="14" t="s">
        <v>131</v>
      </c>
      <c r="AW242" s="14" t="s">
        <v>30</v>
      </c>
      <c r="AX242" s="14" t="s">
        <v>81</v>
      </c>
      <c r="AY242" s="238" t="s">
        <v>123</v>
      </c>
    </row>
    <row r="243" spans="1:65" s="12" customFormat="1" ht="22.9" customHeight="1">
      <c r="B243" s="187"/>
      <c r="C243" s="188"/>
      <c r="D243" s="189" t="s">
        <v>72</v>
      </c>
      <c r="E243" s="201" t="s">
        <v>232</v>
      </c>
      <c r="F243" s="201" t="s">
        <v>233</v>
      </c>
      <c r="G243" s="188"/>
      <c r="H243" s="188"/>
      <c r="I243" s="191"/>
      <c r="J243" s="202">
        <f>BK243</f>
        <v>0</v>
      </c>
      <c r="K243" s="188"/>
      <c r="L243" s="193"/>
      <c r="M243" s="194"/>
      <c r="N243" s="195"/>
      <c r="O243" s="195"/>
      <c r="P243" s="196">
        <f>SUM(P244:P248)</f>
        <v>0</v>
      </c>
      <c r="Q243" s="195"/>
      <c r="R243" s="196">
        <f>SUM(R244:R248)</f>
        <v>0</v>
      </c>
      <c r="S243" s="195"/>
      <c r="T243" s="197">
        <f>SUM(T244:T248)</f>
        <v>0</v>
      </c>
      <c r="AR243" s="198" t="s">
        <v>81</v>
      </c>
      <c r="AT243" s="199" t="s">
        <v>72</v>
      </c>
      <c r="AU243" s="199" t="s">
        <v>81</v>
      </c>
      <c r="AY243" s="198" t="s">
        <v>123</v>
      </c>
      <c r="BK243" s="200">
        <f>SUM(BK244:BK248)</f>
        <v>0</v>
      </c>
    </row>
    <row r="244" spans="1:65" s="2" customFormat="1" ht="32.450000000000003" customHeight="1">
      <c r="A244" s="34"/>
      <c r="B244" s="35"/>
      <c r="C244" s="203" t="s">
        <v>261</v>
      </c>
      <c r="D244" s="203" t="s">
        <v>126</v>
      </c>
      <c r="E244" s="204" t="s">
        <v>235</v>
      </c>
      <c r="F244" s="205" t="s">
        <v>236</v>
      </c>
      <c r="G244" s="206" t="s">
        <v>150</v>
      </c>
      <c r="H244" s="207">
        <v>19.318000000000001</v>
      </c>
      <c r="I244" s="208"/>
      <c r="J244" s="209">
        <f>ROUND(I244*H244,2)</f>
        <v>0</v>
      </c>
      <c r="K244" s="205" t="s">
        <v>130</v>
      </c>
      <c r="L244" s="39"/>
      <c r="M244" s="210" t="s">
        <v>1</v>
      </c>
      <c r="N244" s="211" t="s">
        <v>38</v>
      </c>
      <c r="O244" s="71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4" t="s">
        <v>131</v>
      </c>
      <c r="AT244" s="214" t="s">
        <v>126</v>
      </c>
      <c r="AU244" s="214" t="s">
        <v>83</v>
      </c>
      <c r="AY244" s="17" t="s">
        <v>123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7" t="s">
        <v>81</v>
      </c>
      <c r="BK244" s="215">
        <f>ROUND(I244*H244,2)</f>
        <v>0</v>
      </c>
      <c r="BL244" s="17" t="s">
        <v>131</v>
      </c>
      <c r="BM244" s="214" t="s">
        <v>423</v>
      </c>
    </row>
    <row r="245" spans="1:65" s="2" customFormat="1" ht="43.15" customHeight="1">
      <c r="A245" s="34"/>
      <c r="B245" s="35"/>
      <c r="C245" s="203" t="s">
        <v>267</v>
      </c>
      <c r="D245" s="203" t="s">
        <v>126</v>
      </c>
      <c r="E245" s="204" t="s">
        <v>239</v>
      </c>
      <c r="F245" s="205" t="s">
        <v>240</v>
      </c>
      <c r="G245" s="206" t="s">
        <v>150</v>
      </c>
      <c r="H245" s="207">
        <v>367.04199999999997</v>
      </c>
      <c r="I245" s="208"/>
      <c r="J245" s="209">
        <f>ROUND(I245*H245,2)</f>
        <v>0</v>
      </c>
      <c r="K245" s="205" t="s">
        <v>130</v>
      </c>
      <c r="L245" s="39"/>
      <c r="M245" s="210" t="s">
        <v>1</v>
      </c>
      <c r="N245" s="211" t="s">
        <v>38</v>
      </c>
      <c r="O245" s="71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4" t="s">
        <v>131</v>
      </c>
      <c r="AT245" s="214" t="s">
        <v>126</v>
      </c>
      <c r="AU245" s="214" t="s">
        <v>83</v>
      </c>
      <c r="AY245" s="17" t="s">
        <v>123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7" t="s">
        <v>81</v>
      </c>
      <c r="BK245" s="215">
        <f>ROUND(I245*H245,2)</f>
        <v>0</v>
      </c>
      <c r="BL245" s="17" t="s">
        <v>131</v>
      </c>
      <c r="BM245" s="214" t="s">
        <v>424</v>
      </c>
    </row>
    <row r="246" spans="1:65" s="13" customFormat="1" ht="11.25">
      <c r="B246" s="216"/>
      <c r="C246" s="217"/>
      <c r="D246" s="218" t="s">
        <v>136</v>
      </c>
      <c r="E246" s="217"/>
      <c r="F246" s="220" t="s">
        <v>425</v>
      </c>
      <c r="G246" s="217"/>
      <c r="H246" s="221">
        <v>367.04199999999997</v>
      </c>
      <c r="I246" s="222"/>
      <c r="J246" s="217"/>
      <c r="K246" s="217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136</v>
      </c>
      <c r="AU246" s="227" t="s">
        <v>83</v>
      </c>
      <c r="AV246" s="13" t="s">
        <v>83</v>
      </c>
      <c r="AW246" s="13" t="s">
        <v>4</v>
      </c>
      <c r="AX246" s="13" t="s">
        <v>81</v>
      </c>
      <c r="AY246" s="227" t="s">
        <v>123</v>
      </c>
    </row>
    <row r="247" spans="1:65" s="2" customFormat="1" ht="32.450000000000003" customHeight="1">
      <c r="A247" s="34"/>
      <c r="B247" s="35"/>
      <c r="C247" s="203" t="s">
        <v>271</v>
      </c>
      <c r="D247" s="203" t="s">
        <v>126</v>
      </c>
      <c r="E247" s="204" t="s">
        <v>244</v>
      </c>
      <c r="F247" s="205" t="s">
        <v>245</v>
      </c>
      <c r="G247" s="206" t="s">
        <v>150</v>
      </c>
      <c r="H247" s="207">
        <v>19.318000000000001</v>
      </c>
      <c r="I247" s="208"/>
      <c r="J247" s="209">
        <f>ROUND(I247*H247,2)</f>
        <v>0</v>
      </c>
      <c r="K247" s="205" t="s">
        <v>130</v>
      </c>
      <c r="L247" s="39"/>
      <c r="M247" s="210" t="s">
        <v>1</v>
      </c>
      <c r="N247" s="211" t="s">
        <v>38</v>
      </c>
      <c r="O247" s="71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4" t="s">
        <v>131</v>
      </c>
      <c r="AT247" s="214" t="s">
        <v>126</v>
      </c>
      <c r="AU247" s="214" t="s">
        <v>83</v>
      </c>
      <c r="AY247" s="17" t="s">
        <v>123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7" t="s">
        <v>81</v>
      </c>
      <c r="BK247" s="215">
        <f>ROUND(I247*H247,2)</f>
        <v>0</v>
      </c>
      <c r="BL247" s="17" t="s">
        <v>131</v>
      </c>
      <c r="BM247" s="214" t="s">
        <v>426</v>
      </c>
    </row>
    <row r="248" spans="1:65" s="2" customFormat="1" ht="43.15" customHeight="1">
      <c r="A248" s="34"/>
      <c r="B248" s="35"/>
      <c r="C248" s="203" t="s">
        <v>275</v>
      </c>
      <c r="D248" s="203" t="s">
        <v>126</v>
      </c>
      <c r="E248" s="204" t="s">
        <v>248</v>
      </c>
      <c r="F248" s="205" t="s">
        <v>249</v>
      </c>
      <c r="G248" s="206" t="s">
        <v>150</v>
      </c>
      <c r="H248" s="207">
        <v>19.318000000000001</v>
      </c>
      <c r="I248" s="208"/>
      <c r="J248" s="209">
        <f>ROUND(I248*H248,2)</f>
        <v>0</v>
      </c>
      <c r="K248" s="205" t="s">
        <v>130</v>
      </c>
      <c r="L248" s="39"/>
      <c r="M248" s="210" t="s">
        <v>1</v>
      </c>
      <c r="N248" s="211" t="s">
        <v>38</v>
      </c>
      <c r="O248" s="71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4" t="s">
        <v>131</v>
      </c>
      <c r="AT248" s="214" t="s">
        <v>126</v>
      </c>
      <c r="AU248" s="214" t="s">
        <v>83</v>
      </c>
      <c r="AY248" s="17" t="s">
        <v>123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7" t="s">
        <v>81</v>
      </c>
      <c r="BK248" s="215">
        <f>ROUND(I248*H248,2)</f>
        <v>0</v>
      </c>
      <c r="BL248" s="17" t="s">
        <v>131</v>
      </c>
      <c r="BM248" s="214" t="s">
        <v>427</v>
      </c>
    </row>
    <row r="249" spans="1:65" s="12" customFormat="1" ht="22.9" customHeight="1">
      <c r="B249" s="187"/>
      <c r="C249" s="188"/>
      <c r="D249" s="189" t="s">
        <v>72</v>
      </c>
      <c r="E249" s="201" t="s">
        <v>251</v>
      </c>
      <c r="F249" s="201" t="s">
        <v>252</v>
      </c>
      <c r="G249" s="188"/>
      <c r="H249" s="188"/>
      <c r="I249" s="191"/>
      <c r="J249" s="202">
        <f>BK249</f>
        <v>0</v>
      </c>
      <c r="K249" s="188"/>
      <c r="L249" s="193"/>
      <c r="M249" s="194"/>
      <c r="N249" s="195"/>
      <c r="O249" s="195"/>
      <c r="P249" s="196">
        <f>P250</f>
        <v>0</v>
      </c>
      <c r="Q249" s="195"/>
      <c r="R249" s="196">
        <f>R250</f>
        <v>0</v>
      </c>
      <c r="S249" s="195"/>
      <c r="T249" s="197">
        <f>T250</f>
        <v>0</v>
      </c>
      <c r="AR249" s="198" t="s">
        <v>81</v>
      </c>
      <c r="AT249" s="199" t="s">
        <v>72</v>
      </c>
      <c r="AU249" s="199" t="s">
        <v>81</v>
      </c>
      <c r="AY249" s="198" t="s">
        <v>123</v>
      </c>
      <c r="BK249" s="200">
        <f>BK250</f>
        <v>0</v>
      </c>
    </row>
    <row r="250" spans="1:65" s="2" customFormat="1" ht="54" customHeight="1">
      <c r="A250" s="34"/>
      <c r="B250" s="35"/>
      <c r="C250" s="203" t="s">
        <v>279</v>
      </c>
      <c r="D250" s="203" t="s">
        <v>126</v>
      </c>
      <c r="E250" s="204" t="s">
        <v>428</v>
      </c>
      <c r="F250" s="205" t="s">
        <v>429</v>
      </c>
      <c r="G250" s="206" t="s">
        <v>150</v>
      </c>
      <c r="H250" s="207">
        <v>26.292999999999999</v>
      </c>
      <c r="I250" s="208"/>
      <c r="J250" s="209">
        <f>ROUND(I250*H250,2)</f>
        <v>0</v>
      </c>
      <c r="K250" s="205" t="s">
        <v>130</v>
      </c>
      <c r="L250" s="39"/>
      <c r="M250" s="210" t="s">
        <v>1</v>
      </c>
      <c r="N250" s="211" t="s">
        <v>38</v>
      </c>
      <c r="O250" s="71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131</v>
      </c>
      <c r="AT250" s="214" t="s">
        <v>126</v>
      </c>
      <c r="AU250" s="214" t="s">
        <v>83</v>
      </c>
      <c r="AY250" s="17" t="s">
        <v>123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7" t="s">
        <v>81</v>
      </c>
      <c r="BK250" s="215">
        <f>ROUND(I250*H250,2)</f>
        <v>0</v>
      </c>
      <c r="BL250" s="17" t="s">
        <v>131</v>
      </c>
      <c r="BM250" s="214" t="s">
        <v>430</v>
      </c>
    </row>
    <row r="251" spans="1:65" s="12" customFormat="1" ht="25.9" customHeight="1">
      <c r="B251" s="187"/>
      <c r="C251" s="188"/>
      <c r="D251" s="189" t="s">
        <v>72</v>
      </c>
      <c r="E251" s="190" t="s">
        <v>257</v>
      </c>
      <c r="F251" s="190" t="s">
        <v>258</v>
      </c>
      <c r="G251" s="188"/>
      <c r="H251" s="188"/>
      <c r="I251" s="191"/>
      <c r="J251" s="192">
        <f>BK251</f>
        <v>0</v>
      </c>
      <c r="K251" s="188"/>
      <c r="L251" s="193"/>
      <c r="M251" s="194"/>
      <c r="N251" s="195"/>
      <c r="O251" s="195"/>
      <c r="P251" s="196">
        <f>P252+P258+P262+P267+P281+P305+P328+P336</f>
        <v>0</v>
      </c>
      <c r="Q251" s="195"/>
      <c r="R251" s="196">
        <f>R252+R258+R262+R267+R281+R305+R328+R336</f>
        <v>1.4552024000000001</v>
      </c>
      <c r="S251" s="195"/>
      <c r="T251" s="197">
        <f>T252+T258+T262+T267+T281+T305+T328+T336</f>
        <v>2.7053999999999998E-2</v>
      </c>
      <c r="AR251" s="198" t="s">
        <v>83</v>
      </c>
      <c r="AT251" s="199" t="s">
        <v>72</v>
      </c>
      <c r="AU251" s="199" t="s">
        <v>73</v>
      </c>
      <c r="AY251" s="198" t="s">
        <v>123</v>
      </c>
      <c r="BK251" s="200">
        <f>BK252+BK258+BK262+BK267+BK281+BK305+BK328+BK336</f>
        <v>0</v>
      </c>
    </row>
    <row r="252" spans="1:65" s="12" customFormat="1" ht="22.9" customHeight="1">
      <c r="B252" s="187"/>
      <c r="C252" s="188"/>
      <c r="D252" s="189" t="s">
        <v>72</v>
      </c>
      <c r="E252" s="201" t="s">
        <v>431</v>
      </c>
      <c r="F252" s="201" t="s">
        <v>432</v>
      </c>
      <c r="G252" s="188"/>
      <c r="H252" s="188"/>
      <c r="I252" s="191"/>
      <c r="J252" s="202">
        <f>BK252</f>
        <v>0</v>
      </c>
      <c r="K252" s="188"/>
      <c r="L252" s="193"/>
      <c r="M252" s="194"/>
      <c r="N252" s="195"/>
      <c r="O252" s="195"/>
      <c r="P252" s="196">
        <f>SUM(P253:P257)</f>
        <v>0</v>
      </c>
      <c r="Q252" s="195"/>
      <c r="R252" s="196">
        <f>SUM(R253:R257)</f>
        <v>1.04E-2</v>
      </c>
      <c r="S252" s="195"/>
      <c r="T252" s="197">
        <f>SUM(T253:T257)</f>
        <v>0</v>
      </c>
      <c r="AR252" s="198" t="s">
        <v>83</v>
      </c>
      <c r="AT252" s="199" t="s">
        <v>72</v>
      </c>
      <c r="AU252" s="199" t="s">
        <v>81</v>
      </c>
      <c r="AY252" s="198" t="s">
        <v>123</v>
      </c>
      <c r="BK252" s="200">
        <f>SUM(BK253:BK257)</f>
        <v>0</v>
      </c>
    </row>
    <row r="253" spans="1:65" s="2" customFormat="1" ht="32.450000000000003" customHeight="1">
      <c r="A253" s="34"/>
      <c r="B253" s="35"/>
      <c r="C253" s="203" t="s">
        <v>433</v>
      </c>
      <c r="D253" s="203" t="s">
        <v>126</v>
      </c>
      <c r="E253" s="204" t="s">
        <v>434</v>
      </c>
      <c r="F253" s="205" t="s">
        <v>435</v>
      </c>
      <c r="G253" s="206" t="s">
        <v>171</v>
      </c>
      <c r="H253" s="207">
        <v>4</v>
      </c>
      <c r="I253" s="208"/>
      <c r="J253" s="209">
        <f>ROUND(I253*H253,2)</f>
        <v>0</v>
      </c>
      <c r="K253" s="205" t="s">
        <v>1</v>
      </c>
      <c r="L253" s="39"/>
      <c r="M253" s="210" t="s">
        <v>1</v>
      </c>
      <c r="N253" s="211" t="s">
        <v>38</v>
      </c>
      <c r="O253" s="71"/>
      <c r="P253" s="212">
        <f>O253*H253</f>
        <v>0</v>
      </c>
      <c r="Q253" s="212">
        <v>2.5999999999999999E-3</v>
      </c>
      <c r="R253" s="212">
        <f>Q253*H253</f>
        <v>1.04E-2</v>
      </c>
      <c r="S253" s="212">
        <v>0</v>
      </c>
      <c r="T253" s="21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4" t="s">
        <v>204</v>
      </c>
      <c r="AT253" s="214" t="s">
        <v>126</v>
      </c>
      <c r="AU253" s="214" t="s">
        <v>83</v>
      </c>
      <c r="AY253" s="17" t="s">
        <v>123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7" t="s">
        <v>81</v>
      </c>
      <c r="BK253" s="215">
        <f>ROUND(I253*H253,2)</f>
        <v>0</v>
      </c>
      <c r="BL253" s="17" t="s">
        <v>204</v>
      </c>
      <c r="BM253" s="214" t="s">
        <v>436</v>
      </c>
    </row>
    <row r="254" spans="1:65" s="15" customFormat="1" ht="11.25">
      <c r="B254" s="249"/>
      <c r="C254" s="250"/>
      <c r="D254" s="218" t="s">
        <v>136</v>
      </c>
      <c r="E254" s="251" t="s">
        <v>1</v>
      </c>
      <c r="F254" s="252" t="s">
        <v>437</v>
      </c>
      <c r="G254" s="250"/>
      <c r="H254" s="251" t="s">
        <v>1</v>
      </c>
      <c r="I254" s="253"/>
      <c r="J254" s="250"/>
      <c r="K254" s="250"/>
      <c r="L254" s="254"/>
      <c r="M254" s="255"/>
      <c r="N254" s="256"/>
      <c r="O254" s="256"/>
      <c r="P254" s="256"/>
      <c r="Q254" s="256"/>
      <c r="R254" s="256"/>
      <c r="S254" s="256"/>
      <c r="T254" s="257"/>
      <c r="AT254" s="258" t="s">
        <v>136</v>
      </c>
      <c r="AU254" s="258" t="s">
        <v>83</v>
      </c>
      <c r="AV254" s="15" t="s">
        <v>81</v>
      </c>
      <c r="AW254" s="15" t="s">
        <v>30</v>
      </c>
      <c r="AX254" s="15" t="s">
        <v>73</v>
      </c>
      <c r="AY254" s="258" t="s">
        <v>123</v>
      </c>
    </row>
    <row r="255" spans="1:65" s="13" customFormat="1" ht="11.25">
      <c r="B255" s="216"/>
      <c r="C255" s="217"/>
      <c r="D255" s="218" t="s">
        <v>136</v>
      </c>
      <c r="E255" s="219" t="s">
        <v>1</v>
      </c>
      <c r="F255" s="220" t="s">
        <v>401</v>
      </c>
      <c r="G255" s="217"/>
      <c r="H255" s="221">
        <v>4</v>
      </c>
      <c r="I255" s="222"/>
      <c r="J255" s="217"/>
      <c r="K255" s="217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136</v>
      </c>
      <c r="AU255" s="227" t="s">
        <v>83</v>
      </c>
      <c r="AV255" s="13" t="s">
        <v>83</v>
      </c>
      <c r="AW255" s="13" t="s">
        <v>30</v>
      </c>
      <c r="AX255" s="13" t="s">
        <v>73</v>
      </c>
      <c r="AY255" s="227" t="s">
        <v>123</v>
      </c>
    </row>
    <row r="256" spans="1:65" s="14" customFormat="1" ht="11.25">
      <c r="B256" s="228"/>
      <c r="C256" s="229"/>
      <c r="D256" s="218" t="s">
        <v>136</v>
      </c>
      <c r="E256" s="230" t="s">
        <v>1</v>
      </c>
      <c r="F256" s="231" t="s">
        <v>159</v>
      </c>
      <c r="G256" s="229"/>
      <c r="H256" s="232">
        <v>4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136</v>
      </c>
      <c r="AU256" s="238" t="s">
        <v>83</v>
      </c>
      <c r="AV256" s="14" t="s">
        <v>131</v>
      </c>
      <c r="AW256" s="14" t="s">
        <v>30</v>
      </c>
      <c r="AX256" s="14" t="s">
        <v>81</v>
      </c>
      <c r="AY256" s="238" t="s">
        <v>123</v>
      </c>
    </row>
    <row r="257" spans="1:65" s="2" customFormat="1" ht="43.15" customHeight="1">
      <c r="A257" s="34"/>
      <c r="B257" s="35"/>
      <c r="C257" s="203" t="s">
        <v>438</v>
      </c>
      <c r="D257" s="203" t="s">
        <v>126</v>
      </c>
      <c r="E257" s="204" t="s">
        <v>439</v>
      </c>
      <c r="F257" s="205" t="s">
        <v>440</v>
      </c>
      <c r="G257" s="206" t="s">
        <v>441</v>
      </c>
      <c r="H257" s="262"/>
      <c r="I257" s="208"/>
      <c r="J257" s="209">
        <f>ROUND(I257*H257,2)</f>
        <v>0</v>
      </c>
      <c r="K257" s="205" t="s">
        <v>130</v>
      </c>
      <c r="L257" s="39"/>
      <c r="M257" s="210" t="s">
        <v>1</v>
      </c>
      <c r="N257" s="211" t="s">
        <v>38</v>
      </c>
      <c r="O257" s="71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4" t="s">
        <v>204</v>
      </c>
      <c r="AT257" s="214" t="s">
        <v>126</v>
      </c>
      <c r="AU257" s="214" t="s">
        <v>83</v>
      </c>
      <c r="AY257" s="17" t="s">
        <v>123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7" t="s">
        <v>81</v>
      </c>
      <c r="BK257" s="215">
        <f>ROUND(I257*H257,2)</f>
        <v>0</v>
      </c>
      <c r="BL257" s="17" t="s">
        <v>204</v>
      </c>
      <c r="BM257" s="214" t="s">
        <v>442</v>
      </c>
    </row>
    <row r="258" spans="1:65" s="12" customFormat="1" ht="22.9" customHeight="1">
      <c r="B258" s="187"/>
      <c r="C258" s="188"/>
      <c r="D258" s="189" t="s">
        <v>72</v>
      </c>
      <c r="E258" s="201" t="s">
        <v>259</v>
      </c>
      <c r="F258" s="201" t="s">
        <v>260</v>
      </c>
      <c r="G258" s="188"/>
      <c r="H258" s="188"/>
      <c r="I258" s="191"/>
      <c r="J258" s="202">
        <f>BK258</f>
        <v>0</v>
      </c>
      <c r="K258" s="188"/>
      <c r="L258" s="193"/>
      <c r="M258" s="194"/>
      <c r="N258" s="195"/>
      <c r="O258" s="195"/>
      <c r="P258" s="196">
        <f>SUM(P259:P261)</f>
        <v>0</v>
      </c>
      <c r="Q258" s="195"/>
      <c r="R258" s="196">
        <f>SUM(R259:R261)</f>
        <v>0</v>
      </c>
      <c r="S258" s="195"/>
      <c r="T258" s="197">
        <f>SUM(T259:T261)</f>
        <v>0</v>
      </c>
      <c r="AR258" s="198" t="s">
        <v>83</v>
      </c>
      <c r="AT258" s="199" t="s">
        <v>72</v>
      </c>
      <c r="AU258" s="199" t="s">
        <v>81</v>
      </c>
      <c r="AY258" s="198" t="s">
        <v>123</v>
      </c>
      <c r="BK258" s="200">
        <f>SUM(BK259:BK261)</f>
        <v>0</v>
      </c>
    </row>
    <row r="259" spans="1:65" s="2" customFormat="1" ht="14.45" customHeight="1">
      <c r="A259" s="34"/>
      <c r="B259" s="35"/>
      <c r="C259" s="203" t="s">
        <v>443</v>
      </c>
      <c r="D259" s="203" t="s">
        <v>126</v>
      </c>
      <c r="E259" s="204" t="s">
        <v>444</v>
      </c>
      <c r="F259" s="205" t="s">
        <v>445</v>
      </c>
      <c r="G259" s="206" t="s">
        <v>156</v>
      </c>
      <c r="H259" s="207">
        <v>15</v>
      </c>
      <c r="I259" s="208"/>
      <c r="J259" s="209">
        <f>ROUND(I259*H259,2)</f>
        <v>0</v>
      </c>
      <c r="K259" s="205" t="s">
        <v>1</v>
      </c>
      <c r="L259" s="39"/>
      <c r="M259" s="210" t="s">
        <v>1</v>
      </c>
      <c r="N259" s="211" t="s">
        <v>38</v>
      </c>
      <c r="O259" s="71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4" t="s">
        <v>204</v>
      </c>
      <c r="AT259" s="214" t="s">
        <v>126</v>
      </c>
      <c r="AU259" s="214" t="s">
        <v>83</v>
      </c>
      <c r="AY259" s="17" t="s">
        <v>123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7" t="s">
        <v>81</v>
      </c>
      <c r="BK259" s="215">
        <f>ROUND(I259*H259,2)</f>
        <v>0</v>
      </c>
      <c r="BL259" s="17" t="s">
        <v>204</v>
      </c>
      <c r="BM259" s="214" t="s">
        <v>446</v>
      </c>
    </row>
    <row r="260" spans="1:65" s="2" customFormat="1" ht="21.6" customHeight="1">
      <c r="A260" s="34"/>
      <c r="B260" s="35"/>
      <c r="C260" s="203" t="s">
        <v>447</v>
      </c>
      <c r="D260" s="203" t="s">
        <v>126</v>
      </c>
      <c r="E260" s="204" t="s">
        <v>448</v>
      </c>
      <c r="F260" s="205" t="s">
        <v>449</v>
      </c>
      <c r="G260" s="206" t="s">
        <v>450</v>
      </c>
      <c r="H260" s="207">
        <v>3</v>
      </c>
      <c r="I260" s="208"/>
      <c r="J260" s="209">
        <f>ROUND(I260*H260,2)</f>
        <v>0</v>
      </c>
      <c r="K260" s="205" t="s">
        <v>1</v>
      </c>
      <c r="L260" s="39"/>
      <c r="M260" s="210" t="s">
        <v>1</v>
      </c>
      <c r="N260" s="211" t="s">
        <v>38</v>
      </c>
      <c r="O260" s="71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4" t="s">
        <v>204</v>
      </c>
      <c r="AT260" s="214" t="s">
        <v>126</v>
      </c>
      <c r="AU260" s="214" t="s">
        <v>83</v>
      </c>
      <c r="AY260" s="17" t="s">
        <v>123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7" t="s">
        <v>81</v>
      </c>
      <c r="BK260" s="215">
        <f>ROUND(I260*H260,2)</f>
        <v>0</v>
      </c>
      <c r="BL260" s="17" t="s">
        <v>204</v>
      </c>
      <c r="BM260" s="214" t="s">
        <v>451</v>
      </c>
    </row>
    <row r="261" spans="1:65" s="2" customFormat="1" ht="21.6" customHeight="1">
      <c r="A261" s="34"/>
      <c r="B261" s="35"/>
      <c r="C261" s="203" t="s">
        <v>452</v>
      </c>
      <c r="D261" s="203" t="s">
        <v>126</v>
      </c>
      <c r="E261" s="204" t="s">
        <v>453</v>
      </c>
      <c r="F261" s="205" t="s">
        <v>454</v>
      </c>
      <c r="G261" s="206" t="s">
        <v>450</v>
      </c>
      <c r="H261" s="207">
        <v>1</v>
      </c>
      <c r="I261" s="208"/>
      <c r="J261" s="209">
        <f>ROUND(I261*H261,2)</f>
        <v>0</v>
      </c>
      <c r="K261" s="205" t="s">
        <v>1</v>
      </c>
      <c r="L261" s="39"/>
      <c r="M261" s="210" t="s">
        <v>1</v>
      </c>
      <c r="N261" s="211" t="s">
        <v>38</v>
      </c>
      <c r="O261" s="71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4" t="s">
        <v>204</v>
      </c>
      <c r="AT261" s="214" t="s">
        <v>126</v>
      </c>
      <c r="AU261" s="214" t="s">
        <v>83</v>
      </c>
      <c r="AY261" s="17" t="s">
        <v>123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7" t="s">
        <v>81</v>
      </c>
      <c r="BK261" s="215">
        <f>ROUND(I261*H261,2)</f>
        <v>0</v>
      </c>
      <c r="BL261" s="17" t="s">
        <v>204</v>
      </c>
      <c r="BM261" s="214" t="s">
        <v>455</v>
      </c>
    </row>
    <row r="262" spans="1:65" s="12" customFormat="1" ht="22.9" customHeight="1">
      <c r="B262" s="187"/>
      <c r="C262" s="188"/>
      <c r="D262" s="189" t="s">
        <v>72</v>
      </c>
      <c r="E262" s="201" t="s">
        <v>456</v>
      </c>
      <c r="F262" s="201" t="s">
        <v>457</v>
      </c>
      <c r="G262" s="188"/>
      <c r="H262" s="188"/>
      <c r="I262" s="191"/>
      <c r="J262" s="202">
        <f>BK262</f>
        <v>0</v>
      </c>
      <c r="K262" s="188"/>
      <c r="L262" s="193"/>
      <c r="M262" s="194"/>
      <c r="N262" s="195"/>
      <c r="O262" s="195"/>
      <c r="P262" s="196">
        <f>SUM(P263:P266)</f>
        <v>0</v>
      </c>
      <c r="Q262" s="195"/>
      <c r="R262" s="196">
        <f>SUM(R263:R266)</f>
        <v>0.30723</v>
      </c>
      <c r="S262" s="195"/>
      <c r="T262" s="197">
        <f>SUM(T263:T266)</f>
        <v>0</v>
      </c>
      <c r="AR262" s="198" t="s">
        <v>83</v>
      </c>
      <c r="AT262" s="199" t="s">
        <v>72</v>
      </c>
      <c r="AU262" s="199" t="s">
        <v>81</v>
      </c>
      <c r="AY262" s="198" t="s">
        <v>123</v>
      </c>
      <c r="BK262" s="200">
        <f>SUM(BK263:BK266)</f>
        <v>0</v>
      </c>
    </row>
    <row r="263" spans="1:65" s="2" customFormat="1" ht="32.450000000000003" customHeight="1">
      <c r="A263" s="34"/>
      <c r="B263" s="35"/>
      <c r="C263" s="203" t="s">
        <v>458</v>
      </c>
      <c r="D263" s="203" t="s">
        <v>126</v>
      </c>
      <c r="E263" s="204" t="s">
        <v>459</v>
      </c>
      <c r="F263" s="205" t="s">
        <v>460</v>
      </c>
      <c r="G263" s="206" t="s">
        <v>171</v>
      </c>
      <c r="H263" s="207">
        <v>30</v>
      </c>
      <c r="I263" s="208"/>
      <c r="J263" s="209">
        <f>ROUND(I263*H263,2)</f>
        <v>0</v>
      </c>
      <c r="K263" s="205" t="s">
        <v>1</v>
      </c>
      <c r="L263" s="39"/>
      <c r="M263" s="210" t="s">
        <v>1</v>
      </c>
      <c r="N263" s="211" t="s">
        <v>38</v>
      </c>
      <c r="O263" s="71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4" t="s">
        <v>204</v>
      </c>
      <c r="AT263" s="214" t="s">
        <v>126</v>
      </c>
      <c r="AU263" s="214" t="s">
        <v>83</v>
      </c>
      <c r="AY263" s="17" t="s">
        <v>123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7" t="s">
        <v>81</v>
      </c>
      <c r="BK263" s="215">
        <f>ROUND(I263*H263,2)</f>
        <v>0</v>
      </c>
      <c r="BL263" s="17" t="s">
        <v>204</v>
      </c>
      <c r="BM263" s="214" t="s">
        <v>461</v>
      </c>
    </row>
    <row r="264" spans="1:65" s="2" customFormat="1" ht="21.6" customHeight="1">
      <c r="A264" s="34"/>
      <c r="B264" s="35"/>
      <c r="C264" s="239" t="s">
        <v>462</v>
      </c>
      <c r="D264" s="239" t="s">
        <v>161</v>
      </c>
      <c r="E264" s="240" t="s">
        <v>463</v>
      </c>
      <c r="F264" s="241" t="s">
        <v>464</v>
      </c>
      <c r="G264" s="242" t="s">
        <v>171</v>
      </c>
      <c r="H264" s="243">
        <v>33</v>
      </c>
      <c r="I264" s="244"/>
      <c r="J264" s="245">
        <f>ROUND(I264*H264,2)</f>
        <v>0</v>
      </c>
      <c r="K264" s="241" t="s">
        <v>130</v>
      </c>
      <c r="L264" s="246"/>
      <c r="M264" s="247" t="s">
        <v>1</v>
      </c>
      <c r="N264" s="248" t="s">
        <v>38</v>
      </c>
      <c r="O264" s="71"/>
      <c r="P264" s="212">
        <f>O264*H264</f>
        <v>0</v>
      </c>
      <c r="Q264" s="212">
        <v>9.3100000000000006E-3</v>
      </c>
      <c r="R264" s="212">
        <f>Q264*H264</f>
        <v>0.30723</v>
      </c>
      <c r="S264" s="212">
        <v>0</v>
      </c>
      <c r="T264" s="21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4" t="s">
        <v>279</v>
      </c>
      <c r="AT264" s="214" t="s">
        <v>161</v>
      </c>
      <c r="AU264" s="214" t="s">
        <v>83</v>
      </c>
      <c r="AY264" s="17" t="s">
        <v>123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7" t="s">
        <v>81</v>
      </c>
      <c r="BK264" s="215">
        <f>ROUND(I264*H264,2)</f>
        <v>0</v>
      </c>
      <c r="BL264" s="17" t="s">
        <v>204</v>
      </c>
      <c r="BM264" s="214" t="s">
        <v>465</v>
      </c>
    </row>
    <row r="265" spans="1:65" s="13" customFormat="1" ht="11.25">
      <c r="B265" s="216"/>
      <c r="C265" s="217"/>
      <c r="D265" s="218" t="s">
        <v>136</v>
      </c>
      <c r="E265" s="217"/>
      <c r="F265" s="220" t="s">
        <v>466</v>
      </c>
      <c r="G265" s="217"/>
      <c r="H265" s="221">
        <v>33</v>
      </c>
      <c r="I265" s="222"/>
      <c r="J265" s="217"/>
      <c r="K265" s="217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136</v>
      </c>
      <c r="AU265" s="227" t="s">
        <v>83</v>
      </c>
      <c r="AV265" s="13" t="s">
        <v>83</v>
      </c>
      <c r="AW265" s="13" t="s">
        <v>4</v>
      </c>
      <c r="AX265" s="13" t="s">
        <v>81</v>
      </c>
      <c r="AY265" s="227" t="s">
        <v>123</v>
      </c>
    </row>
    <row r="266" spans="1:65" s="2" customFormat="1" ht="43.15" customHeight="1">
      <c r="A266" s="34"/>
      <c r="B266" s="35"/>
      <c r="C266" s="203" t="s">
        <v>467</v>
      </c>
      <c r="D266" s="203" t="s">
        <v>126</v>
      </c>
      <c r="E266" s="204" t="s">
        <v>468</v>
      </c>
      <c r="F266" s="205" t="s">
        <v>469</v>
      </c>
      <c r="G266" s="206" t="s">
        <v>441</v>
      </c>
      <c r="H266" s="262"/>
      <c r="I266" s="208"/>
      <c r="J266" s="209">
        <f>ROUND(I266*H266,2)</f>
        <v>0</v>
      </c>
      <c r="K266" s="205" t="s">
        <v>130</v>
      </c>
      <c r="L266" s="39"/>
      <c r="M266" s="210" t="s">
        <v>1</v>
      </c>
      <c r="N266" s="211" t="s">
        <v>38</v>
      </c>
      <c r="O266" s="71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4" t="s">
        <v>204</v>
      </c>
      <c r="AT266" s="214" t="s">
        <v>126</v>
      </c>
      <c r="AU266" s="214" t="s">
        <v>83</v>
      </c>
      <c r="AY266" s="17" t="s">
        <v>123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7" t="s">
        <v>81</v>
      </c>
      <c r="BK266" s="215">
        <f>ROUND(I266*H266,2)</f>
        <v>0</v>
      </c>
      <c r="BL266" s="17" t="s">
        <v>204</v>
      </c>
      <c r="BM266" s="214" t="s">
        <v>470</v>
      </c>
    </row>
    <row r="267" spans="1:65" s="12" customFormat="1" ht="22.9" customHeight="1">
      <c r="B267" s="187"/>
      <c r="C267" s="188"/>
      <c r="D267" s="189" t="s">
        <v>72</v>
      </c>
      <c r="E267" s="201" t="s">
        <v>471</v>
      </c>
      <c r="F267" s="201" t="s">
        <v>472</v>
      </c>
      <c r="G267" s="188"/>
      <c r="H267" s="188"/>
      <c r="I267" s="191"/>
      <c r="J267" s="202">
        <f>BK267</f>
        <v>0</v>
      </c>
      <c r="K267" s="188"/>
      <c r="L267" s="193"/>
      <c r="M267" s="194"/>
      <c r="N267" s="195"/>
      <c r="O267" s="195"/>
      <c r="P267" s="196">
        <f>SUM(P268:P280)</f>
        <v>0</v>
      </c>
      <c r="Q267" s="195"/>
      <c r="R267" s="196">
        <f>SUM(R268:R280)</f>
        <v>4.6008E-2</v>
      </c>
      <c r="S267" s="195"/>
      <c r="T267" s="197">
        <f>SUM(T268:T280)</f>
        <v>2.7053999999999998E-2</v>
      </c>
      <c r="AR267" s="198" t="s">
        <v>83</v>
      </c>
      <c r="AT267" s="199" t="s">
        <v>72</v>
      </c>
      <c r="AU267" s="199" t="s">
        <v>81</v>
      </c>
      <c r="AY267" s="198" t="s">
        <v>123</v>
      </c>
      <c r="BK267" s="200">
        <f>SUM(BK268:BK280)</f>
        <v>0</v>
      </c>
    </row>
    <row r="268" spans="1:65" s="2" customFormat="1" ht="21.6" customHeight="1">
      <c r="A268" s="34"/>
      <c r="B268" s="35"/>
      <c r="C268" s="203" t="s">
        <v>473</v>
      </c>
      <c r="D268" s="203" t="s">
        <v>126</v>
      </c>
      <c r="E268" s="204" t="s">
        <v>474</v>
      </c>
      <c r="F268" s="205" t="s">
        <v>475</v>
      </c>
      <c r="G268" s="206" t="s">
        <v>156</v>
      </c>
      <c r="H268" s="207">
        <v>16.2</v>
      </c>
      <c r="I268" s="208"/>
      <c r="J268" s="209">
        <f>ROUND(I268*H268,2)</f>
        <v>0</v>
      </c>
      <c r="K268" s="205" t="s">
        <v>130</v>
      </c>
      <c r="L268" s="39"/>
      <c r="M268" s="210" t="s">
        <v>1</v>
      </c>
      <c r="N268" s="211" t="s">
        <v>38</v>
      </c>
      <c r="O268" s="71"/>
      <c r="P268" s="212">
        <f>O268*H268</f>
        <v>0</v>
      </c>
      <c r="Q268" s="212">
        <v>0</v>
      </c>
      <c r="R268" s="212">
        <f>Q268*H268</f>
        <v>0</v>
      </c>
      <c r="S268" s="212">
        <v>1.67E-3</v>
      </c>
      <c r="T268" s="213">
        <f>S268*H268</f>
        <v>2.7053999999999998E-2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4" t="s">
        <v>204</v>
      </c>
      <c r="AT268" s="214" t="s">
        <v>126</v>
      </c>
      <c r="AU268" s="214" t="s">
        <v>83</v>
      </c>
      <c r="AY268" s="17" t="s">
        <v>123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7" t="s">
        <v>81</v>
      </c>
      <c r="BK268" s="215">
        <f>ROUND(I268*H268,2)</f>
        <v>0</v>
      </c>
      <c r="BL268" s="17" t="s">
        <v>204</v>
      </c>
      <c r="BM268" s="214" t="s">
        <v>476</v>
      </c>
    </row>
    <row r="269" spans="1:65" s="15" customFormat="1" ht="11.25">
      <c r="B269" s="249"/>
      <c r="C269" s="250"/>
      <c r="D269" s="218" t="s">
        <v>136</v>
      </c>
      <c r="E269" s="251" t="s">
        <v>1</v>
      </c>
      <c r="F269" s="252" t="s">
        <v>477</v>
      </c>
      <c r="G269" s="250"/>
      <c r="H269" s="251" t="s">
        <v>1</v>
      </c>
      <c r="I269" s="253"/>
      <c r="J269" s="250"/>
      <c r="K269" s="250"/>
      <c r="L269" s="254"/>
      <c r="M269" s="255"/>
      <c r="N269" s="256"/>
      <c r="O269" s="256"/>
      <c r="P269" s="256"/>
      <c r="Q269" s="256"/>
      <c r="R269" s="256"/>
      <c r="S269" s="256"/>
      <c r="T269" s="257"/>
      <c r="AT269" s="258" t="s">
        <v>136</v>
      </c>
      <c r="AU269" s="258" t="s">
        <v>83</v>
      </c>
      <c r="AV269" s="15" t="s">
        <v>81</v>
      </c>
      <c r="AW269" s="15" t="s">
        <v>30</v>
      </c>
      <c r="AX269" s="15" t="s">
        <v>73</v>
      </c>
      <c r="AY269" s="258" t="s">
        <v>123</v>
      </c>
    </row>
    <row r="270" spans="1:65" s="13" customFormat="1" ht="11.25">
      <c r="B270" s="216"/>
      <c r="C270" s="217"/>
      <c r="D270" s="218" t="s">
        <v>136</v>
      </c>
      <c r="E270" s="219" t="s">
        <v>1</v>
      </c>
      <c r="F270" s="220" t="s">
        <v>478</v>
      </c>
      <c r="G270" s="217"/>
      <c r="H270" s="221">
        <v>15.6</v>
      </c>
      <c r="I270" s="222"/>
      <c r="J270" s="217"/>
      <c r="K270" s="217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136</v>
      </c>
      <c r="AU270" s="227" t="s">
        <v>83</v>
      </c>
      <c r="AV270" s="13" t="s">
        <v>83</v>
      </c>
      <c r="AW270" s="13" t="s">
        <v>30</v>
      </c>
      <c r="AX270" s="13" t="s">
        <v>73</v>
      </c>
      <c r="AY270" s="227" t="s">
        <v>123</v>
      </c>
    </row>
    <row r="271" spans="1:65" s="15" customFormat="1" ht="11.25">
      <c r="B271" s="249"/>
      <c r="C271" s="250"/>
      <c r="D271" s="218" t="s">
        <v>136</v>
      </c>
      <c r="E271" s="251" t="s">
        <v>1</v>
      </c>
      <c r="F271" s="252" t="s">
        <v>479</v>
      </c>
      <c r="G271" s="250"/>
      <c r="H271" s="251" t="s">
        <v>1</v>
      </c>
      <c r="I271" s="253"/>
      <c r="J271" s="250"/>
      <c r="K271" s="250"/>
      <c r="L271" s="254"/>
      <c r="M271" s="255"/>
      <c r="N271" s="256"/>
      <c r="O271" s="256"/>
      <c r="P271" s="256"/>
      <c r="Q271" s="256"/>
      <c r="R271" s="256"/>
      <c r="S271" s="256"/>
      <c r="T271" s="257"/>
      <c r="AT271" s="258" t="s">
        <v>136</v>
      </c>
      <c r="AU271" s="258" t="s">
        <v>83</v>
      </c>
      <c r="AV271" s="15" t="s">
        <v>81</v>
      </c>
      <c r="AW271" s="15" t="s">
        <v>30</v>
      </c>
      <c r="AX271" s="15" t="s">
        <v>73</v>
      </c>
      <c r="AY271" s="258" t="s">
        <v>123</v>
      </c>
    </row>
    <row r="272" spans="1:65" s="13" customFormat="1" ht="11.25">
      <c r="B272" s="216"/>
      <c r="C272" s="217"/>
      <c r="D272" s="218" t="s">
        <v>136</v>
      </c>
      <c r="E272" s="219" t="s">
        <v>1</v>
      </c>
      <c r="F272" s="220" t="s">
        <v>480</v>
      </c>
      <c r="G272" s="217"/>
      <c r="H272" s="221">
        <v>0.6</v>
      </c>
      <c r="I272" s="222"/>
      <c r="J272" s="217"/>
      <c r="K272" s="217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136</v>
      </c>
      <c r="AU272" s="227" t="s">
        <v>83</v>
      </c>
      <c r="AV272" s="13" t="s">
        <v>83</v>
      </c>
      <c r="AW272" s="13" t="s">
        <v>30</v>
      </c>
      <c r="AX272" s="13" t="s">
        <v>73</v>
      </c>
      <c r="AY272" s="227" t="s">
        <v>123</v>
      </c>
    </row>
    <row r="273" spans="1:65" s="14" customFormat="1" ht="11.25">
      <c r="B273" s="228"/>
      <c r="C273" s="229"/>
      <c r="D273" s="218" t="s">
        <v>136</v>
      </c>
      <c r="E273" s="230" t="s">
        <v>1</v>
      </c>
      <c r="F273" s="231" t="s">
        <v>159</v>
      </c>
      <c r="G273" s="229"/>
      <c r="H273" s="232">
        <v>16.2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136</v>
      </c>
      <c r="AU273" s="238" t="s">
        <v>83</v>
      </c>
      <c r="AV273" s="14" t="s">
        <v>131</v>
      </c>
      <c r="AW273" s="14" t="s">
        <v>30</v>
      </c>
      <c r="AX273" s="14" t="s">
        <v>81</v>
      </c>
      <c r="AY273" s="238" t="s">
        <v>123</v>
      </c>
    </row>
    <row r="274" spans="1:65" s="2" customFormat="1" ht="32.450000000000003" customHeight="1">
      <c r="A274" s="34"/>
      <c r="B274" s="35"/>
      <c r="C274" s="203" t="s">
        <v>481</v>
      </c>
      <c r="D274" s="203" t="s">
        <v>126</v>
      </c>
      <c r="E274" s="204" t="s">
        <v>482</v>
      </c>
      <c r="F274" s="205" t="s">
        <v>483</v>
      </c>
      <c r="G274" s="206" t="s">
        <v>156</v>
      </c>
      <c r="H274" s="207">
        <v>16.2</v>
      </c>
      <c r="I274" s="208"/>
      <c r="J274" s="209">
        <f>ROUND(I274*H274,2)</f>
        <v>0</v>
      </c>
      <c r="K274" s="205" t="s">
        <v>130</v>
      </c>
      <c r="L274" s="39"/>
      <c r="M274" s="210" t="s">
        <v>1</v>
      </c>
      <c r="N274" s="211" t="s">
        <v>38</v>
      </c>
      <c r="O274" s="71"/>
      <c r="P274" s="212">
        <f>O274*H274</f>
        <v>0</v>
      </c>
      <c r="Q274" s="212">
        <v>2.8400000000000001E-3</v>
      </c>
      <c r="R274" s="212">
        <f>Q274*H274</f>
        <v>4.6008E-2</v>
      </c>
      <c r="S274" s="212">
        <v>0</v>
      </c>
      <c r="T274" s="21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204</v>
      </c>
      <c r="AT274" s="214" t="s">
        <v>126</v>
      </c>
      <c r="AU274" s="214" t="s">
        <v>83</v>
      </c>
      <c r="AY274" s="17" t="s">
        <v>123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81</v>
      </c>
      <c r="BK274" s="215">
        <f>ROUND(I274*H274,2)</f>
        <v>0</v>
      </c>
      <c r="BL274" s="17" t="s">
        <v>204</v>
      </c>
      <c r="BM274" s="214" t="s">
        <v>484</v>
      </c>
    </row>
    <row r="275" spans="1:65" s="15" customFormat="1" ht="11.25">
      <c r="B275" s="249"/>
      <c r="C275" s="250"/>
      <c r="D275" s="218" t="s">
        <v>136</v>
      </c>
      <c r="E275" s="251" t="s">
        <v>1</v>
      </c>
      <c r="F275" s="252" t="s">
        <v>477</v>
      </c>
      <c r="G275" s="250"/>
      <c r="H275" s="251" t="s">
        <v>1</v>
      </c>
      <c r="I275" s="253"/>
      <c r="J275" s="250"/>
      <c r="K275" s="250"/>
      <c r="L275" s="254"/>
      <c r="M275" s="255"/>
      <c r="N275" s="256"/>
      <c r="O275" s="256"/>
      <c r="P275" s="256"/>
      <c r="Q275" s="256"/>
      <c r="R275" s="256"/>
      <c r="S275" s="256"/>
      <c r="T275" s="257"/>
      <c r="AT275" s="258" t="s">
        <v>136</v>
      </c>
      <c r="AU275" s="258" t="s">
        <v>83</v>
      </c>
      <c r="AV275" s="15" t="s">
        <v>81</v>
      </c>
      <c r="AW275" s="15" t="s">
        <v>30</v>
      </c>
      <c r="AX275" s="15" t="s">
        <v>73</v>
      </c>
      <c r="AY275" s="258" t="s">
        <v>123</v>
      </c>
    </row>
    <row r="276" spans="1:65" s="13" customFormat="1" ht="11.25">
      <c r="B276" s="216"/>
      <c r="C276" s="217"/>
      <c r="D276" s="218" t="s">
        <v>136</v>
      </c>
      <c r="E276" s="219" t="s">
        <v>1</v>
      </c>
      <c r="F276" s="220" t="s">
        <v>478</v>
      </c>
      <c r="G276" s="217"/>
      <c r="H276" s="221">
        <v>15.6</v>
      </c>
      <c r="I276" s="222"/>
      <c r="J276" s="217"/>
      <c r="K276" s="217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136</v>
      </c>
      <c r="AU276" s="227" t="s">
        <v>83</v>
      </c>
      <c r="AV276" s="13" t="s">
        <v>83</v>
      </c>
      <c r="AW276" s="13" t="s">
        <v>30</v>
      </c>
      <c r="AX276" s="13" t="s">
        <v>73</v>
      </c>
      <c r="AY276" s="227" t="s">
        <v>123</v>
      </c>
    </row>
    <row r="277" spans="1:65" s="15" customFormat="1" ht="11.25">
      <c r="B277" s="249"/>
      <c r="C277" s="250"/>
      <c r="D277" s="218" t="s">
        <v>136</v>
      </c>
      <c r="E277" s="251" t="s">
        <v>1</v>
      </c>
      <c r="F277" s="252" t="s">
        <v>479</v>
      </c>
      <c r="G277" s="250"/>
      <c r="H277" s="251" t="s">
        <v>1</v>
      </c>
      <c r="I277" s="253"/>
      <c r="J277" s="250"/>
      <c r="K277" s="250"/>
      <c r="L277" s="254"/>
      <c r="M277" s="255"/>
      <c r="N277" s="256"/>
      <c r="O277" s="256"/>
      <c r="P277" s="256"/>
      <c r="Q277" s="256"/>
      <c r="R277" s="256"/>
      <c r="S277" s="256"/>
      <c r="T277" s="257"/>
      <c r="AT277" s="258" t="s">
        <v>136</v>
      </c>
      <c r="AU277" s="258" t="s">
        <v>83</v>
      </c>
      <c r="AV277" s="15" t="s">
        <v>81</v>
      </c>
      <c r="AW277" s="15" t="s">
        <v>30</v>
      </c>
      <c r="AX277" s="15" t="s">
        <v>73</v>
      </c>
      <c r="AY277" s="258" t="s">
        <v>123</v>
      </c>
    </row>
    <row r="278" spans="1:65" s="13" customFormat="1" ht="11.25">
      <c r="B278" s="216"/>
      <c r="C278" s="217"/>
      <c r="D278" s="218" t="s">
        <v>136</v>
      </c>
      <c r="E278" s="219" t="s">
        <v>1</v>
      </c>
      <c r="F278" s="220" t="s">
        <v>480</v>
      </c>
      <c r="G278" s="217"/>
      <c r="H278" s="221">
        <v>0.6</v>
      </c>
      <c r="I278" s="222"/>
      <c r="J278" s="217"/>
      <c r="K278" s="217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136</v>
      </c>
      <c r="AU278" s="227" t="s">
        <v>83</v>
      </c>
      <c r="AV278" s="13" t="s">
        <v>83</v>
      </c>
      <c r="AW278" s="13" t="s">
        <v>30</v>
      </c>
      <c r="AX278" s="13" t="s">
        <v>73</v>
      </c>
      <c r="AY278" s="227" t="s">
        <v>123</v>
      </c>
    </row>
    <row r="279" spans="1:65" s="14" customFormat="1" ht="11.25">
      <c r="B279" s="228"/>
      <c r="C279" s="229"/>
      <c r="D279" s="218" t="s">
        <v>136</v>
      </c>
      <c r="E279" s="230" t="s">
        <v>1</v>
      </c>
      <c r="F279" s="231" t="s">
        <v>159</v>
      </c>
      <c r="G279" s="229"/>
      <c r="H279" s="232">
        <v>16.2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AT279" s="238" t="s">
        <v>136</v>
      </c>
      <c r="AU279" s="238" t="s">
        <v>83</v>
      </c>
      <c r="AV279" s="14" t="s">
        <v>131</v>
      </c>
      <c r="AW279" s="14" t="s">
        <v>30</v>
      </c>
      <c r="AX279" s="14" t="s">
        <v>81</v>
      </c>
      <c r="AY279" s="238" t="s">
        <v>123</v>
      </c>
    </row>
    <row r="280" spans="1:65" s="2" customFormat="1" ht="43.15" customHeight="1">
      <c r="A280" s="34"/>
      <c r="B280" s="35"/>
      <c r="C280" s="203" t="s">
        <v>485</v>
      </c>
      <c r="D280" s="203" t="s">
        <v>126</v>
      </c>
      <c r="E280" s="204" t="s">
        <v>486</v>
      </c>
      <c r="F280" s="205" t="s">
        <v>487</v>
      </c>
      <c r="G280" s="206" t="s">
        <v>441</v>
      </c>
      <c r="H280" s="262"/>
      <c r="I280" s="208"/>
      <c r="J280" s="209">
        <f>ROUND(I280*H280,2)</f>
        <v>0</v>
      </c>
      <c r="K280" s="205" t="s">
        <v>130</v>
      </c>
      <c r="L280" s="39"/>
      <c r="M280" s="210" t="s">
        <v>1</v>
      </c>
      <c r="N280" s="211" t="s">
        <v>38</v>
      </c>
      <c r="O280" s="71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4" t="s">
        <v>204</v>
      </c>
      <c r="AT280" s="214" t="s">
        <v>126</v>
      </c>
      <c r="AU280" s="214" t="s">
        <v>83</v>
      </c>
      <c r="AY280" s="17" t="s">
        <v>123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7" t="s">
        <v>81</v>
      </c>
      <c r="BK280" s="215">
        <f>ROUND(I280*H280,2)</f>
        <v>0</v>
      </c>
      <c r="BL280" s="17" t="s">
        <v>204</v>
      </c>
      <c r="BM280" s="214" t="s">
        <v>488</v>
      </c>
    </row>
    <row r="281" spans="1:65" s="12" customFormat="1" ht="22.9" customHeight="1">
      <c r="B281" s="187"/>
      <c r="C281" s="188"/>
      <c r="D281" s="189" t="s">
        <v>72</v>
      </c>
      <c r="E281" s="201" t="s">
        <v>489</v>
      </c>
      <c r="F281" s="201" t="s">
        <v>490</v>
      </c>
      <c r="G281" s="188"/>
      <c r="H281" s="188"/>
      <c r="I281" s="191"/>
      <c r="J281" s="202">
        <f>BK281</f>
        <v>0</v>
      </c>
      <c r="K281" s="188"/>
      <c r="L281" s="193"/>
      <c r="M281" s="194"/>
      <c r="N281" s="195"/>
      <c r="O281" s="195"/>
      <c r="P281" s="196">
        <f>SUM(P282:P304)</f>
        <v>0</v>
      </c>
      <c r="Q281" s="195"/>
      <c r="R281" s="196">
        <f>SUM(R282:R304)</f>
        <v>0.91722440000000005</v>
      </c>
      <c r="S281" s="195"/>
      <c r="T281" s="197">
        <f>SUM(T282:T304)</f>
        <v>0</v>
      </c>
      <c r="AR281" s="198" t="s">
        <v>83</v>
      </c>
      <c r="AT281" s="199" t="s">
        <v>72</v>
      </c>
      <c r="AU281" s="199" t="s">
        <v>81</v>
      </c>
      <c r="AY281" s="198" t="s">
        <v>123</v>
      </c>
      <c r="BK281" s="200">
        <f>SUM(BK282:BK304)</f>
        <v>0</v>
      </c>
    </row>
    <row r="282" spans="1:65" s="2" customFormat="1" ht="32.450000000000003" customHeight="1">
      <c r="A282" s="34"/>
      <c r="B282" s="35"/>
      <c r="C282" s="203" t="s">
        <v>491</v>
      </c>
      <c r="D282" s="203" t="s">
        <v>126</v>
      </c>
      <c r="E282" s="204" t="s">
        <v>492</v>
      </c>
      <c r="F282" s="205" t="s">
        <v>493</v>
      </c>
      <c r="G282" s="206" t="s">
        <v>171</v>
      </c>
      <c r="H282" s="207">
        <v>28.62</v>
      </c>
      <c r="I282" s="208"/>
      <c r="J282" s="209">
        <f>ROUND(I282*H282,2)</f>
        <v>0</v>
      </c>
      <c r="K282" s="205" t="s">
        <v>130</v>
      </c>
      <c r="L282" s="39"/>
      <c r="M282" s="210" t="s">
        <v>1</v>
      </c>
      <c r="N282" s="211" t="s">
        <v>38</v>
      </c>
      <c r="O282" s="71"/>
      <c r="P282" s="212">
        <f>O282*H282</f>
        <v>0</v>
      </c>
      <c r="Q282" s="212">
        <v>2.5999999999999998E-4</v>
      </c>
      <c r="R282" s="212">
        <f>Q282*H282</f>
        <v>7.4411999999999994E-3</v>
      </c>
      <c r="S282" s="212">
        <v>0</v>
      </c>
      <c r="T282" s="21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4" t="s">
        <v>204</v>
      </c>
      <c r="AT282" s="214" t="s">
        <v>126</v>
      </c>
      <c r="AU282" s="214" t="s">
        <v>83</v>
      </c>
      <c r="AY282" s="17" t="s">
        <v>123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7" t="s">
        <v>81</v>
      </c>
      <c r="BK282" s="215">
        <f>ROUND(I282*H282,2)</f>
        <v>0</v>
      </c>
      <c r="BL282" s="17" t="s">
        <v>204</v>
      </c>
      <c r="BM282" s="214" t="s">
        <v>494</v>
      </c>
    </row>
    <row r="283" spans="1:65" s="15" customFormat="1" ht="11.25">
      <c r="B283" s="249"/>
      <c r="C283" s="250"/>
      <c r="D283" s="218" t="s">
        <v>136</v>
      </c>
      <c r="E283" s="251" t="s">
        <v>1</v>
      </c>
      <c r="F283" s="252" t="s">
        <v>405</v>
      </c>
      <c r="G283" s="250"/>
      <c r="H283" s="251" t="s">
        <v>1</v>
      </c>
      <c r="I283" s="253"/>
      <c r="J283" s="250"/>
      <c r="K283" s="250"/>
      <c r="L283" s="254"/>
      <c r="M283" s="255"/>
      <c r="N283" s="256"/>
      <c r="O283" s="256"/>
      <c r="P283" s="256"/>
      <c r="Q283" s="256"/>
      <c r="R283" s="256"/>
      <c r="S283" s="256"/>
      <c r="T283" s="257"/>
      <c r="AT283" s="258" t="s">
        <v>136</v>
      </c>
      <c r="AU283" s="258" t="s">
        <v>83</v>
      </c>
      <c r="AV283" s="15" t="s">
        <v>81</v>
      </c>
      <c r="AW283" s="15" t="s">
        <v>30</v>
      </c>
      <c r="AX283" s="15" t="s">
        <v>73</v>
      </c>
      <c r="AY283" s="258" t="s">
        <v>123</v>
      </c>
    </row>
    <row r="284" spans="1:65" s="13" customFormat="1" ht="11.25">
      <c r="B284" s="216"/>
      <c r="C284" s="217"/>
      <c r="D284" s="218" t="s">
        <v>136</v>
      </c>
      <c r="E284" s="219" t="s">
        <v>1</v>
      </c>
      <c r="F284" s="220" t="s">
        <v>495</v>
      </c>
      <c r="G284" s="217"/>
      <c r="H284" s="221">
        <v>28.08</v>
      </c>
      <c r="I284" s="222"/>
      <c r="J284" s="217"/>
      <c r="K284" s="217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136</v>
      </c>
      <c r="AU284" s="227" t="s">
        <v>83</v>
      </c>
      <c r="AV284" s="13" t="s">
        <v>83</v>
      </c>
      <c r="AW284" s="13" t="s">
        <v>30</v>
      </c>
      <c r="AX284" s="13" t="s">
        <v>73</v>
      </c>
      <c r="AY284" s="227" t="s">
        <v>123</v>
      </c>
    </row>
    <row r="285" spans="1:65" s="15" customFormat="1" ht="11.25">
      <c r="B285" s="249"/>
      <c r="C285" s="250"/>
      <c r="D285" s="218" t="s">
        <v>136</v>
      </c>
      <c r="E285" s="251" t="s">
        <v>1</v>
      </c>
      <c r="F285" s="252" t="s">
        <v>496</v>
      </c>
      <c r="G285" s="250"/>
      <c r="H285" s="251" t="s">
        <v>1</v>
      </c>
      <c r="I285" s="253"/>
      <c r="J285" s="250"/>
      <c r="K285" s="250"/>
      <c r="L285" s="254"/>
      <c r="M285" s="255"/>
      <c r="N285" s="256"/>
      <c r="O285" s="256"/>
      <c r="P285" s="256"/>
      <c r="Q285" s="256"/>
      <c r="R285" s="256"/>
      <c r="S285" s="256"/>
      <c r="T285" s="257"/>
      <c r="AT285" s="258" t="s">
        <v>136</v>
      </c>
      <c r="AU285" s="258" t="s">
        <v>83</v>
      </c>
      <c r="AV285" s="15" t="s">
        <v>81</v>
      </c>
      <c r="AW285" s="15" t="s">
        <v>30</v>
      </c>
      <c r="AX285" s="15" t="s">
        <v>73</v>
      </c>
      <c r="AY285" s="258" t="s">
        <v>123</v>
      </c>
    </row>
    <row r="286" spans="1:65" s="13" customFormat="1" ht="11.25">
      <c r="B286" s="216"/>
      <c r="C286" s="217"/>
      <c r="D286" s="218" t="s">
        <v>136</v>
      </c>
      <c r="E286" s="219" t="s">
        <v>1</v>
      </c>
      <c r="F286" s="220" t="s">
        <v>497</v>
      </c>
      <c r="G286" s="217"/>
      <c r="H286" s="221">
        <v>0.54</v>
      </c>
      <c r="I286" s="222"/>
      <c r="J286" s="217"/>
      <c r="K286" s="217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136</v>
      </c>
      <c r="AU286" s="227" t="s">
        <v>83</v>
      </c>
      <c r="AV286" s="13" t="s">
        <v>83</v>
      </c>
      <c r="AW286" s="13" t="s">
        <v>30</v>
      </c>
      <c r="AX286" s="13" t="s">
        <v>73</v>
      </c>
      <c r="AY286" s="227" t="s">
        <v>123</v>
      </c>
    </row>
    <row r="287" spans="1:65" s="14" customFormat="1" ht="11.25">
      <c r="B287" s="228"/>
      <c r="C287" s="229"/>
      <c r="D287" s="218" t="s">
        <v>136</v>
      </c>
      <c r="E287" s="230" t="s">
        <v>1</v>
      </c>
      <c r="F287" s="231" t="s">
        <v>159</v>
      </c>
      <c r="G287" s="229"/>
      <c r="H287" s="232">
        <v>28.62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136</v>
      </c>
      <c r="AU287" s="238" t="s">
        <v>83</v>
      </c>
      <c r="AV287" s="14" t="s">
        <v>131</v>
      </c>
      <c r="AW287" s="14" t="s">
        <v>30</v>
      </c>
      <c r="AX287" s="14" t="s">
        <v>81</v>
      </c>
      <c r="AY287" s="238" t="s">
        <v>123</v>
      </c>
    </row>
    <row r="288" spans="1:65" s="2" customFormat="1" ht="21.6" customHeight="1">
      <c r="A288" s="34"/>
      <c r="B288" s="35"/>
      <c r="C288" s="239" t="s">
        <v>498</v>
      </c>
      <c r="D288" s="239" t="s">
        <v>161</v>
      </c>
      <c r="E288" s="240" t="s">
        <v>499</v>
      </c>
      <c r="F288" s="241" t="s">
        <v>500</v>
      </c>
      <c r="G288" s="242" t="s">
        <v>171</v>
      </c>
      <c r="H288" s="243">
        <v>28.62</v>
      </c>
      <c r="I288" s="244"/>
      <c r="J288" s="245">
        <f>ROUND(I288*H288,2)</f>
        <v>0</v>
      </c>
      <c r="K288" s="241" t="s">
        <v>130</v>
      </c>
      <c r="L288" s="246"/>
      <c r="M288" s="247" t="s">
        <v>1</v>
      </c>
      <c r="N288" s="248" t="s">
        <v>38</v>
      </c>
      <c r="O288" s="71"/>
      <c r="P288" s="212">
        <f>O288*H288</f>
        <v>0</v>
      </c>
      <c r="Q288" s="212">
        <v>3.056E-2</v>
      </c>
      <c r="R288" s="212">
        <f>Q288*H288</f>
        <v>0.87462720000000005</v>
      </c>
      <c r="S288" s="212">
        <v>0</v>
      </c>
      <c r="T288" s="21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4" t="s">
        <v>279</v>
      </c>
      <c r="AT288" s="214" t="s">
        <v>161</v>
      </c>
      <c r="AU288" s="214" t="s">
        <v>83</v>
      </c>
      <c r="AY288" s="17" t="s">
        <v>123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7" t="s">
        <v>81</v>
      </c>
      <c r="BK288" s="215">
        <f>ROUND(I288*H288,2)</f>
        <v>0</v>
      </c>
      <c r="BL288" s="17" t="s">
        <v>204</v>
      </c>
      <c r="BM288" s="214" t="s">
        <v>501</v>
      </c>
    </row>
    <row r="289" spans="1:65" s="15" customFormat="1" ht="11.25">
      <c r="B289" s="249"/>
      <c r="C289" s="250"/>
      <c r="D289" s="218" t="s">
        <v>136</v>
      </c>
      <c r="E289" s="251" t="s">
        <v>1</v>
      </c>
      <c r="F289" s="252" t="s">
        <v>405</v>
      </c>
      <c r="G289" s="250"/>
      <c r="H289" s="251" t="s">
        <v>1</v>
      </c>
      <c r="I289" s="253"/>
      <c r="J289" s="250"/>
      <c r="K289" s="250"/>
      <c r="L289" s="254"/>
      <c r="M289" s="255"/>
      <c r="N289" s="256"/>
      <c r="O289" s="256"/>
      <c r="P289" s="256"/>
      <c r="Q289" s="256"/>
      <c r="R289" s="256"/>
      <c r="S289" s="256"/>
      <c r="T289" s="257"/>
      <c r="AT289" s="258" t="s">
        <v>136</v>
      </c>
      <c r="AU289" s="258" t="s">
        <v>83</v>
      </c>
      <c r="AV289" s="15" t="s">
        <v>81</v>
      </c>
      <c r="AW289" s="15" t="s">
        <v>30</v>
      </c>
      <c r="AX289" s="15" t="s">
        <v>73</v>
      </c>
      <c r="AY289" s="258" t="s">
        <v>123</v>
      </c>
    </row>
    <row r="290" spans="1:65" s="13" customFormat="1" ht="11.25">
      <c r="B290" s="216"/>
      <c r="C290" s="217"/>
      <c r="D290" s="218" t="s">
        <v>136</v>
      </c>
      <c r="E290" s="219" t="s">
        <v>1</v>
      </c>
      <c r="F290" s="220" t="s">
        <v>495</v>
      </c>
      <c r="G290" s="217"/>
      <c r="H290" s="221">
        <v>28.08</v>
      </c>
      <c r="I290" s="222"/>
      <c r="J290" s="217"/>
      <c r="K290" s="217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136</v>
      </c>
      <c r="AU290" s="227" t="s">
        <v>83</v>
      </c>
      <c r="AV290" s="13" t="s">
        <v>83</v>
      </c>
      <c r="AW290" s="13" t="s">
        <v>30</v>
      </c>
      <c r="AX290" s="13" t="s">
        <v>73</v>
      </c>
      <c r="AY290" s="227" t="s">
        <v>123</v>
      </c>
    </row>
    <row r="291" spans="1:65" s="15" customFormat="1" ht="11.25">
      <c r="B291" s="249"/>
      <c r="C291" s="250"/>
      <c r="D291" s="218" t="s">
        <v>136</v>
      </c>
      <c r="E291" s="251" t="s">
        <v>1</v>
      </c>
      <c r="F291" s="252" t="s">
        <v>496</v>
      </c>
      <c r="G291" s="250"/>
      <c r="H291" s="251" t="s">
        <v>1</v>
      </c>
      <c r="I291" s="253"/>
      <c r="J291" s="250"/>
      <c r="K291" s="250"/>
      <c r="L291" s="254"/>
      <c r="M291" s="255"/>
      <c r="N291" s="256"/>
      <c r="O291" s="256"/>
      <c r="P291" s="256"/>
      <c r="Q291" s="256"/>
      <c r="R291" s="256"/>
      <c r="S291" s="256"/>
      <c r="T291" s="257"/>
      <c r="AT291" s="258" t="s">
        <v>136</v>
      </c>
      <c r="AU291" s="258" t="s">
        <v>83</v>
      </c>
      <c r="AV291" s="15" t="s">
        <v>81</v>
      </c>
      <c r="AW291" s="15" t="s">
        <v>30</v>
      </c>
      <c r="AX291" s="15" t="s">
        <v>73</v>
      </c>
      <c r="AY291" s="258" t="s">
        <v>123</v>
      </c>
    </row>
    <row r="292" spans="1:65" s="13" customFormat="1" ht="11.25">
      <c r="B292" s="216"/>
      <c r="C292" s="217"/>
      <c r="D292" s="218" t="s">
        <v>136</v>
      </c>
      <c r="E292" s="219" t="s">
        <v>1</v>
      </c>
      <c r="F292" s="220" t="s">
        <v>497</v>
      </c>
      <c r="G292" s="217"/>
      <c r="H292" s="221">
        <v>0.54</v>
      </c>
      <c r="I292" s="222"/>
      <c r="J292" s="217"/>
      <c r="K292" s="217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136</v>
      </c>
      <c r="AU292" s="227" t="s">
        <v>83</v>
      </c>
      <c r="AV292" s="13" t="s">
        <v>83</v>
      </c>
      <c r="AW292" s="13" t="s">
        <v>30</v>
      </c>
      <c r="AX292" s="13" t="s">
        <v>73</v>
      </c>
      <c r="AY292" s="227" t="s">
        <v>123</v>
      </c>
    </row>
    <row r="293" spans="1:65" s="14" customFormat="1" ht="11.25">
      <c r="B293" s="228"/>
      <c r="C293" s="229"/>
      <c r="D293" s="218" t="s">
        <v>136</v>
      </c>
      <c r="E293" s="230" t="s">
        <v>1</v>
      </c>
      <c r="F293" s="231" t="s">
        <v>159</v>
      </c>
      <c r="G293" s="229"/>
      <c r="H293" s="232">
        <v>28.62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136</v>
      </c>
      <c r="AU293" s="238" t="s">
        <v>83</v>
      </c>
      <c r="AV293" s="14" t="s">
        <v>131</v>
      </c>
      <c r="AW293" s="14" t="s">
        <v>30</v>
      </c>
      <c r="AX293" s="14" t="s">
        <v>81</v>
      </c>
      <c r="AY293" s="238" t="s">
        <v>123</v>
      </c>
    </row>
    <row r="294" spans="1:65" s="2" customFormat="1" ht="43.15" customHeight="1">
      <c r="A294" s="34"/>
      <c r="B294" s="35"/>
      <c r="C294" s="203" t="s">
        <v>502</v>
      </c>
      <c r="D294" s="203" t="s">
        <v>126</v>
      </c>
      <c r="E294" s="204" t="s">
        <v>503</v>
      </c>
      <c r="F294" s="205" t="s">
        <v>504</v>
      </c>
      <c r="G294" s="206" t="s">
        <v>505</v>
      </c>
      <c r="H294" s="207">
        <v>14</v>
      </c>
      <c r="I294" s="208"/>
      <c r="J294" s="209">
        <f>ROUND(I294*H294,2)</f>
        <v>0</v>
      </c>
      <c r="K294" s="205" t="s">
        <v>130</v>
      </c>
      <c r="L294" s="39"/>
      <c r="M294" s="210" t="s">
        <v>1</v>
      </c>
      <c r="N294" s="211" t="s">
        <v>38</v>
      </c>
      <c r="O294" s="71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4" t="s">
        <v>204</v>
      </c>
      <c r="AT294" s="214" t="s">
        <v>126</v>
      </c>
      <c r="AU294" s="214" t="s">
        <v>83</v>
      </c>
      <c r="AY294" s="17" t="s">
        <v>123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7" t="s">
        <v>81</v>
      </c>
      <c r="BK294" s="215">
        <f>ROUND(I294*H294,2)</f>
        <v>0</v>
      </c>
      <c r="BL294" s="17" t="s">
        <v>204</v>
      </c>
      <c r="BM294" s="214" t="s">
        <v>506</v>
      </c>
    </row>
    <row r="295" spans="1:65" s="15" customFormat="1" ht="11.25">
      <c r="B295" s="249"/>
      <c r="C295" s="250"/>
      <c r="D295" s="218" t="s">
        <v>136</v>
      </c>
      <c r="E295" s="251" t="s">
        <v>1</v>
      </c>
      <c r="F295" s="252" t="s">
        <v>507</v>
      </c>
      <c r="G295" s="250"/>
      <c r="H295" s="251" t="s">
        <v>1</v>
      </c>
      <c r="I295" s="253"/>
      <c r="J295" s="250"/>
      <c r="K295" s="250"/>
      <c r="L295" s="254"/>
      <c r="M295" s="255"/>
      <c r="N295" s="256"/>
      <c r="O295" s="256"/>
      <c r="P295" s="256"/>
      <c r="Q295" s="256"/>
      <c r="R295" s="256"/>
      <c r="S295" s="256"/>
      <c r="T295" s="257"/>
      <c r="AT295" s="258" t="s">
        <v>136</v>
      </c>
      <c r="AU295" s="258" t="s">
        <v>83</v>
      </c>
      <c r="AV295" s="15" t="s">
        <v>81</v>
      </c>
      <c r="AW295" s="15" t="s">
        <v>30</v>
      </c>
      <c r="AX295" s="15" t="s">
        <v>73</v>
      </c>
      <c r="AY295" s="258" t="s">
        <v>123</v>
      </c>
    </row>
    <row r="296" spans="1:65" s="13" customFormat="1" ht="11.25">
      <c r="B296" s="216"/>
      <c r="C296" s="217"/>
      <c r="D296" s="218" t="s">
        <v>136</v>
      </c>
      <c r="E296" s="219" t="s">
        <v>1</v>
      </c>
      <c r="F296" s="220" t="s">
        <v>190</v>
      </c>
      <c r="G296" s="217"/>
      <c r="H296" s="221">
        <v>13</v>
      </c>
      <c r="I296" s="222"/>
      <c r="J296" s="217"/>
      <c r="K296" s="217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136</v>
      </c>
      <c r="AU296" s="227" t="s">
        <v>83</v>
      </c>
      <c r="AV296" s="13" t="s">
        <v>83</v>
      </c>
      <c r="AW296" s="13" t="s">
        <v>30</v>
      </c>
      <c r="AX296" s="13" t="s">
        <v>73</v>
      </c>
      <c r="AY296" s="227" t="s">
        <v>123</v>
      </c>
    </row>
    <row r="297" spans="1:65" s="15" customFormat="1" ht="11.25">
      <c r="B297" s="249"/>
      <c r="C297" s="250"/>
      <c r="D297" s="218" t="s">
        <v>136</v>
      </c>
      <c r="E297" s="251" t="s">
        <v>1</v>
      </c>
      <c r="F297" s="252" t="s">
        <v>508</v>
      </c>
      <c r="G297" s="250"/>
      <c r="H297" s="251" t="s">
        <v>1</v>
      </c>
      <c r="I297" s="253"/>
      <c r="J297" s="250"/>
      <c r="K297" s="250"/>
      <c r="L297" s="254"/>
      <c r="M297" s="255"/>
      <c r="N297" s="256"/>
      <c r="O297" s="256"/>
      <c r="P297" s="256"/>
      <c r="Q297" s="256"/>
      <c r="R297" s="256"/>
      <c r="S297" s="256"/>
      <c r="T297" s="257"/>
      <c r="AT297" s="258" t="s">
        <v>136</v>
      </c>
      <c r="AU297" s="258" t="s">
        <v>83</v>
      </c>
      <c r="AV297" s="15" t="s">
        <v>81</v>
      </c>
      <c r="AW297" s="15" t="s">
        <v>30</v>
      </c>
      <c r="AX297" s="15" t="s">
        <v>73</v>
      </c>
      <c r="AY297" s="258" t="s">
        <v>123</v>
      </c>
    </row>
    <row r="298" spans="1:65" s="13" customFormat="1" ht="11.25">
      <c r="B298" s="216"/>
      <c r="C298" s="217"/>
      <c r="D298" s="218" t="s">
        <v>136</v>
      </c>
      <c r="E298" s="219" t="s">
        <v>1</v>
      </c>
      <c r="F298" s="220" t="s">
        <v>81</v>
      </c>
      <c r="G298" s="217"/>
      <c r="H298" s="221">
        <v>1</v>
      </c>
      <c r="I298" s="222"/>
      <c r="J298" s="217"/>
      <c r="K298" s="217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136</v>
      </c>
      <c r="AU298" s="227" t="s">
        <v>83</v>
      </c>
      <c r="AV298" s="13" t="s">
        <v>83</v>
      </c>
      <c r="AW298" s="13" t="s">
        <v>30</v>
      </c>
      <c r="AX298" s="13" t="s">
        <v>73</v>
      </c>
      <c r="AY298" s="227" t="s">
        <v>123</v>
      </c>
    </row>
    <row r="299" spans="1:65" s="14" customFormat="1" ht="11.25">
      <c r="B299" s="228"/>
      <c r="C299" s="229"/>
      <c r="D299" s="218" t="s">
        <v>136</v>
      </c>
      <c r="E299" s="230" t="s">
        <v>1</v>
      </c>
      <c r="F299" s="231" t="s">
        <v>159</v>
      </c>
      <c r="G299" s="229"/>
      <c r="H299" s="232">
        <v>14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136</v>
      </c>
      <c r="AU299" s="238" t="s">
        <v>83</v>
      </c>
      <c r="AV299" s="14" t="s">
        <v>131</v>
      </c>
      <c r="AW299" s="14" t="s">
        <v>30</v>
      </c>
      <c r="AX299" s="14" t="s">
        <v>81</v>
      </c>
      <c r="AY299" s="238" t="s">
        <v>123</v>
      </c>
    </row>
    <row r="300" spans="1:65" s="2" customFormat="1" ht="21.6" customHeight="1">
      <c r="A300" s="34"/>
      <c r="B300" s="35"/>
      <c r="C300" s="239" t="s">
        <v>509</v>
      </c>
      <c r="D300" s="239" t="s">
        <v>161</v>
      </c>
      <c r="E300" s="240" t="s">
        <v>510</v>
      </c>
      <c r="F300" s="241" t="s">
        <v>511</v>
      </c>
      <c r="G300" s="242" t="s">
        <v>156</v>
      </c>
      <c r="H300" s="243">
        <v>17.82</v>
      </c>
      <c r="I300" s="244"/>
      <c r="J300" s="245">
        <f>ROUND(I300*H300,2)</f>
        <v>0</v>
      </c>
      <c r="K300" s="241" t="s">
        <v>130</v>
      </c>
      <c r="L300" s="246"/>
      <c r="M300" s="247" t="s">
        <v>1</v>
      </c>
      <c r="N300" s="248" t="s">
        <v>38</v>
      </c>
      <c r="O300" s="71"/>
      <c r="P300" s="212">
        <f>O300*H300</f>
        <v>0</v>
      </c>
      <c r="Q300" s="212">
        <v>1.8E-3</v>
      </c>
      <c r="R300" s="212">
        <f>Q300*H300</f>
        <v>3.2076E-2</v>
      </c>
      <c r="S300" s="212">
        <v>0</v>
      </c>
      <c r="T300" s="21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4" t="s">
        <v>279</v>
      </c>
      <c r="AT300" s="214" t="s">
        <v>161</v>
      </c>
      <c r="AU300" s="214" t="s">
        <v>83</v>
      </c>
      <c r="AY300" s="17" t="s">
        <v>123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7" t="s">
        <v>81</v>
      </c>
      <c r="BK300" s="215">
        <f>ROUND(I300*H300,2)</f>
        <v>0</v>
      </c>
      <c r="BL300" s="17" t="s">
        <v>204</v>
      </c>
      <c r="BM300" s="214" t="s">
        <v>512</v>
      </c>
    </row>
    <row r="301" spans="1:65" s="13" customFormat="1" ht="11.25">
      <c r="B301" s="216"/>
      <c r="C301" s="217"/>
      <c r="D301" s="218" t="s">
        <v>136</v>
      </c>
      <c r="E301" s="217"/>
      <c r="F301" s="220" t="s">
        <v>513</v>
      </c>
      <c r="G301" s="217"/>
      <c r="H301" s="221">
        <v>17.82</v>
      </c>
      <c r="I301" s="222"/>
      <c r="J301" s="217"/>
      <c r="K301" s="217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136</v>
      </c>
      <c r="AU301" s="227" t="s">
        <v>83</v>
      </c>
      <c r="AV301" s="13" t="s">
        <v>83</v>
      </c>
      <c r="AW301" s="13" t="s">
        <v>4</v>
      </c>
      <c r="AX301" s="13" t="s">
        <v>81</v>
      </c>
      <c r="AY301" s="227" t="s">
        <v>123</v>
      </c>
    </row>
    <row r="302" spans="1:65" s="2" customFormat="1" ht="21.6" customHeight="1">
      <c r="A302" s="34"/>
      <c r="B302" s="35"/>
      <c r="C302" s="239" t="s">
        <v>514</v>
      </c>
      <c r="D302" s="239" t="s">
        <v>161</v>
      </c>
      <c r="E302" s="240" t="s">
        <v>515</v>
      </c>
      <c r="F302" s="241" t="s">
        <v>516</v>
      </c>
      <c r="G302" s="242" t="s">
        <v>517</v>
      </c>
      <c r="H302" s="243">
        <v>15.4</v>
      </c>
      <c r="I302" s="244"/>
      <c r="J302" s="245">
        <f>ROUND(I302*H302,2)</f>
        <v>0</v>
      </c>
      <c r="K302" s="241" t="s">
        <v>130</v>
      </c>
      <c r="L302" s="246"/>
      <c r="M302" s="247" t="s">
        <v>1</v>
      </c>
      <c r="N302" s="248" t="s">
        <v>38</v>
      </c>
      <c r="O302" s="71"/>
      <c r="P302" s="212">
        <f>O302*H302</f>
        <v>0</v>
      </c>
      <c r="Q302" s="212">
        <v>2.0000000000000001E-4</v>
      </c>
      <c r="R302" s="212">
        <f>Q302*H302</f>
        <v>3.0800000000000003E-3</v>
      </c>
      <c r="S302" s="212">
        <v>0</v>
      </c>
      <c r="T302" s="21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4" t="s">
        <v>279</v>
      </c>
      <c r="AT302" s="214" t="s">
        <v>161</v>
      </c>
      <c r="AU302" s="214" t="s">
        <v>83</v>
      </c>
      <c r="AY302" s="17" t="s">
        <v>123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7" t="s">
        <v>81</v>
      </c>
      <c r="BK302" s="215">
        <f>ROUND(I302*H302,2)</f>
        <v>0</v>
      </c>
      <c r="BL302" s="17" t="s">
        <v>204</v>
      </c>
      <c r="BM302" s="214" t="s">
        <v>518</v>
      </c>
    </row>
    <row r="303" spans="1:65" s="13" customFormat="1" ht="11.25">
      <c r="B303" s="216"/>
      <c r="C303" s="217"/>
      <c r="D303" s="218" t="s">
        <v>136</v>
      </c>
      <c r="E303" s="217"/>
      <c r="F303" s="220" t="s">
        <v>519</v>
      </c>
      <c r="G303" s="217"/>
      <c r="H303" s="221">
        <v>15.4</v>
      </c>
      <c r="I303" s="222"/>
      <c r="J303" s="217"/>
      <c r="K303" s="217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136</v>
      </c>
      <c r="AU303" s="227" t="s">
        <v>83</v>
      </c>
      <c r="AV303" s="13" t="s">
        <v>83</v>
      </c>
      <c r="AW303" s="13" t="s">
        <v>4</v>
      </c>
      <c r="AX303" s="13" t="s">
        <v>81</v>
      </c>
      <c r="AY303" s="227" t="s">
        <v>123</v>
      </c>
    </row>
    <row r="304" spans="1:65" s="2" customFormat="1" ht="43.15" customHeight="1">
      <c r="A304" s="34"/>
      <c r="B304" s="35"/>
      <c r="C304" s="203" t="s">
        <v>520</v>
      </c>
      <c r="D304" s="203" t="s">
        <v>126</v>
      </c>
      <c r="E304" s="204" t="s">
        <v>521</v>
      </c>
      <c r="F304" s="205" t="s">
        <v>522</v>
      </c>
      <c r="G304" s="206" t="s">
        <v>441</v>
      </c>
      <c r="H304" s="262"/>
      <c r="I304" s="208"/>
      <c r="J304" s="209">
        <f>ROUND(I304*H304,2)</f>
        <v>0</v>
      </c>
      <c r="K304" s="205" t="s">
        <v>130</v>
      </c>
      <c r="L304" s="39"/>
      <c r="M304" s="210" t="s">
        <v>1</v>
      </c>
      <c r="N304" s="211" t="s">
        <v>38</v>
      </c>
      <c r="O304" s="71"/>
      <c r="P304" s="212">
        <f>O304*H304</f>
        <v>0</v>
      </c>
      <c r="Q304" s="212">
        <v>0</v>
      </c>
      <c r="R304" s="212">
        <f>Q304*H304</f>
        <v>0</v>
      </c>
      <c r="S304" s="212">
        <v>0</v>
      </c>
      <c r="T304" s="21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4" t="s">
        <v>204</v>
      </c>
      <c r="AT304" s="214" t="s">
        <v>126</v>
      </c>
      <c r="AU304" s="214" t="s">
        <v>83</v>
      </c>
      <c r="AY304" s="17" t="s">
        <v>123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7" t="s">
        <v>81</v>
      </c>
      <c r="BK304" s="215">
        <f>ROUND(I304*H304,2)</f>
        <v>0</v>
      </c>
      <c r="BL304" s="17" t="s">
        <v>204</v>
      </c>
      <c r="BM304" s="214" t="s">
        <v>523</v>
      </c>
    </row>
    <row r="305" spans="1:65" s="12" customFormat="1" ht="22.9" customHeight="1">
      <c r="B305" s="187"/>
      <c r="C305" s="188"/>
      <c r="D305" s="189" t="s">
        <v>72</v>
      </c>
      <c r="E305" s="201" t="s">
        <v>524</v>
      </c>
      <c r="F305" s="201" t="s">
        <v>525</v>
      </c>
      <c r="G305" s="188"/>
      <c r="H305" s="188"/>
      <c r="I305" s="191"/>
      <c r="J305" s="202">
        <f>BK305</f>
        <v>0</v>
      </c>
      <c r="K305" s="188"/>
      <c r="L305" s="193"/>
      <c r="M305" s="194"/>
      <c r="N305" s="195"/>
      <c r="O305" s="195"/>
      <c r="P305" s="196">
        <f>SUM(P306:P327)</f>
        <v>0</v>
      </c>
      <c r="Q305" s="195"/>
      <c r="R305" s="196">
        <f>SUM(R306:R327)</f>
        <v>6.6299999999999998E-2</v>
      </c>
      <c r="S305" s="195"/>
      <c r="T305" s="197">
        <f>SUM(T306:T327)</f>
        <v>0</v>
      </c>
      <c r="AR305" s="198" t="s">
        <v>83</v>
      </c>
      <c r="AT305" s="199" t="s">
        <v>72</v>
      </c>
      <c r="AU305" s="199" t="s">
        <v>81</v>
      </c>
      <c r="AY305" s="198" t="s">
        <v>123</v>
      </c>
      <c r="BK305" s="200">
        <f>SUM(BK306:BK327)</f>
        <v>0</v>
      </c>
    </row>
    <row r="306" spans="1:65" s="2" customFormat="1" ht="32.450000000000003" customHeight="1">
      <c r="A306" s="34"/>
      <c r="B306" s="35"/>
      <c r="C306" s="203" t="s">
        <v>526</v>
      </c>
      <c r="D306" s="203" t="s">
        <v>126</v>
      </c>
      <c r="E306" s="204" t="s">
        <v>527</v>
      </c>
      <c r="F306" s="205" t="s">
        <v>528</v>
      </c>
      <c r="G306" s="206" t="s">
        <v>505</v>
      </c>
      <c r="H306" s="207">
        <v>1</v>
      </c>
      <c r="I306" s="208"/>
      <c r="J306" s="209">
        <f>ROUND(I306*H306,2)</f>
        <v>0</v>
      </c>
      <c r="K306" s="205" t="s">
        <v>130</v>
      </c>
      <c r="L306" s="39"/>
      <c r="M306" s="210" t="s">
        <v>1</v>
      </c>
      <c r="N306" s="211" t="s">
        <v>38</v>
      </c>
      <c r="O306" s="71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4" t="s">
        <v>204</v>
      </c>
      <c r="AT306" s="214" t="s">
        <v>126</v>
      </c>
      <c r="AU306" s="214" t="s">
        <v>83</v>
      </c>
      <c r="AY306" s="17" t="s">
        <v>123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7" t="s">
        <v>81</v>
      </c>
      <c r="BK306" s="215">
        <f>ROUND(I306*H306,2)</f>
        <v>0</v>
      </c>
      <c r="BL306" s="17" t="s">
        <v>204</v>
      </c>
      <c r="BM306" s="214" t="s">
        <v>529</v>
      </c>
    </row>
    <row r="307" spans="1:65" s="15" customFormat="1" ht="11.25">
      <c r="B307" s="249"/>
      <c r="C307" s="250"/>
      <c r="D307" s="218" t="s">
        <v>136</v>
      </c>
      <c r="E307" s="251" t="s">
        <v>1</v>
      </c>
      <c r="F307" s="252" t="s">
        <v>411</v>
      </c>
      <c r="G307" s="250"/>
      <c r="H307" s="251" t="s">
        <v>1</v>
      </c>
      <c r="I307" s="253"/>
      <c r="J307" s="250"/>
      <c r="K307" s="250"/>
      <c r="L307" s="254"/>
      <c r="M307" s="255"/>
      <c r="N307" s="256"/>
      <c r="O307" s="256"/>
      <c r="P307" s="256"/>
      <c r="Q307" s="256"/>
      <c r="R307" s="256"/>
      <c r="S307" s="256"/>
      <c r="T307" s="257"/>
      <c r="AT307" s="258" t="s">
        <v>136</v>
      </c>
      <c r="AU307" s="258" t="s">
        <v>83</v>
      </c>
      <c r="AV307" s="15" t="s">
        <v>81</v>
      </c>
      <c r="AW307" s="15" t="s">
        <v>30</v>
      </c>
      <c r="AX307" s="15" t="s">
        <v>73</v>
      </c>
      <c r="AY307" s="258" t="s">
        <v>123</v>
      </c>
    </row>
    <row r="308" spans="1:65" s="13" customFormat="1" ht="11.25">
      <c r="B308" s="216"/>
      <c r="C308" s="217"/>
      <c r="D308" s="218" t="s">
        <v>136</v>
      </c>
      <c r="E308" s="219" t="s">
        <v>1</v>
      </c>
      <c r="F308" s="220" t="s">
        <v>81</v>
      </c>
      <c r="G308" s="217"/>
      <c r="H308" s="221">
        <v>1</v>
      </c>
      <c r="I308" s="222"/>
      <c r="J308" s="217"/>
      <c r="K308" s="217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136</v>
      </c>
      <c r="AU308" s="227" t="s">
        <v>83</v>
      </c>
      <c r="AV308" s="13" t="s">
        <v>83</v>
      </c>
      <c r="AW308" s="13" t="s">
        <v>30</v>
      </c>
      <c r="AX308" s="13" t="s">
        <v>73</v>
      </c>
      <c r="AY308" s="227" t="s">
        <v>123</v>
      </c>
    </row>
    <row r="309" spans="1:65" s="14" customFormat="1" ht="11.25">
      <c r="B309" s="228"/>
      <c r="C309" s="229"/>
      <c r="D309" s="218" t="s">
        <v>136</v>
      </c>
      <c r="E309" s="230" t="s">
        <v>1</v>
      </c>
      <c r="F309" s="231" t="s">
        <v>159</v>
      </c>
      <c r="G309" s="229"/>
      <c r="H309" s="232">
        <v>1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AT309" s="238" t="s">
        <v>136</v>
      </c>
      <c r="AU309" s="238" t="s">
        <v>83</v>
      </c>
      <c r="AV309" s="14" t="s">
        <v>131</v>
      </c>
      <c r="AW309" s="14" t="s">
        <v>30</v>
      </c>
      <c r="AX309" s="14" t="s">
        <v>81</v>
      </c>
      <c r="AY309" s="238" t="s">
        <v>123</v>
      </c>
    </row>
    <row r="310" spans="1:65" s="2" customFormat="1" ht="21.6" customHeight="1">
      <c r="A310" s="34"/>
      <c r="B310" s="35"/>
      <c r="C310" s="239" t="s">
        <v>530</v>
      </c>
      <c r="D310" s="239" t="s">
        <v>161</v>
      </c>
      <c r="E310" s="240" t="s">
        <v>531</v>
      </c>
      <c r="F310" s="241" t="s">
        <v>532</v>
      </c>
      <c r="G310" s="242" t="s">
        <v>505</v>
      </c>
      <c r="H310" s="243">
        <v>1</v>
      </c>
      <c r="I310" s="244"/>
      <c r="J310" s="245">
        <f t="shared" ref="J310:J316" si="0">ROUND(I310*H310,2)</f>
        <v>0</v>
      </c>
      <c r="K310" s="241" t="s">
        <v>1</v>
      </c>
      <c r="L310" s="246"/>
      <c r="M310" s="247" t="s">
        <v>1</v>
      </c>
      <c r="N310" s="248" t="s">
        <v>38</v>
      </c>
      <c r="O310" s="71"/>
      <c r="P310" s="212">
        <f t="shared" ref="P310:P316" si="1">O310*H310</f>
        <v>0</v>
      </c>
      <c r="Q310" s="212">
        <v>6.6299999999999998E-2</v>
      </c>
      <c r="R310" s="212">
        <f t="shared" ref="R310:R316" si="2">Q310*H310</f>
        <v>6.6299999999999998E-2</v>
      </c>
      <c r="S310" s="212">
        <v>0</v>
      </c>
      <c r="T310" s="213">
        <f t="shared" ref="T310:T316" si="3"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4" t="s">
        <v>279</v>
      </c>
      <c r="AT310" s="214" t="s">
        <v>161</v>
      </c>
      <c r="AU310" s="214" t="s">
        <v>83</v>
      </c>
      <c r="AY310" s="17" t="s">
        <v>123</v>
      </c>
      <c r="BE310" s="215">
        <f t="shared" ref="BE310:BE316" si="4">IF(N310="základní",J310,0)</f>
        <v>0</v>
      </c>
      <c r="BF310" s="215">
        <f t="shared" ref="BF310:BF316" si="5">IF(N310="snížená",J310,0)</f>
        <v>0</v>
      </c>
      <c r="BG310" s="215">
        <f t="shared" ref="BG310:BG316" si="6">IF(N310="zákl. přenesená",J310,0)</f>
        <v>0</v>
      </c>
      <c r="BH310" s="215">
        <f t="shared" ref="BH310:BH316" si="7">IF(N310="sníž. přenesená",J310,0)</f>
        <v>0</v>
      </c>
      <c r="BI310" s="215">
        <f t="shared" ref="BI310:BI316" si="8">IF(N310="nulová",J310,0)</f>
        <v>0</v>
      </c>
      <c r="BJ310" s="17" t="s">
        <v>81</v>
      </c>
      <c r="BK310" s="215">
        <f t="shared" ref="BK310:BK316" si="9">ROUND(I310*H310,2)</f>
        <v>0</v>
      </c>
      <c r="BL310" s="17" t="s">
        <v>204</v>
      </c>
      <c r="BM310" s="214" t="s">
        <v>533</v>
      </c>
    </row>
    <row r="311" spans="1:65" s="2" customFormat="1" ht="54" customHeight="1">
      <c r="A311" s="34"/>
      <c r="B311" s="35"/>
      <c r="C311" s="203" t="s">
        <v>534</v>
      </c>
      <c r="D311" s="203" t="s">
        <v>126</v>
      </c>
      <c r="E311" s="204" t="s">
        <v>535</v>
      </c>
      <c r="F311" s="205" t="s">
        <v>536</v>
      </c>
      <c r="G311" s="206" t="s">
        <v>450</v>
      </c>
      <c r="H311" s="207">
        <v>1</v>
      </c>
      <c r="I311" s="208"/>
      <c r="J311" s="209">
        <f t="shared" si="0"/>
        <v>0</v>
      </c>
      <c r="K311" s="205" t="s">
        <v>1</v>
      </c>
      <c r="L311" s="39"/>
      <c r="M311" s="210" t="s">
        <v>1</v>
      </c>
      <c r="N311" s="211" t="s">
        <v>38</v>
      </c>
      <c r="O311" s="71"/>
      <c r="P311" s="212">
        <f t="shared" si="1"/>
        <v>0</v>
      </c>
      <c r="Q311" s="212">
        <v>0</v>
      </c>
      <c r="R311" s="212">
        <f t="shared" si="2"/>
        <v>0</v>
      </c>
      <c r="S311" s="212">
        <v>0</v>
      </c>
      <c r="T311" s="213">
        <f t="shared" si="3"/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4" t="s">
        <v>204</v>
      </c>
      <c r="AT311" s="214" t="s">
        <v>126</v>
      </c>
      <c r="AU311" s="214" t="s">
        <v>83</v>
      </c>
      <c r="AY311" s="17" t="s">
        <v>123</v>
      </c>
      <c r="BE311" s="215">
        <f t="shared" si="4"/>
        <v>0</v>
      </c>
      <c r="BF311" s="215">
        <f t="shared" si="5"/>
        <v>0</v>
      </c>
      <c r="BG311" s="215">
        <f t="shared" si="6"/>
        <v>0</v>
      </c>
      <c r="BH311" s="215">
        <f t="shared" si="7"/>
        <v>0</v>
      </c>
      <c r="BI311" s="215">
        <f t="shared" si="8"/>
        <v>0</v>
      </c>
      <c r="BJ311" s="17" t="s">
        <v>81</v>
      </c>
      <c r="BK311" s="215">
        <f t="shared" si="9"/>
        <v>0</v>
      </c>
      <c r="BL311" s="17" t="s">
        <v>204</v>
      </c>
      <c r="BM311" s="214" t="s">
        <v>537</v>
      </c>
    </row>
    <row r="312" spans="1:65" s="2" customFormat="1" ht="32.450000000000003" customHeight="1">
      <c r="A312" s="34"/>
      <c r="B312" s="35"/>
      <c r="C312" s="203" t="s">
        <v>538</v>
      </c>
      <c r="D312" s="203" t="s">
        <v>126</v>
      </c>
      <c r="E312" s="204" t="s">
        <v>539</v>
      </c>
      <c r="F312" s="205" t="s">
        <v>540</v>
      </c>
      <c r="G312" s="206" t="s">
        <v>450</v>
      </c>
      <c r="H312" s="207">
        <v>1</v>
      </c>
      <c r="I312" s="208"/>
      <c r="J312" s="209">
        <f t="shared" si="0"/>
        <v>0</v>
      </c>
      <c r="K312" s="205" t="s">
        <v>1</v>
      </c>
      <c r="L312" s="39"/>
      <c r="M312" s="210" t="s">
        <v>1</v>
      </c>
      <c r="N312" s="211" t="s">
        <v>38</v>
      </c>
      <c r="O312" s="71"/>
      <c r="P312" s="212">
        <f t="shared" si="1"/>
        <v>0</v>
      </c>
      <c r="Q312" s="212">
        <v>0</v>
      </c>
      <c r="R312" s="212">
        <f t="shared" si="2"/>
        <v>0</v>
      </c>
      <c r="S312" s="212">
        <v>0</v>
      </c>
      <c r="T312" s="213">
        <f t="shared" si="3"/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4" t="s">
        <v>204</v>
      </c>
      <c r="AT312" s="214" t="s">
        <v>126</v>
      </c>
      <c r="AU312" s="214" t="s">
        <v>83</v>
      </c>
      <c r="AY312" s="17" t="s">
        <v>123</v>
      </c>
      <c r="BE312" s="215">
        <f t="shared" si="4"/>
        <v>0</v>
      </c>
      <c r="BF312" s="215">
        <f t="shared" si="5"/>
        <v>0</v>
      </c>
      <c r="BG312" s="215">
        <f t="shared" si="6"/>
        <v>0</v>
      </c>
      <c r="BH312" s="215">
        <f t="shared" si="7"/>
        <v>0</v>
      </c>
      <c r="BI312" s="215">
        <f t="shared" si="8"/>
        <v>0</v>
      </c>
      <c r="BJ312" s="17" t="s">
        <v>81</v>
      </c>
      <c r="BK312" s="215">
        <f t="shared" si="9"/>
        <v>0</v>
      </c>
      <c r="BL312" s="17" t="s">
        <v>204</v>
      </c>
      <c r="BM312" s="214" t="s">
        <v>541</v>
      </c>
    </row>
    <row r="313" spans="1:65" s="2" customFormat="1" ht="54" customHeight="1">
      <c r="A313" s="34"/>
      <c r="B313" s="35"/>
      <c r="C313" s="203" t="s">
        <v>542</v>
      </c>
      <c r="D313" s="203" t="s">
        <v>126</v>
      </c>
      <c r="E313" s="204" t="s">
        <v>543</v>
      </c>
      <c r="F313" s="205" t="s">
        <v>544</v>
      </c>
      <c r="G313" s="206" t="s">
        <v>450</v>
      </c>
      <c r="H313" s="207">
        <v>4</v>
      </c>
      <c r="I313" s="208"/>
      <c r="J313" s="209">
        <f t="shared" si="0"/>
        <v>0</v>
      </c>
      <c r="K313" s="205" t="s">
        <v>1</v>
      </c>
      <c r="L313" s="39"/>
      <c r="M313" s="210" t="s">
        <v>1</v>
      </c>
      <c r="N313" s="211" t="s">
        <v>38</v>
      </c>
      <c r="O313" s="71"/>
      <c r="P313" s="212">
        <f t="shared" si="1"/>
        <v>0</v>
      </c>
      <c r="Q313" s="212">
        <v>0</v>
      </c>
      <c r="R313" s="212">
        <f t="shared" si="2"/>
        <v>0</v>
      </c>
      <c r="S313" s="212">
        <v>0</v>
      </c>
      <c r="T313" s="213">
        <f t="shared" si="3"/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14" t="s">
        <v>204</v>
      </c>
      <c r="AT313" s="214" t="s">
        <v>126</v>
      </c>
      <c r="AU313" s="214" t="s">
        <v>83</v>
      </c>
      <c r="AY313" s="17" t="s">
        <v>123</v>
      </c>
      <c r="BE313" s="215">
        <f t="shared" si="4"/>
        <v>0</v>
      </c>
      <c r="BF313" s="215">
        <f t="shared" si="5"/>
        <v>0</v>
      </c>
      <c r="BG313" s="215">
        <f t="shared" si="6"/>
        <v>0</v>
      </c>
      <c r="BH313" s="215">
        <f t="shared" si="7"/>
        <v>0</v>
      </c>
      <c r="BI313" s="215">
        <f t="shared" si="8"/>
        <v>0</v>
      </c>
      <c r="BJ313" s="17" t="s">
        <v>81</v>
      </c>
      <c r="BK313" s="215">
        <f t="shared" si="9"/>
        <v>0</v>
      </c>
      <c r="BL313" s="17" t="s">
        <v>204</v>
      </c>
      <c r="BM313" s="214" t="s">
        <v>545</v>
      </c>
    </row>
    <row r="314" spans="1:65" s="2" customFormat="1" ht="75.599999999999994" customHeight="1">
      <c r="A314" s="34"/>
      <c r="B314" s="35"/>
      <c r="C314" s="203" t="s">
        <v>546</v>
      </c>
      <c r="D314" s="203" t="s">
        <v>126</v>
      </c>
      <c r="E314" s="204" t="s">
        <v>547</v>
      </c>
      <c r="F314" s="205" t="s">
        <v>548</v>
      </c>
      <c r="G314" s="206" t="s">
        <v>450</v>
      </c>
      <c r="H314" s="207">
        <v>1</v>
      </c>
      <c r="I314" s="208"/>
      <c r="J314" s="209">
        <f t="shared" si="0"/>
        <v>0</v>
      </c>
      <c r="K314" s="205" t="s">
        <v>1</v>
      </c>
      <c r="L314" s="39"/>
      <c r="M314" s="210" t="s">
        <v>1</v>
      </c>
      <c r="N314" s="211" t="s">
        <v>38</v>
      </c>
      <c r="O314" s="71"/>
      <c r="P314" s="212">
        <f t="shared" si="1"/>
        <v>0</v>
      </c>
      <c r="Q314" s="212">
        <v>0</v>
      </c>
      <c r="R314" s="212">
        <f t="shared" si="2"/>
        <v>0</v>
      </c>
      <c r="S314" s="212">
        <v>0</v>
      </c>
      <c r="T314" s="213">
        <f t="shared" si="3"/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4" t="s">
        <v>204</v>
      </c>
      <c r="AT314" s="214" t="s">
        <v>126</v>
      </c>
      <c r="AU314" s="214" t="s">
        <v>83</v>
      </c>
      <c r="AY314" s="17" t="s">
        <v>123</v>
      </c>
      <c r="BE314" s="215">
        <f t="shared" si="4"/>
        <v>0</v>
      </c>
      <c r="BF314" s="215">
        <f t="shared" si="5"/>
        <v>0</v>
      </c>
      <c r="BG314" s="215">
        <f t="shared" si="6"/>
        <v>0</v>
      </c>
      <c r="BH314" s="215">
        <f t="shared" si="7"/>
        <v>0</v>
      </c>
      <c r="BI314" s="215">
        <f t="shared" si="8"/>
        <v>0</v>
      </c>
      <c r="BJ314" s="17" t="s">
        <v>81</v>
      </c>
      <c r="BK314" s="215">
        <f t="shared" si="9"/>
        <v>0</v>
      </c>
      <c r="BL314" s="17" t="s">
        <v>204</v>
      </c>
      <c r="BM314" s="214" t="s">
        <v>549</v>
      </c>
    </row>
    <row r="315" spans="1:65" s="2" customFormat="1" ht="21.6" customHeight="1">
      <c r="A315" s="34"/>
      <c r="B315" s="35"/>
      <c r="C315" s="203" t="s">
        <v>550</v>
      </c>
      <c r="D315" s="203" t="s">
        <v>126</v>
      </c>
      <c r="E315" s="204" t="s">
        <v>551</v>
      </c>
      <c r="F315" s="205" t="s">
        <v>552</v>
      </c>
      <c r="G315" s="206" t="s">
        <v>450</v>
      </c>
      <c r="H315" s="207">
        <v>1</v>
      </c>
      <c r="I315" s="208"/>
      <c r="J315" s="209">
        <f t="shared" si="0"/>
        <v>0</v>
      </c>
      <c r="K315" s="205" t="s">
        <v>1</v>
      </c>
      <c r="L315" s="39"/>
      <c r="M315" s="210" t="s">
        <v>1</v>
      </c>
      <c r="N315" s="211" t="s">
        <v>38</v>
      </c>
      <c r="O315" s="71"/>
      <c r="P315" s="212">
        <f t="shared" si="1"/>
        <v>0</v>
      </c>
      <c r="Q315" s="212">
        <v>0</v>
      </c>
      <c r="R315" s="212">
        <f t="shared" si="2"/>
        <v>0</v>
      </c>
      <c r="S315" s="212">
        <v>0</v>
      </c>
      <c r="T315" s="213">
        <f t="shared" si="3"/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14" t="s">
        <v>204</v>
      </c>
      <c r="AT315" s="214" t="s">
        <v>126</v>
      </c>
      <c r="AU315" s="214" t="s">
        <v>83</v>
      </c>
      <c r="AY315" s="17" t="s">
        <v>123</v>
      </c>
      <c r="BE315" s="215">
        <f t="shared" si="4"/>
        <v>0</v>
      </c>
      <c r="BF315" s="215">
        <f t="shared" si="5"/>
        <v>0</v>
      </c>
      <c r="BG315" s="215">
        <f t="shared" si="6"/>
        <v>0</v>
      </c>
      <c r="BH315" s="215">
        <f t="shared" si="7"/>
        <v>0</v>
      </c>
      <c r="BI315" s="215">
        <f t="shared" si="8"/>
        <v>0</v>
      </c>
      <c r="BJ315" s="17" t="s">
        <v>81</v>
      </c>
      <c r="BK315" s="215">
        <f t="shared" si="9"/>
        <v>0</v>
      </c>
      <c r="BL315" s="17" t="s">
        <v>204</v>
      </c>
      <c r="BM315" s="214" t="s">
        <v>553</v>
      </c>
    </row>
    <row r="316" spans="1:65" s="2" customFormat="1" ht="32.450000000000003" customHeight="1">
      <c r="A316" s="34"/>
      <c r="B316" s="35"/>
      <c r="C316" s="203" t="s">
        <v>554</v>
      </c>
      <c r="D316" s="203" t="s">
        <v>126</v>
      </c>
      <c r="E316" s="204" t="s">
        <v>555</v>
      </c>
      <c r="F316" s="205" t="s">
        <v>556</v>
      </c>
      <c r="G316" s="206" t="s">
        <v>171</v>
      </c>
      <c r="H316" s="207">
        <v>16.5</v>
      </c>
      <c r="I316" s="208"/>
      <c r="J316" s="209">
        <f t="shared" si="0"/>
        <v>0</v>
      </c>
      <c r="K316" s="205" t="s">
        <v>1</v>
      </c>
      <c r="L316" s="39"/>
      <c r="M316" s="210" t="s">
        <v>1</v>
      </c>
      <c r="N316" s="211" t="s">
        <v>38</v>
      </c>
      <c r="O316" s="71"/>
      <c r="P316" s="212">
        <f t="shared" si="1"/>
        <v>0</v>
      </c>
      <c r="Q316" s="212">
        <v>0</v>
      </c>
      <c r="R316" s="212">
        <f t="shared" si="2"/>
        <v>0</v>
      </c>
      <c r="S316" s="212">
        <v>0</v>
      </c>
      <c r="T316" s="213">
        <f t="shared" si="3"/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4" t="s">
        <v>204</v>
      </c>
      <c r="AT316" s="214" t="s">
        <v>126</v>
      </c>
      <c r="AU316" s="214" t="s">
        <v>83</v>
      </c>
      <c r="AY316" s="17" t="s">
        <v>123</v>
      </c>
      <c r="BE316" s="215">
        <f t="shared" si="4"/>
        <v>0</v>
      </c>
      <c r="BF316" s="215">
        <f t="shared" si="5"/>
        <v>0</v>
      </c>
      <c r="BG316" s="215">
        <f t="shared" si="6"/>
        <v>0</v>
      </c>
      <c r="BH316" s="215">
        <f t="shared" si="7"/>
        <v>0</v>
      </c>
      <c r="BI316" s="215">
        <f t="shared" si="8"/>
        <v>0</v>
      </c>
      <c r="BJ316" s="17" t="s">
        <v>81</v>
      </c>
      <c r="BK316" s="215">
        <f t="shared" si="9"/>
        <v>0</v>
      </c>
      <c r="BL316" s="17" t="s">
        <v>204</v>
      </c>
      <c r="BM316" s="214" t="s">
        <v>557</v>
      </c>
    </row>
    <row r="317" spans="1:65" s="15" customFormat="1" ht="11.25">
      <c r="B317" s="249"/>
      <c r="C317" s="250"/>
      <c r="D317" s="218" t="s">
        <v>136</v>
      </c>
      <c r="E317" s="251" t="s">
        <v>1</v>
      </c>
      <c r="F317" s="252" t="s">
        <v>558</v>
      </c>
      <c r="G317" s="250"/>
      <c r="H317" s="251" t="s">
        <v>1</v>
      </c>
      <c r="I317" s="253"/>
      <c r="J317" s="250"/>
      <c r="K317" s="250"/>
      <c r="L317" s="254"/>
      <c r="M317" s="255"/>
      <c r="N317" s="256"/>
      <c r="O317" s="256"/>
      <c r="P317" s="256"/>
      <c r="Q317" s="256"/>
      <c r="R317" s="256"/>
      <c r="S317" s="256"/>
      <c r="T317" s="257"/>
      <c r="AT317" s="258" t="s">
        <v>136</v>
      </c>
      <c r="AU317" s="258" t="s">
        <v>83</v>
      </c>
      <c r="AV317" s="15" t="s">
        <v>81</v>
      </c>
      <c r="AW317" s="15" t="s">
        <v>30</v>
      </c>
      <c r="AX317" s="15" t="s">
        <v>73</v>
      </c>
      <c r="AY317" s="258" t="s">
        <v>123</v>
      </c>
    </row>
    <row r="318" spans="1:65" s="13" customFormat="1" ht="11.25">
      <c r="B318" s="216"/>
      <c r="C318" s="217"/>
      <c r="D318" s="218" t="s">
        <v>136</v>
      </c>
      <c r="E318" s="219" t="s">
        <v>1</v>
      </c>
      <c r="F318" s="220" t="s">
        <v>559</v>
      </c>
      <c r="G318" s="217"/>
      <c r="H318" s="221">
        <v>16.5</v>
      </c>
      <c r="I318" s="222"/>
      <c r="J318" s="217"/>
      <c r="K318" s="217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136</v>
      </c>
      <c r="AU318" s="227" t="s">
        <v>83</v>
      </c>
      <c r="AV318" s="13" t="s">
        <v>83</v>
      </c>
      <c r="AW318" s="13" t="s">
        <v>30</v>
      </c>
      <c r="AX318" s="13" t="s">
        <v>73</v>
      </c>
      <c r="AY318" s="227" t="s">
        <v>123</v>
      </c>
    </row>
    <row r="319" spans="1:65" s="14" customFormat="1" ht="11.25">
      <c r="B319" s="228"/>
      <c r="C319" s="229"/>
      <c r="D319" s="218" t="s">
        <v>136</v>
      </c>
      <c r="E319" s="230" t="s">
        <v>1</v>
      </c>
      <c r="F319" s="231" t="s">
        <v>159</v>
      </c>
      <c r="G319" s="229"/>
      <c r="H319" s="232">
        <v>16.5</v>
      </c>
      <c r="I319" s="233"/>
      <c r="J319" s="229"/>
      <c r="K319" s="229"/>
      <c r="L319" s="234"/>
      <c r="M319" s="235"/>
      <c r="N319" s="236"/>
      <c r="O319" s="236"/>
      <c r="P319" s="236"/>
      <c r="Q319" s="236"/>
      <c r="R319" s="236"/>
      <c r="S319" s="236"/>
      <c r="T319" s="237"/>
      <c r="AT319" s="238" t="s">
        <v>136</v>
      </c>
      <c r="AU319" s="238" t="s">
        <v>83</v>
      </c>
      <c r="AV319" s="14" t="s">
        <v>131</v>
      </c>
      <c r="AW319" s="14" t="s">
        <v>30</v>
      </c>
      <c r="AX319" s="14" t="s">
        <v>81</v>
      </c>
      <c r="AY319" s="238" t="s">
        <v>123</v>
      </c>
    </row>
    <row r="320" spans="1:65" s="2" customFormat="1" ht="21.6" customHeight="1">
      <c r="A320" s="34"/>
      <c r="B320" s="35"/>
      <c r="C320" s="203" t="s">
        <v>560</v>
      </c>
      <c r="D320" s="203" t="s">
        <v>126</v>
      </c>
      <c r="E320" s="204" t="s">
        <v>561</v>
      </c>
      <c r="F320" s="205" t="s">
        <v>562</v>
      </c>
      <c r="G320" s="206" t="s">
        <v>505</v>
      </c>
      <c r="H320" s="207">
        <v>1</v>
      </c>
      <c r="I320" s="208"/>
      <c r="J320" s="209">
        <f>ROUND(I320*H320,2)</f>
        <v>0</v>
      </c>
      <c r="K320" s="205" t="s">
        <v>1</v>
      </c>
      <c r="L320" s="39"/>
      <c r="M320" s="210" t="s">
        <v>1</v>
      </c>
      <c r="N320" s="211" t="s">
        <v>38</v>
      </c>
      <c r="O320" s="71"/>
      <c r="P320" s="212">
        <f>O320*H320</f>
        <v>0</v>
      </c>
      <c r="Q320" s="212">
        <v>0</v>
      </c>
      <c r="R320" s="212">
        <f>Q320*H320</f>
        <v>0</v>
      </c>
      <c r="S320" s="212">
        <v>0</v>
      </c>
      <c r="T320" s="21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14" t="s">
        <v>204</v>
      </c>
      <c r="AT320" s="214" t="s">
        <v>126</v>
      </c>
      <c r="AU320" s="214" t="s">
        <v>83</v>
      </c>
      <c r="AY320" s="17" t="s">
        <v>123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7" t="s">
        <v>81</v>
      </c>
      <c r="BK320" s="215">
        <f>ROUND(I320*H320,2)</f>
        <v>0</v>
      </c>
      <c r="BL320" s="17" t="s">
        <v>204</v>
      </c>
      <c r="BM320" s="214" t="s">
        <v>563</v>
      </c>
    </row>
    <row r="321" spans="1:65" s="2" customFormat="1" ht="14.45" customHeight="1">
      <c r="A321" s="34"/>
      <c r="B321" s="35"/>
      <c r="C321" s="203" t="s">
        <v>564</v>
      </c>
      <c r="D321" s="203" t="s">
        <v>126</v>
      </c>
      <c r="E321" s="204" t="s">
        <v>565</v>
      </c>
      <c r="F321" s="205" t="s">
        <v>566</v>
      </c>
      <c r="G321" s="206" t="s">
        <v>505</v>
      </c>
      <c r="H321" s="207">
        <v>18</v>
      </c>
      <c r="I321" s="208"/>
      <c r="J321" s="209">
        <f>ROUND(I321*H321,2)</f>
        <v>0</v>
      </c>
      <c r="K321" s="205" t="s">
        <v>1</v>
      </c>
      <c r="L321" s="39"/>
      <c r="M321" s="210" t="s">
        <v>1</v>
      </c>
      <c r="N321" s="211" t="s">
        <v>38</v>
      </c>
      <c r="O321" s="71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14" t="s">
        <v>204</v>
      </c>
      <c r="AT321" s="214" t="s">
        <v>126</v>
      </c>
      <c r="AU321" s="214" t="s">
        <v>83</v>
      </c>
      <c r="AY321" s="17" t="s">
        <v>123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7" t="s">
        <v>81</v>
      </c>
      <c r="BK321" s="215">
        <f>ROUND(I321*H321,2)</f>
        <v>0</v>
      </c>
      <c r="BL321" s="17" t="s">
        <v>204</v>
      </c>
      <c r="BM321" s="214" t="s">
        <v>567</v>
      </c>
    </row>
    <row r="322" spans="1:65" s="2" customFormat="1" ht="14.45" customHeight="1">
      <c r="A322" s="34"/>
      <c r="B322" s="35"/>
      <c r="C322" s="203" t="s">
        <v>568</v>
      </c>
      <c r="D322" s="203" t="s">
        <v>126</v>
      </c>
      <c r="E322" s="204" t="s">
        <v>569</v>
      </c>
      <c r="F322" s="205" t="s">
        <v>570</v>
      </c>
      <c r="G322" s="206" t="s">
        <v>571</v>
      </c>
      <c r="H322" s="207">
        <v>28.62</v>
      </c>
      <c r="I322" s="208"/>
      <c r="J322" s="209">
        <f>ROUND(I322*H322,2)</f>
        <v>0</v>
      </c>
      <c r="K322" s="205" t="s">
        <v>1</v>
      </c>
      <c r="L322" s="39"/>
      <c r="M322" s="210" t="s">
        <v>1</v>
      </c>
      <c r="N322" s="211" t="s">
        <v>38</v>
      </c>
      <c r="O322" s="71"/>
      <c r="P322" s="212">
        <f>O322*H322</f>
        <v>0</v>
      </c>
      <c r="Q322" s="212">
        <v>0</v>
      </c>
      <c r="R322" s="212">
        <f>Q322*H322</f>
        <v>0</v>
      </c>
      <c r="S322" s="212">
        <v>0</v>
      </c>
      <c r="T322" s="21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4" t="s">
        <v>204</v>
      </c>
      <c r="AT322" s="214" t="s">
        <v>126</v>
      </c>
      <c r="AU322" s="214" t="s">
        <v>83</v>
      </c>
      <c r="AY322" s="17" t="s">
        <v>123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17" t="s">
        <v>81</v>
      </c>
      <c r="BK322" s="215">
        <f>ROUND(I322*H322,2)</f>
        <v>0</v>
      </c>
      <c r="BL322" s="17" t="s">
        <v>204</v>
      </c>
      <c r="BM322" s="214" t="s">
        <v>572</v>
      </c>
    </row>
    <row r="323" spans="1:65" s="15" customFormat="1" ht="11.25">
      <c r="B323" s="249"/>
      <c r="C323" s="250"/>
      <c r="D323" s="218" t="s">
        <v>136</v>
      </c>
      <c r="E323" s="251" t="s">
        <v>1</v>
      </c>
      <c r="F323" s="252" t="s">
        <v>573</v>
      </c>
      <c r="G323" s="250"/>
      <c r="H323" s="251" t="s">
        <v>1</v>
      </c>
      <c r="I323" s="253"/>
      <c r="J323" s="250"/>
      <c r="K323" s="250"/>
      <c r="L323" s="254"/>
      <c r="M323" s="255"/>
      <c r="N323" s="256"/>
      <c r="O323" s="256"/>
      <c r="P323" s="256"/>
      <c r="Q323" s="256"/>
      <c r="R323" s="256"/>
      <c r="S323" s="256"/>
      <c r="T323" s="257"/>
      <c r="AT323" s="258" t="s">
        <v>136</v>
      </c>
      <c r="AU323" s="258" t="s">
        <v>83</v>
      </c>
      <c r="AV323" s="15" t="s">
        <v>81</v>
      </c>
      <c r="AW323" s="15" t="s">
        <v>30</v>
      </c>
      <c r="AX323" s="15" t="s">
        <v>73</v>
      </c>
      <c r="AY323" s="258" t="s">
        <v>123</v>
      </c>
    </row>
    <row r="324" spans="1:65" s="13" customFormat="1" ht="11.25">
      <c r="B324" s="216"/>
      <c r="C324" s="217"/>
      <c r="D324" s="218" t="s">
        <v>136</v>
      </c>
      <c r="E324" s="219" t="s">
        <v>1</v>
      </c>
      <c r="F324" s="220" t="s">
        <v>574</v>
      </c>
      <c r="G324" s="217"/>
      <c r="H324" s="221">
        <v>28.08</v>
      </c>
      <c r="I324" s="222"/>
      <c r="J324" s="217"/>
      <c r="K324" s="217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136</v>
      </c>
      <c r="AU324" s="227" t="s">
        <v>83</v>
      </c>
      <c r="AV324" s="13" t="s">
        <v>83</v>
      </c>
      <c r="AW324" s="13" t="s">
        <v>30</v>
      </c>
      <c r="AX324" s="13" t="s">
        <v>73</v>
      </c>
      <c r="AY324" s="227" t="s">
        <v>123</v>
      </c>
    </row>
    <row r="325" spans="1:65" s="13" customFormat="1" ht="11.25">
      <c r="B325" s="216"/>
      <c r="C325" s="217"/>
      <c r="D325" s="218" t="s">
        <v>136</v>
      </c>
      <c r="E325" s="219" t="s">
        <v>1</v>
      </c>
      <c r="F325" s="220" t="s">
        <v>575</v>
      </c>
      <c r="G325" s="217"/>
      <c r="H325" s="221">
        <v>0.54</v>
      </c>
      <c r="I325" s="222"/>
      <c r="J325" s="217"/>
      <c r="K325" s="217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136</v>
      </c>
      <c r="AU325" s="227" t="s">
        <v>83</v>
      </c>
      <c r="AV325" s="13" t="s">
        <v>83</v>
      </c>
      <c r="AW325" s="13" t="s">
        <v>30</v>
      </c>
      <c r="AX325" s="13" t="s">
        <v>73</v>
      </c>
      <c r="AY325" s="227" t="s">
        <v>123</v>
      </c>
    </row>
    <row r="326" spans="1:65" s="14" customFormat="1" ht="11.25">
      <c r="B326" s="228"/>
      <c r="C326" s="229"/>
      <c r="D326" s="218" t="s">
        <v>136</v>
      </c>
      <c r="E326" s="230" t="s">
        <v>1</v>
      </c>
      <c r="F326" s="231" t="s">
        <v>159</v>
      </c>
      <c r="G326" s="229"/>
      <c r="H326" s="232">
        <v>28.619999999999997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136</v>
      </c>
      <c r="AU326" s="238" t="s">
        <v>83</v>
      </c>
      <c r="AV326" s="14" t="s">
        <v>131</v>
      </c>
      <c r="AW326" s="14" t="s">
        <v>30</v>
      </c>
      <c r="AX326" s="14" t="s">
        <v>81</v>
      </c>
      <c r="AY326" s="238" t="s">
        <v>123</v>
      </c>
    </row>
    <row r="327" spans="1:65" s="2" customFormat="1" ht="43.15" customHeight="1">
      <c r="A327" s="34"/>
      <c r="B327" s="35"/>
      <c r="C327" s="203" t="s">
        <v>576</v>
      </c>
      <c r="D327" s="203" t="s">
        <v>126</v>
      </c>
      <c r="E327" s="204" t="s">
        <v>577</v>
      </c>
      <c r="F327" s="205" t="s">
        <v>578</v>
      </c>
      <c r="G327" s="206" t="s">
        <v>441</v>
      </c>
      <c r="H327" s="262"/>
      <c r="I327" s="208"/>
      <c r="J327" s="209">
        <f>ROUND(I327*H327,2)</f>
        <v>0</v>
      </c>
      <c r="K327" s="205" t="s">
        <v>130</v>
      </c>
      <c r="L327" s="39"/>
      <c r="M327" s="210" t="s">
        <v>1</v>
      </c>
      <c r="N327" s="211" t="s">
        <v>38</v>
      </c>
      <c r="O327" s="71"/>
      <c r="P327" s="212">
        <f>O327*H327</f>
        <v>0</v>
      </c>
      <c r="Q327" s="212">
        <v>0</v>
      </c>
      <c r="R327" s="212">
        <f>Q327*H327</f>
        <v>0</v>
      </c>
      <c r="S327" s="212">
        <v>0</v>
      </c>
      <c r="T327" s="21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14" t="s">
        <v>204</v>
      </c>
      <c r="AT327" s="214" t="s">
        <v>126</v>
      </c>
      <c r="AU327" s="214" t="s">
        <v>83</v>
      </c>
      <c r="AY327" s="17" t="s">
        <v>123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7" t="s">
        <v>81</v>
      </c>
      <c r="BK327" s="215">
        <f>ROUND(I327*H327,2)</f>
        <v>0</v>
      </c>
      <c r="BL327" s="17" t="s">
        <v>204</v>
      </c>
      <c r="BM327" s="214" t="s">
        <v>579</v>
      </c>
    </row>
    <row r="328" spans="1:65" s="12" customFormat="1" ht="22.9" customHeight="1">
      <c r="B328" s="187"/>
      <c r="C328" s="188"/>
      <c r="D328" s="189" t="s">
        <v>72</v>
      </c>
      <c r="E328" s="201" t="s">
        <v>580</v>
      </c>
      <c r="F328" s="201" t="s">
        <v>581</v>
      </c>
      <c r="G328" s="188"/>
      <c r="H328" s="188"/>
      <c r="I328" s="191"/>
      <c r="J328" s="202">
        <f>BK328</f>
        <v>0</v>
      </c>
      <c r="K328" s="188"/>
      <c r="L328" s="193"/>
      <c r="M328" s="194"/>
      <c r="N328" s="195"/>
      <c r="O328" s="195"/>
      <c r="P328" s="196">
        <f>SUM(P329:P335)</f>
        <v>0</v>
      </c>
      <c r="Q328" s="195"/>
      <c r="R328" s="196">
        <f>SUM(R329:R335)</f>
        <v>0.10788</v>
      </c>
      <c r="S328" s="195"/>
      <c r="T328" s="197">
        <f>SUM(T329:T335)</f>
        <v>0</v>
      </c>
      <c r="AR328" s="198" t="s">
        <v>83</v>
      </c>
      <c r="AT328" s="199" t="s">
        <v>72</v>
      </c>
      <c r="AU328" s="199" t="s">
        <v>81</v>
      </c>
      <c r="AY328" s="198" t="s">
        <v>123</v>
      </c>
      <c r="BK328" s="200">
        <f>SUM(BK329:BK335)</f>
        <v>0</v>
      </c>
    </row>
    <row r="329" spans="1:65" s="2" customFormat="1" ht="32.450000000000003" customHeight="1">
      <c r="A329" s="34"/>
      <c r="B329" s="35"/>
      <c r="C329" s="203" t="s">
        <v>582</v>
      </c>
      <c r="D329" s="203" t="s">
        <v>126</v>
      </c>
      <c r="E329" s="204" t="s">
        <v>583</v>
      </c>
      <c r="F329" s="205" t="s">
        <v>584</v>
      </c>
      <c r="G329" s="206" t="s">
        <v>171</v>
      </c>
      <c r="H329" s="207">
        <v>4</v>
      </c>
      <c r="I329" s="208"/>
      <c r="J329" s="209">
        <f>ROUND(I329*H329,2)</f>
        <v>0</v>
      </c>
      <c r="K329" s="205" t="s">
        <v>130</v>
      </c>
      <c r="L329" s="39"/>
      <c r="M329" s="210" t="s">
        <v>1</v>
      </c>
      <c r="N329" s="211" t="s">
        <v>38</v>
      </c>
      <c r="O329" s="71"/>
      <c r="P329" s="212">
        <f>O329*H329</f>
        <v>0</v>
      </c>
      <c r="Q329" s="212">
        <v>7.4999999999999997E-3</v>
      </c>
      <c r="R329" s="212">
        <f>Q329*H329</f>
        <v>0.03</v>
      </c>
      <c r="S329" s="212">
        <v>0</v>
      </c>
      <c r="T329" s="213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14" t="s">
        <v>204</v>
      </c>
      <c r="AT329" s="214" t="s">
        <v>126</v>
      </c>
      <c r="AU329" s="214" t="s">
        <v>83</v>
      </c>
      <c r="AY329" s="17" t="s">
        <v>123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7" t="s">
        <v>81</v>
      </c>
      <c r="BK329" s="215">
        <f>ROUND(I329*H329,2)</f>
        <v>0</v>
      </c>
      <c r="BL329" s="17" t="s">
        <v>204</v>
      </c>
      <c r="BM329" s="214" t="s">
        <v>585</v>
      </c>
    </row>
    <row r="330" spans="1:65" s="15" customFormat="1" ht="11.25">
      <c r="B330" s="249"/>
      <c r="C330" s="250"/>
      <c r="D330" s="218" t="s">
        <v>136</v>
      </c>
      <c r="E330" s="251" t="s">
        <v>1</v>
      </c>
      <c r="F330" s="252" t="s">
        <v>400</v>
      </c>
      <c r="G330" s="250"/>
      <c r="H330" s="251" t="s">
        <v>1</v>
      </c>
      <c r="I330" s="253"/>
      <c r="J330" s="250"/>
      <c r="K330" s="250"/>
      <c r="L330" s="254"/>
      <c r="M330" s="255"/>
      <c r="N330" s="256"/>
      <c r="O330" s="256"/>
      <c r="P330" s="256"/>
      <c r="Q330" s="256"/>
      <c r="R330" s="256"/>
      <c r="S330" s="256"/>
      <c r="T330" s="257"/>
      <c r="AT330" s="258" t="s">
        <v>136</v>
      </c>
      <c r="AU330" s="258" t="s">
        <v>83</v>
      </c>
      <c r="AV330" s="15" t="s">
        <v>81</v>
      </c>
      <c r="AW330" s="15" t="s">
        <v>30</v>
      </c>
      <c r="AX330" s="15" t="s">
        <v>73</v>
      </c>
      <c r="AY330" s="258" t="s">
        <v>123</v>
      </c>
    </row>
    <row r="331" spans="1:65" s="13" customFormat="1" ht="11.25">
      <c r="B331" s="216"/>
      <c r="C331" s="217"/>
      <c r="D331" s="218" t="s">
        <v>136</v>
      </c>
      <c r="E331" s="219" t="s">
        <v>1</v>
      </c>
      <c r="F331" s="220" t="s">
        <v>401</v>
      </c>
      <c r="G331" s="217"/>
      <c r="H331" s="221">
        <v>4</v>
      </c>
      <c r="I331" s="222"/>
      <c r="J331" s="217"/>
      <c r="K331" s="217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136</v>
      </c>
      <c r="AU331" s="227" t="s">
        <v>83</v>
      </c>
      <c r="AV331" s="13" t="s">
        <v>83</v>
      </c>
      <c r="AW331" s="13" t="s">
        <v>30</v>
      </c>
      <c r="AX331" s="13" t="s">
        <v>73</v>
      </c>
      <c r="AY331" s="227" t="s">
        <v>123</v>
      </c>
    </row>
    <row r="332" spans="1:65" s="14" customFormat="1" ht="11.25">
      <c r="B332" s="228"/>
      <c r="C332" s="229"/>
      <c r="D332" s="218" t="s">
        <v>136</v>
      </c>
      <c r="E332" s="230" t="s">
        <v>1</v>
      </c>
      <c r="F332" s="231" t="s">
        <v>159</v>
      </c>
      <c r="G332" s="229"/>
      <c r="H332" s="232">
        <v>4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136</v>
      </c>
      <c r="AU332" s="238" t="s">
        <v>83</v>
      </c>
      <c r="AV332" s="14" t="s">
        <v>131</v>
      </c>
      <c r="AW332" s="14" t="s">
        <v>30</v>
      </c>
      <c r="AX332" s="14" t="s">
        <v>81</v>
      </c>
      <c r="AY332" s="238" t="s">
        <v>123</v>
      </c>
    </row>
    <row r="333" spans="1:65" s="2" customFormat="1" ht="21.6" customHeight="1">
      <c r="A333" s="34"/>
      <c r="B333" s="35"/>
      <c r="C333" s="239" t="s">
        <v>586</v>
      </c>
      <c r="D333" s="239" t="s">
        <v>161</v>
      </c>
      <c r="E333" s="240" t="s">
        <v>587</v>
      </c>
      <c r="F333" s="241" t="s">
        <v>588</v>
      </c>
      <c r="G333" s="242" t="s">
        <v>171</v>
      </c>
      <c r="H333" s="243">
        <v>4.4000000000000004</v>
      </c>
      <c r="I333" s="244"/>
      <c r="J333" s="245">
        <f>ROUND(I333*H333,2)</f>
        <v>0</v>
      </c>
      <c r="K333" s="241" t="s">
        <v>130</v>
      </c>
      <c r="L333" s="246"/>
      <c r="M333" s="247" t="s">
        <v>1</v>
      </c>
      <c r="N333" s="248" t="s">
        <v>38</v>
      </c>
      <c r="O333" s="71"/>
      <c r="P333" s="212">
        <f>O333*H333</f>
        <v>0</v>
      </c>
      <c r="Q333" s="212">
        <v>1.77E-2</v>
      </c>
      <c r="R333" s="212">
        <f>Q333*H333</f>
        <v>7.7880000000000005E-2</v>
      </c>
      <c r="S333" s="212">
        <v>0</v>
      </c>
      <c r="T333" s="21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14" t="s">
        <v>279</v>
      </c>
      <c r="AT333" s="214" t="s">
        <v>161</v>
      </c>
      <c r="AU333" s="214" t="s">
        <v>83</v>
      </c>
      <c r="AY333" s="17" t="s">
        <v>123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7" t="s">
        <v>81</v>
      </c>
      <c r="BK333" s="215">
        <f>ROUND(I333*H333,2)</f>
        <v>0</v>
      </c>
      <c r="BL333" s="17" t="s">
        <v>204</v>
      </c>
      <c r="BM333" s="214" t="s">
        <v>589</v>
      </c>
    </row>
    <row r="334" spans="1:65" s="13" customFormat="1" ht="11.25">
      <c r="B334" s="216"/>
      <c r="C334" s="217"/>
      <c r="D334" s="218" t="s">
        <v>136</v>
      </c>
      <c r="E334" s="217"/>
      <c r="F334" s="220" t="s">
        <v>590</v>
      </c>
      <c r="G334" s="217"/>
      <c r="H334" s="221">
        <v>4.4000000000000004</v>
      </c>
      <c r="I334" s="222"/>
      <c r="J334" s="217"/>
      <c r="K334" s="217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136</v>
      </c>
      <c r="AU334" s="227" t="s">
        <v>83</v>
      </c>
      <c r="AV334" s="13" t="s">
        <v>83</v>
      </c>
      <c r="AW334" s="13" t="s">
        <v>4</v>
      </c>
      <c r="AX334" s="13" t="s">
        <v>81</v>
      </c>
      <c r="AY334" s="227" t="s">
        <v>123</v>
      </c>
    </row>
    <row r="335" spans="1:65" s="2" customFormat="1" ht="43.15" customHeight="1">
      <c r="A335" s="34"/>
      <c r="B335" s="35"/>
      <c r="C335" s="203" t="s">
        <v>591</v>
      </c>
      <c r="D335" s="203" t="s">
        <v>126</v>
      </c>
      <c r="E335" s="204" t="s">
        <v>592</v>
      </c>
      <c r="F335" s="205" t="s">
        <v>593</v>
      </c>
      <c r="G335" s="206" t="s">
        <v>441</v>
      </c>
      <c r="H335" s="262"/>
      <c r="I335" s="208"/>
      <c r="J335" s="209">
        <f>ROUND(I335*H335,2)</f>
        <v>0</v>
      </c>
      <c r="K335" s="205" t="s">
        <v>130</v>
      </c>
      <c r="L335" s="39"/>
      <c r="M335" s="210" t="s">
        <v>1</v>
      </c>
      <c r="N335" s="211" t="s">
        <v>38</v>
      </c>
      <c r="O335" s="71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4" t="s">
        <v>204</v>
      </c>
      <c r="AT335" s="214" t="s">
        <v>126</v>
      </c>
      <c r="AU335" s="214" t="s">
        <v>83</v>
      </c>
      <c r="AY335" s="17" t="s">
        <v>123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7" t="s">
        <v>81</v>
      </c>
      <c r="BK335" s="215">
        <f>ROUND(I335*H335,2)</f>
        <v>0</v>
      </c>
      <c r="BL335" s="17" t="s">
        <v>204</v>
      </c>
      <c r="BM335" s="214" t="s">
        <v>594</v>
      </c>
    </row>
    <row r="336" spans="1:65" s="12" customFormat="1" ht="22.9" customHeight="1">
      <c r="B336" s="187"/>
      <c r="C336" s="188"/>
      <c r="D336" s="189" t="s">
        <v>72</v>
      </c>
      <c r="E336" s="201" t="s">
        <v>595</v>
      </c>
      <c r="F336" s="201" t="s">
        <v>596</v>
      </c>
      <c r="G336" s="188"/>
      <c r="H336" s="188"/>
      <c r="I336" s="191"/>
      <c r="J336" s="202">
        <f>BK336</f>
        <v>0</v>
      </c>
      <c r="K336" s="188"/>
      <c r="L336" s="193"/>
      <c r="M336" s="194"/>
      <c r="N336" s="195"/>
      <c r="O336" s="195"/>
      <c r="P336" s="196">
        <f>P337</f>
        <v>0</v>
      </c>
      <c r="Q336" s="195"/>
      <c r="R336" s="196">
        <f>R337</f>
        <v>1.6000000000000001E-4</v>
      </c>
      <c r="S336" s="195"/>
      <c r="T336" s="197">
        <f>T337</f>
        <v>0</v>
      </c>
      <c r="AR336" s="198" t="s">
        <v>83</v>
      </c>
      <c r="AT336" s="199" t="s">
        <v>72</v>
      </c>
      <c r="AU336" s="199" t="s">
        <v>81</v>
      </c>
      <c r="AY336" s="198" t="s">
        <v>123</v>
      </c>
      <c r="BK336" s="200">
        <f>BK337</f>
        <v>0</v>
      </c>
    </row>
    <row r="337" spans="1:65" s="2" customFormat="1" ht="14.45" customHeight="1">
      <c r="A337" s="34"/>
      <c r="B337" s="35"/>
      <c r="C337" s="203" t="s">
        <v>597</v>
      </c>
      <c r="D337" s="203" t="s">
        <v>126</v>
      </c>
      <c r="E337" s="204" t="s">
        <v>598</v>
      </c>
      <c r="F337" s="205" t="s">
        <v>599</v>
      </c>
      <c r="G337" s="206" t="s">
        <v>450</v>
      </c>
      <c r="H337" s="207">
        <v>1</v>
      </c>
      <c r="I337" s="208"/>
      <c r="J337" s="209">
        <f>ROUND(I337*H337,2)</f>
        <v>0</v>
      </c>
      <c r="K337" s="205" t="s">
        <v>1</v>
      </c>
      <c r="L337" s="39"/>
      <c r="M337" s="263" t="s">
        <v>1</v>
      </c>
      <c r="N337" s="264" t="s">
        <v>38</v>
      </c>
      <c r="O337" s="265"/>
      <c r="P337" s="266">
        <f>O337*H337</f>
        <v>0</v>
      </c>
      <c r="Q337" s="266">
        <v>1.6000000000000001E-4</v>
      </c>
      <c r="R337" s="266">
        <f>Q337*H337</f>
        <v>1.6000000000000001E-4</v>
      </c>
      <c r="S337" s="266">
        <v>0</v>
      </c>
      <c r="T337" s="26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14" t="s">
        <v>204</v>
      </c>
      <c r="AT337" s="214" t="s">
        <v>126</v>
      </c>
      <c r="AU337" s="214" t="s">
        <v>83</v>
      </c>
      <c r="AY337" s="17" t="s">
        <v>123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7" t="s">
        <v>81</v>
      </c>
      <c r="BK337" s="215">
        <f>ROUND(I337*H337,2)</f>
        <v>0</v>
      </c>
      <c r="BL337" s="17" t="s">
        <v>204</v>
      </c>
      <c r="BM337" s="214" t="s">
        <v>600</v>
      </c>
    </row>
    <row r="338" spans="1:65" s="2" customFormat="1" ht="6.95" customHeight="1">
      <c r="A338" s="34"/>
      <c r="B338" s="54"/>
      <c r="C338" s="55"/>
      <c r="D338" s="55"/>
      <c r="E338" s="55"/>
      <c r="F338" s="55"/>
      <c r="G338" s="55"/>
      <c r="H338" s="55"/>
      <c r="I338" s="152"/>
      <c r="J338" s="55"/>
      <c r="K338" s="55"/>
      <c r="L338" s="39"/>
      <c r="M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</row>
  </sheetData>
  <sheetProtection algorithmName="SHA-512" hashValue="C/eoWL1VtlJ8vkZopvLoFC/VOEUEo14QIEJOdJJFvZEECuHjK71Cq9a2Kh2tXXrcnobA+K/lL8jykSN4PwrO8A==" saltValue="TeiCbHkifsreUszCrfuXC3YyA7PHpmLej6rW2M0sbFrdVUl0/EvmVZIBH21gTJJpaDwXR23gzwLaQcdP2qCBVQ==" spinCount="100000" sheet="1" objects="1" scenarios="1" formatColumns="0" formatRows="0" autoFilter="0"/>
  <autoFilter ref="C130:K337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4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108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8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90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5" customHeight="1">
      <c r="B7" s="20"/>
      <c r="E7" s="309" t="str">
        <f>'Rekapitulace stavby'!K6</f>
        <v>Sokolov SSZT - statické zajištění objektu</v>
      </c>
      <c r="F7" s="310"/>
      <c r="G7" s="310"/>
      <c r="H7" s="310"/>
      <c r="I7" s="108"/>
      <c r="L7" s="20"/>
    </row>
    <row r="8" spans="1:46" s="2" customFormat="1" ht="12" customHeight="1">
      <c r="A8" s="34"/>
      <c r="B8" s="39"/>
      <c r="C8" s="34"/>
      <c r="D8" s="114" t="s">
        <v>91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5" customHeight="1">
      <c r="A9" s="34"/>
      <c r="B9" s="39"/>
      <c r="C9" s="34"/>
      <c r="D9" s="34"/>
      <c r="E9" s="311" t="s">
        <v>601</v>
      </c>
      <c r="F9" s="312"/>
      <c r="G9" s="312"/>
      <c r="H9" s="31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19. 8. 2019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26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26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26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5" customHeight="1">
      <c r="A27" s="119"/>
      <c r="B27" s="120"/>
      <c r="C27" s="119"/>
      <c r="D27" s="119"/>
      <c r="E27" s="315" t="s">
        <v>1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ROUND((SUM(BE119:BE126)),  2)</f>
        <v>0</v>
      </c>
      <c r="G33" s="34"/>
      <c r="H33" s="34"/>
      <c r="I33" s="131">
        <v>0.21</v>
      </c>
      <c r="J33" s="130">
        <f>ROUND(((SUM(BE119:BE126))*I33),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ROUND((SUM(BF119:BF126)),  2)</f>
        <v>0</v>
      </c>
      <c r="G34" s="34"/>
      <c r="H34" s="34"/>
      <c r="I34" s="131">
        <v>0.15</v>
      </c>
      <c r="J34" s="130">
        <f>ROUND(((SUM(BF119:BF126))*I34),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ROUND((SUM(BG119:BG126)),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ROUND((SUM(BH119:BH126)),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ROUND((SUM(BI119:BI126)),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93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4.45" customHeight="1">
      <c r="A85" s="34"/>
      <c r="B85" s="35"/>
      <c r="C85" s="36"/>
      <c r="D85" s="36"/>
      <c r="E85" s="316" t="str">
        <f>E7</f>
        <v>Sokolov SSZT - statické zajištění objektu</v>
      </c>
      <c r="F85" s="317"/>
      <c r="G85" s="317"/>
      <c r="H85" s="3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91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4.45" customHeight="1">
      <c r="A87" s="34"/>
      <c r="B87" s="35"/>
      <c r="C87" s="36"/>
      <c r="D87" s="36"/>
      <c r="E87" s="288" t="str">
        <f>E9</f>
        <v>03 - VRN</v>
      </c>
      <c r="F87" s="318"/>
      <c r="G87" s="318"/>
      <c r="H87" s="31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19. 8. 2019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6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6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94</v>
      </c>
      <c r="D94" s="157"/>
      <c r="E94" s="157"/>
      <c r="F94" s="157"/>
      <c r="G94" s="157"/>
      <c r="H94" s="157"/>
      <c r="I94" s="158"/>
      <c r="J94" s="159" t="s">
        <v>95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96</v>
      </c>
      <c r="D96" s="36"/>
      <c r="E96" s="36"/>
      <c r="F96" s="36"/>
      <c r="G96" s="36"/>
      <c r="H96" s="36"/>
      <c r="I96" s="115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97</v>
      </c>
    </row>
    <row r="97" spans="1:31" s="9" customFormat="1" ht="24.95" customHeight="1">
      <c r="B97" s="161"/>
      <c r="C97" s="162"/>
      <c r="D97" s="163" t="s">
        <v>602</v>
      </c>
      <c r="E97" s="164"/>
      <c r="F97" s="164"/>
      <c r="G97" s="164"/>
      <c r="H97" s="164"/>
      <c r="I97" s="165"/>
      <c r="J97" s="166">
        <f>J120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603</v>
      </c>
      <c r="E98" s="171"/>
      <c r="F98" s="171"/>
      <c r="G98" s="171"/>
      <c r="H98" s="171"/>
      <c r="I98" s="172"/>
      <c r="J98" s="173">
        <f>J121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604</v>
      </c>
      <c r="E99" s="171"/>
      <c r="F99" s="171"/>
      <c r="G99" s="171"/>
      <c r="H99" s="171"/>
      <c r="I99" s="172"/>
      <c r="J99" s="173">
        <f>J123</f>
        <v>0</v>
      </c>
      <c r="K99" s="169"/>
      <c r="L99" s="174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115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152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155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108</v>
      </c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4.45" customHeight="1">
      <c r="A109" s="34"/>
      <c r="B109" s="35"/>
      <c r="C109" s="36"/>
      <c r="D109" s="36"/>
      <c r="E109" s="316" t="str">
        <f>E7</f>
        <v>Sokolov SSZT - statické zajištění objektu</v>
      </c>
      <c r="F109" s="317"/>
      <c r="G109" s="317"/>
      <c r="H109" s="317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91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4.45" customHeight="1">
      <c r="A111" s="34"/>
      <c r="B111" s="35"/>
      <c r="C111" s="36"/>
      <c r="D111" s="36"/>
      <c r="E111" s="288" t="str">
        <f>E9</f>
        <v>03 - VRN</v>
      </c>
      <c r="F111" s="318"/>
      <c r="G111" s="318"/>
      <c r="H111" s="318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117" t="s">
        <v>22</v>
      </c>
      <c r="J113" s="66" t="str">
        <f>IF(J12="","",J12)</f>
        <v>19. 8. 2019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6" customHeight="1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117" t="s">
        <v>29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6" customHeight="1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117" t="s">
        <v>31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75"/>
      <c r="B118" s="176"/>
      <c r="C118" s="177" t="s">
        <v>109</v>
      </c>
      <c r="D118" s="178" t="s">
        <v>58</v>
      </c>
      <c r="E118" s="178" t="s">
        <v>54</v>
      </c>
      <c r="F118" s="178" t="s">
        <v>55</v>
      </c>
      <c r="G118" s="178" t="s">
        <v>110</v>
      </c>
      <c r="H118" s="178" t="s">
        <v>111</v>
      </c>
      <c r="I118" s="179" t="s">
        <v>112</v>
      </c>
      <c r="J118" s="178" t="s">
        <v>95</v>
      </c>
      <c r="K118" s="180" t="s">
        <v>113</v>
      </c>
      <c r="L118" s="181"/>
      <c r="M118" s="75" t="s">
        <v>1</v>
      </c>
      <c r="N118" s="76" t="s">
        <v>37</v>
      </c>
      <c r="O118" s="76" t="s">
        <v>114</v>
      </c>
      <c r="P118" s="76" t="s">
        <v>115</v>
      </c>
      <c r="Q118" s="76" t="s">
        <v>116</v>
      </c>
      <c r="R118" s="76" t="s">
        <v>117</v>
      </c>
      <c r="S118" s="76" t="s">
        <v>118</v>
      </c>
      <c r="T118" s="77" t="s">
        <v>119</v>
      </c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</row>
    <row r="119" spans="1:65" s="2" customFormat="1" ht="22.9" customHeight="1">
      <c r="A119" s="34"/>
      <c r="B119" s="35"/>
      <c r="C119" s="82" t="s">
        <v>120</v>
      </c>
      <c r="D119" s="36"/>
      <c r="E119" s="36"/>
      <c r="F119" s="36"/>
      <c r="G119" s="36"/>
      <c r="H119" s="36"/>
      <c r="I119" s="115"/>
      <c r="J119" s="182">
        <f>BK119</f>
        <v>0</v>
      </c>
      <c r="K119" s="36"/>
      <c r="L119" s="39"/>
      <c r="M119" s="78"/>
      <c r="N119" s="183"/>
      <c r="O119" s="79"/>
      <c r="P119" s="184">
        <f>P120</f>
        <v>0</v>
      </c>
      <c r="Q119" s="79"/>
      <c r="R119" s="184">
        <f>R120</f>
        <v>0</v>
      </c>
      <c r="S119" s="79"/>
      <c r="T119" s="185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72</v>
      </c>
      <c r="AU119" s="17" t="s">
        <v>97</v>
      </c>
      <c r="BK119" s="186">
        <f>BK120</f>
        <v>0</v>
      </c>
    </row>
    <row r="120" spans="1:65" s="12" customFormat="1" ht="25.9" customHeight="1">
      <c r="B120" s="187"/>
      <c r="C120" s="188"/>
      <c r="D120" s="189" t="s">
        <v>72</v>
      </c>
      <c r="E120" s="190" t="s">
        <v>88</v>
      </c>
      <c r="F120" s="190" t="s">
        <v>605</v>
      </c>
      <c r="G120" s="188"/>
      <c r="H120" s="188"/>
      <c r="I120" s="191"/>
      <c r="J120" s="192">
        <f>BK120</f>
        <v>0</v>
      </c>
      <c r="K120" s="188"/>
      <c r="L120" s="193"/>
      <c r="M120" s="194"/>
      <c r="N120" s="195"/>
      <c r="O120" s="195"/>
      <c r="P120" s="196">
        <f>P121+P123</f>
        <v>0</v>
      </c>
      <c r="Q120" s="195"/>
      <c r="R120" s="196">
        <f>R121+R123</f>
        <v>0</v>
      </c>
      <c r="S120" s="195"/>
      <c r="T120" s="197">
        <f>T121+T123</f>
        <v>0</v>
      </c>
      <c r="AR120" s="198" t="s">
        <v>147</v>
      </c>
      <c r="AT120" s="199" t="s">
        <v>72</v>
      </c>
      <c r="AU120" s="199" t="s">
        <v>73</v>
      </c>
      <c r="AY120" s="198" t="s">
        <v>123</v>
      </c>
      <c r="BK120" s="200">
        <f>BK121+BK123</f>
        <v>0</v>
      </c>
    </row>
    <row r="121" spans="1:65" s="12" customFormat="1" ht="22.9" customHeight="1">
      <c r="B121" s="187"/>
      <c r="C121" s="188"/>
      <c r="D121" s="189" t="s">
        <v>72</v>
      </c>
      <c r="E121" s="201" t="s">
        <v>606</v>
      </c>
      <c r="F121" s="201" t="s">
        <v>607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P122</f>
        <v>0</v>
      </c>
      <c r="Q121" s="195"/>
      <c r="R121" s="196">
        <f>R122</f>
        <v>0</v>
      </c>
      <c r="S121" s="195"/>
      <c r="T121" s="197">
        <f>T122</f>
        <v>0</v>
      </c>
      <c r="AR121" s="198" t="s">
        <v>147</v>
      </c>
      <c r="AT121" s="199" t="s">
        <v>72</v>
      </c>
      <c r="AU121" s="199" t="s">
        <v>81</v>
      </c>
      <c r="AY121" s="198" t="s">
        <v>123</v>
      </c>
      <c r="BK121" s="200">
        <f>BK122</f>
        <v>0</v>
      </c>
    </row>
    <row r="122" spans="1:65" s="2" customFormat="1" ht="14.45" customHeight="1">
      <c r="A122" s="34"/>
      <c r="B122" s="35"/>
      <c r="C122" s="203" t="s">
        <v>81</v>
      </c>
      <c r="D122" s="203" t="s">
        <v>126</v>
      </c>
      <c r="E122" s="204" t="s">
        <v>608</v>
      </c>
      <c r="F122" s="205" t="s">
        <v>607</v>
      </c>
      <c r="G122" s="206" t="s">
        <v>441</v>
      </c>
      <c r="H122" s="262"/>
      <c r="I122" s="208"/>
      <c r="J122" s="209">
        <f>ROUND(I122*H122,2)</f>
        <v>0</v>
      </c>
      <c r="K122" s="205" t="s">
        <v>130</v>
      </c>
      <c r="L122" s="39"/>
      <c r="M122" s="210" t="s">
        <v>1</v>
      </c>
      <c r="N122" s="211" t="s">
        <v>38</v>
      </c>
      <c r="O122" s="71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4" t="s">
        <v>609</v>
      </c>
      <c r="AT122" s="214" t="s">
        <v>126</v>
      </c>
      <c r="AU122" s="214" t="s">
        <v>83</v>
      </c>
      <c r="AY122" s="17" t="s">
        <v>123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7" t="s">
        <v>81</v>
      </c>
      <c r="BK122" s="215">
        <f>ROUND(I122*H122,2)</f>
        <v>0</v>
      </c>
      <c r="BL122" s="17" t="s">
        <v>609</v>
      </c>
      <c r="BM122" s="214" t="s">
        <v>610</v>
      </c>
    </row>
    <row r="123" spans="1:65" s="12" customFormat="1" ht="22.9" customHeight="1">
      <c r="B123" s="187"/>
      <c r="C123" s="188"/>
      <c r="D123" s="189" t="s">
        <v>72</v>
      </c>
      <c r="E123" s="201" t="s">
        <v>611</v>
      </c>
      <c r="F123" s="201" t="s">
        <v>612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SUM(P124:P126)</f>
        <v>0</v>
      </c>
      <c r="Q123" s="195"/>
      <c r="R123" s="196">
        <f>SUM(R124:R126)</f>
        <v>0</v>
      </c>
      <c r="S123" s="195"/>
      <c r="T123" s="197">
        <f>SUM(T124:T126)</f>
        <v>0</v>
      </c>
      <c r="AR123" s="198" t="s">
        <v>147</v>
      </c>
      <c r="AT123" s="199" t="s">
        <v>72</v>
      </c>
      <c r="AU123" s="199" t="s">
        <v>81</v>
      </c>
      <c r="AY123" s="198" t="s">
        <v>123</v>
      </c>
      <c r="BK123" s="200">
        <f>SUM(BK124:BK126)</f>
        <v>0</v>
      </c>
    </row>
    <row r="124" spans="1:65" s="2" customFormat="1" ht="14.45" customHeight="1">
      <c r="A124" s="34"/>
      <c r="B124" s="35"/>
      <c r="C124" s="203" t="s">
        <v>83</v>
      </c>
      <c r="D124" s="203" t="s">
        <v>126</v>
      </c>
      <c r="E124" s="204" t="s">
        <v>613</v>
      </c>
      <c r="F124" s="205" t="s">
        <v>612</v>
      </c>
      <c r="G124" s="206" t="s">
        <v>441</v>
      </c>
      <c r="H124" s="262"/>
      <c r="I124" s="208"/>
      <c r="J124" s="209">
        <f>ROUND(I124*H124,2)</f>
        <v>0</v>
      </c>
      <c r="K124" s="205" t="s">
        <v>130</v>
      </c>
      <c r="L124" s="39"/>
      <c r="M124" s="210" t="s">
        <v>1</v>
      </c>
      <c r="N124" s="211" t="s">
        <v>38</v>
      </c>
      <c r="O124" s="71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609</v>
      </c>
      <c r="AT124" s="214" t="s">
        <v>126</v>
      </c>
      <c r="AU124" s="214" t="s">
        <v>83</v>
      </c>
      <c r="AY124" s="17" t="s">
        <v>123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81</v>
      </c>
      <c r="BK124" s="215">
        <f>ROUND(I124*H124,2)</f>
        <v>0</v>
      </c>
      <c r="BL124" s="17" t="s">
        <v>609</v>
      </c>
      <c r="BM124" s="214" t="s">
        <v>614</v>
      </c>
    </row>
    <row r="125" spans="1:65" s="2" customFormat="1" ht="14.45" customHeight="1">
      <c r="A125" s="34"/>
      <c r="B125" s="35"/>
      <c r="C125" s="203" t="s">
        <v>131</v>
      </c>
      <c r="D125" s="203" t="s">
        <v>126</v>
      </c>
      <c r="E125" s="204" t="s">
        <v>615</v>
      </c>
      <c r="F125" s="205" t="s">
        <v>616</v>
      </c>
      <c r="G125" s="206" t="s">
        <v>617</v>
      </c>
      <c r="H125" s="207">
        <v>1</v>
      </c>
      <c r="I125" s="208"/>
      <c r="J125" s="209">
        <f>ROUND(I125*H125,2)</f>
        <v>0</v>
      </c>
      <c r="K125" s="205" t="s">
        <v>130</v>
      </c>
      <c r="L125" s="39"/>
      <c r="M125" s="210" t="s">
        <v>1</v>
      </c>
      <c r="N125" s="211" t="s">
        <v>38</v>
      </c>
      <c r="O125" s="7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4" t="s">
        <v>609</v>
      </c>
      <c r="AT125" s="214" t="s">
        <v>126</v>
      </c>
      <c r="AU125" s="214" t="s">
        <v>83</v>
      </c>
      <c r="AY125" s="17" t="s">
        <v>123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7" t="s">
        <v>81</v>
      </c>
      <c r="BK125" s="215">
        <f>ROUND(I125*H125,2)</f>
        <v>0</v>
      </c>
      <c r="BL125" s="17" t="s">
        <v>609</v>
      </c>
      <c r="BM125" s="214" t="s">
        <v>618</v>
      </c>
    </row>
    <row r="126" spans="1:65" s="2" customFormat="1" ht="14.45" customHeight="1">
      <c r="A126" s="34"/>
      <c r="B126" s="35"/>
      <c r="C126" s="203" t="s">
        <v>139</v>
      </c>
      <c r="D126" s="203" t="s">
        <v>126</v>
      </c>
      <c r="E126" s="204" t="s">
        <v>619</v>
      </c>
      <c r="F126" s="205" t="s">
        <v>620</v>
      </c>
      <c r="G126" s="206" t="s">
        <v>617</v>
      </c>
      <c r="H126" s="207">
        <v>1</v>
      </c>
      <c r="I126" s="208"/>
      <c r="J126" s="209">
        <f>ROUND(I126*H126,2)</f>
        <v>0</v>
      </c>
      <c r="K126" s="205" t="s">
        <v>130</v>
      </c>
      <c r="L126" s="39"/>
      <c r="M126" s="263" t="s">
        <v>1</v>
      </c>
      <c r="N126" s="264" t="s">
        <v>38</v>
      </c>
      <c r="O126" s="265"/>
      <c r="P126" s="266">
        <f>O126*H126</f>
        <v>0</v>
      </c>
      <c r="Q126" s="266">
        <v>0</v>
      </c>
      <c r="R126" s="266">
        <f>Q126*H126</f>
        <v>0</v>
      </c>
      <c r="S126" s="266">
        <v>0</v>
      </c>
      <c r="T126" s="26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4" t="s">
        <v>609</v>
      </c>
      <c r="AT126" s="214" t="s">
        <v>126</v>
      </c>
      <c r="AU126" s="214" t="s">
        <v>83</v>
      </c>
      <c r="AY126" s="17" t="s">
        <v>123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7" t="s">
        <v>81</v>
      </c>
      <c r="BK126" s="215">
        <f>ROUND(I126*H126,2)</f>
        <v>0</v>
      </c>
      <c r="BL126" s="17" t="s">
        <v>609</v>
      </c>
      <c r="BM126" s="214" t="s">
        <v>621</v>
      </c>
    </row>
    <row r="127" spans="1:65" s="2" customFormat="1" ht="6.95" customHeight="1">
      <c r="A127" s="34"/>
      <c r="B127" s="54"/>
      <c r="C127" s="55"/>
      <c r="D127" s="55"/>
      <c r="E127" s="55"/>
      <c r="F127" s="55"/>
      <c r="G127" s="55"/>
      <c r="H127" s="55"/>
      <c r="I127" s="152"/>
      <c r="J127" s="55"/>
      <c r="K127" s="55"/>
      <c r="L127" s="39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algorithmName="SHA-512" hashValue="HVe4IAV+hGo30XMgU/glqDbiFN9NpyNacV8t0AHgniwU5SUvHhJd5bA3spiWEoWTM9Me3a68zCpMx+HdYkl61g==" saltValue="KbDbtzyPjNv4hEriR58jX1M4dwSrCQ319prGEjXwabaiOg8Uh+C3+x6Iu3k/+aLAC+NRxrVZILRmcT5LEPVDnw==" spinCount="100000" sheet="1" objects="1" scenarios="1" formatColumns="0" formatRows="0" autoFilter="0"/>
  <autoFilter ref="C118:K12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 Statická část</vt:lpstr>
      <vt:lpstr>02 - Stavební část</vt:lpstr>
      <vt:lpstr>03 - VRN</vt:lpstr>
      <vt:lpstr>'01 -  Statická část'!Názvy_tisku</vt:lpstr>
      <vt:lpstr>'02 - Stavební část'!Názvy_tisku</vt:lpstr>
      <vt:lpstr>'03 - VRN'!Názvy_tisku</vt:lpstr>
      <vt:lpstr>'Rekapitulace stavby'!Názvy_tisku</vt:lpstr>
      <vt:lpstr>'01 -  Statická část'!Oblast_tisku</vt:lpstr>
      <vt:lpstr>'02 - Stavební část'!Oblast_tisku</vt:lpstr>
      <vt:lpstr>'03 - VRN'!Oblast_tisku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Matfiak Petr, Bc.</dc:creator>
  <cp:lastModifiedBy>Harvanová Radka, DiS.</cp:lastModifiedBy>
  <dcterms:created xsi:type="dcterms:W3CDTF">2019-09-03T11:22:03Z</dcterms:created>
  <dcterms:modified xsi:type="dcterms:W3CDTF">2019-09-23T11:47:05Z</dcterms:modified>
</cp:coreProperties>
</file>