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1.1 - železniční svršek" sheetId="2" r:id="rId2"/>
    <sheet name="SO 1.2 - materiál a práce..." sheetId="3" r:id="rId3"/>
    <sheet name="SO 2.1 - železniční svršek" sheetId="4" r:id="rId4"/>
    <sheet name="SO 2.2 - materiál a práce..." sheetId="5" r:id="rId5"/>
    <sheet name="SO 3.1 - železniční svršek" sheetId="6" r:id="rId6"/>
    <sheet name="SO 3.2 - materiál zadavatele" sheetId="7" r:id="rId7"/>
    <sheet name="SO 4.1 - želeniční svršek" sheetId="8" r:id="rId8"/>
    <sheet name="SO 4.2 - materiál a práce..." sheetId="9" r:id="rId9"/>
    <sheet name="SO 5.1 - železniční svršek" sheetId="10" r:id="rId10"/>
    <sheet name="SO 5.2 - materiál zadavatele" sheetId="11" r:id="rId11"/>
    <sheet name="SO 6.1 - železniční svršek" sheetId="12" r:id="rId12"/>
    <sheet name="SO 6.2 - materiál zadavatele" sheetId="13" r:id="rId13"/>
    <sheet name="VON - Vedlejší a ostatní ..." sheetId="14" r:id="rId14"/>
  </sheets>
  <definedNames>
    <definedName name="_xlnm.Print_Area" localSheetId="0">'Rekapitulace stavby'!$D$4:$AO$36,'Rekapitulace stavby'!$C$42:$AQ$74</definedName>
    <definedName name="_xlnm.Print_Titles" localSheetId="0">'Rekapitulace stavby'!$52:$52</definedName>
    <definedName name="_xlnm._FilterDatabase" localSheetId="1" hidden="1">'SO 1.1 - železniční svršek'!$C$87:$K$233</definedName>
    <definedName name="_xlnm.Print_Area" localSheetId="1">'SO 1.1 - železniční svršek'!$C$4:$J$41,'SO 1.1 - železniční svršek'!$C$47:$J$67,'SO 1.1 - železniční svršek'!$C$73:$K$233</definedName>
    <definedName name="_xlnm.Print_Titles" localSheetId="1">'SO 1.1 - železniční svršek'!$87:$87</definedName>
    <definedName name="_xlnm._FilterDatabase" localSheetId="2" hidden="1">'SO 1.2 - materiál a práce...'!$C$85:$K$98</definedName>
    <definedName name="_xlnm.Print_Area" localSheetId="2">'SO 1.2 - materiál a práce...'!$C$4:$J$41,'SO 1.2 - materiál a práce...'!$C$47:$J$65,'SO 1.2 - materiál a práce...'!$C$71:$K$98</definedName>
    <definedName name="_xlnm.Print_Titles" localSheetId="2">'SO 1.2 - materiál a práce...'!$85:$85</definedName>
    <definedName name="_xlnm._FilterDatabase" localSheetId="3" hidden="1">'SO 2.1 - železniční svršek'!$C$87:$K$227</definedName>
    <definedName name="_xlnm.Print_Area" localSheetId="3">'SO 2.1 - železniční svršek'!$C$4:$J$41,'SO 2.1 - železniční svršek'!$C$47:$J$67,'SO 2.1 - železniční svršek'!$C$73:$K$227</definedName>
    <definedName name="_xlnm.Print_Titles" localSheetId="3">'SO 2.1 - železniční svršek'!$87:$87</definedName>
    <definedName name="_xlnm._FilterDatabase" localSheetId="4" hidden="1">'SO 2.2 - materiál a práce...'!$C$85:$K$98</definedName>
    <definedName name="_xlnm.Print_Area" localSheetId="4">'SO 2.2 - materiál a práce...'!$C$4:$J$41,'SO 2.2 - materiál a práce...'!$C$47:$J$65,'SO 2.2 - materiál a práce...'!$C$71:$K$98</definedName>
    <definedName name="_xlnm.Print_Titles" localSheetId="4">'SO 2.2 - materiál a práce...'!$85:$85</definedName>
    <definedName name="_xlnm._FilterDatabase" localSheetId="5" hidden="1">'SO 3.1 - železniční svršek'!$C$87:$K$169</definedName>
    <definedName name="_xlnm.Print_Area" localSheetId="5">'SO 3.1 - železniční svršek'!$C$4:$J$41,'SO 3.1 - železniční svršek'!$C$47:$J$67,'SO 3.1 - železniční svršek'!$C$73:$K$169</definedName>
    <definedName name="_xlnm.Print_Titles" localSheetId="5">'SO 3.1 - železniční svršek'!$87:$87</definedName>
    <definedName name="_xlnm._FilterDatabase" localSheetId="6" hidden="1">'SO 3.2 - materiál zadavatele'!$C$84:$K$89</definedName>
    <definedName name="_xlnm.Print_Area" localSheetId="6">'SO 3.2 - materiál zadavatele'!$C$4:$J$41,'SO 3.2 - materiál zadavatele'!$C$47:$J$64,'SO 3.2 - materiál zadavatele'!$C$70:$K$89</definedName>
    <definedName name="_xlnm.Print_Titles" localSheetId="6">'SO 3.2 - materiál zadavatele'!$84:$84</definedName>
    <definedName name="_xlnm._FilterDatabase" localSheetId="7" hidden="1">'SO 4.1 - želeniční svršek'!$C$87:$K$187</definedName>
    <definedName name="_xlnm.Print_Area" localSheetId="7">'SO 4.1 - želeniční svršek'!$C$4:$J$41,'SO 4.1 - želeniční svršek'!$C$47:$J$67,'SO 4.1 - želeniční svršek'!$C$73:$K$187</definedName>
    <definedName name="_xlnm.Print_Titles" localSheetId="7">'SO 4.1 - želeniční svršek'!$87:$87</definedName>
    <definedName name="_xlnm._FilterDatabase" localSheetId="8" hidden="1">'SO 4.2 - materiál a práce...'!$C$85:$K$98</definedName>
    <definedName name="_xlnm.Print_Area" localSheetId="8">'SO 4.2 - materiál a práce...'!$C$4:$J$41,'SO 4.2 - materiál a práce...'!$C$47:$J$65,'SO 4.2 - materiál a práce...'!$C$71:$K$98</definedName>
    <definedName name="_xlnm.Print_Titles" localSheetId="8">'SO 4.2 - materiál a práce...'!$85:$85</definedName>
    <definedName name="_xlnm._FilterDatabase" localSheetId="9" hidden="1">'SO 5.1 - železniční svršek'!$C$87:$K$178</definedName>
    <definedName name="_xlnm.Print_Area" localSheetId="9">'SO 5.1 - železniční svršek'!$C$4:$J$41,'SO 5.1 - železniční svršek'!$C$47:$J$67,'SO 5.1 - železniční svršek'!$C$73:$K$178</definedName>
    <definedName name="_xlnm.Print_Titles" localSheetId="9">'SO 5.1 - železniční svršek'!$87:$87</definedName>
    <definedName name="_xlnm._FilterDatabase" localSheetId="10" hidden="1">'SO 5.2 - materiál zadavatele'!$C$84:$K$93</definedName>
    <definedName name="_xlnm.Print_Area" localSheetId="10">'SO 5.2 - materiál zadavatele'!$C$4:$J$41,'SO 5.2 - materiál zadavatele'!$C$47:$J$64,'SO 5.2 - materiál zadavatele'!$C$70:$K$93</definedName>
    <definedName name="_xlnm.Print_Titles" localSheetId="10">'SO 5.2 - materiál zadavatele'!$84:$84</definedName>
    <definedName name="_xlnm._FilterDatabase" localSheetId="11" hidden="1">'SO 6.1 - železniční svršek'!$C$87:$K$159</definedName>
    <definedName name="_xlnm.Print_Area" localSheetId="11">'SO 6.1 - železniční svršek'!$C$4:$J$41,'SO 6.1 - železniční svršek'!$C$47:$J$67,'SO 6.1 - železniční svršek'!$C$73:$K$159</definedName>
    <definedName name="_xlnm.Print_Titles" localSheetId="11">'SO 6.1 - železniční svršek'!$87:$87</definedName>
    <definedName name="_xlnm._FilterDatabase" localSheetId="12" hidden="1">'SO 6.2 - materiál zadavatele'!$C$84:$K$93</definedName>
    <definedName name="_xlnm.Print_Area" localSheetId="12">'SO 6.2 - materiál zadavatele'!$C$4:$J$41,'SO 6.2 - materiál zadavatele'!$C$47:$J$64,'SO 6.2 - materiál zadavatele'!$C$70:$K$93</definedName>
    <definedName name="_xlnm.Print_Titles" localSheetId="12">'SO 6.2 - materiál zadavatele'!$84:$84</definedName>
    <definedName name="_xlnm._FilterDatabase" localSheetId="13" hidden="1">'VON - Vedlejší a ostatní ...'!$C$79:$K$89</definedName>
    <definedName name="_xlnm.Print_Area" localSheetId="13">'VON - Vedlejší a ostatní ...'!$C$4:$J$39,'VON - Vedlejší a ostatní ...'!$C$45:$J$61,'VON - Vedlejší a ostatní ...'!$C$67:$K$89</definedName>
    <definedName name="_xlnm.Print_Titles" localSheetId="13">'VON - Vedlejší a ostatní ...'!$79:$79</definedName>
  </definedNames>
  <calcPr/>
</workbook>
</file>

<file path=xl/calcChain.xml><?xml version="1.0" encoding="utf-8"?>
<calcChain xmlns="http://schemas.openxmlformats.org/spreadsheetml/2006/main">
  <c i="14" r="J37"/>
  <c r="J36"/>
  <c i="1" r="AY73"/>
  <c i="14" r="J35"/>
  <c i="1" r="AX73"/>
  <c i="14" r="BI88"/>
  <c r="BH88"/>
  <c r="BG88"/>
  <c r="BF88"/>
  <c r="T88"/>
  <c r="R88"/>
  <c r="P88"/>
  <c r="BK88"/>
  <c r="J88"/>
  <c r="BE88"/>
  <c r="BI86"/>
  <c r="BH86"/>
  <c r="BG86"/>
  <c r="BF86"/>
  <c r="T86"/>
  <c r="R86"/>
  <c r="P86"/>
  <c r="BK86"/>
  <c r="J86"/>
  <c r="BE86"/>
  <c r="BI84"/>
  <c r="BH84"/>
  <c r="BG84"/>
  <c r="BF84"/>
  <c r="T84"/>
  <c r="R84"/>
  <c r="P84"/>
  <c r="BK84"/>
  <c r="J84"/>
  <c r="BE84"/>
  <c r="BI82"/>
  <c r="F37"/>
  <c i="1" r="BD73"/>
  <c i="14" r="BH82"/>
  <c r="F36"/>
  <c i="1" r="BC73"/>
  <c i="14" r="BG82"/>
  <c r="F35"/>
  <c i="1" r="BB73"/>
  <c i="14" r="BF82"/>
  <c r="J34"/>
  <c i="1" r="AW73"/>
  <c i="14" r="F34"/>
  <c i="1" r="BA73"/>
  <c i="14" r="T82"/>
  <c r="T81"/>
  <c r="T80"/>
  <c r="R82"/>
  <c r="R81"/>
  <c r="R80"/>
  <c r="P82"/>
  <c r="P81"/>
  <c r="P80"/>
  <c i="1" r="AU73"/>
  <c i="14" r="BK82"/>
  <c r="BK81"/>
  <c r="J81"/>
  <c r="BK80"/>
  <c r="J80"/>
  <c r="J59"/>
  <c r="J30"/>
  <c i="1" r="AG73"/>
  <c i="14" r="J82"/>
  <c r="BE82"/>
  <c r="J33"/>
  <c i="1" r="AV73"/>
  <c i="14" r="F33"/>
  <c i="1" r="AZ73"/>
  <c i="14" r="J60"/>
  <c r="F76"/>
  <c r="F74"/>
  <c r="E72"/>
  <c r="F54"/>
  <c r="F52"/>
  <c r="E50"/>
  <c r="J39"/>
  <c r="J24"/>
  <c r="E24"/>
  <c r="J77"/>
  <c r="J55"/>
  <c r="J23"/>
  <c r="J21"/>
  <c r="E21"/>
  <c r="J76"/>
  <c r="J54"/>
  <c r="J20"/>
  <c r="J18"/>
  <c r="E18"/>
  <c r="F77"/>
  <c r="F55"/>
  <c r="J17"/>
  <c r="J12"/>
  <c r="J74"/>
  <c r="J52"/>
  <c r="E7"/>
  <c r="E70"/>
  <c r="E48"/>
  <c i="13" r="J39"/>
  <c r="J38"/>
  <c i="1" r="AY72"/>
  <c i="13" r="J37"/>
  <c i="1" r="AX72"/>
  <c i="13" r="BI90"/>
  <c r="BH90"/>
  <c r="BG90"/>
  <c r="BF90"/>
  <c r="T90"/>
  <c r="R90"/>
  <c r="P90"/>
  <c r="BK90"/>
  <c r="J90"/>
  <c r="BE90"/>
  <c r="BI86"/>
  <c r="F39"/>
  <c i="1" r="BD72"/>
  <c i="13" r="BH86"/>
  <c r="F38"/>
  <c i="1" r="BC72"/>
  <c i="13" r="BG86"/>
  <c r="F37"/>
  <c i="1" r="BB72"/>
  <c i="13" r="BF86"/>
  <c r="J36"/>
  <c i="1" r="AW72"/>
  <c i="13" r="F36"/>
  <c i="1" r="BA72"/>
  <c i="13" r="T86"/>
  <c r="T85"/>
  <c r="R86"/>
  <c r="R85"/>
  <c r="P86"/>
  <c r="P85"/>
  <c i="1" r="AU72"/>
  <c i="13" r="BK86"/>
  <c r="BK85"/>
  <c r="J85"/>
  <c r="J63"/>
  <c r="J32"/>
  <c i="1" r="AG72"/>
  <c i="13" r="J86"/>
  <c r="BE86"/>
  <c r="J35"/>
  <c i="1" r="AV72"/>
  <c i="13" r="F35"/>
  <c i="1" r="AZ72"/>
  <c i="13" r="F81"/>
  <c r="F79"/>
  <c r="E77"/>
  <c r="F58"/>
  <c r="F56"/>
  <c r="E54"/>
  <c r="J41"/>
  <c r="J26"/>
  <c r="E26"/>
  <c r="J82"/>
  <c r="J59"/>
  <c r="J25"/>
  <c r="J23"/>
  <c r="E23"/>
  <c r="J81"/>
  <c r="J58"/>
  <c r="J22"/>
  <c r="J20"/>
  <c r="E20"/>
  <c r="F82"/>
  <c r="F59"/>
  <c r="J19"/>
  <c r="J14"/>
  <c r="J79"/>
  <c r="J56"/>
  <c r="E7"/>
  <c r="E73"/>
  <c r="E50"/>
  <c i="12" r="J39"/>
  <c r="J38"/>
  <c i="1" r="AY71"/>
  <c i="12" r="J37"/>
  <c i="1" r="AX71"/>
  <c i="12" r="BI157"/>
  <c r="BH157"/>
  <c r="BG157"/>
  <c r="BF157"/>
  <c r="T157"/>
  <c r="R157"/>
  <c r="P157"/>
  <c r="BK157"/>
  <c r="J157"/>
  <c r="BE157"/>
  <c r="BI154"/>
  <c r="BH154"/>
  <c r="BG154"/>
  <c r="BF154"/>
  <c r="T154"/>
  <c r="R154"/>
  <c r="P154"/>
  <c r="BK154"/>
  <c r="J154"/>
  <c r="BE154"/>
  <c r="BI151"/>
  <c r="BH151"/>
  <c r="BG151"/>
  <c r="BF151"/>
  <c r="T151"/>
  <c r="R151"/>
  <c r="P151"/>
  <c r="BK151"/>
  <c r="J151"/>
  <c r="BE151"/>
  <c r="BI147"/>
  <c r="BH147"/>
  <c r="BG147"/>
  <c r="BF147"/>
  <c r="T147"/>
  <c r="R147"/>
  <c r="P147"/>
  <c r="BK147"/>
  <c r="J147"/>
  <c r="BE147"/>
  <c r="BI143"/>
  <c r="BH143"/>
  <c r="BG143"/>
  <c r="BF143"/>
  <c r="T143"/>
  <c r="R143"/>
  <c r="P143"/>
  <c r="BK143"/>
  <c r="J143"/>
  <c r="BE143"/>
  <c r="BI140"/>
  <c r="BH140"/>
  <c r="BG140"/>
  <c r="BF140"/>
  <c r="T140"/>
  <c r="R140"/>
  <c r="P140"/>
  <c r="BK140"/>
  <c r="J140"/>
  <c r="BE140"/>
  <c r="BI137"/>
  <c r="BH137"/>
  <c r="BG137"/>
  <c r="BF137"/>
  <c r="T137"/>
  <c r="T136"/>
  <c r="R137"/>
  <c r="R136"/>
  <c r="P137"/>
  <c r="P136"/>
  <c r="BK137"/>
  <c r="BK136"/>
  <c r="J136"/>
  <c r="J137"/>
  <c r="BE137"/>
  <c r="J66"/>
  <c r="BI132"/>
  <c r="BH132"/>
  <c r="BG132"/>
  <c r="BF132"/>
  <c r="T132"/>
  <c r="R132"/>
  <c r="P132"/>
  <c r="BK132"/>
  <c r="J132"/>
  <c r="BE132"/>
  <c r="BI128"/>
  <c r="BH128"/>
  <c r="BG128"/>
  <c r="BF128"/>
  <c r="T128"/>
  <c r="R128"/>
  <c r="P128"/>
  <c r="BK128"/>
  <c r="J128"/>
  <c r="BE128"/>
  <c r="BI124"/>
  <c r="BH124"/>
  <c r="BG124"/>
  <c r="BF124"/>
  <c r="T124"/>
  <c r="R124"/>
  <c r="P124"/>
  <c r="BK124"/>
  <c r="J124"/>
  <c r="BE124"/>
  <c r="BI120"/>
  <c r="BH120"/>
  <c r="BG120"/>
  <c r="BF120"/>
  <c r="T120"/>
  <c r="R120"/>
  <c r="P120"/>
  <c r="BK120"/>
  <c r="J120"/>
  <c r="BE120"/>
  <c r="BI116"/>
  <c r="BH116"/>
  <c r="BG116"/>
  <c r="BF116"/>
  <c r="T116"/>
  <c r="R116"/>
  <c r="P116"/>
  <c r="BK116"/>
  <c r="J116"/>
  <c r="BE116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71"/>
  <c i="12" r="BH91"/>
  <c r="F38"/>
  <c i="1" r="BC71"/>
  <c i="12" r="BG91"/>
  <c r="F37"/>
  <c i="1" r="BB71"/>
  <c i="12" r="BF91"/>
  <c r="J36"/>
  <c i="1" r="AW71"/>
  <c i="12" r="F36"/>
  <c i="1" r="BA71"/>
  <c i="12" r="T91"/>
  <c r="T90"/>
  <c r="T89"/>
  <c r="T88"/>
  <c r="R91"/>
  <c r="R90"/>
  <c r="R89"/>
  <c r="R88"/>
  <c r="P91"/>
  <c r="P90"/>
  <c r="P89"/>
  <c r="P88"/>
  <c i="1" r="AU71"/>
  <c i="12" r="BK91"/>
  <c r="BK90"/>
  <c r="J90"/>
  <c r="BK89"/>
  <c r="J89"/>
  <c r="BK88"/>
  <c r="J88"/>
  <c r="J63"/>
  <c r="J32"/>
  <c i="1" r="AG71"/>
  <c i="12" r="J91"/>
  <c r="BE91"/>
  <c r="J35"/>
  <c i="1" r="AV71"/>
  <c i="12" r="F35"/>
  <c i="1" r="AZ71"/>
  <c i="12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11" r="J39"/>
  <c r="J38"/>
  <c i="1" r="AY69"/>
  <c i="11" r="J37"/>
  <c i="1" r="AX69"/>
  <c i="11" r="BI90"/>
  <c r="BH90"/>
  <c r="BG90"/>
  <c r="BF90"/>
  <c r="T90"/>
  <c r="R90"/>
  <c r="P90"/>
  <c r="BK90"/>
  <c r="J90"/>
  <c r="BE90"/>
  <c r="BI86"/>
  <c r="F39"/>
  <c i="1" r="BD69"/>
  <c i="11" r="BH86"/>
  <c r="F38"/>
  <c i="1" r="BC69"/>
  <c i="11" r="BG86"/>
  <c r="F37"/>
  <c i="1" r="BB69"/>
  <c i="11" r="BF86"/>
  <c r="J36"/>
  <c i="1" r="AW69"/>
  <c i="11" r="F36"/>
  <c i="1" r="BA69"/>
  <c i="11" r="T86"/>
  <c r="T85"/>
  <c r="R86"/>
  <c r="R85"/>
  <c r="P86"/>
  <c r="P85"/>
  <c i="1" r="AU69"/>
  <c i="11" r="BK86"/>
  <c r="BK85"/>
  <c r="J85"/>
  <c r="J63"/>
  <c r="J32"/>
  <c i="1" r="AG69"/>
  <c i="11" r="J86"/>
  <c r="BE86"/>
  <c r="J35"/>
  <c i="1" r="AV69"/>
  <c i="11" r="F35"/>
  <c i="1" r="AZ69"/>
  <c i="11" r="F81"/>
  <c r="F79"/>
  <c r="E77"/>
  <c r="F58"/>
  <c r="F56"/>
  <c r="E54"/>
  <c r="J41"/>
  <c r="J26"/>
  <c r="E26"/>
  <c r="J82"/>
  <c r="J59"/>
  <c r="J25"/>
  <c r="J23"/>
  <c r="E23"/>
  <c r="J81"/>
  <c r="J58"/>
  <c r="J22"/>
  <c r="J20"/>
  <c r="E20"/>
  <c r="F82"/>
  <c r="F59"/>
  <c r="J19"/>
  <c r="J14"/>
  <c r="J79"/>
  <c r="J56"/>
  <c r="E7"/>
  <c r="E73"/>
  <c r="E50"/>
  <c i="10" r="J39"/>
  <c r="J38"/>
  <c i="1" r="AY68"/>
  <c i="10" r="J37"/>
  <c i="1" r="AX68"/>
  <c i="10" r="BI176"/>
  <c r="BH176"/>
  <c r="BG176"/>
  <c r="BF176"/>
  <c r="T176"/>
  <c r="R176"/>
  <c r="P176"/>
  <c r="BK176"/>
  <c r="J176"/>
  <c r="BE176"/>
  <c r="BI173"/>
  <c r="BH173"/>
  <c r="BG173"/>
  <c r="BF173"/>
  <c r="T173"/>
  <c r="R173"/>
  <c r="P173"/>
  <c r="BK173"/>
  <c r="J173"/>
  <c r="BE173"/>
  <c r="BI170"/>
  <c r="BH170"/>
  <c r="BG170"/>
  <c r="BF170"/>
  <c r="T170"/>
  <c r="R170"/>
  <c r="P170"/>
  <c r="BK170"/>
  <c r="J170"/>
  <c r="BE170"/>
  <c r="BI166"/>
  <c r="BH166"/>
  <c r="BG166"/>
  <c r="BF166"/>
  <c r="T166"/>
  <c r="R166"/>
  <c r="P166"/>
  <c r="BK166"/>
  <c r="J166"/>
  <c r="BE166"/>
  <c r="BI162"/>
  <c r="BH162"/>
  <c r="BG162"/>
  <c r="BF162"/>
  <c r="T162"/>
  <c r="R162"/>
  <c r="P162"/>
  <c r="BK162"/>
  <c r="J162"/>
  <c r="BE162"/>
  <c r="BI158"/>
  <c r="BH158"/>
  <c r="BG158"/>
  <c r="BF158"/>
  <c r="T158"/>
  <c r="R158"/>
  <c r="P158"/>
  <c r="BK158"/>
  <c r="J158"/>
  <c r="BE158"/>
  <c r="BI154"/>
  <c r="BH154"/>
  <c r="BG154"/>
  <c r="BF154"/>
  <c r="T154"/>
  <c r="R154"/>
  <c r="P154"/>
  <c r="BK154"/>
  <c r="J154"/>
  <c r="BE154"/>
  <c r="BI150"/>
  <c r="BH150"/>
  <c r="BG150"/>
  <c r="BF150"/>
  <c r="T150"/>
  <c r="R150"/>
  <c r="P150"/>
  <c r="BK150"/>
  <c r="J150"/>
  <c r="BE150"/>
  <c r="BI147"/>
  <c r="BH147"/>
  <c r="BG147"/>
  <c r="BF147"/>
  <c r="T147"/>
  <c r="R147"/>
  <c r="P147"/>
  <c r="BK147"/>
  <c r="J147"/>
  <c r="BE147"/>
  <c r="BI144"/>
  <c r="BH144"/>
  <c r="BG144"/>
  <c r="BF144"/>
  <c r="T144"/>
  <c r="T143"/>
  <c r="R144"/>
  <c r="R143"/>
  <c r="P144"/>
  <c r="P143"/>
  <c r="BK144"/>
  <c r="BK143"/>
  <c r="J143"/>
  <c r="J144"/>
  <c r="BE144"/>
  <c r="J66"/>
  <c r="BI139"/>
  <c r="BH139"/>
  <c r="BG139"/>
  <c r="BF139"/>
  <c r="T139"/>
  <c r="R139"/>
  <c r="P139"/>
  <c r="BK139"/>
  <c r="J139"/>
  <c r="BE139"/>
  <c r="BI135"/>
  <c r="BH135"/>
  <c r="BG135"/>
  <c r="BF135"/>
  <c r="T135"/>
  <c r="R135"/>
  <c r="P135"/>
  <c r="BK135"/>
  <c r="J135"/>
  <c r="BE135"/>
  <c r="BI131"/>
  <c r="BH131"/>
  <c r="BG131"/>
  <c r="BF131"/>
  <c r="T131"/>
  <c r="R131"/>
  <c r="P131"/>
  <c r="BK131"/>
  <c r="J131"/>
  <c r="BE131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68"/>
  <c i="10" r="BH91"/>
  <c r="F38"/>
  <c i="1" r="BC68"/>
  <c i="10" r="BG91"/>
  <c r="F37"/>
  <c i="1" r="BB68"/>
  <c i="10" r="BF91"/>
  <c r="J36"/>
  <c i="1" r="AW68"/>
  <c i="10" r="F36"/>
  <c i="1" r="BA68"/>
  <c i="10" r="T91"/>
  <c r="T90"/>
  <c r="T89"/>
  <c r="T88"/>
  <c r="R91"/>
  <c r="R90"/>
  <c r="R89"/>
  <c r="R88"/>
  <c r="P91"/>
  <c r="P90"/>
  <c r="P89"/>
  <c r="P88"/>
  <c i="1" r="AU68"/>
  <c i="10" r="BK91"/>
  <c r="BK90"/>
  <c r="J90"/>
  <c r="BK89"/>
  <c r="J89"/>
  <c r="BK88"/>
  <c r="J88"/>
  <c r="J63"/>
  <c r="J32"/>
  <c i="1" r="AG68"/>
  <c i="10" r="J91"/>
  <c r="BE91"/>
  <c r="J35"/>
  <c i="1" r="AV68"/>
  <c i="10" r="F35"/>
  <c i="1" r="AZ68"/>
  <c i="10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9" r="J39"/>
  <c r="J38"/>
  <c i="1" r="AY66"/>
  <c i="9" r="J37"/>
  <c i="1" r="AX66"/>
  <c i="9" r="BI96"/>
  <c r="BH96"/>
  <c r="BG96"/>
  <c r="BF96"/>
  <c r="T96"/>
  <c r="T95"/>
  <c r="R96"/>
  <c r="R95"/>
  <c r="P96"/>
  <c r="P95"/>
  <c r="BK96"/>
  <c r="BK95"/>
  <c r="J95"/>
  <c r="J96"/>
  <c r="BE96"/>
  <c r="J64"/>
  <c r="BI91"/>
  <c r="BH91"/>
  <c r="BG91"/>
  <c r="BF91"/>
  <c r="T91"/>
  <c r="R91"/>
  <c r="P91"/>
  <c r="BK91"/>
  <c r="J91"/>
  <c r="BE91"/>
  <c r="BI87"/>
  <c r="F39"/>
  <c i="1" r="BD66"/>
  <c i="9" r="BH87"/>
  <c r="F38"/>
  <c i="1" r="BC66"/>
  <c i="9" r="BG87"/>
  <c r="F37"/>
  <c i="1" r="BB66"/>
  <c i="9" r="BF87"/>
  <c r="J36"/>
  <c i="1" r="AW66"/>
  <c i="9" r="F36"/>
  <c i="1" r="BA66"/>
  <c i="9" r="T87"/>
  <c r="T86"/>
  <c r="R87"/>
  <c r="R86"/>
  <c r="P87"/>
  <c r="P86"/>
  <c i="1" r="AU66"/>
  <c i="9" r="BK87"/>
  <c r="BK86"/>
  <c r="J86"/>
  <c r="J63"/>
  <c r="J32"/>
  <c i="1" r="AG66"/>
  <c i="9" r="J87"/>
  <c r="BE87"/>
  <c r="J35"/>
  <c i="1" r="AV66"/>
  <c i="9" r="F35"/>
  <c i="1" r="AZ66"/>
  <c i="9" r="F82"/>
  <c r="F80"/>
  <c r="E78"/>
  <c r="F58"/>
  <c r="F56"/>
  <c r="E54"/>
  <c r="J41"/>
  <c r="J26"/>
  <c r="E26"/>
  <c r="J83"/>
  <c r="J59"/>
  <c r="J25"/>
  <c r="J23"/>
  <c r="E23"/>
  <c r="J82"/>
  <c r="J58"/>
  <c r="J22"/>
  <c r="J20"/>
  <c r="E20"/>
  <c r="F83"/>
  <c r="F59"/>
  <c r="J19"/>
  <c r="J14"/>
  <c r="J80"/>
  <c r="J56"/>
  <c r="E7"/>
  <c r="E74"/>
  <c r="E50"/>
  <c i="8" r="J39"/>
  <c r="J38"/>
  <c i="1" r="AY65"/>
  <c i="8" r="J37"/>
  <c i="1" r="AX65"/>
  <c i="8" r="BI185"/>
  <c r="BH185"/>
  <c r="BG185"/>
  <c r="BF185"/>
  <c r="T185"/>
  <c r="R185"/>
  <c r="P185"/>
  <c r="BK185"/>
  <c r="J185"/>
  <c r="BE185"/>
  <c r="BI181"/>
  <c r="BH181"/>
  <c r="BG181"/>
  <c r="BF181"/>
  <c r="T181"/>
  <c r="R181"/>
  <c r="P181"/>
  <c r="BK181"/>
  <c r="J181"/>
  <c r="BE181"/>
  <c r="BI177"/>
  <c r="BH177"/>
  <c r="BG177"/>
  <c r="BF177"/>
  <c r="T177"/>
  <c r="R177"/>
  <c r="P177"/>
  <c r="BK177"/>
  <c r="J177"/>
  <c r="BE177"/>
  <c r="BI173"/>
  <c r="BH173"/>
  <c r="BG173"/>
  <c r="BF173"/>
  <c r="T173"/>
  <c r="R173"/>
  <c r="P173"/>
  <c r="BK173"/>
  <c r="J173"/>
  <c r="BE173"/>
  <c r="BI169"/>
  <c r="BH169"/>
  <c r="BG169"/>
  <c r="BF169"/>
  <c r="T169"/>
  <c r="R169"/>
  <c r="P169"/>
  <c r="BK169"/>
  <c r="J169"/>
  <c r="BE169"/>
  <c r="BI166"/>
  <c r="BH166"/>
  <c r="BG166"/>
  <c r="BF166"/>
  <c r="T166"/>
  <c r="R166"/>
  <c r="P166"/>
  <c r="BK166"/>
  <c r="J166"/>
  <c r="BE166"/>
  <c r="BI163"/>
  <c r="BH163"/>
  <c r="BG163"/>
  <c r="BF163"/>
  <c r="T163"/>
  <c r="R163"/>
  <c r="P163"/>
  <c r="BK163"/>
  <c r="J163"/>
  <c r="BE163"/>
  <c r="BI160"/>
  <c r="BH160"/>
  <c r="BG160"/>
  <c r="BF160"/>
  <c r="T160"/>
  <c r="R160"/>
  <c r="P160"/>
  <c r="BK160"/>
  <c r="J160"/>
  <c r="BE160"/>
  <c r="BI157"/>
  <c r="BH157"/>
  <c r="BG157"/>
  <c r="BF157"/>
  <c r="T157"/>
  <c r="T156"/>
  <c r="R157"/>
  <c r="R156"/>
  <c r="P157"/>
  <c r="P156"/>
  <c r="BK157"/>
  <c r="BK156"/>
  <c r="J156"/>
  <c r="J157"/>
  <c r="BE157"/>
  <c r="J66"/>
  <c r="BI152"/>
  <c r="BH152"/>
  <c r="BG152"/>
  <c r="BF152"/>
  <c r="T152"/>
  <c r="R152"/>
  <c r="P152"/>
  <c r="BK152"/>
  <c r="J152"/>
  <c r="BE152"/>
  <c r="BI148"/>
  <c r="BH148"/>
  <c r="BG148"/>
  <c r="BF148"/>
  <c r="T148"/>
  <c r="R148"/>
  <c r="P148"/>
  <c r="BK148"/>
  <c r="J148"/>
  <c r="BE148"/>
  <c r="BI144"/>
  <c r="BH144"/>
  <c r="BG144"/>
  <c r="BF144"/>
  <c r="T144"/>
  <c r="R144"/>
  <c r="P144"/>
  <c r="BK144"/>
  <c r="J144"/>
  <c r="BE144"/>
  <c r="BI140"/>
  <c r="BH140"/>
  <c r="BG140"/>
  <c r="BF140"/>
  <c r="T140"/>
  <c r="R140"/>
  <c r="P140"/>
  <c r="BK140"/>
  <c r="J140"/>
  <c r="BE140"/>
  <c r="BI136"/>
  <c r="BH136"/>
  <c r="BG136"/>
  <c r="BF136"/>
  <c r="T136"/>
  <c r="R136"/>
  <c r="P136"/>
  <c r="BK136"/>
  <c r="J136"/>
  <c r="BE136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65"/>
  <c i="8" r="BH91"/>
  <c r="F38"/>
  <c i="1" r="BC65"/>
  <c i="8" r="BG91"/>
  <c r="F37"/>
  <c i="1" r="BB65"/>
  <c i="8" r="BF91"/>
  <c r="J36"/>
  <c i="1" r="AW65"/>
  <c i="8" r="F36"/>
  <c i="1" r="BA65"/>
  <c i="8" r="T91"/>
  <c r="T90"/>
  <c r="T89"/>
  <c r="T88"/>
  <c r="R91"/>
  <c r="R90"/>
  <c r="R89"/>
  <c r="R88"/>
  <c r="P91"/>
  <c r="P90"/>
  <c r="P89"/>
  <c r="P88"/>
  <c i="1" r="AU65"/>
  <c i="8" r="BK91"/>
  <c r="BK90"/>
  <c r="J90"/>
  <c r="BK89"/>
  <c r="J89"/>
  <c r="BK88"/>
  <c r="J88"/>
  <c r="J63"/>
  <c r="J32"/>
  <c i="1" r="AG65"/>
  <c i="8" r="J91"/>
  <c r="BE91"/>
  <c r="J35"/>
  <c i="1" r="AV65"/>
  <c i="8" r="F35"/>
  <c i="1" r="AZ65"/>
  <c i="8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7" r="J39"/>
  <c r="J38"/>
  <c i="1" r="AY63"/>
  <c i="7" r="J37"/>
  <c i="1" r="AX63"/>
  <c i="7" r="BI86"/>
  <c r="F39"/>
  <c i="1" r="BD63"/>
  <c i="7" r="BH86"/>
  <c r="F38"/>
  <c i="1" r="BC63"/>
  <c i="7" r="BG86"/>
  <c r="F37"/>
  <c i="1" r="BB63"/>
  <c i="7" r="BF86"/>
  <c r="J36"/>
  <c i="1" r="AW63"/>
  <c i="7" r="F36"/>
  <c i="1" r="BA63"/>
  <c i="7" r="T86"/>
  <c r="T85"/>
  <c r="R86"/>
  <c r="R85"/>
  <c r="P86"/>
  <c r="P85"/>
  <c i="1" r="AU63"/>
  <c i="7" r="BK86"/>
  <c r="BK85"/>
  <c r="J85"/>
  <c r="J63"/>
  <c r="J32"/>
  <c i="1" r="AG63"/>
  <c i="7" r="J86"/>
  <c r="BE86"/>
  <c r="J35"/>
  <c i="1" r="AV63"/>
  <c i="7" r="F35"/>
  <c i="1" r="AZ63"/>
  <c i="7" r="F81"/>
  <c r="F79"/>
  <c r="E77"/>
  <c r="F58"/>
  <c r="F56"/>
  <c r="E54"/>
  <c r="J41"/>
  <c r="J26"/>
  <c r="E26"/>
  <c r="J82"/>
  <c r="J59"/>
  <c r="J25"/>
  <c r="J23"/>
  <c r="E23"/>
  <c r="J81"/>
  <c r="J58"/>
  <c r="J22"/>
  <c r="J20"/>
  <c r="E20"/>
  <c r="F82"/>
  <c r="F59"/>
  <c r="J19"/>
  <c r="J14"/>
  <c r="J79"/>
  <c r="J56"/>
  <c r="E7"/>
  <c r="E73"/>
  <c r="E50"/>
  <c i="6" r="J39"/>
  <c r="J38"/>
  <c i="1" r="AY62"/>
  <c i="6" r="J37"/>
  <c i="1" r="AX62"/>
  <c i="6" r="BI167"/>
  <c r="BH167"/>
  <c r="BG167"/>
  <c r="BF167"/>
  <c r="T167"/>
  <c r="R167"/>
  <c r="P167"/>
  <c r="BK167"/>
  <c r="J167"/>
  <c r="BE167"/>
  <c r="BI164"/>
  <c r="BH164"/>
  <c r="BG164"/>
  <c r="BF164"/>
  <c r="T164"/>
  <c r="R164"/>
  <c r="P164"/>
  <c r="BK164"/>
  <c r="J164"/>
  <c r="BE164"/>
  <c r="BI161"/>
  <c r="BH161"/>
  <c r="BG161"/>
  <c r="BF161"/>
  <c r="T161"/>
  <c r="R161"/>
  <c r="P161"/>
  <c r="BK161"/>
  <c r="J161"/>
  <c r="BE161"/>
  <c r="BI157"/>
  <c r="BH157"/>
  <c r="BG157"/>
  <c r="BF157"/>
  <c r="T157"/>
  <c r="R157"/>
  <c r="P157"/>
  <c r="BK157"/>
  <c r="J157"/>
  <c r="BE157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6"/>
  <c r="BH146"/>
  <c r="BG146"/>
  <c r="BF146"/>
  <c r="T146"/>
  <c r="R146"/>
  <c r="P146"/>
  <c r="BK146"/>
  <c r="J146"/>
  <c r="BE146"/>
  <c r="BI143"/>
  <c r="BH143"/>
  <c r="BG143"/>
  <c r="BF143"/>
  <c r="T143"/>
  <c r="R143"/>
  <c r="P143"/>
  <c r="BK143"/>
  <c r="J143"/>
  <c r="BE143"/>
  <c r="BI140"/>
  <c r="BH140"/>
  <c r="BG140"/>
  <c r="BF140"/>
  <c r="T140"/>
  <c r="R140"/>
  <c r="P140"/>
  <c r="BK140"/>
  <c r="J140"/>
  <c r="BE140"/>
  <c r="BI137"/>
  <c r="BH137"/>
  <c r="BG137"/>
  <c r="BF137"/>
  <c r="T137"/>
  <c r="T136"/>
  <c r="R137"/>
  <c r="R136"/>
  <c r="P137"/>
  <c r="P136"/>
  <c r="BK137"/>
  <c r="BK136"/>
  <c r="J136"/>
  <c r="J137"/>
  <c r="BE137"/>
  <c r="J66"/>
  <c r="BI132"/>
  <c r="BH132"/>
  <c r="BG132"/>
  <c r="BF132"/>
  <c r="T132"/>
  <c r="R132"/>
  <c r="P132"/>
  <c r="BK132"/>
  <c r="J132"/>
  <c r="BE132"/>
  <c r="BI128"/>
  <c r="BH128"/>
  <c r="BG128"/>
  <c r="BF128"/>
  <c r="T128"/>
  <c r="R128"/>
  <c r="P128"/>
  <c r="BK128"/>
  <c r="J128"/>
  <c r="BE128"/>
  <c r="BI124"/>
  <c r="BH124"/>
  <c r="BG124"/>
  <c r="BF124"/>
  <c r="T124"/>
  <c r="R124"/>
  <c r="P124"/>
  <c r="BK124"/>
  <c r="J124"/>
  <c r="BE124"/>
  <c r="BI120"/>
  <c r="BH120"/>
  <c r="BG120"/>
  <c r="BF120"/>
  <c r="T120"/>
  <c r="R120"/>
  <c r="P120"/>
  <c r="BK120"/>
  <c r="J120"/>
  <c r="BE120"/>
  <c r="BI116"/>
  <c r="BH116"/>
  <c r="BG116"/>
  <c r="BF116"/>
  <c r="T116"/>
  <c r="R116"/>
  <c r="P116"/>
  <c r="BK116"/>
  <c r="J116"/>
  <c r="BE116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62"/>
  <c i="6" r="BH91"/>
  <c r="F38"/>
  <c i="1" r="BC62"/>
  <c i="6" r="BG91"/>
  <c r="F37"/>
  <c i="1" r="BB62"/>
  <c i="6" r="BF91"/>
  <c r="J36"/>
  <c i="1" r="AW62"/>
  <c i="6" r="F36"/>
  <c i="1" r="BA62"/>
  <c i="6" r="T91"/>
  <c r="T90"/>
  <c r="T89"/>
  <c r="T88"/>
  <c r="R91"/>
  <c r="R90"/>
  <c r="R89"/>
  <c r="R88"/>
  <c r="P91"/>
  <c r="P90"/>
  <c r="P89"/>
  <c r="P88"/>
  <c i="1" r="AU62"/>
  <c i="6" r="BK91"/>
  <c r="BK90"/>
  <c r="J90"/>
  <c r="BK89"/>
  <c r="J89"/>
  <c r="BK88"/>
  <c r="J88"/>
  <c r="J63"/>
  <c r="J32"/>
  <c i="1" r="AG62"/>
  <c i="6" r="J91"/>
  <c r="BE91"/>
  <c r="J35"/>
  <c i="1" r="AV62"/>
  <c i="6" r="F35"/>
  <c i="1" r="AZ62"/>
  <c i="6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5" r="J39"/>
  <c r="J38"/>
  <c i="1" r="AY60"/>
  <c i="5" r="J37"/>
  <c i="1" r="AX60"/>
  <c i="5" r="BI96"/>
  <c r="BH96"/>
  <c r="BG96"/>
  <c r="BF96"/>
  <c r="T96"/>
  <c r="T95"/>
  <c r="R96"/>
  <c r="R95"/>
  <c r="P96"/>
  <c r="P95"/>
  <c r="BK96"/>
  <c r="BK95"/>
  <c r="J95"/>
  <c r="J96"/>
  <c r="BE96"/>
  <c r="J64"/>
  <c r="BI91"/>
  <c r="BH91"/>
  <c r="BG91"/>
  <c r="BF91"/>
  <c r="T91"/>
  <c r="R91"/>
  <c r="P91"/>
  <c r="BK91"/>
  <c r="J91"/>
  <c r="BE91"/>
  <c r="BI87"/>
  <c r="F39"/>
  <c i="1" r="BD60"/>
  <c i="5" r="BH87"/>
  <c r="F38"/>
  <c i="1" r="BC60"/>
  <c i="5" r="BG87"/>
  <c r="F37"/>
  <c i="1" r="BB60"/>
  <c i="5" r="BF87"/>
  <c r="J36"/>
  <c i="1" r="AW60"/>
  <c i="5" r="F36"/>
  <c i="1" r="BA60"/>
  <c i="5" r="T87"/>
  <c r="T86"/>
  <c r="R87"/>
  <c r="R86"/>
  <c r="P87"/>
  <c r="P86"/>
  <c i="1" r="AU60"/>
  <c i="5" r="BK87"/>
  <c r="BK86"/>
  <c r="J86"/>
  <c r="J63"/>
  <c r="J32"/>
  <c i="1" r="AG60"/>
  <c i="5" r="J87"/>
  <c r="BE87"/>
  <c r="J35"/>
  <c i="1" r="AV60"/>
  <c i="5" r="F35"/>
  <c i="1" r="AZ60"/>
  <c i="5" r="F82"/>
  <c r="F80"/>
  <c r="E78"/>
  <c r="F58"/>
  <c r="F56"/>
  <c r="E54"/>
  <c r="J41"/>
  <c r="J26"/>
  <c r="E26"/>
  <c r="J83"/>
  <c r="J59"/>
  <c r="J25"/>
  <c r="J23"/>
  <c r="E23"/>
  <c r="J82"/>
  <c r="J58"/>
  <c r="J22"/>
  <c r="J20"/>
  <c r="E20"/>
  <c r="F83"/>
  <c r="F59"/>
  <c r="J19"/>
  <c r="J14"/>
  <c r="J80"/>
  <c r="J56"/>
  <c r="E7"/>
  <c r="E74"/>
  <c r="E50"/>
  <c i="4" r="J39"/>
  <c r="J38"/>
  <c i="1" r="AY59"/>
  <c i="4" r="J37"/>
  <c i="1" r="AX59"/>
  <c i="4" r="BI225"/>
  <c r="BH225"/>
  <c r="BG225"/>
  <c r="BF225"/>
  <c r="T225"/>
  <c r="R225"/>
  <c r="P225"/>
  <c r="BK225"/>
  <c r="J225"/>
  <c r="BE225"/>
  <c r="BI222"/>
  <c r="BH222"/>
  <c r="BG222"/>
  <c r="BF222"/>
  <c r="T222"/>
  <c r="R222"/>
  <c r="P222"/>
  <c r="BK222"/>
  <c r="J222"/>
  <c r="BE222"/>
  <c r="BI218"/>
  <c r="BH218"/>
  <c r="BG218"/>
  <c r="BF218"/>
  <c r="T218"/>
  <c r="R218"/>
  <c r="P218"/>
  <c r="BK218"/>
  <c r="J218"/>
  <c r="BE218"/>
  <c r="BI214"/>
  <c r="BH214"/>
  <c r="BG214"/>
  <c r="BF214"/>
  <c r="T214"/>
  <c r="R214"/>
  <c r="P214"/>
  <c r="BK214"/>
  <c r="J214"/>
  <c r="BE214"/>
  <c r="BI210"/>
  <c r="BH210"/>
  <c r="BG210"/>
  <c r="BF210"/>
  <c r="T210"/>
  <c r="R210"/>
  <c r="P210"/>
  <c r="BK210"/>
  <c r="J210"/>
  <c r="BE210"/>
  <c r="BI206"/>
  <c r="BH206"/>
  <c r="BG206"/>
  <c r="BF206"/>
  <c r="T206"/>
  <c r="R206"/>
  <c r="P206"/>
  <c r="BK206"/>
  <c r="J206"/>
  <c r="BE206"/>
  <c r="BI202"/>
  <c r="BH202"/>
  <c r="BG202"/>
  <c r="BF202"/>
  <c r="T202"/>
  <c r="R202"/>
  <c r="P202"/>
  <c r="BK202"/>
  <c r="J202"/>
  <c r="BE202"/>
  <c r="BI198"/>
  <c r="BH198"/>
  <c r="BG198"/>
  <c r="BF198"/>
  <c r="T198"/>
  <c r="R198"/>
  <c r="P198"/>
  <c r="BK198"/>
  <c r="J198"/>
  <c r="BE198"/>
  <c r="BI194"/>
  <c r="BH194"/>
  <c r="BG194"/>
  <c r="BF194"/>
  <c r="T194"/>
  <c r="R194"/>
  <c r="P194"/>
  <c r="BK194"/>
  <c r="J194"/>
  <c r="BE194"/>
  <c r="BI190"/>
  <c r="BH190"/>
  <c r="BG190"/>
  <c r="BF190"/>
  <c r="T190"/>
  <c r="R190"/>
  <c r="P190"/>
  <c r="BK190"/>
  <c r="J190"/>
  <c r="BE190"/>
  <c r="BI187"/>
  <c r="BH187"/>
  <c r="BG187"/>
  <c r="BF187"/>
  <c r="T187"/>
  <c r="R187"/>
  <c r="P187"/>
  <c r="BK187"/>
  <c r="J187"/>
  <c r="BE187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T177"/>
  <c r="R178"/>
  <c r="R177"/>
  <c r="P178"/>
  <c r="P177"/>
  <c r="BK178"/>
  <c r="BK177"/>
  <c r="J177"/>
  <c r="J178"/>
  <c r="BE178"/>
  <c r="J66"/>
  <c r="BI173"/>
  <c r="BH173"/>
  <c r="BG173"/>
  <c r="BF173"/>
  <c r="T173"/>
  <c r="R173"/>
  <c r="P173"/>
  <c r="BK173"/>
  <c r="J173"/>
  <c r="BE173"/>
  <c r="BI169"/>
  <c r="BH169"/>
  <c r="BG169"/>
  <c r="BF169"/>
  <c r="T169"/>
  <c r="R169"/>
  <c r="P169"/>
  <c r="BK169"/>
  <c r="J169"/>
  <c r="BE169"/>
  <c r="BI165"/>
  <c r="BH165"/>
  <c r="BG165"/>
  <c r="BF165"/>
  <c r="T165"/>
  <c r="R165"/>
  <c r="P165"/>
  <c r="BK165"/>
  <c r="J165"/>
  <c r="BE165"/>
  <c r="BI161"/>
  <c r="BH161"/>
  <c r="BG161"/>
  <c r="BF161"/>
  <c r="T161"/>
  <c r="R161"/>
  <c r="P161"/>
  <c r="BK161"/>
  <c r="J161"/>
  <c r="BE161"/>
  <c r="BI157"/>
  <c r="BH157"/>
  <c r="BG157"/>
  <c r="BF157"/>
  <c r="T157"/>
  <c r="R157"/>
  <c r="P157"/>
  <c r="BK157"/>
  <c r="J157"/>
  <c r="BE157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5"/>
  <c r="BH145"/>
  <c r="BG145"/>
  <c r="BF145"/>
  <c r="T145"/>
  <c r="R145"/>
  <c r="P145"/>
  <c r="BK145"/>
  <c r="J145"/>
  <c r="BE145"/>
  <c r="BI142"/>
  <c r="BH142"/>
  <c r="BG142"/>
  <c r="BF142"/>
  <c r="T142"/>
  <c r="R142"/>
  <c r="P142"/>
  <c r="BK142"/>
  <c r="J142"/>
  <c r="BE142"/>
  <c r="BI139"/>
  <c r="BH139"/>
  <c r="BG139"/>
  <c r="BF139"/>
  <c r="T139"/>
  <c r="R139"/>
  <c r="P139"/>
  <c r="BK139"/>
  <c r="J139"/>
  <c r="BE139"/>
  <c r="BI136"/>
  <c r="BH136"/>
  <c r="BG136"/>
  <c r="BF136"/>
  <c r="T136"/>
  <c r="R136"/>
  <c r="P136"/>
  <c r="BK136"/>
  <c r="J136"/>
  <c r="BE136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59"/>
  <c i="4" r="BH91"/>
  <c r="F38"/>
  <c i="1" r="BC59"/>
  <c i="4" r="BG91"/>
  <c r="F37"/>
  <c i="1" r="BB59"/>
  <c i="4" r="BF91"/>
  <c r="J36"/>
  <c i="1" r="AW59"/>
  <c i="4" r="F36"/>
  <c i="1" r="BA59"/>
  <c i="4" r="T91"/>
  <c r="T90"/>
  <c r="T89"/>
  <c r="T88"/>
  <c r="R91"/>
  <c r="R90"/>
  <c r="R89"/>
  <c r="R88"/>
  <c r="P91"/>
  <c r="P90"/>
  <c r="P89"/>
  <c r="P88"/>
  <c i="1" r="AU59"/>
  <c i="4" r="BK91"/>
  <c r="BK90"/>
  <c r="J90"/>
  <c r="BK89"/>
  <c r="J89"/>
  <c r="BK88"/>
  <c r="J88"/>
  <c r="J63"/>
  <c r="J32"/>
  <c i="1" r="AG59"/>
  <c i="4" r="J91"/>
  <c r="BE91"/>
  <c r="J35"/>
  <c i="1" r="AV59"/>
  <c i="4" r="F35"/>
  <c i="1" r="AZ59"/>
  <c i="4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3" r="J39"/>
  <c r="J38"/>
  <c i="1" r="AY57"/>
  <c i="3" r="J37"/>
  <c i="1" r="AX57"/>
  <c i="3" r="BI96"/>
  <c r="BH96"/>
  <c r="BG96"/>
  <c r="BF96"/>
  <c r="T96"/>
  <c r="T95"/>
  <c r="R96"/>
  <c r="R95"/>
  <c r="P96"/>
  <c r="P95"/>
  <c r="BK96"/>
  <c r="BK95"/>
  <c r="J95"/>
  <c r="J96"/>
  <c r="BE96"/>
  <c r="J64"/>
  <c r="BI91"/>
  <c r="BH91"/>
  <c r="BG91"/>
  <c r="BF91"/>
  <c r="T91"/>
  <c r="R91"/>
  <c r="P91"/>
  <c r="BK91"/>
  <c r="J91"/>
  <c r="BE91"/>
  <c r="BI87"/>
  <c r="F39"/>
  <c i="1" r="BD57"/>
  <c i="3" r="BH87"/>
  <c r="F38"/>
  <c i="1" r="BC57"/>
  <c i="3" r="BG87"/>
  <c r="F37"/>
  <c i="1" r="BB57"/>
  <c i="3" r="BF87"/>
  <c r="J36"/>
  <c i="1" r="AW57"/>
  <c i="3" r="F36"/>
  <c i="1" r="BA57"/>
  <c i="3" r="T87"/>
  <c r="T86"/>
  <c r="R87"/>
  <c r="R86"/>
  <c r="P87"/>
  <c r="P86"/>
  <c i="1" r="AU57"/>
  <c i="3" r="BK87"/>
  <c r="BK86"/>
  <c r="J86"/>
  <c r="J63"/>
  <c r="J32"/>
  <c i="1" r="AG57"/>
  <c i="3" r="J87"/>
  <c r="BE87"/>
  <c r="J35"/>
  <c i="1" r="AV57"/>
  <c i="3" r="F35"/>
  <c i="1" r="AZ57"/>
  <c i="3" r="F82"/>
  <c r="F80"/>
  <c r="E78"/>
  <c r="F58"/>
  <c r="F56"/>
  <c r="E54"/>
  <c r="J41"/>
  <c r="J26"/>
  <c r="E26"/>
  <c r="J83"/>
  <c r="J59"/>
  <c r="J25"/>
  <c r="J23"/>
  <c r="E23"/>
  <c r="J82"/>
  <c r="J58"/>
  <c r="J22"/>
  <c r="J20"/>
  <c r="E20"/>
  <c r="F83"/>
  <c r="F59"/>
  <c r="J19"/>
  <c r="J14"/>
  <c r="J80"/>
  <c r="J56"/>
  <c r="E7"/>
  <c r="E74"/>
  <c r="E50"/>
  <c i="2" r="J39"/>
  <c r="J38"/>
  <c i="1" r="AY56"/>
  <c i="2" r="J37"/>
  <c i="1" r="AX56"/>
  <c i="2" r="BI231"/>
  <c r="BH231"/>
  <c r="BG231"/>
  <c r="BF231"/>
  <c r="T231"/>
  <c r="R231"/>
  <c r="P231"/>
  <c r="BK231"/>
  <c r="J231"/>
  <c r="BE231"/>
  <c r="BI228"/>
  <c r="BH228"/>
  <c r="BG228"/>
  <c r="BF228"/>
  <c r="T228"/>
  <c r="R228"/>
  <c r="P228"/>
  <c r="BK228"/>
  <c r="J228"/>
  <c r="BE228"/>
  <c r="BI225"/>
  <c r="BH225"/>
  <c r="BG225"/>
  <c r="BF225"/>
  <c r="T225"/>
  <c r="R225"/>
  <c r="P225"/>
  <c r="BK225"/>
  <c r="J225"/>
  <c r="BE225"/>
  <c r="BI222"/>
  <c r="BH222"/>
  <c r="BG222"/>
  <c r="BF222"/>
  <c r="T222"/>
  <c r="R222"/>
  <c r="P222"/>
  <c r="BK222"/>
  <c r="J222"/>
  <c r="BE222"/>
  <c r="BI218"/>
  <c r="BH218"/>
  <c r="BG218"/>
  <c r="BF218"/>
  <c r="T218"/>
  <c r="R218"/>
  <c r="P218"/>
  <c r="BK218"/>
  <c r="J218"/>
  <c r="BE218"/>
  <c r="BI214"/>
  <c r="BH214"/>
  <c r="BG214"/>
  <c r="BF214"/>
  <c r="T214"/>
  <c r="R214"/>
  <c r="P214"/>
  <c r="BK214"/>
  <c r="J214"/>
  <c r="BE214"/>
  <c r="BI210"/>
  <c r="BH210"/>
  <c r="BG210"/>
  <c r="BF210"/>
  <c r="T210"/>
  <c r="R210"/>
  <c r="P210"/>
  <c r="BK210"/>
  <c r="J210"/>
  <c r="BE210"/>
  <c r="BI206"/>
  <c r="BH206"/>
  <c r="BG206"/>
  <c r="BF206"/>
  <c r="T206"/>
  <c r="R206"/>
  <c r="P206"/>
  <c r="BK206"/>
  <c r="J206"/>
  <c r="BE206"/>
  <c r="BI202"/>
  <c r="BH202"/>
  <c r="BG202"/>
  <c r="BF202"/>
  <c r="T202"/>
  <c r="R202"/>
  <c r="P202"/>
  <c r="BK202"/>
  <c r="J202"/>
  <c r="BE202"/>
  <c r="BI198"/>
  <c r="BH198"/>
  <c r="BG198"/>
  <c r="BF198"/>
  <c r="T198"/>
  <c r="R198"/>
  <c r="P198"/>
  <c r="BK198"/>
  <c r="J198"/>
  <c r="BE198"/>
  <c r="BI194"/>
  <c r="BH194"/>
  <c r="BG194"/>
  <c r="BF194"/>
  <c r="T194"/>
  <c r="R194"/>
  <c r="P194"/>
  <c r="BK194"/>
  <c r="J194"/>
  <c r="BE194"/>
  <c r="BI190"/>
  <c r="BH190"/>
  <c r="BG190"/>
  <c r="BF190"/>
  <c r="T190"/>
  <c r="R190"/>
  <c r="P190"/>
  <c r="BK190"/>
  <c r="J190"/>
  <c r="BE190"/>
  <c r="BI187"/>
  <c r="BH187"/>
  <c r="BG187"/>
  <c r="BF187"/>
  <c r="T187"/>
  <c r="R187"/>
  <c r="P187"/>
  <c r="BK187"/>
  <c r="J187"/>
  <c r="BE187"/>
  <c r="BI184"/>
  <c r="BH184"/>
  <c r="BG184"/>
  <c r="BF184"/>
  <c r="T184"/>
  <c r="R184"/>
  <c r="P184"/>
  <c r="BK184"/>
  <c r="J184"/>
  <c r="BE184"/>
  <c r="BI181"/>
  <c r="BH181"/>
  <c r="BG181"/>
  <c r="BF181"/>
  <c r="T181"/>
  <c r="R181"/>
  <c r="P181"/>
  <c r="BK181"/>
  <c r="J181"/>
  <c r="BE181"/>
  <c r="BI178"/>
  <c r="BH178"/>
  <c r="BG178"/>
  <c r="BF178"/>
  <c r="T178"/>
  <c r="T177"/>
  <c r="R178"/>
  <c r="R177"/>
  <c r="P178"/>
  <c r="P177"/>
  <c r="BK178"/>
  <c r="BK177"/>
  <c r="J177"/>
  <c r="J178"/>
  <c r="BE178"/>
  <c r="J66"/>
  <c r="BI173"/>
  <c r="BH173"/>
  <c r="BG173"/>
  <c r="BF173"/>
  <c r="T173"/>
  <c r="R173"/>
  <c r="P173"/>
  <c r="BK173"/>
  <c r="J173"/>
  <c r="BE173"/>
  <c r="BI169"/>
  <c r="BH169"/>
  <c r="BG169"/>
  <c r="BF169"/>
  <c r="T169"/>
  <c r="R169"/>
  <c r="P169"/>
  <c r="BK169"/>
  <c r="J169"/>
  <c r="BE169"/>
  <c r="BI165"/>
  <c r="BH165"/>
  <c r="BG165"/>
  <c r="BF165"/>
  <c r="T165"/>
  <c r="R165"/>
  <c r="P165"/>
  <c r="BK165"/>
  <c r="J165"/>
  <c r="BE165"/>
  <c r="BI161"/>
  <c r="BH161"/>
  <c r="BG161"/>
  <c r="BF161"/>
  <c r="T161"/>
  <c r="R161"/>
  <c r="P161"/>
  <c r="BK161"/>
  <c r="J161"/>
  <c r="BE161"/>
  <c r="BI157"/>
  <c r="BH157"/>
  <c r="BG157"/>
  <c r="BF157"/>
  <c r="T157"/>
  <c r="R157"/>
  <c r="P157"/>
  <c r="BK157"/>
  <c r="J157"/>
  <c r="BE157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5"/>
  <c r="BH145"/>
  <c r="BG145"/>
  <c r="BF145"/>
  <c r="T145"/>
  <c r="R145"/>
  <c r="P145"/>
  <c r="BK145"/>
  <c r="J145"/>
  <c r="BE145"/>
  <c r="BI142"/>
  <c r="BH142"/>
  <c r="BG142"/>
  <c r="BF142"/>
  <c r="T142"/>
  <c r="R142"/>
  <c r="P142"/>
  <c r="BK142"/>
  <c r="J142"/>
  <c r="BE142"/>
  <c r="BI139"/>
  <c r="BH139"/>
  <c r="BG139"/>
  <c r="BF139"/>
  <c r="T139"/>
  <c r="R139"/>
  <c r="P139"/>
  <c r="BK139"/>
  <c r="J139"/>
  <c r="BE139"/>
  <c r="BI136"/>
  <c r="BH136"/>
  <c r="BG136"/>
  <c r="BF136"/>
  <c r="T136"/>
  <c r="R136"/>
  <c r="P136"/>
  <c r="BK136"/>
  <c r="J136"/>
  <c r="BE136"/>
  <c r="BI133"/>
  <c r="BH133"/>
  <c r="BG133"/>
  <c r="BF133"/>
  <c r="T133"/>
  <c r="R133"/>
  <c r="P133"/>
  <c r="BK133"/>
  <c r="J133"/>
  <c r="BE133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8"/>
  <c r="BH118"/>
  <c r="BG118"/>
  <c r="BF118"/>
  <c r="T118"/>
  <c r="R118"/>
  <c r="P118"/>
  <c r="BK118"/>
  <c r="J118"/>
  <c r="BE118"/>
  <c r="BI115"/>
  <c r="BH115"/>
  <c r="BG115"/>
  <c r="BF115"/>
  <c r="T115"/>
  <c r="R115"/>
  <c r="P115"/>
  <c r="BK115"/>
  <c r="J115"/>
  <c r="BE115"/>
  <c r="BI112"/>
  <c r="BH112"/>
  <c r="BG112"/>
  <c r="BF112"/>
  <c r="T112"/>
  <c r="R112"/>
  <c r="P112"/>
  <c r="BK112"/>
  <c r="J112"/>
  <c r="BE112"/>
  <c r="BI109"/>
  <c r="BH109"/>
  <c r="BG109"/>
  <c r="BF109"/>
  <c r="T109"/>
  <c r="R109"/>
  <c r="P109"/>
  <c r="BK109"/>
  <c r="J109"/>
  <c r="BE109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7"/>
  <c r="BH97"/>
  <c r="BG97"/>
  <c r="BF97"/>
  <c r="T97"/>
  <c r="R97"/>
  <c r="P97"/>
  <c r="BK97"/>
  <c r="J97"/>
  <c r="BE97"/>
  <c r="BI94"/>
  <c r="BH94"/>
  <c r="BG94"/>
  <c r="BF94"/>
  <c r="T94"/>
  <c r="R94"/>
  <c r="P94"/>
  <c r="BK94"/>
  <c r="J94"/>
  <c r="BE94"/>
  <c r="BI91"/>
  <c r="F39"/>
  <c i="1" r="BD56"/>
  <c i="2" r="BH91"/>
  <c r="F38"/>
  <c i="1" r="BC56"/>
  <c i="2" r="BG91"/>
  <c r="F37"/>
  <c i="1" r="BB56"/>
  <c i="2" r="BF91"/>
  <c r="J36"/>
  <c i="1" r="AW56"/>
  <c i="2" r="F36"/>
  <c i="1" r="BA56"/>
  <c i="2" r="T91"/>
  <c r="T90"/>
  <c r="T89"/>
  <c r="T88"/>
  <c r="R91"/>
  <c r="R90"/>
  <c r="R89"/>
  <c r="R88"/>
  <c r="P91"/>
  <c r="P90"/>
  <c r="P89"/>
  <c r="P88"/>
  <c i="1" r="AU56"/>
  <c i="2" r="BK91"/>
  <c r="BK90"/>
  <c r="J90"/>
  <c r="BK89"/>
  <c r="J89"/>
  <c r="BK88"/>
  <c r="J88"/>
  <c r="J63"/>
  <c r="J32"/>
  <c i="1" r="AG56"/>
  <c i="2" r="J91"/>
  <c r="BE91"/>
  <c r="J35"/>
  <c i="1" r="AV56"/>
  <c i="2" r="F35"/>
  <c i="1" r="AZ56"/>
  <c i="2" r="J65"/>
  <c r="J64"/>
  <c r="F84"/>
  <c r="F82"/>
  <c r="E80"/>
  <c r="F58"/>
  <c r="F56"/>
  <c r="E54"/>
  <c r="J41"/>
  <c r="J26"/>
  <c r="E26"/>
  <c r="J85"/>
  <c r="J59"/>
  <c r="J25"/>
  <c r="J23"/>
  <c r="E23"/>
  <c r="J84"/>
  <c r="J58"/>
  <c r="J22"/>
  <c r="J20"/>
  <c r="E20"/>
  <c r="F85"/>
  <c r="F59"/>
  <c r="J19"/>
  <c r="J14"/>
  <c r="J82"/>
  <c r="J56"/>
  <c r="E7"/>
  <c r="E76"/>
  <c r="E50"/>
  <c i="1" r="BD70"/>
  <c r="BC70"/>
  <c r="BB70"/>
  <c r="BA70"/>
  <c r="AZ70"/>
  <c r="AY70"/>
  <c r="AX70"/>
  <c r="AW70"/>
  <c r="AV70"/>
  <c r="AU70"/>
  <c r="AT70"/>
  <c r="AS70"/>
  <c r="AG70"/>
  <c r="BD67"/>
  <c r="BC67"/>
  <c r="BB67"/>
  <c r="BA67"/>
  <c r="AZ67"/>
  <c r="AY67"/>
  <c r="AX67"/>
  <c r="AW67"/>
  <c r="AV67"/>
  <c r="AU67"/>
  <c r="AT67"/>
  <c r="AS67"/>
  <c r="AG67"/>
  <c r="BD64"/>
  <c r="BC64"/>
  <c r="BB64"/>
  <c r="BA64"/>
  <c r="AZ64"/>
  <c r="AY64"/>
  <c r="AX64"/>
  <c r="AW64"/>
  <c r="AV64"/>
  <c r="AU64"/>
  <c r="AT64"/>
  <c r="AS64"/>
  <c r="AG64"/>
  <c r="BD61"/>
  <c r="BC61"/>
  <c r="BB61"/>
  <c r="BA61"/>
  <c r="AZ61"/>
  <c r="AY61"/>
  <c r="AX61"/>
  <c r="AW61"/>
  <c r="AV61"/>
  <c r="AU61"/>
  <c r="AT61"/>
  <c r="AS61"/>
  <c r="AG61"/>
  <c r="BD58"/>
  <c r="BC58"/>
  <c r="BB58"/>
  <c r="BA58"/>
  <c r="AZ58"/>
  <c r="AY58"/>
  <c r="AX58"/>
  <c r="AW58"/>
  <c r="AV58"/>
  <c r="AU58"/>
  <c r="AT58"/>
  <c r="AS58"/>
  <c r="AG58"/>
  <c r="BD55"/>
  <c r="BC55"/>
  <c r="BB55"/>
  <c r="BA55"/>
  <c r="AZ55"/>
  <c r="AY55"/>
  <c r="AX55"/>
  <c r="AW55"/>
  <c r="AV55"/>
  <c r="AU55"/>
  <c r="AT55"/>
  <c r="AS55"/>
  <c r="AG55"/>
  <c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73"/>
  <c r="AN73"/>
  <c r="AT72"/>
  <c r="AN72"/>
  <c r="AT71"/>
  <c r="AN71"/>
  <c r="AN70"/>
  <c r="AT69"/>
  <c r="AN69"/>
  <c r="AT68"/>
  <c r="AN68"/>
  <c r="AN67"/>
  <c r="AT66"/>
  <c r="AN66"/>
  <c r="AT65"/>
  <c r="AN65"/>
  <c r="AN64"/>
  <c r="AT63"/>
  <c r="AN63"/>
  <c r="AT62"/>
  <c r="AN62"/>
  <c r="AN61"/>
  <c r="AT60"/>
  <c r="AN60"/>
  <c r="AT59"/>
  <c r="AN59"/>
  <c r="AN58"/>
  <c r="AT57"/>
  <c r="AN57"/>
  <c r="AT56"/>
  <c r="AN56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<sst xmlns="http://schemas.openxmlformats.org/spreadsheetml/2006/main">
  <si>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</si>
  <si>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</si>
  <si>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</si>
  <si>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</si>
  <si>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</si>
  <si>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{28197264-367c-4c62-aa83-071afa9e278d}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</si>
  <si>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</si>
  <si>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</si>
  <si>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</si>
  <si>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</si>
  <si>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</si>
  <si>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</si>
  <si>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</si>
  <si>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</si>
  <si>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VZ65419070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</si>
  <si>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</si>
  <si>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</si>
  <si>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Opravné práce v úseku Č. Velenice - Borovany</t>
  </si>
  <si>
    <t>KSO:</t>
  </si>
  <si>
    <t>CC-CZ:</t>
  </si>
  <si>
    <t>Místo:</t>
  </si>
  <si>
    <t>trať dle JŘ č. 199, v úseku Č. Velenice - Borovany</t>
  </si>
  <si>
    <t>Datum:</t>
  </si>
  <si>
    <t>23. 5. 2019</t>
  </si>
  <si>
    <t>Zadavatel:</t>
  </si>
  <si>
    <t>IČ:</t>
  </si>
  <si>
    <t>709 94 234</t>
  </si>
  <si>
    <t>SŽDC,státní organizace,OŘ Plzeň,ST Č.Budějovice</t>
  </si>
  <si>
    <t>DIČ:</t>
  </si>
  <si>
    <t>CZ70994234</t>
  </si>
  <si>
    <t>Uchazeč:</t>
  </si>
  <si>
    <t>Vyplň údaj</t>
  </si>
  <si>
    <t>Projektant:</t>
  </si>
  <si>
    <t xml:space="preserve"> 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</si>
  <si>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</si>
  <si>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</si>
  <si>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</si>
  <si>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</si>
  <si>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</si>
  <si>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</si>
  <si>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</si>
  <si>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</si>
  <si>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</si>
  <si>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</si>
  <si>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</si>
  <si>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</si>
  <si>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</si>
  <si>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</si>
  <si>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</si>
  <si>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</si>
  <si>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</si>
  <si>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</si>
  <si>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</si>
  <si>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</si>
  <si>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</si>
  <si>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</si>
  <si>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</si>
  <si>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</si>
  <si>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</si>
  <si>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</si>
  <si>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</si>
  <si>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</si>
  <si>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</si>
  <si>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</si>
  <si>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</si>
  <si>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</si>
  <si>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</si>
  <si>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</si>
  <si>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</si>
  <si>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</si>
  <si>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</si>
  <si>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</si>
  <si>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</si>
  <si>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</si>
  <si>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</si>
  <si>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1</t>
  </si>
  <si>
    <t>Přejezd P1086</t>
  </si>
  <si>
    <t>STA</t>
  </si>
  <si>
    <t>1</t>
  </si>
  <si>
    <t>{4727432c-4ccf-4808-aa48-31bdd805e5d3}</t>
  </si>
  <si>
    <t>2</t>
  </si>
  <si>
    <t>/</t>
  </si>
  <si>
    <t>SO 1.1</t>
  </si>
  <si>
    <t>železniční svršek</t>
  </si>
  <si>
    <t>Soupis</t>
  </si>
  <si>
    <t>{8908ebc0-1ddf-4af0-9337-1927036f675e}</t>
  </si>
  <si>
    <t>SO 1.2</t>
  </si>
  <si>
    <t>materiál a práce zadavatele</t>
  </si>
  <si>
    <t>{19423aec-70bd-487d-abe3-0401d7cfe1ff}</t>
  </si>
  <si>
    <t>SO 2</t>
  </si>
  <si>
    <t>Přejezd P1087</t>
  </si>
  <si>
    <t>{1a1b3e84-f789-4f3a-977b-eb206bfe5d6a}</t>
  </si>
  <si>
    <t>SO 2.1</t>
  </si>
  <si>
    <t>{4d4c20a1-0af6-4d99-a4e1-a89d65e22b75}</t>
  </si>
  <si>
    <t>SO 2.2</t>
  </si>
  <si>
    <t>{14558a75-5610-4221-8614-1258a5c4e0fe}</t>
  </si>
  <si>
    <t>SO 3</t>
  </si>
  <si>
    <t>SVK v km 177,520 - 177,970</t>
  </si>
  <si>
    <t>{1e7f9b74-96a8-44f7-b44c-0e3478563857}</t>
  </si>
  <si>
    <t>SO 3.1</t>
  </si>
  <si>
    <t>{d50aca56-6c56-4279-bc85-d3ac3f67373e}</t>
  </si>
  <si>
    <t>SO 3.2</t>
  </si>
  <si>
    <t>materiál zadavatele</t>
  </si>
  <si>
    <t>{7dade265-23a3-4384-bdcb-e64202fe11e5}</t>
  </si>
  <si>
    <t>SO 4</t>
  </si>
  <si>
    <t>Strojní čištění v km 185,400 - 186,540</t>
  </si>
  <si>
    <t>{62c83088-0d7e-4780-8bfa-1e4517136a15}</t>
  </si>
  <si>
    <t>SO 4.1</t>
  </si>
  <si>
    <t>želeniční svršek</t>
  </si>
  <si>
    <t>{7a9bc2a9-eb6c-4b84-bb87-5546cd929454}</t>
  </si>
  <si>
    <t>SO 4.2</t>
  </si>
  <si>
    <t>{1127b39d-df0f-4c94-adaa-7917a3579fab}</t>
  </si>
  <si>
    <t>SO 5</t>
  </si>
  <si>
    <t>SVK a SVP v km 190,190 - 190,640</t>
  </si>
  <si>
    <t>{0b89e4d6-ffc7-41c2-815c-fbc946b1d1dd}</t>
  </si>
  <si>
    <t>SO 5.1</t>
  </si>
  <si>
    <t>{1340793b-d68c-40d2-80f4-c5516e9ec0df}</t>
  </si>
  <si>
    <t>SO 5.2</t>
  </si>
  <si>
    <t>{15f1db3b-7213-4ce1-a83c-143ddc4369fd}</t>
  </si>
  <si>
    <t>SO 6</t>
  </si>
  <si>
    <t>SVK v km 191,507 - 191,810</t>
  </si>
  <si>
    <t>{9a854bbb-d7f0-43c9-8a99-3fba26b76092}</t>
  </si>
  <si>
    <t>SO 6.1</t>
  </si>
  <si>
    <t>{da87dfff-af5c-4220-b9e0-8f022978508e}</t>
  </si>
  <si>
    <t>SO 6.2</t>
  </si>
  <si>
    <t>{c291f45c-c715-4d3a-a7ee-ceea33c8f056}</t>
  </si>
  <si>
    <t>VON</t>
  </si>
  <si>
    <t>Vedlejší a ostatní náklady</t>
  </si>
  <si>
    <t>{d8736b73-7f28-4039-b41c-4e321594a9f6}</t>
  </si>
  <si>
    <t>KRYCÍ LIST SOUPISU PRACÍ</t>
  </si>
  <si>
    <t>Objekt:</t>
  </si>
  <si>
    <t>SO 1 - Přejezd P1086</t>
  </si>
  <si>
    <t>Soupis:</t>
  </si>
  <si>
    <t>SO 1.1 - železniční svršek</t>
  </si>
  <si>
    <t>trať dle JŘ č. 199, v úseku Č. Velenice - N. Hrady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</si>
  <si>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</si>
  <si>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</si>
  <si>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</si>
  <si>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</si>
  <si>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</si>
  <si>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</si>
  <si>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</si>
  <si>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</si>
  <si>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</si>
  <si>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</si>
  <si>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</si>
  <si>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</si>
  <si>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</si>
  <si>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</si>
  <si>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</si>
  <si>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</si>
  <si>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</si>
  <si>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</si>
  <si>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</si>
  <si>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</si>
  <si>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</si>
  <si>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</si>
  <si>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</si>
  <si>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</si>
  <si>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</si>
  <si>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</si>
  <si>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</si>
  <si>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5905035120</t>
  </si>
  <si>
    <t>Výměna KL malou těžící mechanizací včetně lavičky lože zapuštěné</t>
  </si>
  <si>
    <t>m3</t>
  </si>
  <si>
    <t>Sborník UOŽI 01 2019</t>
  </si>
  <si>
    <t>4</t>
  </si>
  <si>
    <t>-995121878</t>
  </si>
  <si>
    <t>PP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</si>
  <si>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</si>
  <si>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VV</t>
  </si>
  <si>
    <t>10*1</t>
  </si>
  <si>
    <t>5905105030</t>
  </si>
  <si>
    <t>Doplnění KL kamenivem souvisle strojně v koleji</t>
  </si>
  <si>
    <t>-1158961250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</si>
  <si>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</si>
  <si>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20*1</t>
  </si>
  <si>
    <t>3</t>
  </si>
  <si>
    <t>5905110010</t>
  </si>
  <si>
    <t>Snížení KL pod patou kolejnice v koleji</t>
  </si>
  <si>
    <t>km</t>
  </si>
  <si>
    <t>-1800572538</t>
  </si>
  <si>
    <t>Snížení KL pod patou kolejnice v koleji. Poznámka: 1. V cenách jsou započteny náklady na snížení KL pod patou kolejnice ručně vidlemi. 2. V cenách nejsou obsaženy náklady na doplnění a dodávku kameniva.</t>
  </si>
  <si>
    <t>0,2*1</t>
  </si>
  <si>
    <t>5906030120</t>
  </si>
  <si>
    <t>Ojedinělá výměna pražce současně s výměnou nebo čištěním KL pražec betonový příčný vystrojený</t>
  </si>
  <si>
    <t>kus</t>
  </si>
  <si>
    <t>566444288</t>
  </si>
  <si>
    <t>Ojedinělá výměna pražce současně s výměnou nebo čištěním KL pražec betonový příčný vystrojený. Poznámka: 1. V cenách jsou započteny náklady na demontáž upevňovadel, výměnu a podbití pražce, montáž upevňovadel a ošetření součástí mazivem. U nevystrojených a výhybkových pražců dřevěných vrtání otvorů pro vrtule. 2. V cenách nejsou obsaženy náklady na odstranění KL, rozrušení lavičky, úpravu KL do profilu, snížení KL pod patou kolejnice, doplnění kameniva, dodávku materiálu, dopravu výzisku na skládku a skládkovné.</t>
  </si>
  <si>
    <t>45*1</t>
  </si>
  <si>
    <t>5906105010</t>
  </si>
  <si>
    <t>Demontáž pražce dřevěný</t>
  </si>
  <si>
    <t>-1662215413</t>
  </si>
  <si>
    <t>Demontáž pražce dřevěný. Poznámka: 1. V cenách jsou započteny náklady na manipulaci, demontáž, odstrojení do součástí a uložení pražců.</t>
  </si>
  <si>
    <t>7</t>
  </si>
  <si>
    <t>5907015410</t>
  </si>
  <si>
    <t>Ojedinělá výměna kolejnic současně s výměnou kompletů a pryžové podložky tv. S49 rozdělení "c"</t>
  </si>
  <si>
    <t>m</t>
  </si>
  <si>
    <t>-1098561274</t>
  </si>
  <si>
    <t>Ojedinělá výměna kolejnic současně s výměnou kompletů a pryžové podložky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</si>
  <si>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2*25</t>
  </si>
  <si>
    <t>6</t>
  </si>
  <si>
    <t>5907050120</t>
  </si>
  <si>
    <t>Dělení kolejnic kyslíkem tv. S49</t>
  </si>
  <si>
    <t>-787693253</t>
  </si>
  <si>
    <t>Dělení kolejnic kyslíkem tv. S49. Poznámka: 1. V cenách jsou započteny náklady na manipulaci podložení, označení a provedení řezu kolejnice.</t>
  </si>
  <si>
    <t>2*2</t>
  </si>
  <si>
    <t>18</t>
  </si>
  <si>
    <t>5909031020</t>
  </si>
  <si>
    <t>Úprava GPK koleje směrové a výškové uspořádání pražce betonové</t>
  </si>
  <si>
    <t>619351693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</si>
  <si>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 2. V cenách nejsou obsaženy náklady doplnění a dodávku kameniva a snížení KL pod patou kolejnice.</t>
  </si>
  <si>
    <t>8</t>
  </si>
  <si>
    <t>5910020130</t>
  </si>
  <si>
    <t>Svařování kolejnic termitem plný předehřev standardní spára svar jednotlivý tv. S49</t>
  </si>
  <si>
    <t>svar</t>
  </si>
  <si>
    <t>-73059436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</si>
  <si>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</si>
  <si>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4*1</t>
  </si>
  <si>
    <t>47</t>
  </si>
  <si>
    <t>5910035030</t>
  </si>
  <si>
    <t>Dosažení dovolené upínací teploty v BK prodloužením kolejnicového pásu v koleji tv. S49</t>
  </si>
  <si>
    <t>999305767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</si>
  <si>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</si>
  <si>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2*1</t>
  </si>
  <si>
    <t>10</t>
  </si>
  <si>
    <t>5910040310</t>
  </si>
  <si>
    <t>Umožnění volné dilatace kolejnice demontáž upevňovadel s osazením kluzných podložek rozdělení pražců "c"</t>
  </si>
  <si>
    <t>718529115</t>
  </si>
  <si>
    <t>Umožnění volné dilatace kolejnice demontáž upevňovadel s osazením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</si>
  <si>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(50+25+50)*2</t>
  </si>
  <si>
    <t>9</t>
  </si>
  <si>
    <t>5910040410</t>
  </si>
  <si>
    <t>Umožnění volné dilatace kolejnice montáž upevňovadel s odstraněním kluzných podložek rozdělení pražců "c"</t>
  </si>
  <si>
    <t>676901267</t>
  </si>
  <si>
    <t>Umožnění volné dilatace kolejnice montáž upevňovadel s odstraněním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</si>
  <si>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17</t>
  </si>
  <si>
    <t>5913040020</t>
  </si>
  <si>
    <t>Montáž celopryžové přejezdové konstrukce málo zatížené v koleji část vnitřní</t>
  </si>
  <si>
    <t>1894699981</t>
  </si>
  <si>
    <t>Montáž celopryžové přejezdové konstrukce málo zatížené v koleji část vnitřní. Poznámka: 1. V cenách jsou započteny náklady na montáž konstrukce. 2. V cenách nejsou obsaženy náklady na dodávku materiálu.</t>
  </si>
  <si>
    <t>7,20*1</t>
  </si>
  <si>
    <t>44</t>
  </si>
  <si>
    <t>5913215020</t>
  </si>
  <si>
    <t>Demontáž kolejnicových dílů přejezdu ochranná kolejnice</t>
  </si>
  <si>
    <t>1767563777</t>
  </si>
  <si>
    <t>Demontáž kolejnicových dílů přejezdu ochranná kolejnice. Poznámka: 1. V cenách jsou započteny náklady na demontáž a naložení na dopravní prostředek.</t>
  </si>
  <si>
    <t>2*6</t>
  </si>
  <si>
    <t>45</t>
  </si>
  <si>
    <t>5913215040</t>
  </si>
  <si>
    <t>Demontáž kolejnicových dílů přejezdu náběhový klín</t>
  </si>
  <si>
    <t>1233398372</t>
  </si>
  <si>
    <t>Demontáž kolejnicových dílů přejezdu náběhový klín. Poznámka: 1. V cenách jsou započteny náklady na demontáž a naložení na dopravní prostředek.</t>
  </si>
  <si>
    <t>11</t>
  </si>
  <si>
    <t>5913235010</t>
  </si>
  <si>
    <t>Dělení AB komunikace řezáním hloubky do 10 cm</t>
  </si>
  <si>
    <t>287478820</t>
  </si>
  <si>
    <t>Dělení AB komunikace řezáním hloubky do 10 cm. Poznámka: 1. V cenách jsou započteny náklady na provedení úkolu.</t>
  </si>
  <si>
    <t>5,30+5,50</t>
  </si>
  <si>
    <t>12</t>
  </si>
  <si>
    <t>5913240010</t>
  </si>
  <si>
    <t>Odstranění AB komunikace odtěžením nebo frézováním hloubky do 10 cm</t>
  </si>
  <si>
    <t>m2</t>
  </si>
  <si>
    <t>-657835668</t>
  </si>
  <si>
    <t>Odstranění AB komunikace odtěžením nebo frézováním hloubky do 10 cm. Poznámka: 1. V cenách jsou započteny náklady na odtěžení nebo frézování a naložení výzisku na dopravní prostředek.</t>
  </si>
  <si>
    <t>(5,3*1,2)+(5,5*1,2)+(7*1,2)</t>
  </si>
  <si>
    <t>13</t>
  </si>
  <si>
    <t>5913260020</t>
  </si>
  <si>
    <t>Zřízení vozovky betonové s vrstvami tloušťky do 10 cm</t>
  </si>
  <si>
    <t>-1660755031</t>
  </si>
  <si>
    <t>Zřízení vozovky betonové s vrstvami tloušťky do 10 cm. Poznámka: 1. V cenách jsou započteny náklady na zřízení tuhé vyztužené vozovky s cementobetonovým krytem. 2. V cenách nejsou obsaženy náklady na dodávku materiálu.</t>
  </si>
  <si>
    <t>(5,3*1,2)+(5,5*1,2)</t>
  </si>
  <si>
    <t>19</t>
  </si>
  <si>
    <t>M</t>
  </si>
  <si>
    <t>5955101000</t>
  </si>
  <si>
    <t>Kamenivo drcené štěrk frakce 31,5/63 třídy BI</t>
  </si>
  <si>
    <t>t</t>
  </si>
  <si>
    <t>-580529247</t>
  </si>
  <si>
    <t>P</t>
  </si>
  <si>
    <t>Poznámka k položce:_x000d_
dodá zhotovitel</t>
  </si>
  <si>
    <t>20*1,4</t>
  </si>
  <si>
    <t>5958125010</t>
  </si>
  <si>
    <t>Komplety s antikorozní úpravou ŽS 4 (svěrka ŽS4, šroub RS 1, matice M24, podložka Fe6)</t>
  </si>
  <si>
    <t>-1136865485</t>
  </si>
  <si>
    <t>12*4</t>
  </si>
  <si>
    <t>22</t>
  </si>
  <si>
    <t>5958128010</t>
  </si>
  <si>
    <t>Komplety ŽS 4 (šroub RS 1, matice M 24, podložka Fe6, svěrka ŽS4)</t>
  </si>
  <si>
    <t>-280219469</t>
  </si>
  <si>
    <t>33*4</t>
  </si>
  <si>
    <t>23</t>
  </si>
  <si>
    <t>5958158005</t>
  </si>
  <si>
    <t xml:space="preserve">Podložka pryžová pod patu kolejnice S49  183/126/6</t>
  </si>
  <si>
    <t>-713483984</t>
  </si>
  <si>
    <t>45*2</t>
  </si>
  <si>
    <t>24</t>
  </si>
  <si>
    <t>5963101035</t>
  </si>
  <si>
    <t>Přejezd celopryžový Strail panel vnitřní</t>
  </si>
  <si>
    <t>1782948589</t>
  </si>
  <si>
    <t>Poznámka k položce:_x000d_
Jedná se o přejezdové panely vč. náběhových klínů a spínacích táhel._x000d_
_x000d_
dodá zhotovitel</t>
  </si>
  <si>
    <t>12*1</t>
  </si>
  <si>
    <t>25</t>
  </si>
  <si>
    <t>5963146005</t>
  </si>
  <si>
    <t>Asfaltový beton ACO 8 50/70 jemnozrnný-obrusná vrstva</t>
  </si>
  <si>
    <t>-1417957045</t>
  </si>
  <si>
    <t>((5,3*1,2)+(5,5*1,2))*0,05*2,3</t>
  </si>
  <si>
    <t>26</t>
  </si>
  <si>
    <t>5963146015</t>
  </si>
  <si>
    <t>Asfaltový beton ACL 22S 50/70 velmi hrubozrnný-ložní vrstva</t>
  </si>
  <si>
    <t>318351594</t>
  </si>
  <si>
    <t>27</t>
  </si>
  <si>
    <t>5963152000</t>
  </si>
  <si>
    <t>Asfaltová zálivka pro trhliny a spáry</t>
  </si>
  <si>
    <t>kg</t>
  </si>
  <si>
    <t>260291137</t>
  </si>
  <si>
    <t>6*1</t>
  </si>
  <si>
    <t>OST</t>
  </si>
  <si>
    <t>Ostatní</t>
  </si>
  <si>
    <t>29</t>
  </si>
  <si>
    <t>7497351575</t>
  </si>
  <si>
    <t>Montáž přímého ukolejnění svorka se šroubem pro ukolejnění</t>
  </si>
  <si>
    <t>512</t>
  </si>
  <si>
    <t>-689470325</t>
  </si>
  <si>
    <t>28</t>
  </si>
  <si>
    <t>7497371630</t>
  </si>
  <si>
    <t>Demontáže zařízení trakčního vedení svodu propojení nebo ukolejnění na elektrizovaných tratích nebo v kolejových obvodech</t>
  </si>
  <si>
    <t>-835890428</t>
  </si>
  <si>
    <t>Demontáže zařízení trakčního vedení svodu propojení nebo ukolejnění na elektrizovaných tratích nebo v kolejových obvodech - demontáž stávajícího zařízení se všemi pomocnými doplňujícími úpravami</t>
  </si>
  <si>
    <t>31</t>
  </si>
  <si>
    <t>7592005050</t>
  </si>
  <si>
    <t>Montáž počítacího bodu (senzoru) RSR 180</t>
  </si>
  <si>
    <t>1040420885</t>
  </si>
  <si>
    <t>Montáž počítacího bodu (senzoru) RSR 180 - uložení a připevnění na určené místo, seřízení polohy, přezkoušení</t>
  </si>
  <si>
    <t>30</t>
  </si>
  <si>
    <t>7592007050</t>
  </si>
  <si>
    <t>Demontáž počítacího bodu (senzoru) RSR 180</t>
  </si>
  <si>
    <t>1931982017</t>
  </si>
  <si>
    <t>32</t>
  </si>
  <si>
    <t>9902100200</t>
  </si>
  <si>
    <t xml:space="preserve">Doprava dodávek zhotovitele, dodávek objednatele nebo výzisku mechanizací přes 3,5 t sypanin  do 20 km</t>
  </si>
  <si>
    <t>-638771667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</si>
  <si>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</si>
  <si>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starý štěrk 31,5/63</t>
  </si>
  <si>
    <t>33</t>
  </si>
  <si>
    <t>9902100500</t>
  </si>
  <si>
    <t xml:space="preserve">Doprava dodávek zhotovitele, dodávek objednatele nebo výzisku mechanizací přes 3,5 t sypanin  do 60 km</t>
  </si>
  <si>
    <t>-474175371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</si>
  <si>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</si>
  <si>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asfaltová směs</t>
  </si>
  <si>
    <t>((5,3*1,2)+(5,5*1,2))*0,1*2,3</t>
  </si>
  <si>
    <t>34</t>
  </si>
  <si>
    <t>9902100600</t>
  </si>
  <si>
    <t xml:space="preserve">Doprava dodávek zhotovitele, dodávek objednatele nebo výzisku mechanizací přes 3,5 t sypanin  do 80 km</t>
  </si>
  <si>
    <t>888799051</t>
  </si>
  <si>
    <t>Doprava dodávek zhotovitele, dodávek objednatele nebo výzisku mechanizací přes 3,5 t sypanin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</si>
  <si>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odvoz vybouraného materiálu - starý štěrk 31,5/63</t>
  </si>
  <si>
    <t>10*1,7</t>
  </si>
  <si>
    <t>39</t>
  </si>
  <si>
    <t>9902200100</t>
  </si>
  <si>
    <t>Doprava dodávek zhotovitele, dodávek objednatele nebo výzisku mechanizací přes 3,5 t objemnějšího kusového materiálu do 10 km</t>
  </si>
  <si>
    <t>1705195113</t>
  </si>
  <si>
    <t>Doprava dodávek zhotovitele, dodávek objednatele nebo výzisku mechanizací přes 3,5 t objemnějšího kusového materiálu do 10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</si>
  <si>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odvoz vybouraného materiálu - staré kolejnice z přejezdu</t>
  </si>
  <si>
    <t>50*0,0494*0,95</t>
  </si>
  <si>
    <t>48</t>
  </si>
  <si>
    <t>1600318157</t>
  </si>
  <si>
    <t>Poznámka k položce:_x000d_
doprava nového materiálu - kolejnice tv.49E1</t>
  </si>
  <si>
    <t>0,0494*50</t>
  </si>
  <si>
    <t>37</t>
  </si>
  <si>
    <t>9902200600</t>
  </si>
  <si>
    <t>Doprava dodávek zhotovitele, dodávek objednatele nebo výzisku mechanizací přes 3,5 t objemnějšího kusového materiálu do 80 km</t>
  </si>
  <si>
    <t>-834824425</t>
  </si>
  <si>
    <t>Doprava dodávek zhotovitele, dodávek objednatele nebo výzisku mechanizací přes 3,5 t objemnějšího kusového materiálu do 80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</si>
  <si>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pražce betonové SB8 užité vystrojené</t>
  </si>
  <si>
    <t>45*0,291</t>
  </si>
  <si>
    <t>38</t>
  </si>
  <si>
    <t>-773076232</t>
  </si>
  <si>
    <t xml:space="preserve">Poznámka k položce:_x000d_
odvoz vybouraného materiálu - staré dřevěné pražce (vyžilé),  vybouraný asfalt</t>
  </si>
  <si>
    <t>(45*0,085)+(21,36*0,1*2,3)</t>
  </si>
  <si>
    <t>49</t>
  </si>
  <si>
    <t>9902201100</t>
  </si>
  <si>
    <t>Doprava dodávek zhotovitele, dodávek objednatele nebo výzisku mechanizací přes 3,5 t objemnějšího kusového materiálu do 300 km</t>
  </si>
  <si>
    <t>-757312868</t>
  </si>
  <si>
    <t>Doprava dodávek zhotovitele, dodávek objednatele nebo výzisku mechanizací přes 3,5 t objemnějšího kusového materiálu do 300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</si>
  <si>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přejezdová konstrukce</t>
  </si>
  <si>
    <t>12*0,18</t>
  </si>
  <si>
    <t>43</t>
  </si>
  <si>
    <t>9903200200</t>
  </si>
  <si>
    <t>Přeprava mechanizace na místo prováděných prací o hmotnosti přes 12 t do 200 km</t>
  </si>
  <si>
    <t>1335660657</t>
  </si>
  <si>
    <t>Přeprava mechanizace na místo prováděných prací o hmotnosti přes 12 t do 200 km Poznámka: Ceny jsou určeny pro dopravu mechanizmů na místo prováděných prací po silnici i po kolejích.V ceně jsou započteny i náklady na zpáteční cestu dopravního prostředku. Měrnou jednotkou je kus přepravovaného stroje.</t>
  </si>
  <si>
    <t>35</t>
  </si>
  <si>
    <t>9909000100</t>
  </si>
  <si>
    <t>Poplatek za uložení suti nebo hmot na oficiální skládku</t>
  </si>
  <si>
    <t>1167779280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</si>
  <si>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</si>
  <si>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40</t>
  </si>
  <si>
    <t>9909000300</t>
  </si>
  <si>
    <t>Poplatek za likvidaci dřevěných kolejnicových podpor</t>
  </si>
  <si>
    <t>1177482560</t>
  </si>
  <si>
    <t>Poplatek za likvidaci dřevěných kolejnicových podpor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</si>
  <si>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45*0,085</t>
  </si>
  <si>
    <t>41</t>
  </si>
  <si>
    <t>9909000400</t>
  </si>
  <si>
    <t>Poplatek za likvidaci plastových součástí</t>
  </si>
  <si>
    <t>-769214974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</si>
  <si>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</si>
  <si>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(45*2*0,182)/1000</t>
  </si>
  <si>
    <t>SO 1.2 - materiál a práce zadavatele</t>
  </si>
  <si>
    <t>VRN - Vedlejší rozpočtové náklady</t>
  </si>
  <si>
    <t>5956213065</t>
  </si>
  <si>
    <t xml:space="preserve">Pražec betonový příčný vystrojený  užitý tv. SB 8 P</t>
  </si>
  <si>
    <t>-1080486360</t>
  </si>
  <si>
    <t>Poznámka k položce:_x000d_
dodá zadavatel</t>
  </si>
  <si>
    <t>5957110030</t>
  </si>
  <si>
    <t>Kolejnice tv. 49 E 1, třídy R260</t>
  </si>
  <si>
    <t>2010549019</t>
  </si>
  <si>
    <t>25*2</t>
  </si>
  <si>
    <t>VRN</t>
  </si>
  <si>
    <t>Vedlejší rozpočtové náklady</t>
  </si>
  <si>
    <t>033111001</t>
  </si>
  <si>
    <t>Provozní vlivy Výluka silničního provozu se zajištěním objížďky</t>
  </si>
  <si>
    <t>%</t>
  </si>
  <si>
    <t>-423191181</t>
  </si>
  <si>
    <t>SO 2 - Přejezd P1087</t>
  </si>
  <si>
    <t>SO 2.1 - železniční svršek</t>
  </si>
  <si>
    <t>365106198</t>
  </si>
  <si>
    <t>2049898716</t>
  </si>
  <si>
    <t>15*1</t>
  </si>
  <si>
    <t>-1918703730</t>
  </si>
  <si>
    <t>1440390349</t>
  </si>
  <si>
    <t>5906105020</t>
  </si>
  <si>
    <t>Demontáž pražce betonový</t>
  </si>
  <si>
    <t>-78643650</t>
  </si>
  <si>
    <t>Demontáž pražce betonový. Poznámka: 1. V cenách jsou započteny náklady na manipulaci, demontáž, odstrojení do součástí a uložení pražců.</t>
  </si>
  <si>
    <t>-67374375</t>
  </si>
  <si>
    <t>(2*25)+(2*7,5)</t>
  </si>
  <si>
    <t>669926036</t>
  </si>
  <si>
    <t>3*2</t>
  </si>
  <si>
    <t>-1352108097</t>
  </si>
  <si>
    <t>-675019267</t>
  </si>
  <si>
    <t>42</t>
  </si>
  <si>
    <t>1002127615</t>
  </si>
  <si>
    <t>-1219510405</t>
  </si>
  <si>
    <t>(50+25+7,50+50)*2</t>
  </si>
  <si>
    <t>1340802313</t>
  </si>
  <si>
    <t>-692272698</t>
  </si>
  <si>
    <t>0,6*9</t>
  </si>
  <si>
    <t>5913130030</t>
  </si>
  <si>
    <t>Demontáž dílů přejezdové konstrukce se silničními panely panel</t>
  </si>
  <si>
    <t>1853570785</t>
  </si>
  <si>
    <t>Demontáž dílů přejezdové konstrukce se silničními panely panel. Poznámka: 1. V cenách jsou započteny náklady na demontáž a naložení na dopravní prostředek.</t>
  </si>
  <si>
    <t>14</t>
  </si>
  <si>
    <t>5913130040</t>
  </si>
  <si>
    <t>Demontáž dílů přejezdové konstrukce se silničními panely náběhový klín</t>
  </si>
  <si>
    <t>1994102931</t>
  </si>
  <si>
    <t>Demontáž dílů přejezdové konstrukce se silničními panely náběhový klín. Poznámka: 1. V cenách jsou započteny náklady na demontáž a naložení na dopravní prostředek.</t>
  </si>
  <si>
    <t>-667897001</t>
  </si>
  <si>
    <t>2*5</t>
  </si>
  <si>
    <t>16</t>
  </si>
  <si>
    <t>472438734</t>
  </si>
  <si>
    <t>(5*1,5*2)</t>
  </si>
  <si>
    <t>-567976900</t>
  </si>
  <si>
    <t>1163197682</t>
  </si>
  <si>
    <t>15*1,4</t>
  </si>
  <si>
    <t>20</t>
  </si>
  <si>
    <t>-1722595041</t>
  </si>
  <si>
    <t>10*4</t>
  </si>
  <si>
    <t>1160189074</t>
  </si>
  <si>
    <t>31*4</t>
  </si>
  <si>
    <t>78946166</t>
  </si>
  <si>
    <t>43*2</t>
  </si>
  <si>
    <t>2099379198</t>
  </si>
  <si>
    <t>9*1</t>
  </si>
  <si>
    <t>1293020934</t>
  </si>
  <si>
    <t>(5*1,5*0,05*2)*2,3</t>
  </si>
  <si>
    <t>-1017814206</t>
  </si>
  <si>
    <t>1414897492</t>
  </si>
  <si>
    <t>1435562786</t>
  </si>
  <si>
    <t>5*1</t>
  </si>
  <si>
    <t>923113544</t>
  </si>
  <si>
    <t>-406108899</t>
  </si>
  <si>
    <t>822381300</t>
  </si>
  <si>
    <t>922795638</t>
  </si>
  <si>
    <t>-462121611</t>
  </si>
  <si>
    <t>(5*1,5*2*0,1)*2,3</t>
  </si>
  <si>
    <t>-843252420</t>
  </si>
  <si>
    <t>1920712418</t>
  </si>
  <si>
    <t>Poznámka k položce:_x000d_
odvoz vybouraného materiálu - staré kolejnice z přejezdu a staré betonové pražce z přejezdu</t>
  </si>
  <si>
    <t>(65*0,0494*0,95)+(10*0,291)</t>
  </si>
  <si>
    <t>1613933319</t>
  </si>
  <si>
    <t>1460523567</t>
  </si>
  <si>
    <t>10*0,291</t>
  </si>
  <si>
    <t>36</t>
  </si>
  <si>
    <t>-155612304</t>
  </si>
  <si>
    <t>Poznámka k položce:_x000d_
odvoz vybouraného materiálu - vybouraný asfalt</t>
  </si>
  <si>
    <t>(5*1,5*2*0,1*2,3)</t>
  </si>
  <si>
    <t>-932712646</t>
  </si>
  <si>
    <t>9*0,18</t>
  </si>
  <si>
    <t>-1565389898</t>
  </si>
  <si>
    <t>-711084414</t>
  </si>
  <si>
    <t>(43*2*0,182)/1000</t>
  </si>
  <si>
    <t>SO 2.2 - materiál a práce zadavatele</t>
  </si>
  <si>
    <t>-437678742</t>
  </si>
  <si>
    <t>-1385184476</t>
  </si>
  <si>
    <t>(25+7,5)*2</t>
  </si>
  <si>
    <t>1210115360</t>
  </si>
  <si>
    <t>SO 3 - SVK v km 177,520 - 177,970</t>
  </si>
  <si>
    <t>SO 3.1 - železniční svršek</t>
  </si>
  <si>
    <t>trať dle JŘ č. 199, v úseku N. Hrady - Jílovice</t>
  </si>
  <si>
    <t>5907020410</t>
  </si>
  <si>
    <t>Souvislá výměna kolejnic současně s výměnou kompletů a pryžové podložky tv. S49 rozdělení "c"</t>
  </si>
  <si>
    <t>1998307656</t>
  </si>
  <si>
    <t>Souvislá výměna kolejnic současně s výměnou kompletů a pryžové podložky tv. S49 rozdělení "c". Poznámka: 1. V cenách jsou započteny náklady na demontáž upevňovadel, výměnu kolejnic,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</si>
  <si>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(450*2)+75</t>
  </si>
  <si>
    <t>1345315770</t>
  </si>
  <si>
    <t>38+4</t>
  </si>
  <si>
    <t>-1551807006</t>
  </si>
  <si>
    <t>0,700*1</t>
  </si>
  <si>
    <t>5910015020</t>
  </si>
  <si>
    <t>Odtavovací stykové svařování mobilní svářečkou kolejnic nových délky do 150 m tv. S49</t>
  </si>
  <si>
    <t>773302407</t>
  </si>
  <si>
    <t>Odtavovací stykové svařování mobilní svářečkou kolejnic nových délky do 150 m tv. S49.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</si>
  <si>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38*1</t>
  </si>
  <si>
    <t>-1794221739</t>
  </si>
  <si>
    <t>1332672356</t>
  </si>
  <si>
    <t>(150+450+71+150)*2</t>
  </si>
  <si>
    <t>1153552547</t>
  </si>
  <si>
    <t>1202053717</t>
  </si>
  <si>
    <t>(810*2)</t>
  </si>
  <si>
    <t>5958134140</t>
  </si>
  <si>
    <t>Součásti upevňovací vložka M</t>
  </si>
  <si>
    <t>2102461482</t>
  </si>
  <si>
    <t>810*4</t>
  </si>
  <si>
    <t>5958134115</t>
  </si>
  <si>
    <t>Součásti upevňovací matice M24</t>
  </si>
  <si>
    <t>-213412013</t>
  </si>
  <si>
    <t>5958134040</t>
  </si>
  <si>
    <t>Součásti upevňovací kroužek pružný dvojitý Fe 6</t>
  </si>
  <si>
    <t>1743267656</t>
  </si>
  <si>
    <t>5958134041</t>
  </si>
  <si>
    <t>Součásti upevňovací šroub svěrkový T5</t>
  </si>
  <si>
    <t>-1335197677</t>
  </si>
  <si>
    <t>5962119020</t>
  </si>
  <si>
    <t>Zajištění PPK štítek konzolové a hřebové značky</t>
  </si>
  <si>
    <t>-1020598462</t>
  </si>
  <si>
    <t>-1845847942</t>
  </si>
  <si>
    <t>-813463728</t>
  </si>
  <si>
    <t>549271806</t>
  </si>
  <si>
    <t>-716902602</t>
  </si>
  <si>
    <t>1667003123</t>
  </si>
  <si>
    <t>Poznámka k položce:_x000d_
přeprava vyzískaného materiálu - kolejnice tv. 49E1</t>
  </si>
  <si>
    <t>900*0,0494*0,95</t>
  </si>
  <si>
    <t>9902200200</t>
  </si>
  <si>
    <t>Doprava dodávek zhotovitele, dodávek objednatele nebo výzisku mechanizací přes 3,5 t objemnějšího kusového materiálu do 20 km</t>
  </si>
  <si>
    <t>-1671148976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</si>
  <si>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</si>
  <si>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kolejnice tv. 49E1</t>
  </si>
  <si>
    <t>900*0,0494</t>
  </si>
  <si>
    <t>9902200900</t>
  </si>
  <si>
    <t>Doprava dodávek zhotovitele, dodávek objednatele nebo výzisku mechanizací přes 3,5 t objemnějšího kusového materiálu do 200 km</t>
  </si>
  <si>
    <t>-303015263</t>
  </si>
  <si>
    <t>Doprava dodávek zhotovitele, dodávek objednatele nebo výzisku mechanizací přes 3,5 t objemnějšího kusového materiálu do 200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</si>
  <si>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Poznámka k položce:_x000d_
doprava nového materiálu - komplety žs 4</t>
  </si>
  <si>
    <t>(3192*1,23)/1000</t>
  </si>
  <si>
    <t>9902900200</t>
  </si>
  <si>
    <t xml:space="preserve">Naložení  objemnějšího kusového materiálu, vybouraných hmot</t>
  </si>
  <si>
    <t>547357994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</si>
  <si>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</si>
  <si>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-1087588234</t>
  </si>
  <si>
    <t>2012836214</t>
  </si>
  <si>
    <t>(0,182*1620)/1000</t>
  </si>
  <si>
    <t>SO 3.2 - materiál zadavatele</t>
  </si>
  <si>
    <t>-2090905050</t>
  </si>
  <si>
    <t>SO 4 - Strojní čištění v km 185,400 - 186,540</t>
  </si>
  <si>
    <t>SO 4.1 - želeniční svršek</t>
  </si>
  <si>
    <t>5905085040</t>
  </si>
  <si>
    <t>Souvislé čištění KL strojně koleje pražce betonové rozdělení "c"</t>
  </si>
  <si>
    <t>-1133225046</t>
  </si>
  <si>
    <t>Souvislé čištění KL strojně koleje pražce betonové rozdělení "c".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</si>
  <si>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186,540-185,400</t>
  </si>
  <si>
    <t>1402556058</t>
  </si>
  <si>
    <t>12*36</t>
  </si>
  <si>
    <t>1106529528</t>
  </si>
  <si>
    <t>-1717622153</t>
  </si>
  <si>
    <t>8*1</t>
  </si>
  <si>
    <t>5907015035</t>
  </si>
  <si>
    <t>Ojedinělá výměna kolejnic stávající upevnění tv. S49 rozdělení "c"</t>
  </si>
  <si>
    <t>-1888511651</t>
  </si>
  <si>
    <t>Ojedinělá výměna kolejnic stávající upevnění tv. S49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</si>
  <si>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-1223671161</t>
  </si>
  <si>
    <t>5*2</t>
  </si>
  <si>
    <t>5909030020</t>
  </si>
  <si>
    <t>Následná úprava GPK koleje směrové a výškové uspořádání pražce betonové</t>
  </si>
  <si>
    <t>-2094089341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</si>
  <si>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</si>
  <si>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1,14*1</t>
  </si>
  <si>
    <t>-521881030</t>
  </si>
  <si>
    <t>1,14</t>
  </si>
  <si>
    <t>549364591</t>
  </si>
  <si>
    <t>-293873288</t>
  </si>
  <si>
    <t>(150+1140+150)*2</t>
  </si>
  <si>
    <t>-1095307142</t>
  </si>
  <si>
    <t>-1162267847</t>
  </si>
  <si>
    <t>8*0,6</t>
  </si>
  <si>
    <t>5913060010</t>
  </si>
  <si>
    <t>Demontáž dílů betonové přejezdové konstrukce vnějšího panelu</t>
  </si>
  <si>
    <t>1602720090</t>
  </si>
  <si>
    <t>Demontáž dílů betonové přejezdové konstrukce vnějšího panelu. Poznámka: 1. V cenách jsou započteny náklady na demontáž konstrukce a naložení na dopravní prostředek.</t>
  </si>
  <si>
    <t>5913060020</t>
  </si>
  <si>
    <t>Demontáž dílů betonové přejezdové konstrukce vnitřního panelu</t>
  </si>
  <si>
    <t>-339834346</t>
  </si>
  <si>
    <t>Demontáž dílů betonové přejezdové konstrukce vnitřního panelu. Poznámka: 1. V cenách jsou započteny náklady na demontáž konstrukce a naložení na dopravní prostředek.</t>
  </si>
  <si>
    <t>5913060030</t>
  </si>
  <si>
    <t>Demontáž dílů betonové přejezdové konstrukce náběhového klínu</t>
  </si>
  <si>
    <t>527196153</t>
  </si>
  <si>
    <t>Demontáž dílů betonové přejezdové konstrukce náběhového klínu. Poznámka: 1. V cenách jsou započteny náklady na demontáž konstrukce a naložení na dopravní prostředek.</t>
  </si>
  <si>
    <t>555751188</t>
  </si>
  <si>
    <t>(12*36)*1,4</t>
  </si>
  <si>
    <t>1231235898</t>
  </si>
  <si>
    <t>8*4</t>
  </si>
  <si>
    <t>5955101020</t>
  </si>
  <si>
    <t>Kamenivo drcené štěrkodrť frakce 0/32</t>
  </si>
  <si>
    <t>-2144847790</t>
  </si>
  <si>
    <t>3*1</t>
  </si>
  <si>
    <t>-436612205</t>
  </si>
  <si>
    <t>24*1</t>
  </si>
  <si>
    <t>1724452841</t>
  </si>
  <si>
    <t>Poznámka k položce:_x000d_
Jedná se o panely vč. náběhových klínů a spínacích táhel._x000d_
_x000d_
dodá zhotovitel</t>
  </si>
  <si>
    <t>-320489187</t>
  </si>
  <si>
    <t>31*1</t>
  </si>
  <si>
    <t>-2099763590</t>
  </si>
  <si>
    <t>822043340</t>
  </si>
  <si>
    <t>-1595828818</t>
  </si>
  <si>
    <t>9902100100</t>
  </si>
  <si>
    <t xml:space="preserve">Doprava dodávek zhotovitele, dodávek objednatele nebo výzisku mechanizací přes 3,5 t sypanin  do 10 km</t>
  </si>
  <si>
    <t>120639007</t>
  </si>
  <si>
    <t>Doprava dodávek zhotovitele, dodávek objednatele nebo výzisku mechanizací přes 3,5 t sypanin do 10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</si>
  <si>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 xml:space="preserve">Poznámka k položce:_x000d_
odpad od čističky - přeprava </t>
  </si>
  <si>
    <t>540*1</t>
  </si>
  <si>
    <t>-1569208687</t>
  </si>
  <si>
    <t>Poznámka k položce:_x000d_
doprava nového materiálu - nový štěrk 31,5/63 a štěrkodrť 0/32</t>
  </si>
  <si>
    <t>((12*36)*1,4)+(3*1,6)</t>
  </si>
  <si>
    <t>9902200500</t>
  </si>
  <si>
    <t>Doprava dodávek zhotovitele, dodávek objednatele nebo výzisku mechanizací přes 3,5 t objemnějšího kusového materiálu do 60 km</t>
  </si>
  <si>
    <t>-1965940588</t>
  </si>
  <si>
    <t>Doprava dodávek zhotovitele, dodávek objednatele nebo výzisku mechanizací přes 3,5 t objemnějšího kusového materiálu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</si>
  <si>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8*0,291</t>
  </si>
  <si>
    <t>991516669</t>
  </si>
  <si>
    <t>8*0,18</t>
  </si>
  <si>
    <t>-675367559</t>
  </si>
  <si>
    <t>SO 4.2 - materiál a práce zadavatele</t>
  </si>
  <si>
    <t>5957201010</t>
  </si>
  <si>
    <t>Kolejnice užité tv. S49</t>
  </si>
  <si>
    <t>621590732</t>
  </si>
  <si>
    <t>497861534</t>
  </si>
  <si>
    <t>99975655</t>
  </si>
  <si>
    <t>SO 5 - SVK a SVP v km 190,190 - 190,640</t>
  </si>
  <si>
    <t>SO 5.1 - železniční svršek</t>
  </si>
  <si>
    <t>trať dle JŘ č. 199, v úseku Jílovice - Borovany</t>
  </si>
  <si>
    <t>-751360336</t>
  </si>
  <si>
    <t>36*5</t>
  </si>
  <si>
    <t>564573273</t>
  </si>
  <si>
    <t>0,575*1</t>
  </si>
  <si>
    <t>5906020120</t>
  </si>
  <si>
    <t>Souvislá výměna pražců v KL otevřeném i zapuštěném pražce betonové příčné vystrojené</t>
  </si>
  <si>
    <t>-224052304</t>
  </si>
  <si>
    <t>Souvislá výměna pražců v KL otevřeném i zapuštěném pražce betonové příčné vystrojené. Poznámka: 1. V cenách jsou započteny náklady na souvislou výměnu pražců, demontáž upevňovadel, odstranění KL a části stezky, vysunutí a výměnu pražců, montáž upevňovadel, úpravu KL a části stezky, ošetření součástí mazivem a naložení výzisku na dopravní prostředek. U nevystrojených a výhybkových pražců dřevěných vrtání otvorů pro vrtule. 2. V cenách nejsou obsaženy náklady na podbití pražců, snížení KL pod patou kolejnice, dodávku materiálu, dopravu výzisku na skládku a skládkovné.</t>
  </si>
  <si>
    <t>958*1</t>
  </si>
  <si>
    <t>-626299029</t>
  </si>
  <si>
    <t>721+159</t>
  </si>
  <si>
    <t>5907020420</t>
  </si>
  <si>
    <t>Souvislá výměna kolejnic současně s výměnou kompletů a pryžové podložky tv. S49 rozdělení "u"</t>
  </si>
  <si>
    <t>-1485623474</t>
  </si>
  <si>
    <t>Souvislá výměna kolejnic současně s výměnou kompletů a pryžové podložky tv. S49 rozdělení "u". Poznámka: 1. V cenách jsou započteny náklady na demontáž upevňovadel, výměnu kolejnic,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</si>
  <si>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450*2</t>
  </si>
  <si>
    <t>-248318364</t>
  </si>
  <si>
    <t>19*2</t>
  </si>
  <si>
    <t>-617978311</t>
  </si>
  <si>
    <t>1,0*1</t>
  </si>
  <si>
    <t>-1970329718</t>
  </si>
  <si>
    <t>1248478476</t>
  </si>
  <si>
    <t>17*2</t>
  </si>
  <si>
    <t>-1802614821</t>
  </si>
  <si>
    <t>5910040330</t>
  </si>
  <si>
    <t>Umožnění volné dilatace kolejnice demontáž upevňovadel s osazením kluzných podložek rozdělení pražců "u"</t>
  </si>
  <si>
    <t>-17930234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</si>
  <si>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</si>
  <si>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(150+450+150)*2</t>
  </si>
  <si>
    <t>5910040430</t>
  </si>
  <si>
    <t>Umožnění volné dilatace kolejnice montáž upevňovadel s odstraněním kluzných podložek rozdělení pražců "u"</t>
  </si>
  <si>
    <t>39685206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</si>
  <si>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dokumentace. 2. V cenách nejsou obsaženy náklady na demontáž kolejnicových spojek.</t>
  </si>
  <si>
    <t>666239436</t>
  </si>
  <si>
    <t>180*1,4</t>
  </si>
  <si>
    <t>-1596919177</t>
  </si>
  <si>
    <t>958*2</t>
  </si>
  <si>
    <t>1158312901</t>
  </si>
  <si>
    <t>958*4</t>
  </si>
  <si>
    <t>75990245</t>
  </si>
  <si>
    <t>-1577940980</t>
  </si>
  <si>
    <t>-618104578</t>
  </si>
  <si>
    <t>-1734246542</t>
  </si>
  <si>
    <t>Poznámka k položce:_x000d_
doprava nového materiálu - nový štěrk 31,5/63</t>
  </si>
  <si>
    <t>1142329034</t>
  </si>
  <si>
    <t>Poznámka k položce:_x000d_
přeprava vyzískaného materiálu - kolejnice tv. 49E1 a staré pražce SB 5</t>
  </si>
  <si>
    <t>(900*0,0494*0,95)+(880*0,291)</t>
  </si>
  <si>
    <t>-948201493</t>
  </si>
  <si>
    <t>-396956382</t>
  </si>
  <si>
    <t>Poznámka k položce:_x000d_
doprava nového materiálu - pražce betonové užité SB 8 vystrojené</t>
  </si>
  <si>
    <t>958*0,291</t>
  </si>
  <si>
    <t>-1372747543</t>
  </si>
  <si>
    <t>(3520*1,23)/1000</t>
  </si>
  <si>
    <t>-616335460</t>
  </si>
  <si>
    <t>419393537</t>
  </si>
  <si>
    <t>1136795564</t>
  </si>
  <si>
    <t>(0,182*1916)/1000</t>
  </si>
  <si>
    <t>SO 5.2 - materiál zadavatele</t>
  </si>
  <si>
    <t>299594446</t>
  </si>
  <si>
    <t>1224100804</t>
  </si>
  <si>
    <t>SO 6 - SVK v km 191,507 - 191,810</t>
  </si>
  <si>
    <t>SO 6.1 - železniční svršek</t>
  </si>
  <si>
    <t>384312252</t>
  </si>
  <si>
    <t>(300*2)+(2*7,5)</t>
  </si>
  <si>
    <t>-1172551841</t>
  </si>
  <si>
    <t>14*2</t>
  </si>
  <si>
    <t>-1666367643</t>
  </si>
  <si>
    <t>0,400*1</t>
  </si>
  <si>
    <t>-1713246245</t>
  </si>
  <si>
    <t>307623695</t>
  </si>
  <si>
    <t>-436439039</t>
  </si>
  <si>
    <t>(150+300+150)*2</t>
  </si>
  <si>
    <t>-989312117</t>
  </si>
  <si>
    <t>-727029026</t>
  </si>
  <si>
    <t>540*2</t>
  </si>
  <si>
    <t>103467881</t>
  </si>
  <si>
    <t>540*4</t>
  </si>
  <si>
    <t>-39244144</t>
  </si>
  <si>
    <t>345073310</t>
  </si>
  <si>
    <t>201079655</t>
  </si>
  <si>
    <t>-142486680</t>
  </si>
  <si>
    <t>7*1</t>
  </si>
  <si>
    <t>1615582707</t>
  </si>
  <si>
    <t>-468282494</t>
  </si>
  <si>
    <t>-1715521491</t>
  </si>
  <si>
    <t>600*0,0494*0,95</t>
  </si>
  <si>
    <t>-1613174406</t>
  </si>
  <si>
    <t>600*0,0494</t>
  </si>
  <si>
    <t>1441292121</t>
  </si>
  <si>
    <t>-1670550890</t>
  </si>
  <si>
    <t>-978226804</t>
  </si>
  <si>
    <t>(0,182*1080)/1000</t>
  </si>
  <si>
    <t>SO 6.2 - materiál zadavatele</t>
  </si>
  <si>
    <t>-2014571105</t>
  </si>
  <si>
    <t>300*2</t>
  </si>
  <si>
    <t>-39211004</t>
  </si>
  <si>
    <t>2*7,5</t>
  </si>
  <si>
    <t>VON - Vedlejší a ostatní náklady</t>
  </si>
  <si>
    <t>022101001</t>
  </si>
  <si>
    <t>Geodetické práce Geodetické práce před opravou</t>
  </si>
  <si>
    <t>-2103212008</t>
  </si>
  <si>
    <t>022101021</t>
  </si>
  <si>
    <t>Geodetické práce Geodetické práce po ukončení opravy</t>
  </si>
  <si>
    <t>-1233677739</t>
  </si>
  <si>
    <t>022121001</t>
  </si>
  <si>
    <t>Geodetické práce Diagnostika technické infrastruktury Vytýčení trasy inženýrských sítí</t>
  </si>
  <si>
    <t>1165492306</t>
  </si>
  <si>
    <t xml:space="preserve">Geodetické práce Diagnostika technické infrastruktury Vytýčení trasy inženýrských sítí - V sazbě jsou započteny náklady na vyhledání trasy detektorem, zaměření a zobrazení trasy a předání  výstupu zaměření. V sazbě nejsou obsaženy náklady na vytýčení sítí ve správě provozovatele.</t>
  </si>
  <si>
    <t>031101031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</si>
  <si>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5 do 20 mil. Kč</t>
  </si>
  <si>
    <t>1121826648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</si>
</sst>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0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5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5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5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4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8" fillId="4" borderId="6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8" fillId="4" borderId="7" xfId="0" applyFont="1" applyFill="1" applyBorder="1" applyAlignment="1" applyProtection="1">
      <alignment horizontal="center" vertical="center"/>
    </xf>
    <xf numFmtId="0" fontId="18" fillId="4" borderId="7" xfId="0" applyFont="1" applyFill="1" applyBorder="1" applyAlignment="1" applyProtection="1">
      <alignment horizontal="right" vertical="center"/>
    </xf>
    <xf numFmtId="0" fontId="18" fillId="4" borderId="8" xfId="0" applyFont="1" applyFill="1" applyBorder="1" applyAlignment="1" applyProtection="1">
      <alignment horizontal="left" vertical="center"/>
    </xf>
    <xf numFmtId="0" fontId="18" fillId="4" borderId="0" xfId="0" applyFont="1" applyFill="1" applyAlignment="1" applyProtection="1">
      <alignment horizontal="center" vertical="center"/>
    </xf>
    <xf numFmtId="0" fontId="19" fillId="0" borderId="16" xfId="0" applyFont="1" applyBorder="1" applyAlignment="1" applyProtection="1">
      <alignment horizontal="center" vertical="center" wrapText="1"/>
    </xf>
    <xf numFmtId="0" fontId="19" fillId="0" borderId="17" xfId="0" applyFont="1" applyBorder="1" applyAlignment="1" applyProtection="1">
      <alignment horizontal="center" vertical="center" wrapText="1"/>
    </xf>
    <xf numFmtId="0" fontId="19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vertical="center"/>
    </xf>
    <xf numFmtId="4" fontId="20" fillId="0" borderId="0" xfId="0" applyNumberFormat="1" applyFont="1" applyAlignment="1" applyProtection="1">
      <alignment horizontal="right" vertical="center"/>
    </xf>
    <xf numFmtId="4" fontId="20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4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4" fillId="0" borderId="14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4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4" fillId="0" borderId="19" xfId="0" applyNumberFormat="1" applyFont="1" applyBorder="1" applyAlignment="1" applyProtection="1">
      <alignment vertical="center"/>
    </xf>
    <xf numFmtId="4" fontId="24" fillId="0" borderId="20" xfId="0" applyNumberFormat="1" applyFont="1" applyBorder="1" applyAlignment="1" applyProtection="1">
      <alignment vertical="center"/>
    </xf>
    <xf numFmtId="166" fontId="24" fillId="0" borderId="20" xfId="0" applyNumberFormat="1" applyFont="1" applyBorder="1" applyAlignment="1" applyProtection="1">
      <alignment vertical="center"/>
    </xf>
    <xf numFmtId="4" fontId="24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5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8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8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8" fillId="4" borderId="16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</xf>
    <xf numFmtId="0" fontId="18" fillId="4" borderId="17" xfId="0" applyFont="1" applyFill="1" applyBorder="1" applyAlignment="1" applyProtection="1">
      <alignment horizontal="center" vertical="center" wrapText="1"/>
      <protection locked="0"/>
    </xf>
    <xf numFmtId="0" fontId="18" fillId="4" borderId="1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0" fillId="0" borderId="0" xfId="0" applyNumberFormat="1" applyFont="1" applyAlignment="1" applyProtection="1"/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4" fontId="16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0" fillId="0" borderId="0" xfId="0" applyFont="1" applyAlignment="1" applyProtection="1">
      <alignment horizontal="left" vertical="center"/>
    </xf>
    <xf numFmtId="0" fontId="31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2" fillId="0" borderId="22" xfId="0" applyFont="1" applyBorder="1" applyAlignment="1" applyProtection="1">
      <alignment horizontal="center" vertical="center"/>
    </xf>
    <xf numFmtId="49" fontId="32" fillId="0" borderId="22" xfId="0" applyNumberFormat="1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left" vertical="center" wrapText="1"/>
    </xf>
    <xf numFmtId="0" fontId="32" fillId="0" borderId="22" xfId="0" applyFont="1" applyBorder="1" applyAlignment="1" applyProtection="1">
      <alignment horizontal="center" vertical="center" wrapText="1"/>
    </xf>
    <xf numFmtId="167" fontId="32" fillId="0" borderId="22" xfId="0" applyNumberFormat="1" applyFont="1" applyBorder="1" applyAlignment="1" applyProtection="1">
      <alignment vertical="center"/>
    </xf>
    <xf numFmtId="4" fontId="32" fillId="2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</xf>
    <xf numFmtId="0" fontId="32" fillId="0" borderId="3" xfId="0" applyFont="1" applyBorder="1" applyAlignment="1">
      <alignment vertical="center"/>
    </xf>
    <xf numFmtId="0" fontId="32" fillId="2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0" fontId="33" fillId="0" borderId="0" xfId="0" applyFont="1" applyAlignment="1" applyProtection="1">
      <alignment vertical="center" wrapText="1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167" fontId="0" fillId="2" borderId="22" xfId="0" applyNumberFormat="1" applyFont="1" applyFill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styles" Target="styles.xml" /><Relationship Id="rId16" Type="http://schemas.openxmlformats.org/officeDocument/2006/relationships/theme" Target="theme/theme1.xml" /><Relationship Id="rId17" Type="http://schemas.openxmlformats.org/officeDocument/2006/relationships/calcChain" Target="calcChain.xml" /><Relationship Id="rId1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&#65279;<?xml version="1.0" encoding="utf-8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ht="36.96" customHeight="1">
      <c r="AR2"/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8</v>
      </c>
    </row>
    <row r="4" ht="24.96" customHeight="1">
      <c r="B4" s="18"/>
      <c r="C4" s="19"/>
      <c r="D4" s="20" t="s">
        <v>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10</v>
      </c>
      <c r="BE4" s="22" t="s">
        <v>11</v>
      </c>
      <c r="BS4" s="14" t="s">
        <v>12</v>
      </c>
    </row>
    <row r="5" ht="12" customHeight="1">
      <c r="B5" s="18"/>
      <c r="C5" s="19"/>
      <c r="D5" s="23" t="s">
        <v>13</v>
      </c>
      <c r="E5" s="19"/>
      <c r="F5" s="19"/>
      <c r="G5" s="19"/>
      <c r="H5" s="19"/>
      <c r="I5" s="19"/>
      <c r="J5" s="19"/>
      <c r="K5" s="24" t="s">
        <v>14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15</v>
      </c>
      <c r="BS5" s="14" t="s">
        <v>6</v>
      </c>
    </row>
    <row r="6" ht="36.96" customHeight="1">
      <c r="B6" s="18"/>
      <c r="C6" s="19"/>
      <c r="D6" s="26" t="s">
        <v>16</v>
      </c>
      <c r="E6" s="19"/>
      <c r="F6" s="19"/>
      <c r="G6" s="19"/>
      <c r="H6" s="19"/>
      <c r="I6" s="19"/>
      <c r="J6" s="19"/>
      <c r="K6" s="27" t="s">
        <v>17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ht="12" customHeight="1">
      <c r="B7" s="18"/>
      <c r="C7" s="19"/>
      <c r="D7" s="29" t="s">
        <v>18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19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ht="12" customHeight="1">
      <c r="B8" s="18"/>
      <c r="C8" s="19"/>
      <c r="D8" s="29" t="s">
        <v>20</v>
      </c>
      <c r="E8" s="19"/>
      <c r="F8" s="19"/>
      <c r="G8" s="19"/>
      <c r="H8" s="19"/>
      <c r="I8" s="19"/>
      <c r="J8" s="19"/>
      <c r="K8" s="24" t="s">
        <v>21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22</v>
      </c>
      <c r="AL8" s="19"/>
      <c r="AM8" s="19"/>
      <c r="AN8" s="30" t="s">
        <v>23</v>
      </c>
      <c r="AO8" s="19"/>
      <c r="AP8" s="19"/>
      <c r="AQ8" s="19"/>
      <c r="AR8" s="17"/>
      <c r="BE8" s="28"/>
      <c r="BS8" s="14" t="s">
        <v>6</v>
      </c>
    </row>
    <row r="9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ht="12" customHeight="1">
      <c r="B10" s="18"/>
      <c r="C10" s="19"/>
      <c r="D10" s="29" t="s">
        <v>24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25</v>
      </c>
      <c r="AL10" s="19"/>
      <c r="AM10" s="19"/>
      <c r="AN10" s="24" t="s">
        <v>26</v>
      </c>
      <c r="AO10" s="19"/>
      <c r="AP10" s="19"/>
      <c r="AQ10" s="19"/>
      <c r="AR10" s="17"/>
      <c r="BE10" s="28"/>
      <c r="BS10" s="14" t="s">
        <v>6</v>
      </c>
    </row>
    <row r="11" ht="18.48" customHeight="1">
      <c r="B11" s="18"/>
      <c r="C11" s="19"/>
      <c r="D11" s="19"/>
      <c r="E11" s="24" t="s">
        <v>27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28</v>
      </c>
      <c r="AL11" s="19"/>
      <c r="AM11" s="19"/>
      <c r="AN11" s="24" t="s">
        <v>29</v>
      </c>
      <c r="AO11" s="19"/>
      <c r="AP11" s="19"/>
      <c r="AQ11" s="19"/>
      <c r="AR11" s="17"/>
      <c r="BE11" s="28"/>
      <c r="BS11" s="14" t="s">
        <v>6</v>
      </c>
    </row>
    <row r="12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ht="12" customHeight="1">
      <c r="B13" s="18"/>
      <c r="C13" s="19"/>
      <c r="D13" s="29" t="s">
        <v>30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25</v>
      </c>
      <c r="AL13" s="19"/>
      <c r="AM13" s="19"/>
      <c r="AN13" s="31" t="s">
        <v>31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31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28</v>
      </c>
      <c r="AL14" s="19"/>
      <c r="AM14" s="19"/>
      <c r="AN14" s="31" t="s">
        <v>31</v>
      </c>
      <c r="AO14" s="19"/>
      <c r="AP14" s="19"/>
      <c r="AQ14" s="19"/>
      <c r="AR14" s="17"/>
      <c r="BE14" s="28"/>
      <c r="BS14" s="14" t="s">
        <v>6</v>
      </c>
    </row>
    <row r="15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ht="12" customHeight="1">
      <c r="B16" s="18"/>
      <c r="C16" s="19"/>
      <c r="D16" s="29" t="s">
        <v>32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25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ht="18.48" customHeight="1">
      <c r="B17" s="18"/>
      <c r="C17" s="19"/>
      <c r="D17" s="19"/>
      <c r="E17" s="24" t="s">
        <v>33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28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34</v>
      </c>
    </row>
    <row r="18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ht="12" customHeight="1">
      <c r="B19" s="18"/>
      <c r="C19" s="19"/>
      <c r="D19" s="29" t="s">
        <v>35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25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ht="18.48" customHeight="1">
      <c r="B20" s="18"/>
      <c r="C20" s="19"/>
      <c r="D20" s="19"/>
      <c r="E20" s="24" t="s">
        <v>33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28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34</v>
      </c>
    </row>
    <row r="2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ht="12" customHeight="1">
      <c r="B22" s="18"/>
      <c r="C22" s="19"/>
      <c r="D22" s="29" t="s">
        <v>36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1" customFormat="1" ht="25.92" customHeight="1">
      <c r="B26" s="35"/>
      <c r="C26" s="36"/>
      <c r="D26" s="37" t="s">
        <v>37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ROUND(AG54,2)</f>
        <v>0</v>
      </c>
      <c r="AL26" s="38"/>
      <c r="AM26" s="38"/>
      <c r="AN26" s="38"/>
      <c r="AO26" s="38"/>
      <c r="AP26" s="36"/>
      <c r="AQ26" s="36"/>
      <c r="AR26" s="40"/>
      <c r="BE26" s="28"/>
    </row>
    <row r="27" s="1" customFormat="1" ht="6.96" customHeight="1"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40"/>
      <c r="BE27" s="28"/>
    </row>
    <row r="28" s="1" customForma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41" t="s">
        <v>38</v>
      </c>
      <c r="M28" s="41"/>
      <c r="N28" s="41"/>
      <c r="O28" s="41"/>
      <c r="P28" s="41"/>
      <c r="Q28" s="36"/>
      <c r="R28" s="36"/>
      <c r="S28" s="36"/>
      <c r="T28" s="36"/>
      <c r="U28" s="36"/>
      <c r="V28" s="36"/>
      <c r="W28" s="41" t="s">
        <v>39</v>
      </c>
      <c r="X28" s="41"/>
      <c r="Y28" s="41"/>
      <c r="Z28" s="41"/>
      <c r="AA28" s="41"/>
      <c r="AB28" s="41"/>
      <c r="AC28" s="41"/>
      <c r="AD28" s="41"/>
      <c r="AE28" s="41"/>
      <c r="AF28" s="36"/>
      <c r="AG28" s="36"/>
      <c r="AH28" s="36"/>
      <c r="AI28" s="36"/>
      <c r="AJ28" s="36"/>
      <c r="AK28" s="41" t="s">
        <v>40</v>
      </c>
      <c r="AL28" s="41"/>
      <c r="AM28" s="41"/>
      <c r="AN28" s="41"/>
      <c r="AO28" s="41"/>
      <c r="AP28" s="36"/>
      <c r="AQ28" s="36"/>
      <c r="AR28" s="40"/>
      <c r="BE28" s="28"/>
    </row>
    <row r="29" s="2" customFormat="1" ht="14.4" customHeight="1">
      <c r="B29" s="42"/>
      <c r="C29" s="43"/>
      <c r="D29" s="29" t="s">
        <v>41</v>
      </c>
      <c r="E29" s="43"/>
      <c r="F29" s="29" t="s">
        <v>42</v>
      </c>
      <c r="G29" s="43"/>
      <c r="H29" s="43"/>
      <c r="I29" s="43"/>
      <c r="J29" s="43"/>
      <c r="K29" s="43"/>
      <c r="L29" s="44">
        <v>0.20999999999999999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5">
        <f>ROUND(AZ54,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5">
        <f>ROUND(AV54, 2)</f>
        <v>0</v>
      </c>
      <c r="AL29" s="43"/>
      <c r="AM29" s="43"/>
      <c r="AN29" s="43"/>
      <c r="AO29" s="43"/>
      <c r="AP29" s="43"/>
      <c r="AQ29" s="43"/>
      <c r="AR29" s="46"/>
      <c r="BE29" s="28"/>
    </row>
    <row r="30" s="2" customFormat="1" ht="14.4" customHeight="1">
      <c r="B30" s="42"/>
      <c r="C30" s="43"/>
      <c r="D30" s="43"/>
      <c r="E30" s="43"/>
      <c r="F30" s="29" t="s">
        <v>43</v>
      </c>
      <c r="G30" s="43"/>
      <c r="H30" s="43"/>
      <c r="I30" s="43"/>
      <c r="J30" s="43"/>
      <c r="K30" s="43"/>
      <c r="L30" s="44">
        <v>0.14999999999999999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5">
        <f>ROUND(BA54,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5">
        <f>ROUND(AW54, 2)</f>
        <v>0</v>
      </c>
      <c r="AL30" s="43"/>
      <c r="AM30" s="43"/>
      <c r="AN30" s="43"/>
      <c r="AO30" s="43"/>
      <c r="AP30" s="43"/>
      <c r="AQ30" s="43"/>
      <c r="AR30" s="46"/>
      <c r="BE30" s="28"/>
    </row>
    <row r="31" hidden="1" s="2" customFormat="1" ht="14.4" customHeight="1">
      <c r="B31" s="42"/>
      <c r="C31" s="43"/>
      <c r="D31" s="43"/>
      <c r="E31" s="43"/>
      <c r="F31" s="29" t="s">
        <v>44</v>
      </c>
      <c r="G31" s="43"/>
      <c r="H31" s="43"/>
      <c r="I31" s="43"/>
      <c r="J31" s="43"/>
      <c r="K31" s="43"/>
      <c r="L31" s="44">
        <v>0.20999999999999999</v>
      </c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5">
        <f>ROUND(BB54, 2)</f>
        <v>0</v>
      </c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5">
        <v>0</v>
      </c>
      <c r="AL31" s="43"/>
      <c r="AM31" s="43"/>
      <c r="AN31" s="43"/>
      <c r="AO31" s="43"/>
      <c r="AP31" s="43"/>
      <c r="AQ31" s="43"/>
      <c r="AR31" s="46"/>
      <c r="BE31" s="28"/>
    </row>
    <row r="32" hidden="1" s="2" customFormat="1" ht="14.4" customHeight="1">
      <c r="B32" s="42"/>
      <c r="C32" s="43"/>
      <c r="D32" s="43"/>
      <c r="E32" s="43"/>
      <c r="F32" s="29" t="s">
        <v>45</v>
      </c>
      <c r="G32" s="43"/>
      <c r="H32" s="43"/>
      <c r="I32" s="43"/>
      <c r="J32" s="43"/>
      <c r="K32" s="43"/>
      <c r="L32" s="44">
        <v>0.14999999999999999</v>
      </c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5">
        <f>ROUND(BC54, 2)</f>
        <v>0</v>
      </c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5">
        <v>0</v>
      </c>
      <c r="AL32" s="43"/>
      <c r="AM32" s="43"/>
      <c r="AN32" s="43"/>
      <c r="AO32" s="43"/>
      <c r="AP32" s="43"/>
      <c r="AQ32" s="43"/>
      <c r="AR32" s="46"/>
      <c r="BE32" s="28"/>
    </row>
    <row r="33" hidden="1" s="2" customFormat="1" ht="14.4" customHeight="1">
      <c r="B33" s="42"/>
      <c r="C33" s="43"/>
      <c r="D33" s="43"/>
      <c r="E33" s="43"/>
      <c r="F33" s="29" t="s">
        <v>46</v>
      </c>
      <c r="G33" s="43"/>
      <c r="H33" s="43"/>
      <c r="I33" s="43"/>
      <c r="J33" s="43"/>
      <c r="K33" s="43"/>
      <c r="L33" s="44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5">
        <f>ROUND(BD54,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5">
        <v>0</v>
      </c>
      <c r="AL33" s="43"/>
      <c r="AM33" s="43"/>
      <c r="AN33" s="43"/>
      <c r="AO33" s="43"/>
      <c r="AP33" s="43"/>
      <c r="AQ33" s="43"/>
      <c r="AR33" s="46"/>
      <c r="BE33" s="28"/>
    </row>
    <row r="34" s="1" customFormat="1" ht="6.96" customHeight="1"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40"/>
      <c r="BE34" s="28"/>
    </row>
    <row r="35" s="1" customFormat="1" ht="25.92" customHeight="1">
      <c r="B35" s="35"/>
      <c r="C35" s="47"/>
      <c r="D35" s="48" t="s">
        <v>47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48</v>
      </c>
      <c r="U35" s="49"/>
      <c r="V35" s="49"/>
      <c r="W35" s="49"/>
      <c r="X35" s="51" t="s">
        <v>49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40"/>
    </row>
    <row r="36" s="1" customFormat="1" ht="6.96" customHeight="1"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40"/>
    </row>
    <row r="37" s="1" customFormat="1" ht="6.96" customHeight="1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40"/>
    </row>
    <row r="41" s="1" customFormat="1" ht="6.96" customHeight="1">
      <c r="B41" s="56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40"/>
    </row>
    <row r="42" s="1" customFormat="1" ht="24.96" customHeight="1">
      <c r="B42" s="35"/>
      <c r="C42" s="20" t="s">
        <v>50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40"/>
    </row>
    <row r="43" s="1" customFormat="1" ht="6.96" customHeight="1"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40"/>
    </row>
    <row r="44" s="1" customFormat="1" ht="12" customHeight="1">
      <c r="B44" s="35"/>
      <c r="C44" s="29" t="s">
        <v>13</v>
      </c>
      <c r="D44" s="36"/>
      <c r="E44" s="36"/>
      <c r="F44" s="36"/>
      <c r="G44" s="36"/>
      <c r="H44" s="36"/>
      <c r="I44" s="36"/>
      <c r="J44" s="36"/>
      <c r="K44" s="36"/>
      <c r="L44" s="36" t="str">
        <f>K5</f>
        <v>VZ65419070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40"/>
    </row>
    <row r="45" s="3" customFormat="1" ht="36.96" customHeight="1">
      <c r="B45" s="58"/>
      <c r="C45" s="59" t="s">
        <v>16</v>
      </c>
      <c r="D45" s="60"/>
      <c r="E45" s="60"/>
      <c r="F45" s="60"/>
      <c r="G45" s="60"/>
      <c r="H45" s="60"/>
      <c r="I45" s="60"/>
      <c r="J45" s="60"/>
      <c r="K45" s="60"/>
      <c r="L45" s="61" t="str">
        <f>K6</f>
        <v>Opravné práce v úseku Č. Velenice - Borovany</v>
      </c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2"/>
    </row>
    <row r="46" s="1" customFormat="1" ht="6.96" customHeight="1"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40"/>
    </row>
    <row r="47" s="1" customFormat="1" ht="12" customHeight="1">
      <c r="B47" s="35"/>
      <c r="C47" s="29" t="s">
        <v>20</v>
      </c>
      <c r="D47" s="36"/>
      <c r="E47" s="36"/>
      <c r="F47" s="36"/>
      <c r="G47" s="36"/>
      <c r="H47" s="36"/>
      <c r="I47" s="36"/>
      <c r="J47" s="36"/>
      <c r="K47" s="36"/>
      <c r="L47" s="63" t="str">
        <f>IF(K8="","",K8)</f>
        <v>trať dle JŘ č. 199, v úseku Č. Velenice - Borovany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29" t="s">
        <v>22</v>
      </c>
      <c r="AJ47" s="36"/>
      <c r="AK47" s="36"/>
      <c r="AL47" s="36"/>
      <c r="AM47" s="64" t="str">
        <f>IF(AN8= "","",AN8)</f>
        <v>23. 5. 2019</v>
      </c>
      <c r="AN47" s="64"/>
      <c r="AO47" s="36"/>
      <c r="AP47" s="36"/>
      <c r="AQ47" s="36"/>
      <c r="AR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40"/>
    </row>
    <row r="49" s="1" customFormat="1" ht="13.65" customHeight="1">
      <c r="B49" s="35"/>
      <c r="C49" s="29" t="s">
        <v>24</v>
      </c>
      <c r="D49" s="36"/>
      <c r="E49" s="36"/>
      <c r="F49" s="36"/>
      <c r="G49" s="36"/>
      <c r="H49" s="36"/>
      <c r="I49" s="36"/>
      <c r="J49" s="36"/>
      <c r="K49" s="36"/>
      <c r="L49" s="36" t="str">
        <f>IF(E11= "","",E11)</f>
        <v>SŽDC,státní organizace,OŘ Plzeň,ST Č.Budějovice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29" t="s">
        <v>32</v>
      </c>
      <c r="AJ49" s="36"/>
      <c r="AK49" s="36"/>
      <c r="AL49" s="36"/>
      <c r="AM49" s="65" t="str">
        <f>IF(E17="","",E17)</f>
        <v xml:space="preserve"> </v>
      </c>
      <c r="AN49" s="36"/>
      <c r="AO49" s="36"/>
      <c r="AP49" s="36"/>
      <c r="AQ49" s="36"/>
      <c r="AR49" s="40"/>
      <c r="AS49" s="66" t="s">
        <v>51</v>
      </c>
      <c r="AT49" s="67"/>
      <c r="AU49" s="68"/>
      <c r="AV49" s="68"/>
      <c r="AW49" s="68"/>
      <c r="AX49" s="68"/>
      <c r="AY49" s="68"/>
      <c r="AZ49" s="68"/>
      <c r="BA49" s="68"/>
      <c r="BB49" s="68"/>
      <c r="BC49" s="68"/>
      <c r="BD49" s="69"/>
    </row>
    <row r="50" s="1" customFormat="1" ht="13.65" customHeight="1">
      <c r="B50" s="35"/>
      <c r="C50" s="29" t="s">
        <v>30</v>
      </c>
      <c r="D50" s="36"/>
      <c r="E50" s="36"/>
      <c r="F50" s="36"/>
      <c r="G50" s="36"/>
      <c r="H50" s="36"/>
      <c r="I50" s="36"/>
      <c r="J50" s="36"/>
      <c r="K50" s="36"/>
      <c r="L50" s="36" t="str">
        <f>IF(E14= "Vyplň údaj","",E14)</f>
        <v/>
      </c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29" t="s">
        <v>35</v>
      </c>
      <c r="AJ50" s="36"/>
      <c r="AK50" s="36"/>
      <c r="AL50" s="36"/>
      <c r="AM50" s="65" t="str">
        <f>IF(E20="","",E20)</f>
        <v xml:space="preserve"> </v>
      </c>
      <c r="AN50" s="36"/>
      <c r="AO50" s="36"/>
      <c r="AP50" s="36"/>
      <c r="AQ50" s="36"/>
      <c r="AR50" s="40"/>
      <c r="AS50" s="70"/>
      <c r="AT50" s="71"/>
      <c r="AU50" s="72"/>
      <c r="AV50" s="72"/>
      <c r="AW50" s="72"/>
      <c r="AX50" s="72"/>
      <c r="AY50" s="72"/>
      <c r="AZ50" s="72"/>
      <c r="BA50" s="72"/>
      <c r="BB50" s="72"/>
      <c r="BC50" s="72"/>
      <c r="BD50" s="73"/>
    </row>
    <row r="51" s="1" customFormat="1" ht="10.8" customHeight="1">
      <c r="B51" s="35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40"/>
      <c r="AS51" s="74"/>
      <c r="AT51" s="75"/>
      <c r="AU51" s="76"/>
      <c r="AV51" s="76"/>
      <c r="AW51" s="76"/>
      <c r="AX51" s="76"/>
      <c r="AY51" s="76"/>
      <c r="AZ51" s="76"/>
      <c r="BA51" s="76"/>
      <c r="BB51" s="76"/>
      <c r="BC51" s="76"/>
      <c r="BD51" s="77"/>
    </row>
    <row r="52" s="1" customFormat="1" ht="29.28" customHeight="1">
      <c r="B52" s="35"/>
      <c r="C52" s="78" t="s">
        <v>52</v>
      </c>
      <c r="D52" s="79"/>
      <c r="E52" s="79"/>
      <c r="F52" s="79"/>
      <c r="G52" s="79"/>
      <c r="H52" s="80"/>
      <c r="I52" s="81" t="s">
        <v>53</v>
      </c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82" t="s">
        <v>54</v>
      </c>
      <c r="AH52" s="79"/>
      <c r="AI52" s="79"/>
      <c r="AJ52" s="79"/>
      <c r="AK52" s="79"/>
      <c r="AL52" s="79"/>
      <c r="AM52" s="79"/>
      <c r="AN52" s="81" t="s">
        <v>55</v>
      </c>
      <c r="AO52" s="79"/>
      <c r="AP52" s="83"/>
      <c r="AQ52" s="84" t="s">
        <v>56</v>
      </c>
      <c r="AR52" s="40"/>
      <c r="AS52" s="85" t="s">
        <v>57</v>
      </c>
      <c r="AT52" s="86" t="s">
        <v>58</v>
      </c>
      <c r="AU52" s="86" t="s">
        <v>59</v>
      </c>
      <c r="AV52" s="86" t="s">
        <v>60</v>
      </c>
      <c r="AW52" s="86" t="s">
        <v>61</v>
      </c>
      <c r="AX52" s="86" t="s">
        <v>62</v>
      </c>
      <c r="AY52" s="86" t="s">
        <v>63</v>
      </c>
      <c r="AZ52" s="86" t="s">
        <v>64</v>
      </c>
      <c r="BA52" s="86" t="s">
        <v>65</v>
      </c>
      <c r="BB52" s="86" t="s">
        <v>66</v>
      </c>
      <c r="BC52" s="86" t="s">
        <v>67</v>
      </c>
      <c r="BD52" s="87" t="s">
        <v>68</v>
      </c>
    </row>
    <row r="53" s="1" customFormat="1" ht="10.8" customHeight="1">
      <c r="B53" s="35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40"/>
      <c r="AS53" s="88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90"/>
    </row>
    <row r="54" s="4" customFormat="1" ht="32.4" customHeight="1">
      <c r="B54" s="91"/>
      <c r="C54" s="92" t="s">
        <v>69</v>
      </c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4">
        <f>ROUND(AG55+AG58+AG61+AG64+AG67+AG70+AG73,2)</f>
        <v>0</v>
      </c>
      <c r="AH54" s="94"/>
      <c r="AI54" s="94"/>
      <c r="AJ54" s="94"/>
      <c r="AK54" s="94"/>
      <c r="AL54" s="94"/>
      <c r="AM54" s="94"/>
      <c r="AN54" s="95">
        <f>SUM(AG54,AT54)</f>
        <v>0</v>
      </c>
      <c r="AO54" s="95"/>
      <c r="AP54" s="95"/>
      <c r="AQ54" s="96" t="s">
        <v>1</v>
      </c>
      <c r="AR54" s="97"/>
      <c r="AS54" s="98">
        <f>ROUND(AS55+AS58+AS61+AS64+AS67+AS70+AS73,2)</f>
        <v>0</v>
      </c>
      <c r="AT54" s="99">
        <f>ROUND(SUM(AV54:AW54),2)</f>
        <v>0</v>
      </c>
      <c r="AU54" s="100">
        <f>ROUND(AU55+AU58+AU61+AU64+AU67+AU70+AU73,5)</f>
        <v>0</v>
      </c>
      <c r="AV54" s="99">
        <f>ROUND(AZ54*L29,2)</f>
        <v>0</v>
      </c>
      <c r="AW54" s="99">
        <f>ROUND(BA54*L30,2)</f>
        <v>0</v>
      </c>
      <c r="AX54" s="99">
        <f>ROUND(BB54*L29,2)</f>
        <v>0</v>
      </c>
      <c r="AY54" s="99">
        <f>ROUND(BC54*L30,2)</f>
        <v>0</v>
      </c>
      <c r="AZ54" s="99">
        <f>ROUND(AZ55+AZ58+AZ61+AZ64+AZ67+AZ70+AZ73,2)</f>
        <v>0</v>
      </c>
      <c r="BA54" s="99">
        <f>ROUND(BA55+BA58+BA61+BA64+BA67+BA70+BA73,2)</f>
        <v>0</v>
      </c>
      <c r="BB54" s="99">
        <f>ROUND(BB55+BB58+BB61+BB64+BB67+BB70+BB73,2)</f>
        <v>0</v>
      </c>
      <c r="BC54" s="99">
        <f>ROUND(BC55+BC58+BC61+BC64+BC67+BC70+BC73,2)</f>
        <v>0</v>
      </c>
      <c r="BD54" s="101">
        <f>ROUND(BD55+BD58+BD61+BD64+BD67+BD70+BD73,2)</f>
        <v>0</v>
      </c>
      <c r="BS54" s="102" t="s">
        <v>70</v>
      </c>
      <c r="BT54" s="102" t="s">
        <v>71</v>
      </c>
      <c r="BU54" s="103" t="s">
        <v>72</v>
      </c>
      <c r="BV54" s="102" t="s">
        <v>73</v>
      </c>
      <c r="BW54" s="102" t="s">
        <v>5</v>
      </c>
      <c r="BX54" s="102" t="s">
        <v>74</v>
      </c>
      <c r="CL54" s="102" t="s">
        <v>1</v>
      </c>
    </row>
    <row r="55" s="5" customFormat="1" ht="16.5" customHeight="1">
      <c r="B55" s="104"/>
      <c r="C55" s="105"/>
      <c r="D55" s="106" t="s">
        <v>75</v>
      </c>
      <c r="E55" s="106"/>
      <c r="F55" s="106"/>
      <c r="G55" s="106"/>
      <c r="H55" s="106"/>
      <c r="I55" s="107"/>
      <c r="J55" s="106" t="s">
        <v>76</v>
      </c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8">
        <f>ROUND(SUM(AG56:AG57),2)</f>
        <v>0</v>
      </c>
      <c r="AH55" s="107"/>
      <c r="AI55" s="107"/>
      <c r="AJ55" s="107"/>
      <c r="AK55" s="107"/>
      <c r="AL55" s="107"/>
      <c r="AM55" s="107"/>
      <c r="AN55" s="109">
        <f>SUM(AG55,AT55)</f>
        <v>0</v>
      </c>
      <c r="AO55" s="107"/>
      <c r="AP55" s="107"/>
      <c r="AQ55" s="110" t="s">
        <v>77</v>
      </c>
      <c r="AR55" s="111"/>
      <c r="AS55" s="112">
        <f>ROUND(SUM(AS56:AS57),2)</f>
        <v>0</v>
      </c>
      <c r="AT55" s="113">
        <f>ROUND(SUM(AV55:AW55),2)</f>
        <v>0</v>
      </c>
      <c r="AU55" s="114">
        <f>ROUND(SUM(AU56:AU57),5)</f>
        <v>0</v>
      </c>
      <c r="AV55" s="113">
        <f>ROUND(AZ55*L29,2)</f>
        <v>0</v>
      </c>
      <c r="AW55" s="113">
        <f>ROUND(BA55*L30,2)</f>
        <v>0</v>
      </c>
      <c r="AX55" s="113">
        <f>ROUND(BB55*L29,2)</f>
        <v>0</v>
      </c>
      <c r="AY55" s="113">
        <f>ROUND(BC55*L30,2)</f>
        <v>0</v>
      </c>
      <c r="AZ55" s="113">
        <f>ROUND(SUM(AZ56:AZ57),2)</f>
        <v>0</v>
      </c>
      <c r="BA55" s="113">
        <f>ROUND(SUM(BA56:BA57),2)</f>
        <v>0</v>
      </c>
      <c r="BB55" s="113">
        <f>ROUND(SUM(BB56:BB57),2)</f>
        <v>0</v>
      </c>
      <c r="BC55" s="113">
        <f>ROUND(SUM(BC56:BC57),2)</f>
        <v>0</v>
      </c>
      <c r="BD55" s="115">
        <f>ROUND(SUM(BD56:BD57),2)</f>
        <v>0</v>
      </c>
      <c r="BS55" s="116" t="s">
        <v>70</v>
      </c>
      <c r="BT55" s="116" t="s">
        <v>78</v>
      </c>
      <c r="BU55" s="116" t="s">
        <v>72</v>
      </c>
      <c r="BV55" s="116" t="s">
        <v>73</v>
      </c>
      <c r="BW55" s="116" t="s">
        <v>79</v>
      </c>
      <c r="BX55" s="116" t="s">
        <v>5</v>
      </c>
      <c r="CL55" s="116" t="s">
        <v>1</v>
      </c>
      <c r="CM55" s="116" t="s">
        <v>80</v>
      </c>
    </row>
    <row r="56" s="6" customFormat="1" ht="16.5" customHeight="1">
      <c r="A56" s="117" t="s">
        <v>81</v>
      </c>
      <c r="B56" s="118"/>
      <c r="C56" s="119"/>
      <c r="D56" s="119"/>
      <c r="E56" s="120" t="s">
        <v>82</v>
      </c>
      <c r="F56" s="120"/>
      <c r="G56" s="120"/>
      <c r="H56" s="120"/>
      <c r="I56" s="120"/>
      <c r="J56" s="119"/>
      <c r="K56" s="120" t="s">
        <v>83</v>
      </c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1">
        <f>'SO 1.1 - železniční svršek'!J32</f>
        <v>0</v>
      </c>
      <c r="AH56" s="119"/>
      <c r="AI56" s="119"/>
      <c r="AJ56" s="119"/>
      <c r="AK56" s="119"/>
      <c r="AL56" s="119"/>
      <c r="AM56" s="119"/>
      <c r="AN56" s="121">
        <f>SUM(AG56,AT56)</f>
        <v>0</v>
      </c>
      <c r="AO56" s="119"/>
      <c r="AP56" s="119"/>
      <c r="AQ56" s="122" t="s">
        <v>84</v>
      </c>
      <c r="AR56" s="123"/>
      <c r="AS56" s="124">
        <v>0</v>
      </c>
      <c r="AT56" s="125">
        <f>ROUND(SUM(AV56:AW56),2)</f>
        <v>0</v>
      </c>
      <c r="AU56" s="126">
        <f>'SO 1.1 - železniční svršek'!P88</f>
        <v>0</v>
      </c>
      <c r="AV56" s="125">
        <f>'SO 1.1 - železniční svršek'!J35</f>
        <v>0</v>
      </c>
      <c r="AW56" s="125">
        <f>'SO 1.1 - železniční svršek'!J36</f>
        <v>0</v>
      </c>
      <c r="AX56" s="125">
        <f>'SO 1.1 - železniční svršek'!J37</f>
        <v>0</v>
      </c>
      <c r="AY56" s="125">
        <f>'SO 1.1 - železniční svršek'!J38</f>
        <v>0</v>
      </c>
      <c r="AZ56" s="125">
        <f>'SO 1.1 - železniční svršek'!F35</f>
        <v>0</v>
      </c>
      <c r="BA56" s="125">
        <f>'SO 1.1 - železniční svršek'!F36</f>
        <v>0</v>
      </c>
      <c r="BB56" s="125">
        <f>'SO 1.1 - železniční svršek'!F37</f>
        <v>0</v>
      </c>
      <c r="BC56" s="125">
        <f>'SO 1.1 - železniční svršek'!F38</f>
        <v>0</v>
      </c>
      <c r="BD56" s="127">
        <f>'SO 1.1 - železniční svršek'!F39</f>
        <v>0</v>
      </c>
      <c r="BT56" s="128" t="s">
        <v>80</v>
      </c>
      <c r="BV56" s="128" t="s">
        <v>73</v>
      </c>
      <c r="BW56" s="128" t="s">
        <v>85</v>
      </c>
      <c r="BX56" s="128" t="s">
        <v>79</v>
      </c>
      <c r="CL56" s="128" t="s">
        <v>1</v>
      </c>
    </row>
    <row r="57" s="6" customFormat="1" ht="16.5" customHeight="1">
      <c r="A57" s="117" t="s">
        <v>81</v>
      </c>
      <c r="B57" s="118"/>
      <c r="C57" s="119"/>
      <c r="D57" s="119"/>
      <c r="E57" s="120" t="s">
        <v>86</v>
      </c>
      <c r="F57" s="120"/>
      <c r="G57" s="120"/>
      <c r="H57" s="120"/>
      <c r="I57" s="120"/>
      <c r="J57" s="119"/>
      <c r="K57" s="120" t="s">
        <v>87</v>
      </c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1">
        <f>'SO 1.2 - materiál a práce...'!J32</f>
        <v>0</v>
      </c>
      <c r="AH57" s="119"/>
      <c r="AI57" s="119"/>
      <c r="AJ57" s="119"/>
      <c r="AK57" s="119"/>
      <c r="AL57" s="119"/>
      <c r="AM57" s="119"/>
      <c r="AN57" s="121">
        <f>SUM(AG57,AT57)</f>
        <v>0</v>
      </c>
      <c r="AO57" s="119"/>
      <c r="AP57" s="119"/>
      <c r="AQ57" s="122" t="s">
        <v>84</v>
      </c>
      <c r="AR57" s="123"/>
      <c r="AS57" s="124">
        <v>0</v>
      </c>
      <c r="AT57" s="125">
        <f>ROUND(SUM(AV57:AW57),2)</f>
        <v>0</v>
      </c>
      <c r="AU57" s="126">
        <f>'SO 1.2 - materiál a práce...'!P86</f>
        <v>0</v>
      </c>
      <c r="AV57" s="125">
        <f>'SO 1.2 - materiál a práce...'!J35</f>
        <v>0</v>
      </c>
      <c r="AW57" s="125">
        <f>'SO 1.2 - materiál a práce...'!J36</f>
        <v>0</v>
      </c>
      <c r="AX57" s="125">
        <f>'SO 1.2 - materiál a práce...'!J37</f>
        <v>0</v>
      </c>
      <c r="AY57" s="125">
        <f>'SO 1.2 - materiál a práce...'!J38</f>
        <v>0</v>
      </c>
      <c r="AZ57" s="125">
        <f>'SO 1.2 - materiál a práce...'!F35</f>
        <v>0</v>
      </c>
      <c r="BA57" s="125">
        <f>'SO 1.2 - materiál a práce...'!F36</f>
        <v>0</v>
      </c>
      <c r="BB57" s="125">
        <f>'SO 1.2 - materiál a práce...'!F37</f>
        <v>0</v>
      </c>
      <c r="BC57" s="125">
        <f>'SO 1.2 - materiál a práce...'!F38</f>
        <v>0</v>
      </c>
      <c r="BD57" s="127">
        <f>'SO 1.2 - materiál a práce...'!F39</f>
        <v>0</v>
      </c>
      <c r="BT57" s="128" t="s">
        <v>80</v>
      </c>
      <c r="BV57" s="128" t="s">
        <v>73</v>
      </c>
      <c r="BW57" s="128" t="s">
        <v>88</v>
      </c>
      <c r="BX57" s="128" t="s">
        <v>79</v>
      </c>
      <c r="CL57" s="128" t="s">
        <v>1</v>
      </c>
    </row>
    <row r="58" s="5" customFormat="1" ht="16.5" customHeight="1">
      <c r="B58" s="104"/>
      <c r="C58" s="105"/>
      <c r="D58" s="106" t="s">
        <v>89</v>
      </c>
      <c r="E58" s="106"/>
      <c r="F58" s="106"/>
      <c r="G58" s="106"/>
      <c r="H58" s="106"/>
      <c r="I58" s="107"/>
      <c r="J58" s="106" t="s">
        <v>90</v>
      </c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8">
        <f>ROUND(SUM(AG59:AG60),2)</f>
        <v>0</v>
      </c>
      <c r="AH58" s="107"/>
      <c r="AI58" s="107"/>
      <c r="AJ58" s="107"/>
      <c r="AK58" s="107"/>
      <c r="AL58" s="107"/>
      <c r="AM58" s="107"/>
      <c r="AN58" s="109">
        <f>SUM(AG58,AT58)</f>
        <v>0</v>
      </c>
      <c r="AO58" s="107"/>
      <c r="AP58" s="107"/>
      <c r="AQ58" s="110" t="s">
        <v>77</v>
      </c>
      <c r="AR58" s="111"/>
      <c r="AS58" s="112">
        <f>ROUND(SUM(AS59:AS60),2)</f>
        <v>0</v>
      </c>
      <c r="AT58" s="113">
        <f>ROUND(SUM(AV58:AW58),2)</f>
        <v>0</v>
      </c>
      <c r="AU58" s="114">
        <f>ROUND(SUM(AU59:AU60),5)</f>
        <v>0</v>
      </c>
      <c r="AV58" s="113">
        <f>ROUND(AZ58*L29,2)</f>
        <v>0</v>
      </c>
      <c r="AW58" s="113">
        <f>ROUND(BA58*L30,2)</f>
        <v>0</v>
      </c>
      <c r="AX58" s="113">
        <f>ROUND(BB58*L29,2)</f>
        <v>0</v>
      </c>
      <c r="AY58" s="113">
        <f>ROUND(BC58*L30,2)</f>
        <v>0</v>
      </c>
      <c r="AZ58" s="113">
        <f>ROUND(SUM(AZ59:AZ60),2)</f>
        <v>0</v>
      </c>
      <c r="BA58" s="113">
        <f>ROUND(SUM(BA59:BA60),2)</f>
        <v>0</v>
      </c>
      <c r="BB58" s="113">
        <f>ROUND(SUM(BB59:BB60),2)</f>
        <v>0</v>
      </c>
      <c r="BC58" s="113">
        <f>ROUND(SUM(BC59:BC60),2)</f>
        <v>0</v>
      </c>
      <c r="BD58" s="115">
        <f>ROUND(SUM(BD59:BD60),2)</f>
        <v>0</v>
      </c>
      <c r="BS58" s="116" t="s">
        <v>70</v>
      </c>
      <c r="BT58" s="116" t="s">
        <v>78</v>
      </c>
      <c r="BU58" s="116" t="s">
        <v>72</v>
      </c>
      <c r="BV58" s="116" t="s">
        <v>73</v>
      </c>
      <c r="BW58" s="116" t="s">
        <v>91</v>
      </c>
      <c r="BX58" s="116" t="s">
        <v>5</v>
      </c>
      <c r="CL58" s="116" t="s">
        <v>1</v>
      </c>
      <c r="CM58" s="116" t="s">
        <v>80</v>
      </c>
    </row>
    <row r="59" s="6" customFormat="1" ht="16.5" customHeight="1">
      <c r="A59" s="117" t="s">
        <v>81</v>
      </c>
      <c r="B59" s="118"/>
      <c r="C59" s="119"/>
      <c r="D59" s="119"/>
      <c r="E59" s="120" t="s">
        <v>92</v>
      </c>
      <c r="F59" s="120"/>
      <c r="G59" s="120"/>
      <c r="H59" s="120"/>
      <c r="I59" s="120"/>
      <c r="J59" s="119"/>
      <c r="K59" s="120" t="s">
        <v>83</v>
      </c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0"/>
      <c r="AD59" s="120"/>
      <c r="AE59" s="120"/>
      <c r="AF59" s="120"/>
      <c r="AG59" s="121">
        <f>'SO 2.1 - železniční svršek'!J32</f>
        <v>0</v>
      </c>
      <c r="AH59" s="119"/>
      <c r="AI59" s="119"/>
      <c r="AJ59" s="119"/>
      <c r="AK59" s="119"/>
      <c r="AL59" s="119"/>
      <c r="AM59" s="119"/>
      <c r="AN59" s="121">
        <f>SUM(AG59,AT59)</f>
        <v>0</v>
      </c>
      <c r="AO59" s="119"/>
      <c r="AP59" s="119"/>
      <c r="AQ59" s="122" t="s">
        <v>84</v>
      </c>
      <c r="AR59" s="123"/>
      <c r="AS59" s="124">
        <v>0</v>
      </c>
      <c r="AT59" s="125">
        <f>ROUND(SUM(AV59:AW59),2)</f>
        <v>0</v>
      </c>
      <c r="AU59" s="126">
        <f>'SO 2.1 - železniční svršek'!P88</f>
        <v>0</v>
      </c>
      <c r="AV59" s="125">
        <f>'SO 2.1 - železniční svršek'!J35</f>
        <v>0</v>
      </c>
      <c r="AW59" s="125">
        <f>'SO 2.1 - železniční svršek'!J36</f>
        <v>0</v>
      </c>
      <c r="AX59" s="125">
        <f>'SO 2.1 - železniční svršek'!J37</f>
        <v>0</v>
      </c>
      <c r="AY59" s="125">
        <f>'SO 2.1 - železniční svršek'!J38</f>
        <v>0</v>
      </c>
      <c r="AZ59" s="125">
        <f>'SO 2.1 - železniční svršek'!F35</f>
        <v>0</v>
      </c>
      <c r="BA59" s="125">
        <f>'SO 2.1 - železniční svršek'!F36</f>
        <v>0</v>
      </c>
      <c r="BB59" s="125">
        <f>'SO 2.1 - železniční svršek'!F37</f>
        <v>0</v>
      </c>
      <c r="BC59" s="125">
        <f>'SO 2.1 - železniční svršek'!F38</f>
        <v>0</v>
      </c>
      <c r="BD59" s="127">
        <f>'SO 2.1 - železniční svršek'!F39</f>
        <v>0</v>
      </c>
      <c r="BT59" s="128" t="s">
        <v>80</v>
      </c>
      <c r="BV59" s="128" t="s">
        <v>73</v>
      </c>
      <c r="BW59" s="128" t="s">
        <v>93</v>
      </c>
      <c r="BX59" s="128" t="s">
        <v>91</v>
      </c>
      <c r="CL59" s="128" t="s">
        <v>1</v>
      </c>
    </row>
    <row r="60" s="6" customFormat="1" ht="16.5" customHeight="1">
      <c r="A60" s="117" t="s">
        <v>81</v>
      </c>
      <c r="B60" s="118"/>
      <c r="C60" s="119"/>
      <c r="D60" s="119"/>
      <c r="E60" s="120" t="s">
        <v>94</v>
      </c>
      <c r="F60" s="120"/>
      <c r="G60" s="120"/>
      <c r="H60" s="120"/>
      <c r="I60" s="120"/>
      <c r="J60" s="119"/>
      <c r="K60" s="120" t="s">
        <v>87</v>
      </c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0"/>
      <c r="AD60" s="120"/>
      <c r="AE60" s="120"/>
      <c r="AF60" s="120"/>
      <c r="AG60" s="121">
        <f>'SO 2.2 - materiál a práce...'!J32</f>
        <v>0</v>
      </c>
      <c r="AH60" s="119"/>
      <c r="AI60" s="119"/>
      <c r="AJ60" s="119"/>
      <c r="AK60" s="119"/>
      <c r="AL60" s="119"/>
      <c r="AM60" s="119"/>
      <c r="AN60" s="121">
        <f>SUM(AG60,AT60)</f>
        <v>0</v>
      </c>
      <c r="AO60" s="119"/>
      <c r="AP60" s="119"/>
      <c r="AQ60" s="122" t="s">
        <v>84</v>
      </c>
      <c r="AR60" s="123"/>
      <c r="AS60" s="124">
        <v>0</v>
      </c>
      <c r="AT60" s="125">
        <f>ROUND(SUM(AV60:AW60),2)</f>
        <v>0</v>
      </c>
      <c r="AU60" s="126">
        <f>'SO 2.2 - materiál a práce...'!P86</f>
        <v>0</v>
      </c>
      <c r="AV60" s="125">
        <f>'SO 2.2 - materiál a práce...'!J35</f>
        <v>0</v>
      </c>
      <c r="AW60" s="125">
        <f>'SO 2.2 - materiál a práce...'!J36</f>
        <v>0</v>
      </c>
      <c r="AX60" s="125">
        <f>'SO 2.2 - materiál a práce...'!J37</f>
        <v>0</v>
      </c>
      <c r="AY60" s="125">
        <f>'SO 2.2 - materiál a práce...'!J38</f>
        <v>0</v>
      </c>
      <c r="AZ60" s="125">
        <f>'SO 2.2 - materiál a práce...'!F35</f>
        <v>0</v>
      </c>
      <c r="BA60" s="125">
        <f>'SO 2.2 - materiál a práce...'!F36</f>
        <v>0</v>
      </c>
      <c r="BB60" s="125">
        <f>'SO 2.2 - materiál a práce...'!F37</f>
        <v>0</v>
      </c>
      <c r="BC60" s="125">
        <f>'SO 2.2 - materiál a práce...'!F38</f>
        <v>0</v>
      </c>
      <c r="BD60" s="127">
        <f>'SO 2.2 - materiál a práce...'!F39</f>
        <v>0</v>
      </c>
      <c r="BT60" s="128" t="s">
        <v>80</v>
      </c>
      <c r="BV60" s="128" t="s">
        <v>73</v>
      </c>
      <c r="BW60" s="128" t="s">
        <v>95</v>
      </c>
      <c r="BX60" s="128" t="s">
        <v>91</v>
      </c>
      <c r="CL60" s="128" t="s">
        <v>1</v>
      </c>
    </row>
    <row r="61" s="5" customFormat="1" ht="16.5" customHeight="1">
      <c r="B61" s="104"/>
      <c r="C61" s="105"/>
      <c r="D61" s="106" t="s">
        <v>96</v>
      </c>
      <c r="E61" s="106"/>
      <c r="F61" s="106"/>
      <c r="G61" s="106"/>
      <c r="H61" s="106"/>
      <c r="I61" s="107"/>
      <c r="J61" s="106" t="s">
        <v>97</v>
      </c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8">
        <f>ROUND(SUM(AG62:AG63),2)</f>
        <v>0</v>
      </c>
      <c r="AH61" s="107"/>
      <c r="AI61" s="107"/>
      <c r="AJ61" s="107"/>
      <c r="AK61" s="107"/>
      <c r="AL61" s="107"/>
      <c r="AM61" s="107"/>
      <c r="AN61" s="109">
        <f>SUM(AG61,AT61)</f>
        <v>0</v>
      </c>
      <c r="AO61" s="107"/>
      <c r="AP61" s="107"/>
      <c r="AQ61" s="110" t="s">
        <v>77</v>
      </c>
      <c r="AR61" s="111"/>
      <c r="AS61" s="112">
        <f>ROUND(SUM(AS62:AS63),2)</f>
        <v>0</v>
      </c>
      <c r="AT61" s="113">
        <f>ROUND(SUM(AV61:AW61),2)</f>
        <v>0</v>
      </c>
      <c r="AU61" s="114">
        <f>ROUND(SUM(AU62:AU63),5)</f>
        <v>0</v>
      </c>
      <c r="AV61" s="113">
        <f>ROUND(AZ61*L29,2)</f>
        <v>0</v>
      </c>
      <c r="AW61" s="113">
        <f>ROUND(BA61*L30,2)</f>
        <v>0</v>
      </c>
      <c r="AX61" s="113">
        <f>ROUND(BB61*L29,2)</f>
        <v>0</v>
      </c>
      <c r="AY61" s="113">
        <f>ROUND(BC61*L30,2)</f>
        <v>0</v>
      </c>
      <c r="AZ61" s="113">
        <f>ROUND(SUM(AZ62:AZ63),2)</f>
        <v>0</v>
      </c>
      <c r="BA61" s="113">
        <f>ROUND(SUM(BA62:BA63),2)</f>
        <v>0</v>
      </c>
      <c r="BB61" s="113">
        <f>ROUND(SUM(BB62:BB63),2)</f>
        <v>0</v>
      </c>
      <c r="BC61" s="113">
        <f>ROUND(SUM(BC62:BC63),2)</f>
        <v>0</v>
      </c>
      <c r="BD61" s="115">
        <f>ROUND(SUM(BD62:BD63),2)</f>
        <v>0</v>
      </c>
      <c r="BS61" s="116" t="s">
        <v>70</v>
      </c>
      <c r="BT61" s="116" t="s">
        <v>78</v>
      </c>
      <c r="BU61" s="116" t="s">
        <v>72</v>
      </c>
      <c r="BV61" s="116" t="s">
        <v>73</v>
      </c>
      <c r="BW61" s="116" t="s">
        <v>98</v>
      </c>
      <c r="BX61" s="116" t="s">
        <v>5</v>
      </c>
      <c r="CL61" s="116" t="s">
        <v>1</v>
      </c>
      <c r="CM61" s="116" t="s">
        <v>80</v>
      </c>
    </row>
    <row r="62" s="6" customFormat="1" ht="16.5" customHeight="1">
      <c r="A62" s="117" t="s">
        <v>81</v>
      </c>
      <c r="B62" s="118"/>
      <c r="C62" s="119"/>
      <c r="D62" s="119"/>
      <c r="E62" s="120" t="s">
        <v>99</v>
      </c>
      <c r="F62" s="120"/>
      <c r="G62" s="120"/>
      <c r="H62" s="120"/>
      <c r="I62" s="120"/>
      <c r="J62" s="119"/>
      <c r="K62" s="120" t="s">
        <v>83</v>
      </c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120"/>
      <c r="AF62" s="120"/>
      <c r="AG62" s="121">
        <f>'SO 3.1 - železniční svršek'!J32</f>
        <v>0</v>
      </c>
      <c r="AH62" s="119"/>
      <c r="AI62" s="119"/>
      <c r="AJ62" s="119"/>
      <c r="AK62" s="119"/>
      <c r="AL62" s="119"/>
      <c r="AM62" s="119"/>
      <c r="AN62" s="121">
        <f>SUM(AG62,AT62)</f>
        <v>0</v>
      </c>
      <c r="AO62" s="119"/>
      <c r="AP62" s="119"/>
      <c r="AQ62" s="122" t="s">
        <v>84</v>
      </c>
      <c r="AR62" s="123"/>
      <c r="AS62" s="124">
        <v>0</v>
      </c>
      <c r="AT62" s="125">
        <f>ROUND(SUM(AV62:AW62),2)</f>
        <v>0</v>
      </c>
      <c r="AU62" s="126">
        <f>'SO 3.1 - železniční svršek'!P88</f>
        <v>0</v>
      </c>
      <c r="AV62" s="125">
        <f>'SO 3.1 - železniční svršek'!J35</f>
        <v>0</v>
      </c>
      <c r="AW62" s="125">
        <f>'SO 3.1 - železniční svršek'!J36</f>
        <v>0</v>
      </c>
      <c r="AX62" s="125">
        <f>'SO 3.1 - železniční svršek'!J37</f>
        <v>0</v>
      </c>
      <c r="AY62" s="125">
        <f>'SO 3.1 - železniční svršek'!J38</f>
        <v>0</v>
      </c>
      <c r="AZ62" s="125">
        <f>'SO 3.1 - železniční svršek'!F35</f>
        <v>0</v>
      </c>
      <c r="BA62" s="125">
        <f>'SO 3.1 - železniční svršek'!F36</f>
        <v>0</v>
      </c>
      <c r="BB62" s="125">
        <f>'SO 3.1 - železniční svršek'!F37</f>
        <v>0</v>
      </c>
      <c r="BC62" s="125">
        <f>'SO 3.1 - železniční svršek'!F38</f>
        <v>0</v>
      </c>
      <c r="BD62" s="127">
        <f>'SO 3.1 - železniční svršek'!F39</f>
        <v>0</v>
      </c>
      <c r="BT62" s="128" t="s">
        <v>80</v>
      </c>
      <c r="BV62" s="128" t="s">
        <v>73</v>
      </c>
      <c r="BW62" s="128" t="s">
        <v>100</v>
      </c>
      <c r="BX62" s="128" t="s">
        <v>98</v>
      </c>
      <c r="CL62" s="128" t="s">
        <v>1</v>
      </c>
    </row>
    <row r="63" s="6" customFormat="1" ht="16.5" customHeight="1">
      <c r="A63" s="117" t="s">
        <v>81</v>
      </c>
      <c r="B63" s="118"/>
      <c r="C63" s="119"/>
      <c r="D63" s="119"/>
      <c r="E63" s="120" t="s">
        <v>101</v>
      </c>
      <c r="F63" s="120"/>
      <c r="G63" s="120"/>
      <c r="H63" s="120"/>
      <c r="I63" s="120"/>
      <c r="J63" s="119"/>
      <c r="K63" s="120" t="s">
        <v>102</v>
      </c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0"/>
      <c r="AD63" s="120"/>
      <c r="AE63" s="120"/>
      <c r="AF63" s="120"/>
      <c r="AG63" s="121">
        <f>'SO 3.2 - materiál zadavatele'!J32</f>
        <v>0</v>
      </c>
      <c r="AH63" s="119"/>
      <c r="AI63" s="119"/>
      <c r="AJ63" s="119"/>
      <c r="AK63" s="119"/>
      <c r="AL63" s="119"/>
      <c r="AM63" s="119"/>
      <c r="AN63" s="121">
        <f>SUM(AG63,AT63)</f>
        <v>0</v>
      </c>
      <c r="AO63" s="119"/>
      <c r="AP63" s="119"/>
      <c r="AQ63" s="122" t="s">
        <v>84</v>
      </c>
      <c r="AR63" s="123"/>
      <c r="AS63" s="124">
        <v>0</v>
      </c>
      <c r="AT63" s="125">
        <f>ROUND(SUM(AV63:AW63),2)</f>
        <v>0</v>
      </c>
      <c r="AU63" s="126">
        <f>'SO 3.2 - materiál zadavatele'!P85</f>
        <v>0</v>
      </c>
      <c r="AV63" s="125">
        <f>'SO 3.2 - materiál zadavatele'!J35</f>
        <v>0</v>
      </c>
      <c r="AW63" s="125">
        <f>'SO 3.2 - materiál zadavatele'!J36</f>
        <v>0</v>
      </c>
      <c r="AX63" s="125">
        <f>'SO 3.2 - materiál zadavatele'!J37</f>
        <v>0</v>
      </c>
      <c r="AY63" s="125">
        <f>'SO 3.2 - materiál zadavatele'!J38</f>
        <v>0</v>
      </c>
      <c r="AZ63" s="125">
        <f>'SO 3.2 - materiál zadavatele'!F35</f>
        <v>0</v>
      </c>
      <c r="BA63" s="125">
        <f>'SO 3.2 - materiál zadavatele'!F36</f>
        <v>0</v>
      </c>
      <c r="BB63" s="125">
        <f>'SO 3.2 - materiál zadavatele'!F37</f>
        <v>0</v>
      </c>
      <c r="BC63" s="125">
        <f>'SO 3.2 - materiál zadavatele'!F38</f>
        <v>0</v>
      </c>
      <c r="BD63" s="127">
        <f>'SO 3.2 - materiál zadavatele'!F39</f>
        <v>0</v>
      </c>
      <c r="BT63" s="128" t="s">
        <v>80</v>
      </c>
      <c r="BV63" s="128" t="s">
        <v>73</v>
      </c>
      <c r="BW63" s="128" t="s">
        <v>103</v>
      </c>
      <c r="BX63" s="128" t="s">
        <v>98</v>
      </c>
      <c r="CL63" s="128" t="s">
        <v>1</v>
      </c>
    </row>
    <row r="64" s="5" customFormat="1" ht="16.5" customHeight="1">
      <c r="B64" s="104"/>
      <c r="C64" s="105"/>
      <c r="D64" s="106" t="s">
        <v>104</v>
      </c>
      <c r="E64" s="106"/>
      <c r="F64" s="106"/>
      <c r="G64" s="106"/>
      <c r="H64" s="106"/>
      <c r="I64" s="107"/>
      <c r="J64" s="106" t="s">
        <v>105</v>
      </c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106"/>
      <c r="AC64" s="106"/>
      <c r="AD64" s="106"/>
      <c r="AE64" s="106"/>
      <c r="AF64" s="106"/>
      <c r="AG64" s="108">
        <f>ROUND(SUM(AG65:AG66),2)</f>
        <v>0</v>
      </c>
      <c r="AH64" s="107"/>
      <c r="AI64" s="107"/>
      <c r="AJ64" s="107"/>
      <c r="AK64" s="107"/>
      <c r="AL64" s="107"/>
      <c r="AM64" s="107"/>
      <c r="AN64" s="109">
        <f>SUM(AG64,AT64)</f>
        <v>0</v>
      </c>
      <c r="AO64" s="107"/>
      <c r="AP64" s="107"/>
      <c r="AQ64" s="110" t="s">
        <v>77</v>
      </c>
      <c r="AR64" s="111"/>
      <c r="AS64" s="112">
        <f>ROUND(SUM(AS65:AS66),2)</f>
        <v>0</v>
      </c>
      <c r="AT64" s="113">
        <f>ROUND(SUM(AV64:AW64),2)</f>
        <v>0</v>
      </c>
      <c r="AU64" s="114">
        <f>ROUND(SUM(AU65:AU66),5)</f>
        <v>0</v>
      </c>
      <c r="AV64" s="113">
        <f>ROUND(AZ64*L29,2)</f>
        <v>0</v>
      </c>
      <c r="AW64" s="113">
        <f>ROUND(BA64*L30,2)</f>
        <v>0</v>
      </c>
      <c r="AX64" s="113">
        <f>ROUND(BB64*L29,2)</f>
        <v>0</v>
      </c>
      <c r="AY64" s="113">
        <f>ROUND(BC64*L30,2)</f>
        <v>0</v>
      </c>
      <c r="AZ64" s="113">
        <f>ROUND(SUM(AZ65:AZ66),2)</f>
        <v>0</v>
      </c>
      <c r="BA64" s="113">
        <f>ROUND(SUM(BA65:BA66),2)</f>
        <v>0</v>
      </c>
      <c r="BB64" s="113">
        <f>ROUND(SUM(BB65:BB66),2)</f>
        <v>0</v>
      </c>
      <c r="BC64" s="113">
        <f>ROUND(SUM(BC65:BC66),2)</f>
        <v>0</v>
      </c>
      <c r="BD64" s="115">
        <f>ROUND(SUM(BD65:BD66),2)</f>
        <v>0</v>
      </c>
      <c r="BS64" s="116" t="s">
        <v>70</v>
      </c>
      <c r="BT64" s="116" t="s">
        <v>78</v>
      </c>
      <c r="BU64" s="116" t="s">
        <v>72</v>
      </c>
      <c r="BV64" s="116" t="s">
        <v>73</v>
      </c>
      <c r="BW64" s="116" t="s">
        <v>106</v>
      </c>
      <c r="BX64" s="116" t="s">
        <v>5</v>
      </c>
      <c r="CL64" s="116" t="s">
        <v>1</v>
      </c>
      <c r="CM64" s="116" t="s">
        <v>80</v>
      </c>
    </row>
    <row r="65" s="6" customFormat="1" ht="16.5" customHeight="1">
      <c r="A65" s="117" t="s">
        <v>81</v>
      </c>
      <c r="B65" s="118"/>
      <c r="C65" s="119"/>
      <c r="D65" s="119"/>
      <c r="E65" s="120" t="s">
        <v>107</v>
      </c>
      <c r="F65" s="120"/>
      <c r="G65" s="120"/>
      <c r="H65" s="120"/>
      <c r="I65" s="120"/>
      <c r="J65" s="119"/>
      <c r="K65" s="120" t="s">
        <v>108</v>
      </c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0"/>
      <c r="AD65" s="120"/>
      <c r="AE65" s="120"/>
      <c r="AF65" s="120"/>
      <c r="AG65" s="121">
        <f>'SO 4.1 - želeniční svršek'!J32</f>
        <v>0</v>
      </c>
      <c r="AH65" s="119"/>
      <c r="AI65" s="119"/>
      <c r="AJ65" s="119"/>
      <c r="AK65" s="119"/>
      <c r="AL65" s="119"/>
      <c r="AM65" s="119"/>
      <c r="AN65" s="121">
        <f>SUM(AG65,AT65)</f>
        <v>0</v>
      </c>
      <c r="AO65" s="119"/>
      <c r="AP65" s="119"/>
      <c r="AQ65" s="122" t="s">
        <v>84</v>
      </c>
      <c r="AR65" s="123"/>
      <c r="AS65" s="124">
        <v>0</v>
      </c>
      <c r="AT65" s="125">
        <f>ROUND(SUM(AV65:AW65),2)</f>
        <v>0</v>
      </c>
      <c r="AU65" s="126">
        <f>'SO 4.1 - želeniční svršek'!P88</f>
        <v>0</v>
      </c>
      <c r="AV65" s="125">
        <f>'SO 4.1 - želeniční svršek'!J35</f>
        <v>0</v>
      </c>
      <c r="AW65" s="125">
        <f>'SO 4.1 - želeniční svršek'!J36</f>
        <v>0</v>
      </c>
      <c r="AX65" s="125">
        <f>'SO 4.1 - želeniční svršek'!J37</f>
        <v>0</v>
      </c>
      <c r="AY65" s="125">
        <f>'SO 4.1 - želeniční svršek'!J38</f>
        <v>0</v>
      </c>
      <c r="AZ65" s="125">
        <f>'SO 4.1 - želeniční svršek'!F35</f>
        <v>0</v>
      </c>
      <c r="BA65" s="125">
        <f>'SO 4.1 - želeniční svršek'!F36</f>
        <v>0</v>
      </c>
      <c r="BB65" s="125">
        <f>'SO 4.1 - želeniční svršek'!F37</f>
        <v>0</v>
      </c>
      <c r="BC65" s="125">
        <f>'SO 4.1 - želeniční svršek'!F38</f>
        <v>0</v>
      </c>
      <c r="BD65" s="127">
        <f>'SO 4.1 - želeniční svršek'!F39</f>
        <v>0</v>
      </c>
      <c r="BT65" s="128" t="s">
        <v>80</v>
      </c>
      <c r="BV65" s="128" t="s">
        <v>73</v>
      </c>
      <c r="BW65" s="128" t="s">
        <v>109</v>
      </c>
      <c r="BX65" s="128" t="s">
        <v>106</v>
      </c>
      <c r="CL65" s="128" t="s">
        <v>1</v>
      </c>
    </row>
    <row r="66" s="6" customFormat="1" ht="16.5" customHeight="1">
      <c r="A66" s="117" t="s">
        <v>81</v>
      </c>
      <c r="B66" s="118"/>
      <c r="C66" s="119"/>
      <c r="D66" s="119"/>
      <c r="E66" s="120" t="s">
        <v>110</v>
      </c>
      <c r="F66" s="120"/>
      <c r="G66" s="120"/>
      <c r="H66" s="120"/>
      <c r="I66" s="120"/>
      <c r="J66" s="119"/>
      <c r="K66" s="120" t="s">
        <v>87</v>
      </c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0"/>
      <c r="AD66" s="120"/>
      <c r="AE66" s="120"/>
      <c r="AF66" s="120"/>
      <c r="AG66" s="121">
        <f>'SO 4.2 - materiál a práce...'!J32</f>
        <v>0</v>
      </c>
      <c r="AH66" s="119"/>
      <c r="AI66" s="119"/>
      <c r="AJ66" s="119"/>
      <c r="AK66" s="119"/>
      <c r="AL66" s="119"/>
      <c r="AM66" s="119"/>
      <c r="AN66" s="121">
        <f>SUM(AG66,AT66)</f>
        <v>0</v>
      </c>
      <c r="AO66" s="119"/>
      <c r="AP66" s="119"/>
      <c r="AQ66" s="122" t="s">
        <v>84</v>
      </c>
      <c r="AR66" s="123"/>
      <c r="AS66" s="124">
        <v>0</v>
      </c>
      <c r="AT66" s="125">
        <f>ROUND(SUM(AV66:AW66),2)</f>
        <v>0</v>
      </c>
      <c r="AU66" s="126">
        <f>'SO 4.2 - materiál a práce...'!P86</f>
        <v>0</v>
      </c>
      <c r="AV66" s="125">
        <f>'SO 4.2 - materiál a práce...'!J35</f>
        <v>0</v>
      </c>
      <c r="AW66" s="125">
        <f>'SO 4.2 - materiál a práce...'!J36</f>
        <v>0</v>
      </c>
      <c r="AX66" s="125">
        <f>'SO 4.2 - materiál a práce...'!J37</f>
        <v>0</v>
      </c>
      <c r="AY66" s="125">
        <f>'SO 4.2 - materiál a práce...'!J38</f>
        <v>0</v>
      </c>
      <c r="AZ66" s="125">
        <f>'SO 4.2 - materiál a práce...'!F35</f>
        <v>0</v>
      </c>
      <c r="BA66" s="125">
        <f>'SO 4.2 - materiál a práce...'!F36</f>
        <v>0</v>
      </c>
      <c r="BB66" s="125">
        <f>'SO 4.2 - materiál a práce...'!F37</f>
        <v>0</v>
      </c>
      <c r="BC66" s="125">
        <f>'SO 4.2 - materiál a práce...'!F38</f>
        <v>0</v>
      </c>
      <c r="BD66" s="127">
        <f>'SO 4.2 - materiál a práce...'!F39</f>
        <v>0</v>
      </c>
      <c r="BT66" s="128" t="s">
        <v>80</v>
      </c>
      <c r="BV66" s="128" t="s">
        <v>73</v>
      </c>
      <c r="BW66" s="128" t="s">
        <v>111</v>
      </c>
      <c r="BX66" s="128" t="s">
        <v>106</v>
      </c>
      <c r="CL66" s="128" t="s">
        <v>1</v>
      </c>
    </row>
    <row r="67" s="5" customFormat="1" ht="16.5" customHeight="1">
      <c r="B67" s="104"/>
      <c r="C67" s="105"/>
      <c r="D67" s="106" t="s">
        <v>112</v>
      </c>
      <c r="E67" s="106"/>
      <c r="F67" s="106"/>
      <c r="G67" s="106"/>
      <c r="H67" s="106"/>
      <c r="I67" s="107"/>
      <c r="J67" s="106" t="s">
        <v>113</v>
      </c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6"/>
      <c r="AD67" s="106"/>
      <c r="AE67" s="106"/>
      <c r="AF67" s="106"/>
      <c r="AG67" s="108">
        <f>ROUND(SUM(AG68:AG69),2)</f>
        <v>0</v>
      </c>
      <c r="AH67" s="107"/>
      <c r="AI67" s="107"/>
      <c r="AJ67" s="107"/>
      <c r="AK67" s="107"/>
      <c r="AL67" s="107"/>
      <c r="AM67" s="107"/>
      <c r="AN67" s="109">
        <f>SUM(AG67,AT67)</f>
        <v>0</v>
      </c>
      <c r="AO67" s="107"/>
      <c r="AP67" s="107"/>
      <c r="AQ67" s="110" t="s">
        <v>77</v>
      </c>
      <c r="AR67" s="111"/>
      <c r="AS67" s="112">
        <f>ROUND(SUM(AS68:AS69),2)</f>
        <v>0</v>
      </c>
      <c r="AT67" s="113">
        <f>ROUND(SUM(AV67:AW67),2)</f>
        <v>0</v>
      </c>
      <c r="AU67" s="114">
        <f>ROUND(SUM(AU68:AU69),5)</f>
        <v>0</v>
      </c>
      <c r="AV67" s="113">
        <f>ROUND(AZ67*L29,2)</f>
        <v>0</v>
      </c>
      <c r="AW67" s="113">
        <f>ROUND(BA67*L30,2)</f>
        <v>0</v>
      </c>
      <c r="AX67" s="113">
        <f>ROUND(BB67*L29,2)</f>
        <v>0</v>
      </c>
      <c r="AY67" s="113">
        <f>ROUND(BC67*L30,2)</f>
        <v>0</v>
      </c>
      <c r="AZ67" s="113">
        <f>ROUND(SUM(AZ68:AZ69),2)</f>
        <v>0</v>
      </c>
      <c r="BA67" s="113">
        <f>ROUND(SUM(BA68:BA69),2)</f>
        <v>0</v>
      </c>
      <c r="BB67" s="113">
        <f>ROUND(SUM(BB68:BB69),2)</f>
        <v>0</v>
      </c>
      <c r="BC67" s="113">
        <f>ROUND(SUM(BC68:BC69),2)</f>
        <v>0</v>
      </c>
      <c r="BD67" s="115">
        <f>ROUND(SUM(BD68:BD69),2)</f>
        <v>0</v>
      </c>
      <c r="BS67" s="116" t="s">
        <v>70</v>
      </c>
      <c r="BT67" s="116" t="s">
        <v>78</v>
      </c>
      <c r="BU67" s="116" t="s">
        <v>72</v>
      </c>
      <c r="BV67" s="116" t="s">
        <v>73</v>
      </c>
      <c r="BW67" s="116" t="s">
        <v>114</v>
      </c>
      <c r="BX67" s="116" t="s">
        <v>5</v>
      </c>
      <c r="CL67" s="116" t="s">
        <v>1</v>
      </c>
      <c r="CM67" s="116" t="s">
        <v>80</v>
      </c>
    </row>
    <row r="68" s="6" customFormat="1" ht="16.5" customHeight="1">
      <c r="A68" s="117" t="s">
        <v>81</v>
      </c>
      <c r="B68" s="118"/>
      <c r="C68" s="119"/>
      <c r="D68" s="119"/>
      <c r="E68" s="120" t="s">
        <v>115</v>
      </c>
      <c r="F68" s="120"/>
      <c r="G68" s="120"/>
      <c r="H68" s="120"/>
      <c r="I68" s="120"/>
      <c r="J68" s="119"/>
      <c r="K68" s="120" t="s">
        <v>83</v>
      </c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0"/>
      <c r="AD68" s="120"/>
      <c r="AE68" s="120"/>
      <c r="AF68" s="120"/>
      <c r="AG68" s="121">
        <f>'SO 5.1 - železniční svršek'!J32</f>
        <v>0</v>
      </c>
      <c r="AH68" s="119"/>
      <c r="AI68" s="119"/>
      <c r="AJ68" s="119"/>
      <c r="AK68" s="119"/>
      <c r="AL68" s="119"/>
      <c r="AM68" s="119"/>
      <c r="AN68" s="121">
        <f>SUM(AG68,AT68)</f>
        <v>0</v>
      </c>
      <c r="AO68" s="119"/>
      <c r="AP68" s="119"/>
      <c r="AQ68" s="122" t="s">
        <v>84</v>
      </c>
      <c r="AR68" s="123"/>
      <c r="AS68" s="124">
        <v>0</v>
      </c>
      <c r="AT68" s="125">
        <f>ROUND(SUM(AV68:AW68),2)</f>
        <v>0</v>
      </c>
      <c r="AU68" s="126">
        <f>'SO 5.1 - železniční svršek'!P88</f>
        <v>0</v>
      </c>
      <c r="AV68" s="125">
        <f>'SO 5.1 - železniční svršek'!J35</f>
        <v>0</v>
      </c>
      <c r="AW68" s="125">
        <f>'SO 5.1 - železniční svršek'!J36</f>
        <v>0</v>
      </c>
      <c r="AX68" s="125">
        <f>'SO 5.1 - železniční svršek'!J37</f>
        <v>0</v>
      </c>
      <c r="AY68" s="125">
        <f>'SO 5.1 - železniční svršek'!J38</f>
        <v>0</v>
      </c>
      <c r="AZ68" s="125">
        <f>'SO 5.1 - železniční svršek'!F35</f>
        <v>0</v>
      </c>
      <c r="BA68" s="125">
        <f>'SO 5.1 - železniční svršek'!F36</f>
        <v>0</v>
      </c>
      <c r="BB68" s="125">
        <f>'SO 5.1 - železniční svršek'!F37</f>
        <v>0</v>
      </c>
      <c r="BC68" s="125">
        <f>'SO 5.1 - železniční svršek'!F38</f>
        <v>0</v>
      </c>
      <c r="BD68" s="127">
        <f>'SO 5.1 - železniční svršek'!F39</f>
        <v>0</v>
      </c>
      <c r="BT68" s="128" t="s">
        <v>80</v>
      </c>
      <c r="BV68" s="128" t="s">
        <v>73</v>
      </c>
      <c r="BW68" s="128" t="s">
        <v>116</v>
      </c>
      <c r="BX68" s="128" t="s">
        <v>114</v>
      </c>
      <c r="CL68" s="128" t="s">
        <v>1</v>
      </c>
    </row>
    <row r="69" s="6" customFormat="1" ht="16.5" customHeight="1">
      <c r="A69" s="117" t="s">
        <v>81</v>
      </c>
      <c r="B69" s="118"/>
      <c r="C69" s="119"/>
      <c r="D69" s="119"/>
      <c r="E69" s="120" t="s">
        <v>117</v>
      </c>
      <c r="F69" s="120"/>
      <c r="G69" s="120"/>
      <c r="H69" s="120"/>
      <c r="I69" s="120"/>
      <c r="J69" s="119"/>
      <c r="K69" s="120" t="s">
        <v>102</v>
      </c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0"/>
      <c r="AD69" s="120"/>
      <c r="AE69" s="120"/>
      <c r="AF69" s="120"/>
      <c r="AG69" s="121">
        <f>'SO 5.2 - materiál zadavatele'!J32</f>
        <v>0</v>
      </c>
      <c r="AH69" s="119"/>
      <c r="AI69" s="119"/>
      <c r="AJ69" s="119"/>
      <c r="AK69" s="119"/>
      <c r="AL69" s="119"/>
      <c r="AM69" s="119"/>
      <c r="AN69" s="121">
        <f>SUM(AG69,AT69)</f>
        <v>0</v>
      </c>
      <c r="AO69" s="119"/>
      <c r="AP69" s="119"/>
      <c r="AQ69" s="122" t="s">
        <v>84</v>
      </c>
      <c r="AR69" s="123"/>
      <c r="AS69" s="124">
        <v>0</v>
      </c>
      <c r="AT69" s="125">
        <f>ROUND(SUM(AV69:AW69),2)</f>
        <v>0</v>
      </c>
      <c r="AU69" s="126">
        <f>'SO 5.2 - materiál zadavatele'!P85</f>
        <v>0</v>
      </c>
      <c r="AV69" s="125">
        <f>'SO 5.2 - materiál zadavatele'!J35</f>
        <v>0</v>
      </c>
      <c r="AW69" s="125">
        <f>'SO 5.2 - materiál zadavatele'!J36</f>
        <v>0</v>
      </c>
      <c r="AX69" s="125">
        <f>'SO 5.2 - materiál zadavatele'!J37</f>
        <v>0</v>
      </c>
      <c r="AY69" s="125">
        <f>'SO 5.2 - materiál zadavatele'!J38</f>
        <v>0</v>
      </c>
      <c r="AZ69" s="125">
        <f>'SO 5.2 - materiál zadavatele'!F35</f>
        <v>0</v>
      </c>
      <c r="BA69" s="125">
        <f>'SO 5.2 - materiál zadavatele'!F36</f>
        <v>0</v>
      </c>
      <c r="BB69" s="125">
        <f>'SO 5.2 - materiál zadavatele'!F37</f>
        <v>0</v>
      </c>
      <c r="BC69" s="125">
        <f>'SO 5.2 - materiál zadavatele'!F38</f>
        <v>0</v>
      </c>
      <c r="BD69" s="127">
        <f>'SO 5.2 - materiál zadavatele'!F39</f>
        <v>0</v>
      </c>
      <c r="BT69" s="128" t="s">
        <v>80</v>
      </c>
      <c r="BV69" s="128" t="s">
        <v>73</v>
      </c>
      <c r="BW69" s="128" t="s">
        <v>118</v>
      </c>
      <c r="BX69" s="128" t="s">
        <v>114</v>
      </c>
      <c r="CL69" s="128" t="s">
        <v>1</v>
      </c>
    </row>
    <row r="70" s="5" customFormat="1" ht="16.5" customHeight="1">
      <c r="B70" s="104"/>
      <c r="C70" s="105"/>
      <c r="D70" s="106" t="s">
        <v>119</v>
      </c>
      <c r="E70" s="106"/>
      <c r="F70" s="106"/>
      <c r="G70" s="106"/>
      <c r="H70" s="106"/>
      <c r="I70" s="107"/>
      <c r="J70" s="106" t="s">
        <v>120</v>
      </c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106"/>
      <c r="AC70" s="106"/>
      <c r="AD70" s="106"/>
      <c r="AE70" s="106"/>
      <c r="AF70" s="106"/>
      <c r="AG70" s="108">
        <f>ROUND(SUM(AG71:AG72),2)</f>
        <v>0</v>
      </c>
      <c r="AH70" s="107"/>
      <c r="AI70" s="107"/>
      <c r="AJ70" s="107"/>
      <c r="AK70" s="107"/>
      <c r="AL70" s="107"/>
      <c r="AM70" s="107"/>
      <c r="AN70" s="109">
        <f>SUM(AG70,AT70)</f>
        <v>0</v>
      </c>
      <c r="AO70" s="107"/>
      <c r="AP70" s="107"/>
      <c r="AQ70" s="110" t="s">
        <v>77</v>
      </c>
      <c r="AR70" s="111"/>
      <c r="AS70" s="112">
        <f>ROUND(SUM(AS71:AS72),2)</f>
        <v>0</v>
      </c>
      <c r="AT70" s="113">
        <f>ROUND(SUM(AV70:AW70),2)</f>
        <v>0</v>
      </c>
      <c r="AU70" s="114">
        <f>ROUND(SUM(AU71:AU72),5)</f>
        <v>0</v>
      </c>
      <c r="AV70" s="113">
        <f>ROUND(AZ70*L29,2)</f>
        <v>0</v>
      </c>
      <c r="AW70" s="113">
        <f>ROUND(BA70*L30,2)</f>
        <v>0</v>
      </c>
      <c r="AX70" s="113">
        <f>ROUND(BB70*L29,2)</f>
        <v>0</v>
      </c>
      <c r="AY70" s="113">
        <f>ROUND(BC70*L30,2)</f>
        <v>0</v>
      </c>
      <c r="AZ70" s="113">
        <f>ROUND(SUM(AZ71:AZ72),2)</f>
        <v>0</v>
      </c>
      <c r="BA70" s="113">
        <f>ROUND(SUM(BA71:BA72),2)</f>
        <v>0</v>
      </c>
      <c r="BB70" s="113">
        <f>ROUND(SUM(BB71:BB72),2)</f>
        <v>0</v>
      </c>
      <c r="BC70" s="113">
        <f>ROUND(SUM(BC71:BC72),2)</f>
        <v>0</v>
      </c>
      <c r="BD70" s="115">
        <f>ROUND(SUM(BD71:BD72),2)</f>
        <v>0</v>
      </c>
      <c r="BS70" s="116" t="s">
        <v>70</v>
      </c>
      <c r="BT70" s="116" t="s">
        <v>78</v>
      </c>
      <c r="BU70" s="116" t="s">
        <v>72</v>
      </c>
      <c r="BV70" s="116" t="s">
        <v>73</v>
      </c>
      <c r="BW70" s="116" t="s">
        <v>121</v>
      </c>
      <c r="BX70" s="116" t="s">
        <v>5</v>
      </c>
      <c r="CL70" s="116" t="s">
        <v>1</v>
      </c>
      <c r="CM70" s="116" t="s">
        <v>80</v>
      </c>
    </row>
    <row r="71" s="6" customFormat="1" ht="16.5" customHeight="1">
      <c r="A71" s="117" t="s">
        <v>81</v>
      </c>
      <c r="B71" s="118"/>
      <c r="C71" s="119"/>
      <c r="D71" s="119"/>
      <c r="E71" s="120" t="s">
        <v>122</v>
      </c>
      <c r="F71" s="120"/>
      <c r="G71" s="120"/>
      <c r="H71" s="120"/>
      <c r="I71" s="120"/>
      <c r="J71" s="119"/>
      <c r="K71" s="120" t="s">
        <v>83</v>
      </c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0"/>
      <c r="AD71" s="120"/>
      <c r="AE71" s="120"/>
      <c r="AF71" s="120"/>
      <c r="AG71" s="121">
        <f>'SO 6.1 - železniční svršek'!J32</f>
        <v>0</v>
      </c>
      <c r="AH71" s="119"/>
      <c r="AI71" s="119"/>
      <c r="AJ71" s="119"/>
      <c r="AK71" s="119"/>
      <c r="AL71" s="119"/>
      <c r="AM71" s="119"/>
      <c r="AN71" s="121">
        <f>SUM(AG71,AT71)</f>
        <v>0</v>
      </c>
      <c r="AO71" s="119"/>
      <c r="AP71" s="119"/>
      <c r="AQ71" s="122" t="s">
        <v>84</v>
      </c>
      <c r="AR71" s="123"/>
      <c r="AS71" s="124">
        <v>0</v>
      </c>
      <c r="AT71" s="125">
        <f>ROUND(SUM(AV71:AW71),2)</f>
        <v>0</v>
      </c>
      <c r="AU71" s="126">
        <f>'SO 6.1 - železniční svršek'!P88</f>
        <v>0</v>
      </c>
      <c r="AV71" s="125">
        <f>'SO 6.1 - železniční svršek'!J35</f>
        <v>0</v>
      </c>
      <c r="AW71" s="125">
        <f>'SO 6.1 - železniční svršek'!J36</f>
        <v>0</v>
      </c>
      <c r="AX71" s="125">
        <f>'SO 6.1 - železniční svršek'!J37</f>
        <v>0</v>
      </c>
      <c r="AY71" s="125">
        <f>'SO 6.1 - železniční svršek'!J38</f>
        <v>0</v>
      </c>
      <c r="AZ71" s="125">
        <f>'SO 6.1 - železniční svršek'!F35</f>
        <v>0</v>
      </c>
      <c r="BA71" s="125">
        <f>'SO 6.1 - železniční svršek'!F36</f>
        <v>0</v>
      </c>
      <c r="BB71" s="125">
        <f>'SO 6.1 - železniční svršek'!F37</f>
        <v>0</v>
      </c>
      <c r="BC71" s="125">
        <f>'SO 6.1 - železniční svršek'!F38</f>
        <v>0</v>
      </c>
      <c r="BD71" s="127">
        <f>'SO 6.1 - železniční svršek'!F39</f>
        <v>0</v>
      </c>
      <c r="BT71" s="128" t="s">
        <v>80</v>
      </c>
      <c r="BV71" s="128" t="s">
        <v>73</v>
      </c>
      <c r="BW71" s="128" t="s">
        <v>123</v>
      </c>
      <c r="BX71" s="128" t="s">
        <v>121</v>
      </c>
      <c r="CL71" s="128" t="s">
        <v>1</v>
      </c>
    </row>
    <row r="72" s="6" customFormat="1" ht="16.5" customHeight="1">
      <c r="A72" s="117" t="s">
        <v>81</v>
      </c>
      <c r="B72" s="118"/>
      <c r="C72" s="119"/>
      <c r="D72" s="119"/>
      <c r="E72" s="120" t="s">
        <v>124</v>
      </c>
      <c r="F72" s="120"/>
      <c r="G72" s="120"/>
      <c r="H72" s="120"/>
      <c r="I72" s="120"/>
      <c r="J72" s="119"/>
      <c r="K72" s="120" t="s">
        <v>102</v>
      </c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0"/>
      <c r="AD72" s="120"/>
      <c r="AE72" s="120"/>
      <c r="AF72" s="120"/>
      <c r="AG72" s="121">
        <f>'SO 6.2 - materiál zadavatele'!J32</f>
        <v>0</v>
      </c>
      <c r="AH72" s="119"/>
      <c r="AI72" s="119"/>
      <c r="AJ72" s="119"/>
      <c r="AK72" s="119"/>
      <c r="AL72" s="119"/>
      <c r="AM72" s="119"/>
      <c r="AN72" s="121">
        <f>SUM(AG72,AT72)</f>
        <v>0</v>
      </c>
      <c r="AO72" s="119"/>
      <c r="AP72" s="119"/>
      <c r="AQ72" s="122" t="s">
        <v>84</v>
      </c>
      <c r="AR72" s="123"/>
      <c r="AS72" s="124">
        <v>0</v>
      </c>
      <c r="AT72" s="125">
        <f>ROUND(SUM(AV72:AW72),2)</f>
        <v>0</v>
      </c>
      <c r="AU72" s="126">
        <f>'SO 6.2 - materiál zadavatele'!P85</f>
        <v>0</v>
      </c>
      <c r="AV72" s="125">
        <f>'SO 6.2 - materiál zadavatele'!J35</f>
        <v>0</v>
      </c>
      <c r="AW72" s="125">
        <f>'SO 6.2 - materiál zadavatele'!J36</f>
        <v>0</v>
      </c>
      <c r="AX72" s="125">
        <f>'SO 6.2 - materiál zadavatele'!J37</f>
        <v>0</v>
      </c>
      <c r="AY72" s="125">
        <f>'SO 6.2 - materiál zadavatele'!J38</f>
        <v>0</v>
      </c>
      <c r="AZ72" s="125">
        <f>'SO 6.2 - materiál zadavatele'!F35</f>
        <v>0</v>
      </c>
      <c r="BA72" s="125">
        <f>'SO 6.2 - materiál zadavatele'!F36</f>
        <v>0</v>
      </c>
      <c r="BB72" s="125">
        <f>'SO 6.2 - materiál zadavatele'!F37</f>
        <v>0</v>
      </c>
      <c r="BC72" s="125">
        <f>'SO 6.2 - materiál zadavatele'!F38</f>
        <v>0</v>
      </c>
      <c r="BD72" s="127">
        <f>'SO 6.2 - materiál zadavatele'!F39</f>
        <v>0</v>
      </c>
      <c r="BT72" s="128" t="s">
        <v>80</v>
      </c>
      <c r="BV72" s="128" t="s">
        <v>73</v>
      </c>
      <c r="BW72" s="128" t="s">
        <v>125</v>
      </c>
      <c r="BX72" s="128" t="s">
        <v>121</v>
      </c>
      <c r="CL72" s="128" t="s">
        <v>1</v>
      </c>
    </row>
    <row r="73" s="5" customFormat="1" ht="16.5" customHeight="1">
      <c r="A73" s="117" t="s">
        <v>81</v>
      </c>
      <c r="B73" s="104"/>
      <c r="C73" s="105"/>
      <c r="D73" s="106" t="s">
        <v>126</v>
      </c>
      <c r="E73" s="106"/>
      <c r="F73" s="106"/>
      <c r="G73" s="106"/>
      <c r="H73" s="106"/>
      <c r="I73" s="107"/>
      <c r="J73" s="106" t="s">
        <v>127</v>
      </c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9">
        <f>'VON - Vedlejší a ostatní ...'!J30</f>
        <v>0</v>
      </c>
      <c r="AH73" s="107"/>
      <c r="AI73" s="107"/>
      <c r="AJ73" s="107"/>
      <c r="AK73" s="107"/>
      <c r="AL73" s="107"/>
      <c r="AM73" s="107"/>
      <c r="AN73" s="109">
        <f>SUM(AG73,AT73)</f>
        <v>0</v>
      </c>
      <c r="AO73" s="107"/>
      <c r="AP73" s="107"/>
      <c r="AQ73" s="110" t="s">
        <v>77</v>
      </c>
      <c r="AR73" s="111"/>
      <c r="AS73" s="129">
        <v>0</v>
      </c>
      <c r="AT73" s="130">
        <f>ROUND(SUM(AV73:AW73),2)</f>
        <v>0</v>
      </c>
      <c r="AU73" s="131">
        <f>'VON - Vedlejší a ostatní ...'!P80</f>
        <v>0</v>
      </c>
      <c r="AV73" s="130">
        <f>'VON - Vedlejší a ostatní ...'!J33</f>
        <v>0</v>
      </c>
      <c r="AW73" s="130">
        <f>'VON - Vedlejší a ostatní ...'!J34</f>
        <v>0</v>
      </c>
      <c r="AX73" s="130">
        <f>'VON - Vedlejší a ostatní ...'!J35</f>
        <v>0</v>
      </c>
      <c r="AY73" s="130">
        <f>'VON - Vedlejší a ostatní ...'!J36</f>
        <v>0</v>
      </c>
      <c r="AZ73" s="130">
        <f>'VON - Vedlejší a ostatní ...'!F33</f>
        <v>0</v>
      </c>
      <c r="BA73" s="130">
        <f>'VON - Vedlejší a ostatní ...'!F34</f>
        <v>0</v>
      </c>
      <c r="BB73" s="130">
        <f>'VON - Vedlejší a ostatní ...'!F35</f>
        <v>0</v>
      </c>
      <c r="BC73" s="130">
        <f>'VON - Vedlejší a ostatní ...'!F36</f>
        <v>0</v>
      </c>
      <c r="BD73" s="132">
        <f>'VON - Vedlejší a ostatní ...'!F37</f>
        <v>0</v>
      </c>
      <c r="BT73" s="116" t="s">
        <v>78</v>
      </c>
      <c r="BV73" s="116" t="s">
        <v>73</v>
      </c>
      <c r="BW73" s="116" t="s">
        <v>128</v>
      </c>
      <c r="BX73" s="116" t="s">
        <v>5</v>
      </c>
      <c r="CL73" s="116" t="s">
        <v>1</v>
      </c>
      <c r="CM73" s="116" t="s">
        <v>80</v>
      </c>
    </row>
    <row r="74" s="1" customFormat="1" ht="30" customHeight="1">
      <c r="B74" s="35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40"/>
    </row>
    <row r="75" s="1" customFormat="1" ht="6.96" customHeight="1">
      <c r="B75" s="54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40"/>
    </row>
  </sheetData>
  <sheetProtection sheet="1" formatColumns="0" formatRows="0" objects="1" scenarios="1" spinCount="100000" saltValue="8Jw52zOkWTlx+7XgMU5kjhRG9VyhCP2frQOWJ16XuT4k8GZeRLgvgUlenmyWnuNjl5gkdfNwTTy2j3HLvV8+uA==" hashValue="DvnZdCODl/LbJZzLWJbU4dJyppJPKNV5xzoTSI0cgx4TEtnl0BkdoYo4JTmiVnxooMOq+Ooh43Az7golppuZqQ==" algorithmName="SHA-512" password="CC35"/>
  <mergeCells count="114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61:AP61"/>
    <mergeCell ref="AN58:AP58"/>
    <mergeCell ref="AN59:AP59"/>
    <mergeCell ref="AN60:AP60"/>
    <mergeCell ref="AN62:AP62"/>
    <mergeCell ref="AN63:AP63"/>
    <mergeCell ref="AN64:AP64"/>
    <mergeCell ref="AN65:AP65"/>
    <mergeCell ref="AN66:AP66"/>
    <mergeCell ref="AN67:AP67"/>
    <mergeCell ref="AN68:AP68"/>
    <mergeCell ref="AN69:AP69"/>
    <mergeCell ref="AN70:AP70"/>
    <mergeCell ref="AN71:AP71"/>
    <mergeCell ref="AN72:AP72"/>
    <mergeCell ref="AN73:AP73"/>
    <mergeCell ref="E71:I71"/>
    <mergeCell ref="D70:H70"/>
    <mergeCell ref="E72:I72"/>
    <mergeCell ref="D73:H73"/>
    <mergeCell ref="AG64:AM64"/>
    <mergeCell ref="AG63:AM63"/>
    <mergeCell ref="AG65:AM65"/>
    <mergeCell ref="AG66:AM66"/>
    <mergeCell ref="AG67:AM67"/>
    <mergeCell ref="AG68:AM68"/>
    <mergeCell ref="AG69:AM69"/>
    <mergeCell ref="AG70:AM70"/>
    <mergeCell ref="AG71:AM71"/>
    <mergeCell ref="AG72:AM72"/>
    <mergeCell ref="AG73:AM73"/>
    <mergeCell ref="K69:AF69"/>
    <mergeCell ref="K68:AF68"/>
    <mergeCell ref="J70:AF70"/>
    <mergeCell ref="K71:AF71"/>
    <mergeCell ref="K72:AF72"/>
    <mergeCell ref="J73:AF73"/>
    <mergeCell ref="AN52:AP52"/>
    <mergeCell ref="AG52:AM52"/>
    <mergeCell ref="AN55:AP55"/>
    <mergeCell ref="AG55:AM55"/>
    <mergeCell ref="AN56:AP56"/>
    <mergeCell ref="AG56:AM56"/>
    <mergeCell ref="AN57:AP57"/>
    <mergeCell ref="AG57:AM57"/>
    <mergeCell ref="AG58:AM58"/>
    <mergeCell ref="AG59:AM59"/>
    <mergeCell ref="AG60:AM60"/>
    <mergeCell ref="AG61:AM61"/>
    <mergeCell ref="AG62:AM62"/>
    <mergeCell ref="AG54:AM54"/>
    <mergeCell ref="AN54:AP54"/>
    <mergeCell ref="C52:G52"/>
    <mergeCell ref="I52:AF52"/>
    <mergeCell ref="J55:AF55"/>
    <mergeCell ref="K56:AF56"/>
    <mergeCell ref="K57:AF57"/>
    <mergeCell ref="J58:AF58"/>
    <mergeCell ref="K59:AF59"/>
    <mergeCell ref="K60:AF60"/>
    <mergeCell ref="J61:AF61"/>
    <mergeCell ref="K62:AF62"/>
    <mergeCell ref="K63:AF63"/>
    <mergeCell ref="J64:AF64"/>
    <mergeCell ref="K65:AF65"/>
    <mergeCell ref="K66:AF66"/>
    <mergeCell ref="J67:AF67"/>
    <mergeCell ref="D55:H55"/>
    <mergeCell ref="E62:I62"/>
    <mergeCell ref="E56:I56"/>
    <mergeCell ref="E57:I57"/>
    <mergeCell ref="D58:H58"/>
    <mergeCell ref="E59:I59"/>
    <mergeCell ref="E60:I60"/>
    <mergeCell ref="D61:H61"/>
    <mergeCell ref="E63:I63"/>
    <mergeCell ref="D64:H64"/>
    <mergeCell ref="E65:I65"/>
    <mergeCell ref="E66:I66"/>
    <mergeCell ref="D67:H67"/>
    <mergeCell ref="E68:I68"/>
    <mergeCell ref="E69:I69"/>
  </mergeCells>
  <hyperlinks>
    <hyperlink ref="A56" location="'SO 1.1 - železniční svršek'!C2" display="/"/>
    <hyperlink ref="A57" location="'SO 1.2 - materiál a práce...'!C2" display="/"/>
    <hyperlink ref="A59" location="'SO 2.1 - železniční svršek'!C2" display="/"/>
    <hyperlink ref="A60" location="'SO 2.2 - materiál a práce...'!C2" display="/"/>
    <hyperlink ref="A62" location="'SO 3.1 - železniční svršek'!C2" display="/"/>
    <hyperlink ref="A63" location="'SO 3.2 - materiál zadavatele'!C2" display="/"/>
    <hyperlink ref="A65" location="'SO 4.1 - želeniční svršek'!C2" display="/"/>
    <hyperlink ref="A66" location="'SO 4.2 - materiál a práce...'!C2" display="/"/>
    <hyperlink ref="A68" location="'SO 5.1 - železniční svršek'!C2" display="/"/>
    <hyperlink ref="A69" location="'SO 5.2 - materiál zadavatele'!C2" display="/"/>
    <hyperlink ref="A71" location="'SO 6.1 - železniční svršek'!C2" display="/"/>
    <hyperlink ref="A72" location="'SO 6.2 - materiál zadavatele'!C2" display="/"/>
    <hyperlink ref="A73" location="'VON - Vedlejší a ostatní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85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131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133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134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ROUND((SUM(BE88:BE233)),  2)</f>
        <v>0</v>
      </c>
      <c r="I35" s="153">
        <v>0.20999999999999999</v>
      </c>
      <c r="J35" s="152">
        <f>ROUND(((SUM(BE88:BE233))*I35),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ROUND((SUM(BF88:BF233)),  2)</f>
        <v>0</v>
      </c>
      <c r="I36" s="153">
        <v>0.14999999999999999</v>
      </c>
      <c r="J36" s="152">
        <f>ROUND(((SUM(BF88:BF233))*I36),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ROUND((SUM(BG88:BG233)),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ROUND((SUM(BH88:BH233)),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ROUND((SUM(BI88:BI233)),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131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1.1 - železniční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Č. Velenice - N. Hrady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J177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131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1.1 - železniční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Č. Velenice - N. Hrady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P89+P177</f>
        <v>0</v>
      </c>
      <c r="Q88" s="89"/>
      <c r="R88" s="194">
        <f>R89+R177</f>
        <v>31.217599999999997</v>
      </c>
      <c r="S88" s="89"/>
      <c r="T88" s="195">
        <f>T89+T177</f>
        <v>0</v>
      </c>
      <c r="AT88" s="14" t="s">
        <v>70</v>
      </c>
      <c r="AU88" s="14" t="s">
        <v>139</v>
      </c>
      <c r="BK88" s="196">
        <f>BK89+BK177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31.217599999999997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SUM(P91:P176)</f>
        <v>0</v>
      </c>
      <c r="Q90" s="205"/>
      <c r="R90" s="206">
        <f>SUM(R91:R176)</f>
        <v>31.217599999999997</v>
      </c>
      <c r="S90" s="205"/>
      <c r="T90" s="207">
        <f>SUM(T91:T176)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SUM(BK91:BK176)</f>
        <v>0</v>
      </c>
    </row>
    <row r="91" s="1" customFormat="1" ht="22.5" customHeight="1">
      <c r="B91" s="35"/>
      <c r="C91" s="213" t="s">
        <v>78</v>
      </c>
      <c r="D91" s="213" t="s">
        <v>161</v>
      </c>
      <c r="E91" s="214" t="s">
        <v>162</v>
      </c>
      <c r="F91" s="215" t="s">
        <v>163</v>
      </c>
      <c r="G91" s="216" t="s">
        <v>164</v>
      </c>
      <c r="H91" s="217">
        <v>10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167</v>
      </c>
    </row>
    <row r="92" s="1" customFormat="1">
      <c r="B92" s="35"/>
      <c r="C92" s="36"/>
      <c r="D92" s="225" t="s">
        <v>168</v>
      </c>
      <c r="E92" s="36"/>
      <c r="F92" s="226" t="s">
        <v>169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171</v>
      </c>
      <c r="G93" s="229"/>
      <c r="H93" s="232">
        <v>10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80</v>
      </c>
      <c r="D94" s="213" t="s">
        <v>161</v>
      </c>
      <c r="E94" s="214" t="s">
        <v>172</v>
      </c>
      <c r="F94" s="215" t="s">
        <v>173</v>
      </c>
      <c r="G94" s="216" t="s">
        <v>164</v>
      </c>
      <c r="H94" s="217">
        <v>20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174</v>
      </c>
    </row>
    <row r="95" s="1" customFormat="1">
      <c r="B95" s="35"/>
      <c r="C95" s="36"/>
      <c r="D95" s="225" t="s">
        <v>168</v>
      </c>
      <c r="E95" s="36"/>
      <c r="F95" s="226" t="s">
        <v>175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176</v>
      </c>
      <c r="G96" s="229"/>
      <c r="H96" s="232">
        <v>20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177</v>
      </c>
      <c r="D97" s="213" t="s">
        <v>161</v>
      </c>
      <c r="E97" s="214" t="s">
        <v>178</v>
      </c>
      <c r="F97" s="215" t="s">
        <v>179</v>
      </c>
      <c r="G97" s="216" t="s">
        <v>180</v>
      </c>
      <c r="H97" s="217">
        <v>0.20000000000000001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181</v>
      </c>
    </row>
    <row r="98" s="1" customFormat="1">
      <c r="B98" s="35"/>
      <c r="C98" s="36"/>
      <c r="D98" s="225" t="s">
        <v>168</v>
      </c>
      <c r="E98" s="36"/>
      <c r="F98" s="226" t="s">
        <v>182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183</v>
      </c>
      <c r="G99" s="229"/>
      <c r="H99" s="232">
        <v>0.20000000000000001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166</v>
      </c>
      <c r="D100" s="213" t="s">
        <v>161</v>
      </c>
      <c r="E100" s="214" t="s">
        <v>184</v>
      </c>
      <c r="F100" s="215" t="s">
        <v>185</v>
      </c>
      <c r="G100" s="216" t="s">
        <v>186</v>
      </c>
      <c r="H100" s="217">
        <v>45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187</v>
      </c>
    </row>
    <row r="101" s="1" customFormat="1">
      <c r="B101" s="35"/>
      <c r="C101" s="36"/>
      <c r="D101" s="225" t="s">
        <v>168</v>
      </c>
      <c r="E101" s="36"/>
      <c r="F101" s="226" t="s">
        <v>188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189</v>
      </c>
      <c r="G102" s="229"/>
      <c r="H102" s="232">
        <v>45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159</v>
      </c>
      <c r="D103" s="213" t="s">
        <v>161</v>
      </c>
      <c r="E103" s="214" t="s">
        <v>190</v>
      </c>
      <c r="F103" s="215" t="s">
        <v>191</v>
      </c>
      <c r="G103" s="216" t="s">
        <v>186</v>
      </c>
      <c r="H103" s="217">
        <v>45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192</v>
      </c>
    </row>
    <row r="104" s="1" customFormat="1">
      <c r="B104" s="35"/>
      <c r="C104" s="36"/>
      <c r="D104" s="225" t="s">
        <v>168</v>
      </c>
      <c r="E104" s="36"/>
      <c r="F104" s="226" t="s">
        <v>193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189</v>
      </c>
      <c r="G105" s="229"/>
      <c r="H105" s="232">
        <v>45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194</v>
      </c>
      <c r="D106" s="213" t="s">
        <v>161</v>
      </c>
      <c r="E106" s="214" t="s">
        <v>195</v>
      </c>
      <c r="F106" s="215" t="s">
        <v>196</v>
      </c>
      <c r="G106" s="216" t="s">
        <v>197</v>
      </c>
      <c r="H106" s="217">
        <v>50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198</v>
      </c>
    </row>
    <row r="107" s="1" customFormat="1">
      <c r="B107" s="35"/>
      <c r="C107" s="36"/>
      <c r="D107" s="225" t="s">
        <v>168</v>
      </c>
      <c r="E107" s="36"/>
      <c r="F107" s="226" t="s">
        <v>199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200</v>
      </c>
      <c r="G108" s="229"/>
      <c r="H108" s="232">
        <v>50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201</v>
      </c>
      <c r="D109" s="213" t="s">
        <v>161</v>
      </c>
      <c r="E109" s="214" t="s">
        <v>202</v>
      </c>
      <c r="F109" s="215" t="s">
        <v>203</v>
      </c>
      <c r="G109" s="216" t="s">
        <v>186</v>
      </c>
      <c r="H109" s="217">
        <v>4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204</v>
      </c>
    </row>
    <row r="110" s="1" customFormat="1">
      <c r="B110" s="35"/>
      <c r="C110" s="36"/>
      <c r="D110" s="225" t="s">
        <v>168</v>
      </c>
      <c r="E110" s="36"/>
      <c r="F110" s="226" t="s">
        <v>205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206</v>
      </c>
      <c r="G111" s="229"/>
      <c r="H111" s="232">
        <v>4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13" t="s">
        <v>207</v>
      </c>
      <c r="D112" s="213" t="s">
        <v>161</v>
      </c>
      <c r="E112" s="214" t="s">
        <v>208</v>
      </c>
      <c r="F112" s="215" t="s">
        <v>209</v>
      </c>
      <c r="G112" s="216" t="s">
        <v>180</v>
      </c>
      <c r="H112" s="217">
        <v>0.20000000000000001</v>
      </c>
      <c r="I112" s="218"/>
      <c r="J112" s="219">
        <f>ROUND(I112*H112,2)</f>
        <v>0</v>
      </c>
      <c r="K112" s="215" t="s">
        <v>165</v>
      </c>
      <c r="L112" s="40"/>
      <c r="M112" s="220" t="s">
        <v>1</v>
      </c>
      <c r="N112" s="221" t="s">
        <v>42</v>
      </c>
      <c r="O112" s="76"/>
      <c r="P112" s="222">
        <f>O112*H112</f>
        <v>0</v>
      </c>
      <c r="Q112" s="222">
        <v>0</v>
      </c>
      <c r="R112" s="222">
        <f>Q112*H112</f>
        <v>0</v>
      </c>
      <c r="S112" s="222">
        <v>0</v>
      </c>
      <c r="T112" s="223">
        <f>S112*H112</f>
        <v>0</v>
      </c>
      <c r="AR112" s="14" t="s">
        <v>166</v>
      </c>
      <c r="AT112" s="14" t="s">
        <v>161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210</v>
      </c>
    </row>
    <row r="113" s="1" customFormat="1">
      <c r="B113" s="35"/>
      <c r="C113" s="36"/>
      <c r="D113" s="225" t="s">
        <v>168</v>
      </c>
      <c r="E113" s="36"/>
      <c r="F113" s="226" t="s">
        <v>211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2" customFormat="1">
      <c r="B114" s="228"/>
      <c r="C114" s="229"/>
      <c r="D114" s="225" t="s">
        <v>170</v>
      </c>
      <c r="E114" s="230" t="s">
        <v>1</v>
      </c>
      <c r="F114" s="231" t="s">
        <v>183</v>
      </c>
      <c r="G114" s="229"/>
      <c r="H114" s="232">
        <v>0.20000000000000001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170</v>
      </c>
      <c r="AU114" s="238" t="s">
        <v>80</v>
      </c>
      <c r="AV114" s="12" t="s">
        <v>80</v>
      </c>
      <c r="AW114" s="12" t="s">
        <v>34</v>
      </c>
      <c r="AX114" s="12" t="s">
        <v>78</v>
      </c>
      <c r="AY114" s="238" t="s">
        <v>158</v>
      </c>
    </row>
    <row r="115" s="1" customFormat="1" ht="22.5" customHeight="1">
      <c r="B115" s="35"/>
      <c r="C115" s="213" t="s">
        <v>212</v>
      </c>
      <c r="D115" s="213" t="s">
        <v>161</v>
      </c>
      <c r="E115" s="214" t="s">
        <v>213</v>
      </c>
      <c r="F115" s="215" t="s">
        <v>214</v>
      </c>
      <c r="G115" s="216" t="s">
        <v>215</v>
      </c>
      <c r="H115" s="217">
        <v>4</v>
      </c>
      <c r="I115" s="218"/>
      <c r="J115" s="219">
        <f>ROUND(I115*H115,2)</f>
        <v>0</v>
      </c>
      <c r="K115" s="215" t="s">
        <v>165</v>
      </c>
      <c r="L115" s="40"/>
      <c r="M115" s="220" t="s">
        <v>1</v>
      </c>
      <c r="N115" s="221" t="s">
        <v>42</v>
      </c>
      <c r="O115" s="76"/>
      <c r="P115" s="222">
        <f>O115*H115</f>
        <v>0</v>
      </c>
      <c r="Q115" s="222">
        <v>0</v>
      </c>
      <c r="R115" s="222">
        <f>Q115*H115</f>
        <v>0</v>
      </c>
      <c r="S115" s="222">
        <v>0</v>
      </c>
      <c r="T115" s="223">
        <f>S115*H115</f>
        <v>0</v>
      </c>
      <c r="AR115" s="14" t="s">
        <v>166</v>
      </c>
      <c r="AT115" s="14" t="s">
        <v>161</v>
      </c>
      <c r="AU115" s="14" t="s">
        <v>80</v>
      </c>
      <c r="AY115" s="14" t="s">
        <v>158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4" t="s">
        <v>78</v>
      </c>
      <c r="BK115" s="224">
        <f>ROUND(I115*H115,2)</f>
        <v>0</v>
      </c>
      <c r="BL115" s="14" t="s">
        <v>166</v>
      </c>
      <c r="BM115" s="14" t="s">
        <v>216</v>
      </c>
    </row>
    <row r="116" s="1" customFormat="1">
      <c r="B116" s="35"/>
      <c r="C116" s="36"/>
      <c r="D116" s="225" t="s">
        <v>168</v>
      </c>
      <c r="E116" s="36"/>
      <c r="F116" s="226" t="s">
        <v>217</v>
      </c>
      <c r="G116" s="36"/>
      <c r="H116" s="36"/>
      <c r="I116" s="140"/>
      <c r="J116" s="36"/>
      <c r="K116" s="36"/>
      <c r="L116" s="40"/>
      <c r="M116" s="227"/>
      <c r="N116" s="76"/>
      <c r="O116" s="76"/>
      <c r="P116" s="76"/>
      <c r="Q116" s="76"/>
      <c r="R116" s="76"/>
      <c r="S116" s="76"/>
      <c r="T116" s="77"/>
      <c r="AT116" s="14" t="s">
        <v>168</v>
      </c>
      <c r="AU116" s="14" t="s">
        <v>80</v>
      </c>
    </row>
    <row r="117" s="12" customFormat="1">
      <c r="B117" s="228"/>
      <c r="C117" s="229"/>
      <c r="D117" s="225" t="s">
        <v>170</v>
      </c>
      <c r="E117" s="230" t="s">
        <v>1</v>
      </c>
      <c r="F117" s="231" t="s">
        <v>218</v>
      </c>
      <c r="G117" s="229"/>
      <c r="H117" s="232">
        <v>4</v>
      </c>
      <c r="I117" s="233"/>
      <c r="J117" s="229"/>
      <c r="K117" s="229"/>
      <c r="L117" s="234"/>
      <c r="M117" s="235"/>
      <c r="N117" s="236"/>
      <c r="O117" s="236"/>
      <c r="P117" s="236"/>
      <c r="Q117" s="236"/>
      <c r="R117" s="236"/>
      <c r="S117" s="236"/>
      <c r="T117" s="237"/>
      <c r="AT117" s="238" t="s">
        <v>170</v>
      </c>
      <c r="AU117" s="238" t="s">
        <v>80</v>
      </c>
      <c r="AV117" s="12" t="s">
        <v>80</v>
      </c>
      <c r="AW117" s="12" t="s">
        <v>34</v>
      </c>
      <c r="AX117" s="12" t="s">
        <v>78</v>
      </c>
      <c r="AY117" s="238" t="s">
        <v>158</v>
      </c>
    </row>
    <row r="118" s="1" customFormat="1" ht="22.5" customHeight="1">
      <c r="B118" s="35"/>
      <c r="C118" s="213" t="s">
        <v>219</v>
      </c>
      <c r="D118" s="213" t="s">
        <v>161</v>
      </c>
      <c r="E118" s="214" t="s">
        <v>220</v>
      </c>
      <c r="F118" s="215" t="s">
        <v>221</v>
      </c>
      <c r="G118" s="216" t="s">
        <v>215</v>
      </c>
      <c r="H118" s="217">
        <v>2</v>
      </c>
      <c r="I118" s="218"/>
      <c r="J118" s="219">
        <f>ROUND(I118*H118,2)</f>
        <v>0</v>
      </c>
      <c r="K118" s="215" t="s">
        <v>165</v>
      </c>
      <c r="L118" s="40"/>
      <c r="M118" s="220" t="s">
        <v>1</v>
      </c>
      <c r="N118" s="221" t="s">
        <v>42</v>
      </c>
      <c r="O118" s="76"/>
      <c r="P118" s="222">
        <f>O118*H118</f>
        <v>0</v>
      </c>
      <c r="Q118" s="222">
        <v>0</v>
      </c>
      <c r="R118" s="222">
        <f>Q118*H118</f>
        <v>0</v>
      </c>
      <c r="S118" s="222">
        <v>0</v>
      </c>
      <c r="T118" s="223">
        <f>S118*H118</f>
        <v>0</v>
      </c>
      <c r="AR118" s="14" t="s">
        <v>166</v>
      </c>
      <c r="AT118" s="14" t="s">
        <v>161</v>
      </c>
      <c r="AU118" s="14" t="s">
        <v>80</v>
      </c>
      <c r="AY118" s="14" t="s">
        <v>158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4" t="s">
        <v>78</v>
      </c>
      <c r="BK118" s="224">
        <f>ROUND(I118*H118,2)</f>
        <v>0</v>
      </c>
      <c r="BL118" s="14" t="s">
        <v>166</v>
      </c>
      <c r="BM118" s="14" t="s">
        <v>222</v>
      </c>
    </row>
    <row r="119" s="1" customFormat="1">
      <c r="B119" s="35"/>
      <c r="C119" s="36"/>
      <c r="D119" s="225" t="s">
        <v>168</v>
      </c>
      <c r="E119" s="36"/>
      <c r="F119" s="226" t="s">
        <v>223</v>
      </c>
      <c r="G119" s="36"/>
      <c r="H119" s="36"/>
      <c r="I119" s="140"/>
      <c r="J119" s="36"/>
      <c r="K119" s="36"/>
      <c r="L119" s="40"/>
      <c r="M119" s="227"/>
      <c r="N119" s="76"/>
      <c r="O119" s="76"/>
      <c r="P119" s="76"/>
      <c r="Q119" s="76"/>
      <c r="R119" s="76"/>
      <c r="S119" s="76"/>
      <c r="T119" s="77"/>
      <c r="AT119" s="14" t="s">
        <v>168</v>
      </c>
      <c r="AU119" s="14" t="s">
        <v>80</v>
      </c>
    </row>
    <row r="120" s="12" customFormat="1">
      <c r="B120" s="228"/>
      <c r="C120" s="229"/>
      <c r="D120" s="225" t="s">
        <v>170</v>
      </c>
      <c r="E120" s="230" t="s">
        <v>1</v>
      </c>
      <c r="F120" s="231" t="s">
        <v>224</v>
      </c>
      <c r="G120" s="229"/>
      <c r="H120" s="232">
        <v>2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170</v>
      </c>
      <c r="AU120" s="238" t="s">
        <v>80</v>
      </c>
      <c r="AV120" s="12" t="s">
        <v>80</v>
      </c>
      <c r="AW120" s="12" t="s">
        <v>34</v>
      </c>
      <c r="AX120" s="12" t="s">
        <v>78</v>
      </c>
      <c r="AY120" s="238" t="s">
        <v>158</v>
      </c>
    </row>
    <row r="121" s="1" customFormat="1" ht="22.5" customHeight="1">
      <c r="B121" s="35"/>
      <c r="C121" s="213" t="s">
        <v>225</v>
      </c>
      <c r="D121" s="213" t="s">
        <v>161</v>
      </c>
      <c r="E121" s="214" t="s">
        <v>226</v>
      </c>
      <c r="F121" s="215" t="s">
        <v>227</v>
      </c>
      <c r="G121" s="216" t="s">
        <v>197</v>
      </c>
      <c r="H121" s="217">
        <v>250</v>
      </c>
      <c r="I121" s="218"/>
      <c r="J121" s="219">
        <f>ROUND(I121*H121,2)</f>
        <v>0</v>
      </c>
      <c r="K121" s="215" t="s">
        <v>165</v>
      </c>
      <c r="L121" s="40"/>
      <c r="M121" s="220" t="s">
        <v>1</v>
      </c>
      <c r="N121" s="221" t="s">
        <v>42</v>
      </c>
      <c r="O121" s="76"/>
      <c r="P121" s="222">
        <f>O121*H121</f>
        <v>0</v>
      </c>
      <c r="Q121" s="222">
        <v>0</v>
      </c>
      <c r="R121" s="222">
        <f>Q121*H121</f>
        <v>0</v>
      </c>
      <c r="S121" s="222">
        <v>0</v>
      </c>
      <c r="T121" s="223">
        <f>S121*H121</f>
        <v>0</v>
      </c>
      <c r="AR121" s="14" t="s">
        <v>166</v>
      </c>
      <c r="AT121" s="14" t="s">
        <v>161</v>
      </c>
      <c r="AU121" s="14" t="s">
        <v>80</v>
      </c>
      <c r="AY121" s="14" t="s">
        <v>158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4" t="s">
        <v>78</v>
      </c>
      <c r="BK121" s="224">
        <f>ROUND(I121*H121,2)</f>
        <v>0</v>
      </c>
      <c r="BL121" s="14" t="s">
        <v>166</v>
      </c>
      <c r="BM121" s="14" t="s">
        <v>228</v>
      </c>
    </row>
    <row r="122" s="1" customFormat="1">
      <c r="B122" s="35"/>
      <c r="C122" s="36"/>
      <c r="D122" s="225" t="s">
        <v>168</v>
      </c>
      <c r="E122" s="36"/>
      <c r="F122" s="226" t="s">
        <v>229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168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230</v>
      </c>
      <c r="G123" s="229"/>
      <c r="H123" s="232">
        <v>250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13" t="s">
        <v>231</v>
      </c>
      <c r="D124" s="213" t="s">
        <v>161</v>
      </c>
      <c r="E124" s="214" t="s">
        <v>232</v>
      </c>
      <c r="F124" s="215" t="s">
        <v>233</v>
      </c>
      <c r="G124" s="216" t="s">
        <v>197</v>
      </c>
      <c r="H124" s="217">
        <v>250</v>
      </c>
      <c r="I124" s="218"/>
      <c r="J124" s="219">
        <f>ROUND(I124*H124,2)</f>
        <v>0</v>
      </c>
      <c r="K124" s="215" t="s">
        <v>165</v>
      </c>
      <c r="L124" s="40"/>
      <c r="M124" s="220" t="s">
        <v>1</v>
      </c>
      <c r="N124" s="221" t="s">
        <v>42</v>
      </c>
      <c r="O124" s="76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3">
        <f>S124*H124</f>
        <v>0</v>
      </c>
      <c r="AR124" s="14" t="s">
        <v>166</v>
      </c>
      <c r="AT124" s="14" t="s">
        <v>161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234</v>
      </c>
    </row>
    <row r="125" s="1" customFormat="1">
      <c r="B125" s="35"/>
      <c r="C125" s="36"/>
      <c r="D125" s="225" t="s">
        <v>168</v>
      </c>
      <c r="E125" s="36"/>
      <c r="F125" s="226" t="s">
        <v>235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2" customFormat="1">
      <c r="B126" s="228"/>
      <c r="C126" s="229"/>
      <c r="D126" s="225" t="s">
        <v>170</v>
      </c>
      <c r="E126" s="230" t="s">
        <v>1</v>
      </c>
      <c r="F126" s="231" t="s">
        <v>230</v>
      </c>
      <c r="G126" s="229"/>
      <c r="H126" s="232">
        <v>250</v>
      </c>
      <c r="I126" s="233"/>
      <c r="J126" s="229"/>
      <c r="K126" s="229"/>
      <c r="L126" s="234"/>
      <c r="M126" s="235"/>
      <c r="N126" s="236"/>
      <c r="O126" s="236"/>
      <c r="P126" s="236"/>
      <c r="Q126" s="236"/>
      <c r="R126" s="236"/>
      <c r="S126" s="236"/>
      <c r="T126" s="237"/>
      <c r="AT126" s="238" t="s">
        <v>170</v>
      </c>
      <c r="AU126" s="238" t="s">
        <v>80</v>
      </c>
      <c r="AV126" s="12" t="s">
        <v>80</v>
      </c>
      <c r="AW126" s="12" t="s">
        <v>34</v>
      </c>
      <c r="AX126" s="12" t="s">
        <v>78</v>
      </c>
      <c r="AY126" s="238" t="s">
        <v>158</v>
      </c>
    </row>
    <row r="127" s="1" customFormat="1" ht="22.5" customHeight="1">
      <c r="B127" s="35"/>
      <c r="C127" s="213" t="s">
        <v>236</v>
      </c>
      <c r="D127" s="213" t="s">
        <v>161</v>
      </c>
      <c r="E127" s="214" t="s">
        <v>237</v>
      </c>
      <c r="F127" s="215" t="s">
        <v>238</v>
      </c>
      <c r="G127" s="216" t="s">
        <v>197</v>
      </c>
      <c r="H127" s="217">
        <v>7.2000000000000002</v>
      </c>
      <c r="I127" s="218"/>
      <c r="J127" s="219">
        <f>ROUND(I127*H127,2)</f>
        <v>0</v>
      </c>
      <c r="K127" s="215" t="s">
        <v>165</v>
      </c>
      <c r="L127" s="40"/>
      <c r="M127" s="220" t="s">
        <v>1</v>
      </c>
      <c r="N127" s="221" t="s">
        <v>42</v>
      </c>
      <c r="O127" s="76"/>
      <c r="P127" s="222">
        <f>O127*H127</f>
        <v>0</v>
      </c>
      <c r="Q127" s="222">
        <v>0</v>
      </c>
      <c r="R127" s="222">
        <f>Q127*H127</f>
        <v>0</v>
      </c>
      <c r="S127" s="222">
        <v>0</v>
      </c>
      <c r="T127" s="223">
        <f>S127*H127</f>
        <v>0</v>
      </c>
      <c r="AR127" s="14" t="s">
        <v>166</v>
      </c>
      <c r="AT127" s="14" t="s">
        <v>161</v>
      </c>
      <c r="AU127" s="14" t="s">
        <v>80</v>
      </c>
      <c r="AY127" s="14" t="s">
        <v>158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4" t="s">
        <v>78</v>
      </c>
      <c r="BK127" s="224">
        <f>ROUND(I127*H127,2)</f>
        <v>0</v>
      </c>
      <c r="BL127" s="14" t="s">
        <v>166</v>
      </c>
      <c r="BM127" s="14" t="s">
        <v>239</v>
      </c>
    </row>
    <row r="128" s="1" customFormat="1">
      <c r="B128" s="35"/>
      <c r="C128" s="36"/>
      <c r="D128" s="225" t="s">
        <v>168</v>
      </c>
      <c r="E128" s="36"/>
      <c r="F128" s="226" t="s">
        <v>240</v>
      </c>
      <c r="G128" s="36"/>
      <c r="H128" s="36"/>
      <c r="I128" s="140"/>
      <c r="J128" s="36"/>
      <c r="K128" s="36"/>
      <c r="L128" s="40"/>
      <c r="M128" s="227"/>
      <c r="N128" s="76"/>
      <c r="O128" s="76"/>
      <c r="P128" s="76"/>
      <c r="Q128" s="76"/>
      <c r="R128" s="76"/>
      <c r="S128" s="76"/>
      <c r="T128" s="77"/>
      <c r="AT128" s="14" t="s">
        <v>168</v>
      </c>
      <c r="AU128" s="14" t="s">
        <v>80</v>
      </c>
    </row>
    <row r="129" s="12" customFormat="1">
      <c r="B129" s="228"/>
      <c r="C129" s="229"/>
      <c r="D129" s="225" t="s">
        <v>170</v>
      </c>
      <c r="E129" s="230" t="s">
        <v>1</v>
      </c>
      <c r="F129" s="231" t="s">
        <v>241</v>
      </c>
      <c r="G129" s="229"/>
      <c r="H129" s="232">
        <v>7.2000000000000002</v>
      </c>
      <c r="I129" s="233"/>
      <c r="J129" s="229"/>
      <c r="K129" s="229"/>
      <c r="L129" s="234"/>
      <c r="M129" s="235"/>
      <c r="N129" s="236"/>
      <c r="O129" s="236"/>
      <c r="P129" s="236"/>
      <c r="Q129" s="236"/>
      <c r="R129" s="236"/>
      <c r="S129" s="236"/>
      <c r="T129" s="237"/>
      <c r="AT129" s="238" t="s">
        <v>170</v>
      </c>
      <c r="AU129" s="238" t="s">
        <v>80</v>
      </c>
      <c r="AV129" s="12" t="s">
        <v>80</v>
      </c>
      <c r="AW129" s="12" t="s">
        <v>34</v>
      </c>
      <c r="AX129" s="12" t="s">
        <v>78</v>
      </c>
      <c r="AY129" s="238" t="s">
        <v>158</v>
      </c>
    </row>
    <row r="130" s="1" customFormat="1" ht="22.5" customHeight="1">
      <c r="B130" s="35"/>
      <c r="C130" s="213" t="s">
        <v>242</v>
      </c>
      <c r="D130" s="213" t="s">
        <v>161</v>
      </c>
      <c r="E130" s="214" t="s">
        <v>243</v>
      </c>
      <c r="F130" s="215" t="s">
        <v>244</v>
      </c>
      <c r="G130" s="216" t="s">
        <v>197</v>
      </c>
      <c r="H130" s="217">
        <v>12</v>
      </c>
      <c r="I130" s="218"/>
      <c r="J130" s="219">
        <f>ROUND(I130*H130,2)</f>
        <v>0</v>
      </c>
      <c r="K130" s="215" t="s">
        <v>165</v>
      </c>
      <c r="L130" s="40"/>
      <c r="M130" s="220" t="s">
        <v>1</v>
      </c>
      <c r="N130" s="221" t="s">
        <v>42</v>
      </c>
      <c r="O130" s="76"/>
      <c r="P130" s="222">
        <f>O130*H130</f>
        <v>0</v>
      </c>
      <c r="Q130" s="222">
        <v>0</v>
      </c>
      <c r="R130" s="222">
        <f>Q130*H130</f>
        <v>0</v>
      </c>
      <c r="S130" s="222">
        <v>0</v>
      </c>
      <c r="T130" s="223">
        <f>S130*H130</f>
        <v>0</v>
      </c>
      <c r="AR130" s="14" t="s">
        <v>166</v>
      </c>
      <c r="AT130" s="14" t="s">
        <v>161</v>
      </c>
      <c r="AU130" s="14" t="s">
        <v>80</v>
      </c>
      <c r="AY130" s="14" t="s">
        <v>158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4" t="s">
        <v>78</v>
      </c>
      <c r="BK130" s="224">
        <f>ROUND(I130*H130,2)</f>
        <v>0</v>
      </c>
      <c r="BL130" s="14" t="s">
        <v>166</v>
      </c>
      <c r="BM130" s="14" t="s">
        <v>245</v>
      </c>
    </row>
    <row r="131" s="1" customFormat="1">
      <c r="B131" s="35"/>
      <c r="C131" s="36"/>
      <c r="D131" s="225" t="s">
        <v>168</v>
      </c>
      <c r="E131" s="36"/>
      <c r="F131" s="226" t="s">
        <v>246</v>
      </c>
      <c r="G131" s="36"/>
      <c r="H131" s="36"/>
      <c r="I131" s="140"/>
      <c r="J131" s="36"/>
      <c r="K131" s="36"/>
      <c r="L131" s="40"/>
      <c r="M131" s="227"/>
      <c r="N131" s="76"/>
      <c r="O131" s="76"/>
      <c r="P131" s="76"/>
      <c r="Q131" s="76"/>
      <c r="R131" s="76"/>
      <c r="S131" s="76"/>
      <c r="T131" s="77"/>
      <c r="AT131" s="14" t="s">
        <v>168</v>
      </c>
      <c r="AU131" s="14" t="s">
        <v>80</v>
      </c>
    </row>
    <row r="132" s="12" customFormat="1">
      <c r="B132" s="228"/>
      <c r="C132" s="229"/>
      <c r="D132" s="225" t="s">
        <v>170</v>
      </c>
      <c r="E132" s="230" t="s">
        <v>1</v>
      </c>
      <c r="F132" s="231" t="s">
        <v>247</v>
      </c>
      <c r="G132" s="229"/>
      <c r="H132" s="232">
        <v>12</v>
      </c>
      <c r="I132" s="233"/>
      <c r="J132" s="229"/>
      <c r="K132" s="229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170</v>
      </c>
      <c r="AU132" s="238" t="s">
        <v>80</v>
      </c>
      <c r="AV132" s="12" t="s">
        <v>80</v>
      </c>
      <c r="AW132" s="12" t="s">
        <v>34</v>
      </c>
      <c r="AX132" s="12" t="s">
        <v>78</v>
      </c>
      <c r="AY132" s="238" t="s">
        <v>158</v>
      </c>
    </row>
    <row r="133" s="1" customFormat="1" ht="22.5" customHeight="1">
      <c r="B133" s="35"/>
      <c r="C133" s="213" t="s">
        <v>248</v>
      </c>
      <c r="D133" s="213" t="s">
        <v>161</v>
      </c>
      <c r="E133" s="214" t="s">
        <v>249</v>
      </c>
      <c r="F133" s="215" t="s">
        <v>250</v>
      </c>
      <c r="G133" s="216" t="s">
        <v>186</v>
      </c>
      <c r="H133" s="217">
        <v>2</v>
      </c>
      <c r="I133" s="218"/>
      <c r="J133" s="219">
        <f>ROUND(I133*H133,2)</f>
        <v>0</v>
      </c>
      <c r="K133" s="215" t="s">
        <v>165</v>
      </c>
      <c r="L133" s="40"/>
      <c r="M133" s="220" t="s">
        <v>1</v>
      </c>
      <c r="N133" s="221" t="s">
        <v>42</v>
      </c>
      <c r="O133" s="76"/>
      <c r="P133" s="222">
        <f>O133*H133</f>
        <v>0</v>
      </c>
      <c r="Q133" s="222">
        <v>0</v>
      </c>
      <c r="R133" s="222">
        <f>Q133*H133</f>
        <v>0</v>
      </c>
      <c r="S133" s="222">
        <v>0</v>
      </c>
      <c r="T133" s="223">
        <f>S133*H133</f>
        <v>0</v>
      </c>
      <c r="AR133" s="14" t="s">
        <v>166</v>
      </c>
      <c r="AT133" s="14" t="s">
        <v>161</v>
      </c>
      <c r="AU133" s="14" t="s">
        <v>80</v>
      </c>
      <c r="AY133" s="14" t="s">
        <v>158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4" t="s">
        <v>78</v>
      </c>
      <c r="BK133" s="224">
        <f>ROUND(I133*H133,2)</f>
        <v>0</v>
      </c>
      <c r="BL133" s="14" t="s">
        <v>166</v>
      </c>
      <c r="BM133" s="14" t="s">
        <v>251</v>
      </c>
    </row>
    <row r="134" s="1" customFormat="1">
      <c r="B134" s="35"/>
      <c r="C134" s="36"/>
      <c r="D134" s="225" t="s">
        <v>168</v>
      </c>
      <c r="E134" s="36"/>
      <c r="F134" s="226" t="s">
        <v>252</v>
      </c>
      <c r="G134" s="36"/>
      <c r="H134" s="36"/>
      <c r="I134" s="140"/>
      <c r="J134" s="36"/>
      <c r="K134" s="36"/>
      <c r="L134" s="40"/>
      <c r="M134" s="227"/>
      <c r="N134" s="76"/>
      <c r="O134" s="76"/>
      <c r="P134" s="76"/>
      <c r="Q134" s="76"/>
      <c r="R134" s="76"/>
      <c r="S134" s="76"/>
      <c r="T134" s="77"/>
      <c r="AT134" s="14" t="s">
        <v>168</v>
      </c>
      <c r="AU134" s="14" t="s">
        <v>80</v>
      </c>
    </row>
    <row r="135" s="12" customFormat="1">
      <c r="B135" s="228"/>
      <c r="C135" s="229"/>
      <c r="D135" s="225" t="s">
        <v>170</v>
      </c>
      <c r="E135" s="230" t="s">
        <v>1</v>
      </c>
      <c r="F135" s="231" t="s">
        <v>224</v>
      </c>
      <c r="G135" s="229"/>
      <c r="H135" s="232">
        <v>2</v>
      </c>
      <c r="I135" s="233"/>
      <c r="J135" s="229"/>
      <c r="K135" s="229"/>
      <c r="L135" s="234"/>
      <c r="M135" s="235"/>
      <c r="N135" s="236"/>
      <c r="O135" s="236"/>
      <c r="P135" s="236"/>
      <c r="Q135" s="236"/>
      <c r="R135" s="236"/>
      <c r="S135" s="236"/>
      <c r="T135" s="237"/>
      <c r="AT135" s="238" t="s">
        <v>170</v>
      </c>
      <c r="AU135" s="238" t="s">
        <v>80</v>
      </c>
      <c r="AV135" s="12" t="s">
        <v>80</v>
      </c>
      <c r="AW135" s="12" t="s">
        <v>34</v>
      </c>
      <c r="AX135" s="12" t="s">
        <v>78</v>
      </c>
      <c r="AY135" s="238" t="s">
        <v>158</v>
      </c>
    </row>
    <row r="136" s="1" customFormat="1" ht="22.5" customHeight="1">
      <c r="B136" s="35"/>
      <c r="C136" s="213" t="s">
        <v>253</v>
      </c>
      <c r="D136" s="213" t="s">
        <v>161</v>
      </c>
      <c r="E136" s="214" t="s">
        <v>254</v>
      </c>
      <c r="F136" s="215" t="s">
        <v>255</v>
      </c>
      <c r="G136" s="216" t="s">
        <v>197</v>
      </c>
      <c r="H136" s="217">
        <v>10.800000000000001</v>
      </c>
      <c r="I136" s="218"/>
      <c r="J136" s="219">
        <f>ROUND(I136*H136,2)</f>
        <v>0</v>
      </c>
      <c r="K136" s="215" t="s">
        <v>165</v>
      </c>
      <c r="L136" s="40"/>
      <c r="M136" s="220" t="s">
        <v>1</v>
      </c>
      <c r="N136" s="221" t="s">
        <v>42</v>
      </c>
      <c r="O136" s="76"/>
      <c r="P136" s="222">
        <f>O136*H136</f>
        <v>0</v>
      </c>
      <c r="Q136" s="222">
        <v>0</v>
      </c>
      <c r="R136" s="222">
        <f>Q136*H136</f>
        <v>0</v>
      </c>
      <c r="S136" s="222">
        <v>0</v>
      </c>
      <c r="T136" s="223">
        <f>S136*H136</f>
        <v>0</v>
      </c>
      <c r="AR136" s="14" t="s">
        <v>166</v>
      </c>
      <c r="AT136" s="14" t="s">
        <v>161</v>
      </c>
      <c r="AU136" s="14" t="s">
        <v>80</v>
      </c>
      <c r="AY136" s="14" t="s">
        <v>158</v>
      </c>
      <c r="BE136" s="224">
        <f>IF(N136="základní",J136,0)</f>
        <v>0</v>
      </c>
      <c r="BF136" s="224">
        <f>IF(N136="snížená",J136,0)</f>
        <v>0</v>
      </c>
      <c r="BG136" s="224">
        <f>IF(N136="zákl. přenesená",J136,0)</f>
        <v>0</v>
      </c>
      <c r="BH136" s="224">
        <f>IF(N136="sníž. přenesená",J136,0)</f>
        <v>0</v>
      </c>
      <c r="BI136" s="224">
        <f>IF(N136="nulová",J136,0)</f>
        <v>0</v>
      </c>
      <c r="BJ136" s="14" t="s">
        <v>78</v>
      </c>
      <c r="BK136" s="224">
        <f>ROUND(I136*H136,2)</f>
        <v>0</v>
      </c>
      <c r="BL136" s="14" t="s">
        <v>166</v>
      </c>
      <c r="BM136" s="14" t="s">
        <v>256</v>
      </c>
    </row>
    <row r="137" s="1" customFormat="1">
      <c r="B137" s="35"/>
      <c r="C137" s="36"/>
      <c r="D137" s="225" t="s">
        <v>168</v>
      </c>
      <c r="E137" s="36"/>
      <c r="F137" s="226" t="s">
        <v>257</v>
      </c>
      <c r="G137" s="36"/>
      <c r="H137" s="36"/>
      <c r="I137" s="140"/>
      <c r="J137" s="36"/>
      <c r="K137" s="36"/>
      <c r="L137" s="40"/>
      <c r="M137" s="227"/>
      <c r="N137" s="76"/>
      <c r="O137" s="76"/>
      <c r="P137" s="76"/>
      <c r="Q137" s="76"/>
      <c r="R137" s="76"/>
      <c r="S137" s="76"/>
      <c r="T137" s="77"/>
      <c r="AT137" s="14" t="s">
        <v>168</v>
      </c>
      <c r="AU137" s="14" t="s">
        <v>80</v>
      </c>
    </row>
    <row r="138" s="12" customFormat="1">
      <c r="B138" s="228"/>
      <c r="C138" s="229"/>
      <c r="D138" s="225" t="s">
        <v>170</v>
      </c>
      <c r="E138" s="230" t="s">
        <v>1</v>
      </c>
      <c r="F138" s="231" t="s">
        <v>258</v>
      </c>
      <c r="G138" s="229"/>
      <c r="H138" s="232">
        <v>10.800000000000001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170</v>
      </c>
      <c r="AU138" s="238" t="s">
        <v>80</v>
      </c>
      <c r="AV138" s="12" t="s">
        <v>80</v>
      </c>
      <c r="AW138" s="12" t="s">
        <v>34</v>
      </c>
      <c r="AX138" s="12" t="s">
        <v>78</v>
      </c>
      <c r="AY138" s="238" t="s">
        <v>158</v>
      </c>
    </row>
    <row r="139" s="1" customFormat="1" ht="22.5" customHeight="1">
      <c r="B139" s="35"/>
      <c r="C139" s="213" t="s">
        <v>259</v>
      </c>
      <c r="D139" s="213" t="s">
        <v>161</v>
      </c>
      <c r="E139" s="214" t="s">
        <v>260</v>
      </c>
      <c r="F139" s="215" t="s">
        <v>261</v>
      </c>
      <c r="G139" s="216" t="s">
        <v>262</v>
      </c>
      <c r="H139" s="217">
        <v>21.359999999999999</v>
      </c>
      <c r="I139" s="218"/>
      <c r="J139" s="219">
        <f>ROUND(I139*H139,2)</f>
        <v>0</v>
      </c>
      <c r="K139" s="215" t="s">
        <v>165</v>
      </c>
      <c r="L139" s="40"/>
      <c r="M139" s="220" t="s">
        <v>1</v>
      </c>
      <c r="N139" s="221" t="s">
        <v>42</v>
      </c>
      <c r="O139" s="76"/>
      <c r="P139" s="222">
        <f>O139*H139</f>
        <v>0</v>
      </c>
      <c r="Q139" s="222">
        <v>0</v>
      </c>
      <c r="R139" s="222">
        <f>Q139*H139</f>
        <v>0</v>
      </c>
      <c r="S139" s="222">
        <v>0</v>
      </c>
      <c r="T139" s="223">
        <f>S139*H139</f>
        <v>0</v>
      </c>
      <c r="AR139" s="14" t="s">
        <v>166</v>
      </c>
      <c r="AT139" s="14" t="s">
        <v>161</v>
      </c>
      <c r="AU139" s="14" t="s">
        <v>80</v>
      </c>
      <c r="AY139" s="14" t="s">
        <v>158</v>
      </c>
      <c r="BE139" s="224">
        <f>IF(N139="základní",J139,0)</f>
        <v>0</v>
      </c>
      <c r="BF139" s="224">
        <f>IF(N139="snížená",J139,0)</f>
        <v>0</v>
      </c>
      <c r="BG139" s="224">
        <f>IF(N139="zákl. přenesená",J139,0)</f>
        <v>0</v>
      </c>
      <c r="BH139" s="224">
        <f>IF(N139="sníž. přenesená",J139,0)</f>
        <v>0</v>
      </c>
      <c r="BI139" s="224">
        <f>IF(N139="nulová",J139,0)</f>
        <v>0</v>
      </c>
      <c r="BJ139" s="14" t="s">
        <v>78</v>
      </c>
      <c r="BK139" s="224">
        <f>ROUND(I139*H139,2)</f>
        <v>0</v>
      </c>
      <c r="BL139" s="14" t="s">
        <v>166</v>
      </c>
      <c r="BM139" s="14" t="s">
        <v>263</v>
      </c>
    </row>
    <row r="140" s="1" customFormat="1">
      <c r="B140" s="35"/>
      <c r="C140" s="36"/>
      <c r="D140" s="225" t="s">
        <v>168</v>
      </c>
      <c r="E140" s="36"/>
      <c r="F140" s="226" t="s">
        <v>264</v>
      </c>
      <c r="G140" s="36"/>
      <c r="H140" s="36"/>
      <c r="I140" s="140"/>
      <c r="J140" s="36"/>
      <c r="K140" s="36"/>
      <c r="L140" s="40"/>
      <c r="M140" s="227"/>
      <c r="N140" s="76"/>
      <c r="O140" s="76"/>
      <c r="P140" s="76"/>
      <c r="Q140" s="76"/>
      <c r="R140" s="76"/>
      <c r="S140" s="76"/>
      <c r="T140" s="77"/>
      <c r="AT140" s="14" t="s">
        <v>168</v>
      </c>
      <c r="AU140" s="14" t="s">
        <v>80</v>
      </c>
    </row>
    <row r="141" s="12" customFormat="1">
      <c r="B141" s="228"/>
      <c r="C141" s="229"/>
      <c r="D141" s="225" t="s">
        <v>170</v>
      </c>
      <c r="E141" s="230" t="s">
        <v>1</v>
      </c>
      <c r="F141" s="231" t="s">
        <v>265</v>
      </c>
      <c r="G141" s="229"/>
      <c r="H141" s="232">
        <v>21.359999999999999</v>
      </c>
      <c r="I141" s="233"/>
      <c r="J141" s="229"/>
      <c r="K141" s="229"/>
      <c r="L141" s="234"/>
      <c r="M141" s="235"/>
      <c r="N141" s="236"/>
      <c r="O141" s="236"/>
      <c r="P141" s="236"/>
      <c r="Q141" s="236"/>
      <c r="R141" s="236"/>
      <c r="S141" s="236"/>
      <c r="T141" s="237"/>
      <c r="AT141" s="238" t="s">
        <v>170</v>
      </c>
      <c r="AU141" s="238" t="s">
        <v>80</v>
      </c>
      <c r="AV141" s="12" t="s">
        <v>80</v>
      </c>
      <c r="AW141" s="12" t="s">
        <v>34</v>
      </c>
      <c r="AX141" s="12" t="s">
        <v>78</v>
      </c>
      <c r="AY141" s="238" t="s">
        <v>158</v>
      </c>
    </row>
    <row r="142" s="1" customFormat="1" ht="22.5" customHeight="1">
      <c r="B142" s="35"/>
      <c r="C142" s="213" t="s">
        <v>266</v>
      </c>
      <c r="D142" s="213" t="s">
        <v>161</v>
      </c>
      <c r="E142" s="214" t="s">
        <v>267</v>
      </c>
      <c r="F142" s="215" t="s">
        <v>268</v>
      </c>
      <c r="G142" s="216" t="s">
        <v>262</v>
      </c>
      <c r="H142" s="217">
        <v>12.960000000000001</v>
      </c>
      <c r="I142" s="218"/>
      <c r="J142" s="219">
        <f>ROUND(I142*H142,2)</f>
        <v>0</v>
      </c>
      <c r="K142" s="215" t="s">
        <v>165</v>
      </c>
      <c r="L142" s="40"/>
      <c r="M142" s="220" t="s">
        <v>1</v>
      </c>
      <c r="N142" s="221" t="s">
        <v>42</v>
      </c>
      <c r="O142" s="76"/>
      <c r="P142" s="222">
        <f>O142*H142</f>
        <v>0</v>
      </c>
      <c r="Q142" s="222">
        <v>0</v>
      </c>
      <c r="R142" s="222">
        <f>Q142*H142</f>
        <v>0</v>
      </c>
      <c r="S142" s="222">
        <v>0</v>
      </c>
      <c r="T142" s="223">
        <f>S142*H142</f>
        <v>0</v>
      </c>
      <c r="AR142" s="14" t="s">
        <v>166</v>
      </c>
      <c r="AT142" s="14" t="s">
        <v>161</v>
      </c>
      <c r="AU142" s="14" t="s">
        <v>80</v>
      </c>
      <c r="AY142" s="14" t="s">
        <v>158</v>
      </c>
      <c r="BE142" s="224">
        <f>IF(N142="základní",J142,0)</f>
        <v>0</v>
      </c>
      <c r="BF142" s="224">
        <f>IF(N142="snížená",J142,0)</f>
        <v>0</v>
      </c>
      <c r="BG142" s="224">
        <f>IF(N142="zákl. přenesená",J142,0)</f>
        <v>0</v>
      </c>
      <c r="BH142" s="224">
        <f>IF(N142="sníž. přenesená",J142,0)</f>
        <v>0</v>
      </c>
      <c r="BI142" s="224">
        <f>IF(N142="nulová",J142,0)</f>
        <v>0</v>
      </c>
      <c r="BJ142" s="14" t="s">
        <v>78</v>
      </c>
      <c r="BK142" s="224">
        <f>ROUND(I142*H142,2)</f>
        <v>0</v>
      </c>
      <c r="BL142" s="14" t="s">
        <v>166</v>
      </c>
      <c r="BM142" s="14" t="s">
        <v>269</v>
      </c>
    </row>
    <row r="143" s="1" customFormat="1">
      <c r="B143" s="35"/>
      <c r="C143" s="36"/>
      <c r="D143" s="225" t="s">
        <v>168</v>
      </c>
      <c r="E143" s="36"/>
      <c r="F143" s="226" t="s">
        <v>270</v>
      </c>
      <c r="G143" s="36"/>
      <c r="H143" s="36"/>
      <c r="I143" s="140"/>
      <c r="J143" s="36"/>
      <c r="K143" s="36"/>
      <c r="L143" s="40"/>
      <c r="M143" s="227"/>
      <c r="N143" s="76"/>
      <c r="O143" s="76"/>
      <c r="P143" s="76"/>
      <c r="Q143" s="76"/>
      <c r="R143" s="76"/>
      <c r="S143" s="76"/>
      <c r="T143" s="77"/>
      <c r="AT143" s="14" t="s">
        <v>168</v>
      </c>
      <c r="AU143" s="14" t="s">
        <v>80</v>
      </c>
    </row>
    <row r="144" s="12" customFormat="1">
      <c r="B144" s="228"/>
      <c r="C144" s="229"/>
      <c r="D144" s="225" t="s">
        <v>170</v>
      </c>
      <c r="E144" s="230" t="s">
        <v>1</v>
      </c>
      <c r="F144" s="231" t="s">
        <v>271</v>
      </c>
      <c r="G144" s="229"/>
      <c r="H144" s="232">
        <v>12.960000000000001</v>
      </c>
      <c r="I144" s="233"/>
      <c r="J144" s="229"/>
      <c r="K144" s="229"/>
      <c r="L144" s="234"/>
      <c r="M144" s="235"/>
      <c r="N144" s="236"/>
      <c r="O144" s="236"/>
      <c r="P144" s="236"/>
      <c r="Q144" s="236"/>
      <c r="R144" s="236"/>
      <c r="S144" s="236"/>
      <c r="T144" s="237"/>
      <c r="AT144" s="238" t="s">
        <v>170</v>
      </c>
      <c r="AU144" s="238" t="s">
        <v>80</v>
      </c>
      <c r="AV144" s="12" t="s">
        <v>80</v>
      </c>
      <c r="AW144" s="12" t="s">
        <v>34</v>
      </c>
      <c r="AX144" s="12" t="s">
        <v>78</v>
      </c>
      <c r="AY144" s="238" t="s">
        <v>158</v>
      </c>
    </row>
    <row r="145" s="1" customFormat="1" ht="22.5" customHeight="1">
      <c r="B145" s="35"/>
      <c r="C145" s="239" t="s">
        <v>272</v>
      </c>
      <c r="D145" s="239" t="s">
        <v>273</v>
      </c>
      <c r="E145" s="240" t="s">
        <v>274</v>
      </c>
      <c r="F145" s="241" t="s">
        <v>275</v>
      </c>
      <c r="G145" s="242" t="s">
        <v>276</v>
      </c>
      <c r="H145" s="243">
        <v>28</v>
      </c>
      <c r="I145" s="244"/>
      <c r="J145" s="245">
        <f>ROUND(I145*H145,2)</f>
        <v>0</v>
      </c>
      <c r="K145" s="241" t="s">
        <v>165</v>
      </c>
      <c r="L145" s="246"/>
      <c r="M145" s="247" t="s">
        <v>1</v>
      </c>
      <c r="N145" s="248" t="s">
        <v>42</v>
      </c>
      <c r="O145" s="76"/>
      <c r="P145" s="222">
        <f>O145*H145</f>
        <v>0</v>
      </c>
      <c r="Q145" s="222">
        <v>1</v>
      </c>
      <c r="R145" s="222">
        <f>Q145*H145</f>
        <v>28</v>
      </c>
      <c r="S145" s="222">
        <v>0</v>
      </c>
      <c r="T145" s="223">
        <f>S145*H145</f>
        <v>0</v>
      </c>
      <c r="AR145" s="14" t="s">
        <v>212</v>
      </c>
      <c r="AT145" s="14" t="s">
        <v>273</v>
      </c>
      <c r="AU145" s="14" t="s">
        <v>80</v>
      </c>
      <c r="AY145" s="14" t="s">
        <v>158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4" t="s">
        <v>78</v>
      </c>
      <c r="BK145" s="224">
        <f>ROUND(I145*H145,2)</f>
        <v>0</v>
      </c>
      <c r="BL145" s="14" t="s">
        <v>166</v>
      </c>
      <c r="BM145" s="14" t="s">
        <v>277</v>
      </c>
    </row>
    <row r="146" s="1" customFormat="1">
      <c r="B146" s="35"/>
      <c r="C146" s="36"/>
      <c r="D146" s="225" t="s">
        <v>168</v>
      </c>
      <c r="E146" s="36"/>
      <c r="F146" s="226" t="s">
        <v>275</v>
      </c>
      <c r="G146" s="36"/>
      <c r="H146" s="36"/>
      <c r="I146" s="140"/>
      <c r="J146" s="36"/>
      <c r="K146" s="36"/>
      <c r="L146" s="40"/>
      <c r="M146" s="227"/>
      <c r="N146" s="76"/>
      <c r="O146" s="76"/>
      <c r="P146" s="76"/>
      <c r="Q146" s="76"/>
      <c r="R146" s="76"/>
      <c r="S146" s="76"/>
      <c r="T146" s="77"/>
      <c r="AT146" s="14" t="s">
        <v>168</v>
      </c>
      <c r="AU146" s="14" t="s">
        <v>80</v>
      </c>
    </row>
    <row r="147" s="1" customFormat="1">
      <c r="B147" s="35"/>
      <c r="C147" s="36"/>
      <c r="D147" s="225" t="s">
        <v>278</v>
      </c>
      <c r="E147" s="36"/>
      <c r="F147" s="249" t="s">
        <v>279</v>
      </c>
      <c r="G147" s="36"/>
      <c r="H147" s="36"/>
      <c r="I147" s="140"/>
      <c r="J147" s="36"/>
      <c r="K147" s="36"/>
      <c r="L147" s="40"/>
      <c r="M147" s="227"/>
      <c r="N147" s="76"/>
      <c r="O147" s="76"/>
      <c r="P147" s="76"/>
      <c r="Q147" s="76"/>
      <c r="R147" s="76"/>
      <c r="S147" s="76"/>
      <c r="T147" s="77"/>
      <c r="AT147" s="14" t="s">
        <v>278</v>
      </c>
      <c r="AU147" s="14" t="s">
        <v>80</v>
      </c>
    </row>
    <row r="148" s="12" customFormat="1">
      <c r="B148" s="228"/>
      <c r="C148" s="229"/>
      <c r="D148" s="225" t="s">
        <v>170</v>
      </c>
      <c r="E148" s="230" t="s">
        <v>1</v>
      </c>
      <c r="F148" s="231" t="s">
        <v>280</v>
      </c>
      <c r="G148" s="229"/>
      <c r="H148" s="232">
        <v>28</v>
      </c>
      <c r="I148" s="233"/>
      <c r="J148" s="229"/>
      <c r="K148" s="229"/>
      <c r="L148" s="234"/>
      <c r="M148" s="235"/>
      <c r="N148" s="236"/>
      <c r="O148" s="236"/>
      <c r="P148" s="236"/>
      <c r="Q148" s="236"/>
      <c r="R148" s="236"/>
      <c r="S148" s="236"/>
      <c r="T148" s="237"/>
      <c r="AT148" s="238" t="s">
        <v>170</v>
      </c>
      <c r="AU148" s="238" t="s">
        <v>80</v>
      </c>
      <c r="AV148" s="12" t="s">
        <v>80</v>
      </c>
      <c r="AW148" s="12" t="s">
        <v>34</v>
      </c>
      <c r="AX148" s="12" t="s">
        <v>78</v>
      </c>
      <c r="AY148" s="238" t="s">
        <v>158</v>
      </c>
    </row>
    <row r="149" s="1" customFormat="1" ht="22.5" customHeight="1">
      <c r="B149" s="35"/>
      <c r="C149" s="239" t="s">
        <v>7</v>
      </c>
      <c r="D149" s="239" t="s">
        <v>273</v>
      </c>
      <c r="E149" s="240" t="s">
        <v>281</v>
      </c>
      <c r="F149" s="241" t="s">
        <v>282</v>
      </c>
      <c r="G149" s="242" t="s">
        <v>186</v>
      </c>
      <c r="H149" s="243">
        <v>48</v>
      </c>
      <c r="I149" s="244"/>
      <c r="J149" s="245">
        <f>ROUND(I149*H149,2)</f>
        <v>0</v>
      </c>
      <c r="K149" s="241" t="s">
        <v>165</v>
      </c>
      <c r="L149" s="246"/>
      <c r="M149" s="247" t="s">
        <v>1</v>
      </c>
      <c r="N149" s="248" t="s">
        <v>42</v>
      </c>
      <c r="O149" s="76"/>
      <c r="P149" s="222">
        <f>O149*H149</f>
        <v>0</v>
      </c>
      <c r="Q149" s="222">
        <v>0.00123</v>
      </c>
      <c r="R149" s="222">
        <f>Q149*H149</f>
        <v>0.059039999999999995</v>
      </c>
      <c r="S149" s="222">
        <v>0</v>
      </c>
      <c r="T149" s="223">
        <f>S149*H149</f>
        <v>0</v>
      </c>
      <c r="AR149" s="14" t="s">
        <v>212</v>
      </c>
      <c r="AT149" s="14" t="s">
        <v>273</v>
      </c>
      <c r="AU149" s="14" t="s">
        <v>80</v>
      </c>
      <c r="AY149" s="14" t="s">
        <v>158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4" t="s">
        <v>78</v>
      </c>
      <c r="BK149" s="224">
        <f>ROUND(I149*H149,2)</f>
        <v>0</v>
      </c>
      <c r="BL149" s="14" t="s">
        <v>166</v>
      </c>
      <c r="BM149" s="14" t="s">
        <v>283</v>
      </c>
    </row>
    <row r="150" s="1" customFormat="1">
      <c r="B150" s="35"/>
      <c r="C150" s="36"/>
      <c r="D150" s="225" t="s">
        <v>168</v>
      </c>
      <c r="E150" s="36"/>
      <c r="F150" s="226" t="s">
        <v>282</v>
      </c>
      <c r="G150" s="36"/>
      <c r="H150" s="36"/>
      <c r="I150" s="140"/>
      <c r="J150" s="36"/>
      <c r="K150" s="36"/>
      <c r="L150" s="40"/>
      <c r="M150" s="227"/>
      <c r="N150" s="76"/>
      <c r="O150" s="76"/>
      <c r="P150" s="76"/>
      <c r="Q150" s="76"/>
      <c r="R150" s="76"/>
      <c r="S150" s="76"/>
      <c r="T150" s="77"/>
      <c r="AT150" s="14" t="s">
        <v>168</v>
      </c>
      <c r="AU150" s="14" t="s">
        <v>80</v>
      </c>
    </row>
    <row r="151" s="1" customFormat="1">
      <c r="B151" s="35"/>
      <c r="C151" s="36"/>
      <c r="D151" s="225" t="s">
        <v>278</v>
      </c>
      <c r="E151" s="36"/>
      <c r="F151" s="249" t="s">
        <v>279</v>
      </c>
      <c r="G151" s="36"/>
      <c r="H151" s="36"/>
      <c r="I151" s="140"/>
      <c r="J151" s="36"/>
      <c r="K151" s="36"/>
      <c r="L151" s="40"/>
      <c r="M151" s="227"/>
      <c r="N151" s="76"/>
      <c r="O151" s="76"/>
      <c r="P151" s="76"/>
      <c r="Q151" s="76"/>
      <c r="R151" s="76"/>
      <c r="S151" s="76"/>
      <c r="T151" s="77"/>
      <c r="AT151" s="14" t="s">
        <v>278</v>
      </c>
      <c r="AU151" s="14" t="s">
        <v>80</v>
      </c>
    </row>
    <row r="152" s="12" customFormat="1">
      <c r="B152" s="228"/>
      <c r="C152" s="229"/>
      <c r="D152" s="225" t="s">
        <v>170</v>
      </c>
      <c r="E152" s="230" t="s">
        <v>1</v>
      </c>
      <c r="F152" s="231" t="s">
        <v>284</v>
      </c>
      <c r="G152" s="229"/>
      <c r="H152" s="232">
        <v>48</v>
      </c>
      <c r="I152" s="233"/>
      <c r="J152" s="229"/>
      <c r="K152" s="229"/>
      <c r="L152" s="234"/>
      <c r="M152" s="235"/>
      <c r="N152" s="236"/>
      <c r="O152" s="236"/>
      <c r="P152" s="236"/>
      <c r="Q152" s="236"/>
      <c r="R152" s="236"/>
      <c r="S152" s="236"/>
      <c r="T152" s="237"/>
      <c r="AT152" s="238" t="s">
        <v>170</v>
      </c>
      <c r="AU152" s="238" t="s">
        <v>80</v>
      </c>
      <c r="AV152" s="12" t="s">
        <v>80</v>
      </c>
      <c r="AW152" s="12" t="s">
        <v>34</v>
      </c>
      <c r="AX152" s="12" t="s">
        <v>78</v>
      </c>
      <c r="AY152" s="238" t="s">
        <v>158</v>
      </c>
    </row>
    <row r="153" s="1" customFormat="1" ht="22.5" customHeight="1">
      <c r="B153" s="35"/>
      <c r="C153" s="239" t="s">
        <v>285</v>
      </c>
      <c r="D153" s="239" t="s">
        <v>273</v>
      </c>
      <c r="E153" s="240" t="s">
        <v>286</v>
      </c>
      <c r="F153" s="241" t="s">
        <v>287</v>
      </c>
      <c r="G153" s="242" t="s">
        <v>186</v>
      </c>
      <c r="H153" s="243">
        <v>132</v>
      </c>
      <c r="I153" s="244"/>
      <c r="J153" s="245">
        <f>ROUND(I153*H153,2)</f>
        <v>0</v>
      </c>
      <c r="K153" s="241" t="s">
        <v>165</v>
      </c>
      <c r="L153" s="246"/>
      <c r="M153" s="247" t="s">
        <v>1</v>
      </c>
      <c r="N153" s="248" t="s">
        <v>42</v>
      </c>
      <c r="O153" s="76"/>
      <c r="P153" s="222">
        <f>O153*H153</f>
        <v>0</v>
      </c>
      <c r="Q153" s="222">
        <v>0.00123</v>
      </c>
      <c r="R153" s="222">
        <f>Q153*H153</f>
        <v>0.16236</v>
      </c>
      <c r="S153" s="222">
        <v>0</v>
      </c>
      <c r="T153" s="223">
        <f>S153*H153</f>
        <v>0</v>
      </c>
      <c r="AR153" s="14" t="s">
        <v>212</v>
      </c>
      <c r="AT153" s="14" t="s">
        <v>273</v>
      </c>
      <c r="AU153" s="14" t="s">
        <v>80</v>
      </c>
      <c r="AY153" s="14" t="s">
        <v>158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4" t="s">
        <v>78</v>
      </c>
      <c r="BK153" s="224">
        <f>ROUND(I153*H153,2)</f>
        <v>0</v>
      </c>
      <c r="BL153" s="14" t="s">
        <v>166</v>
      </c>
      <c r="BM153" s="14" t="s">
        <v>288</v>
      </c>
    </row>
    <row r="154" s="1" customFormat="1">
      <c r="B154" s="35"/>
      <c r="C154" s="36"/>
      <c r="D154" s="225" t="s">
        <v>168</v>
      </c>
      <c r="E154" s="36"/>
      <c r="F154" s="226" t="s">
        <v>287</v>
      </c>
      <c r="G154" s="36"/>
      <c r="H154" s="36"/>
      <c r="I154" s="140"/>
      <c r="J154" s="36"/>
      <c r="K154" s="36"/>
      <c r="L154" s="40"/>
      <c r="M154" s="227"/>
      <c r="N154" s="76"/>
      <c r="O154" s="76"/>
      <c r="P154" s="76"/>
      <c r="Q154" s="76"/>
      <c r="R154" s="76"/>
      <c r="S154" s="76"/>
      <c r="T154" s="77"/>
      <c r="AT154" s="14" t="s">
        <v>168</v>
      </c>
      <c r="AU154" s="14" t="s">
        <v>80</v>
      </c>
    </row>
    <row r="155" s="1" customFormat="1">
      <c r="B155" s="35"/>
      <c r="C155" s="36"/>
      <c r="D155" s="225" t="s">
        <v>278</v>
      </c>
      <c r="E155" s="36"/>
      <c r="F155" s="249" t="s">
        <v>279</v>
      </c>
      <c r="G155" s="36"/>
      <c r="H155" s="36"/>
      <c r="I155" s="140"/>
      <c r="J155" s="36"/>
      <c r="K155" s="36"/>
      <c r="L155" s="40"/>
      <c r="M155" s="227"/>
      <c r="N155" s="76"/>
      <c r="O155" s="76"/>
      <c r="P155" s="76"/>
      <c r="Q155" s="76"/>
      <c r="R155" s="76"/>
      <c r="S155" s="76"/>
      <c r="T155" s="77"/>
      <c r="AT155" s="14" t="s">
        <v>278</v>
      </c>
      <c r="AU155" s="14" t="s">
        <v>80</v>
      </c>
    </row>
    <row r="156" s="12" customFormat="1">
      <c r="B156" s="228"/>
      <c r="C156" s="229"/>
      <c r="D156" s="225" t="s">
        <v>170</v>
      </c>
      <c r="E156" s="230" t="s">
        <v>1</v>
      </c>
      <c r="F156" s="231" t="s">
        <v>289</v>
      </c>
      <c r="G156" s="229"/>
      <c r="H156" s="232">
        <v>132</v>
      </c>
      <c r="I156" s="233"/>
      <c r="J156" s="229"/>
      <c r="K156" s="229"/>
      <c r="L156" s="234"/>
      <c r="M156" s="235"/>
      <c r="N156" s="236"/>
      <c r="O156" s="236"/>
      <c r="P156" s="236"/>
      <c r="Q156" s="236"/>
      <c r="R156" s="236"/>
      <c r="S156" s="236"/>
      <c r="T156" s="237"/>
      <c r="AT156" s="238" t="s">
        <v>170</v>
      </c>
      <c r="AU156" s="238" t="s">
        <v>80</v>
      </c>
      <c r="AV156" s="12" t="s">
        <v>80</v>
      </c>
      <c r="AW156" s="12" t="s">
        <v>34</v>
      </c>
      <c r="AX156" s="12" t="s">
        <v>78</v>
      </c>
      <c r="AY156" s="238" t="s">
        <v>158</v>
      </c>
    </row>
    <row r="157" s="1" customFormat="1" ht="22.5" customHeight="1">
      <c r="B157" s="35"/>
      <c r="C157" s="239" t="s">
        <v>290</v>
      </c>
      <c r="D157" s="239" t="s">
        <v>273</v>
      </c>
      <c r="E157" s="240" t="s">
        <v>291</v>
      </c>
      <c r="F157" s="241" t="s">
        <v>292</v>
      </c>
      <c r="G157" s="242" t="s">
        <v>186</v>
      </c>
      <c r="H157" s="243">
        <v>90</v>
      </c>
      <c r="I157" s="244"/>
      <c r="J157" s="245">
        <f>ROUND(I157*H157,2)</f>
        <v>0</v>
      </c>
      <c r="K157" s="241" t="s">
        <v>165</v>
      </c>
      <c r="L157" s="246"/>
      <c r="M157" s="247" t="s">
        <v>1</v>
      </c>
      <c r="N157" s="248" t="s">
        <v>42</v>
      </c>
      <c r="O157" s="76"/>
      <c r="P157" s="222">
        <f>O157*H157</f>
        <v>0</v>
      </c>
      <c r="Q157" s="222">
        <v>0.00018000000000000001</v>
      </c>
      <c r="R157" s="222">
        <f>Q157*H157</f>
        <v>0.016200000000000003</v>
      </c>
      <c r="S157" s="222">
        <v>0</v>
      </c>
      <c r="T157" s="223">
        <f>S157*H157</f>
        <v>0</v>
      </c>
      <c r="AR157" s="14" t="s">
        <v>212</v>
      </c>
      <c r="AT157" s="14" t="s">
        <v>273</v>
      </c>
      <c r="AU157" s="14" t="s">
        <v>80</v>
      </c>
      <c r="AY157" s="14" t="s">
        <v>158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4" t="s">
        <v>78</v>
      </c>
      <c r="BK157" s="224">
        <f>ROUND(I157*H157,2)</f>
        <v>0</v>
      </c>
      <c r="BL157" s="14" t="s">
        <v>166</v>
      </c>
      <c r="BM157" s="14" t="s">
        <v>293</v>
      </c>
    </row>
    <row r="158" s="1" customFormat="1">
      <c r="B158" s="35"/>
      <c r="C158" s="36"/>
      <c r="D158" s="225" t="s">
        <v>168</v>
      </c>
      <c r="E158" s="36"/>
      <c r="F158" s="226" t="s">
        <v>292</v>
      </c>
      <c r="G158" s="36"/>
      <c r="H158" s="36"/>
      <c r="I158" s="140"/>
      <c r="J158" s="36"/>
      <c r="K158" s="36"/>
      <c r="L158" s="40"/>
      <c r="M158" s="227"/>
      <c r="N158" s="76"/>
      <c r="O158" s="76"/>
      <c r="P158" s="76"/>
      <c r="Q158" s="76"/>
      <c r="R158" s="76"/>
      <c r="S158" s="76"/>
      <c r="T158" s="77"/>
      <c r="AT158" s="14" t="s">
        <v>168</v>
      </c>
      <c r="AU158" s="14" t="s">
        <v>80</v>
      </c>
    </row>
    <row r="159" s="1" customFormat="1">
      <c r="B159" s="35"/>
      <c r="C159" s="36"/>
      <c r="D159" s="225" t="s">
        <v>278</v>
      </c>
      <c r="E159" s="36"/>
      <c r="F159" s="249" t="s">
        <v>279</v>
      </c>
      <c r="G159" s="36"/>
      <c r="H159" s="36"/>
      <c r="I159" s="140"/>
      <c r="J159" s="36"/>
      <c r="K159" s="36"/>
      <c r="L159" s="40"/>
      <c r="M159" s="227"/>
      <c r="N159" s="76"/>
      <c r="O159" s="76"/>
      <c r="P159" s="76"/>
      <c r="Q159" s="76"/>
      <c r="R159" s="76"/>
      <c r="S159" s="76"/>
      <c r="T159" s="77"/>
      <c r="AT159" s="14" t="s">
        <v>278</v>
      </c>
      <c r="AU159" s="14" t="s">
        <v>80</v>
      </c>
    </row>
    <row r="160" s="12" customFormat="1">
      <c r="B160" s="228"/>
      <c r="C160" s="229"/>
      <c r="D160" s="225" t="s">
        <v>170</v>
      </c>
      <c r="E160" s="230" t="s">
        <v>1</v>
      </c>
      <c r="F160" s="231" t="s">
        <v>294</v>
      </c>
      <c r="G160" s="229"/>
      <c r="H160" s="232">
        <v>90</v>
      </c>
      <c r="I160" s="233"/>
      <c r="J160" s="229"/>
      <c r="K160" s="229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170</v>
      </c>
      <c r="AU160" s="238" t="s">
        <v>80</v>
      </c>
      <c r="AV160" s="12" t="s">
        <v>80</v>
      </c>
      <c r="AW160" s="12" t="s">
        <v>34</v>
      </c>
      <c r="AX160" s="12" t="s">
        <v>78</v>
      </c>
      <c r="AY160" s="238" t="s">
        <v>158</v>
      </c>
    </row>
    <row r="161" s="1" customFormat="1" ht="22.5" customHeight="1">
      <c r="B161" s="35"/>
      <c r="C161" s="239" t="s">
        <v>295</v>
      </c>
      <c r="D161" s="239" t="s">
        <v>273</v>
      </c>
      <c r="E161" s="240" t="s">
        <v>296</v>
      </c>
      <c r="F161" s="241" t="s">
        <v>297</v>
      </c>
      <c r="G161" s="242" t="s">
        <v>186</v>
      </c>
      <c r="H161" s="243">
        <v>12</v>
      </c>
      <c r="I161" s="244"/>
      <c r="J161" s="245">
        <f>ROUND(I161*H161,2)</f>
        <v>0</v>
      </c>
      <c r="K161" s="241" t="s">
        <v>165</v>
      </c>
      <c r="L161" s="246"/>
      <c r="M161" s="247" t="s">
        <v>1</v>
      </c>
      <c r="N161" s="248" t="s">
        <v>42</v>
      </c>
      <c r="O161" s="76"/>
      <c r="P161" s="222">
        <f>O161*H161</f>
        <v>0</v>
      </c>
      <c r="Q161" s="222">
        <v>0</v>
      </c>
      <c r="R161" s="222">
        <f>Q161*H161</f>
        <v>0</v>
      </c>
      <c r="S161" s="222">
        <v>0</v>
      </c>
      <c r="T161" s="223">
        <f>S161*H161</f>
        <v>0</v>
      </c>
      <c r="AR161" s="14" t="s">
        <v>212</v>
      </c>
      <c r="AT161" s="14" t="s">
        <v>273</v>
      </c>
      <c r="AU161" s="14" t="s">
        <v>80</v>
      </c>
      <c r="AY161" s="14" t="s">
        <v>158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4" t="s">
        <v>78</v>
      </c>
      <c r="BK161" s="224">
        <f>ROUND(I161*H161,2)</f>
        <v>0</v>
      </c>
      <c r="BL161" s="14" t="s">
        <v>166</v>
      </c>
      <c r="BM161" s="14" t="s">
        <v>298</v>
      </c>
    </row>
    <row r="162" s="1" customFormat="1">
      <c r="B162" s="35"/>
      <c r="C162" s="36"/>
      <c r="D162" s="225" t="s">
        <v>168</v>
      </c>
      <c r="E162" s="36"/>
      <c r="F162" s="226" t="s">
        <v>297</v>
      </c>
      <c r="G162" s="36"/>
      <c r="H162" s="36"/>
      <c r="I162" s="140"/>
      <c r="J162" s="36"/>
      <c r="K162" s="36"/>
      <c r="L162" s="40"/>
      <c r="M162" s="227"/>
      <c r="N162" s="76"/>
      <c r="O162" s="76"/>
      <c r="P162" s="76"/>
      <c r="Q162" s="76"/>
      <c r="R162" s="76"/>
      <c r="S162" s="76"/>
      <c r="T162" s="77"/>
      <c r="AT162" s="14" t="s">
        <v>168</v>
      </c>
      <c r="AU162" s="14" t="s">
        <v>80</v>
      </c>
    </row>
    <row r="163" s="1" customFormat="1">
      <c r="B163" s="35"/>
      <c r="C163" s="36"/>
      <c r="D163" s="225" t="s">
        <v>278</v>
      </c>
      <c r="E163" s="36"/>
      <c r="F163" s="249" t="s">
        <v>299</v>
      </c>
      <c r="G163" s="36"/>
      <c r="H163" s="36"/>
      <c r="I163" s="140"/>
      <c r="J163" s="36"/>
      <c r="K163" s="36"/>
      <c r="L163" s="40"/>
      <c r="M163" s="227"/>
      <c r="N163" s="76"/>
      <c r="O163" s="76"/>
      <c r="P163" s="76"/>
      <c r="Q163" s="76"/>
      <c r="R163" s="76"/>
      <c r="S163" s="76"/>
      <c r="T163" s="77"/>
      <c r="AT163" s="14" t="s">
        <v>278</v>
      </c>
      <c r="AU163" s="14" t="s">
        <v>80</v>
      </c>
    </row>
    <row r="164" s="12" customFormat="1">
      <c r="B164" s="228"/>
      <c r="C164" s="229"/>
      <c r="D164" s="225" t="s">
        <v>170</v>
      </c>
      <c r="E164" s="230" t="s">
        <v>1</v>
      </c>
      <c r="F164" s="231" t="s">
        <v>300</v>
      </c>
      <c r="G164" s="229"/>
      <c r="H164" s="232">
        <v>12</v>
      </c>
      <c r="I164" s="233"/>
      <c r="J164" s="229"/>
      <c r="K164" s="229"/>
      <c r="L164" s="234"/>
      <c r="M164" s="235"/>
      <c r="N164" s="236"/>
      <c r="O164" s="236"/>
      <c r="P164" s="236"/>
      <c r="Q164" s="236"/>
      <c r="R164" s="236"/>
      <c r="S164" s="236"/>
      <c r="T164" s="237"/>
      <c r="AT164" s="238" t="s">
        <v>170</v>
      </c>
      <c r="AU164" s="238" t="s">
        <v>80</v>
      </c>
      <c r="AV164" s="12" t="s">
        <v>80</v>
      </c>
      <c r="AW164" s="12" t="s">
        <v>34</v>
      </c>
      <c r="AX164" s="12" t="s">
        <v>78</v>
      </c>
      <c r="AY164" s="238" t="s">
        <v>158</v>
      </c>
    </row>
    <row r="165" s="1" customFormat="1" ht="22.5" customHeight="1">
      <c r="B165" s="35"/>
      <c r="C165" s="239" t="s">
        <v>301</v>
      </c>
      <c r="D165" s="239" t="s">
        <v>273</v>
      </c>
      <c r="E165" s="240" t="s">
        <v>302</v>
      </c>
      <c r="F165" s="241" t="s">
        <v>303</v>
      </c>
      <c r="G165" s="242" t="s">
        <v>276</v>
      </c>
      <c r="H165" s="243">
        <v>1.49</v>
      </c>
      <c r="I165" s="244"/>
      <c r="J165" s="245">
        <f>ROUND(I165*H165,2)</f>
        <v>0</v>
      </c>
      <c r="K165" s="241" t="s">
        <v>165</v>
      </c>
      <c r="L165" s="246"/>
      <c r="M165" s="247" t="s">
        <v>1</v>
      </c>
      <c r="N165" s="248" t="s">
        <v>42</v>
      </c>
      <c r="O165" s="76"/>
      <c r="P165" s="222">
        <f>O165*H165</f>
        <v>0</v>
      </c>
      <c r="Q165" s="222">
        <v>1</v>
      </c>
      <c r="R165" s="222">
        <f>Q165*H165</f>
        <v>1.49</v>
      </c>
      <c r="S165" s="222">
        <v>0</v>
      </c>
      <c r="T165" s="223">
        <f>S165*H165</f>
        <v>0</v>
      </c>
      <c r="AR165" s="14" t="s">
        <v>212</v>
      </c>
      <c r="AT165" s="14" t="s">
        <v>273</v>
      </c>
      <c r="AU165" s="14" t="s">
        <v>80</v>
      </c>
      <c r="AY165" s="14" t="s">
        <v>158</v>
      </c>
      <c r="BE165" s="224">
        <f>IF(N165="základní",J165,0)</f>
        <v>0</v>
      </c>
      <c r="BF165" s="224">
        <f>IF(N165="snížená",J165,0)</f>
        <v>0</v>
      </c>
      <c r="BG165" s="224">
        <f>IF(N165="zákl. přenesená",J165,0)</f>
        <v>0</v>
      </c>
      <c r="BH165" s="224">
        <f>IF(N165="sníž. přenesená",J165,0)</f>
        <v>0</v>
      </c>
      <c r="BI165" s="224">
        <f>IF(N165="nulová",J165,0)</f>
        <v>0</v>
      </c>
      <c r="BJ165" s="14" t="s">
        <v>78</v>
      </c>
      <c r="BK165" s="224">
        <f>ROUND(I165*H165,2)</f>
        <v>0</v>
      </c>
      <c r="BL165" s="14" t="s">
        <v>166</v>
      </c>
      <c r="BM165" s="14" t="s">
        <v>304</v>
      </c>
    </row>
    <row r="166" s="1" customFormat="1">
      <c r="B166" s="35"/>
      <c r="C166" s="36"/>
      <c r="D166" s="225" t="s">
        <v>168</v>
      </c>
      <c r="E166" s="36"/>
      <c r="F166" s="226" t="s">
        <v>303</v>
      </c>
      <c r="G166" s="36"/>
      <c r="H166" s="36"/>
      <c r="I166" s="140"/>
      <c r="J166" s="36"/>
      <c r="K166" s="36"/>
      <c r="L166" s="40"/>
      <c r="M166" s="227"/>
      <c r="N166" s="76"/>
      <c r="O166" s="76"/>
      <c r="P166" s="76"/>
      <c r="Q166" s="76"/>
      <c r="R166" s="76"/>
      <c r="S166" s="76"/>
      <c r="T166" s="77"/>
      <c r="AT166" s="14" t="s">
        <v>168</v>
      </c>
      <c r="AU166" s="14" t="s">
        <v>80</v>
      </c>
    </row>
    <row r="167" s="1" customFormat="1">
      <c r="B167" s="35"/>
      <c r="C167" s="36"/>
      <c r="D167" s="225" t="s">
        <v>278</v>
      </c>
      <c r="E167" s="36"/>
      <c r="F167" s="249" t="s">
        <v>279</v>
      </c>
      <c r="G167" s="36"/>
      <c r="H167" s="36"/>
      <c r="I167" s="140"/>
      <c r="J167" s="36"/>
      <c r="K167" s="36"/>
      <c r="L167" s="40"/>
      <c r="M167" s="227"/>
      <c r="N167" s="76"/>
      <c r="O167" s="76"/>
      <c r="P167" s="76"/>
      <c r="Q167" s="76"/>
      <c r="R167" s="76"/>
      <c r="S167" s="76"/>
      <c r="T167" s="77"/>
      <c r="AT167" s="14" t="s">
        <v>278</v>
      </c>
      <c r="AU167" s="14" t="s">
        <v>80</v>
      </c>
    </row>
    <row r="168" s="12" customFormat="1">
      <c r="B168" s="228"/>
      <c r="C168" s="229"/>
      <c r="D168" s="225" t="s">
        <v>170</v>
      </c>
      <c r="E168" s="230" t="s">
        <v>1</v>
      </c>
      <c r="F168" s="231" t="s">
        <v>305</v>
      </c>
      <c r="G168" s="229"/>
      <c r="H168" s="232">
        <v>1.49</v>
      </c>
      <c r="I168" s="233"/>
      <c r="J168" s="229"/>
      <c r="K168" s="229"/>
      <c r="L168" s="234"/>
      <c r="M168" s="235"/>
      <c r="N168" s="236"/>
      <c r="O168" s="236"/>
      <c r="P168" s="236"/>
      <c r="Q168" s="236"/>
      <c r="R168" s="236"/>
      <c r="S168" s="236"/>
      <c r="T168" s="237"/>
      <c r="AT168" s="238" t="s">
        <v>170</v>
      </c>
      <c r="AU168" s="238" t="s">
        <v>80</v>
      </c>
      <c r="AV168" s="12" t="s">
        <v>80</v>
      </c>
      <c r="AW168" s="12" t="s">
        <v>34</v>
      </c>
      <c r="AX168" s="12" t="s">
        <v>78</v>
      </c>
      <c r="AY168" s="238" t="s">
        <v>158</v>
      </c>
    </row>
    <row r="169" s="1" customFormat="1" ht="22.5" customHeight="1">
      <c r="B169" s="35"/>
      <c r="C169" s="239" t="s">
        <v>306</v>
      </c>
      <c r="D169" s="239" t="s">
        <v>273</v>
      </c>
      <c r="E169" s="240" t="s">
        <v>307</v>
      </c>
      <c r="F169" s="241" t="s">
        <v>308</v>
      </c>
      <c r="G169" s="242" t="s">
        <v>276</v>
      </c>
      <c r="H169" s="243">
        <v>1.49</v>
      </c>
      <c r="I169" s="244"/>
      <c r="J169" s="245">
        <f>ROUND(I169*H169,2)</f>
        <v>0</v>
      </c>
      <c r="K169" s="241" t="s">
        <v>165</v>
      </c>
      <c r="L169" s="246"/>
      <c r="M169" s="247" t="s">
        <v>1</v>
      </c>
      <c r="N169" s="248" t="s">
        <v>42</v>
      </c>
      <c r="O169" s="76"/>
      <c r="P169" s="222">
        <f>O169*H169</f>
        <v>0</v>
      </c>
      <c r="Q169" s="222">
        <v>1</v>
      </c>
      <c r="R169" s="222">
        <f>Q169*H169</f>
        <v>1.49</v>
      </c>
      <c r="S169" s="222">
        <v>0</v>
      </c>
      <c r="T169" s="223">
        <f>S169*H169</f>
        <v>0</v>
      </c>
      <c r="AR169" s="14" t="s">
        <v>212</v>
      </c>
      <c r="AT169" s="14" t="s">
        <v>273</v>
      </c>
      <c r="AU169" s="14" t="s">
        <v>80</v>
      </c>
      <c r="AY169" s="14" t="s">
        <v>158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4" t="s">
        <v>78</v>
      </c>
      <c r="BK169" s="224">
        <f>ROUND(I169*H169,2)</f>
        <v>0</v>
      </c>
      <c r="BL169" s="14" t="s">
        <v>166</v>
      </c>
      <c r="BM169" s="14" t="s">
        <v>309</v>
      </c>
    </row>
    <row r="170" s="1" customFormat="1">
      <c r="B170" s="35"/>
      <c r="C170" s="36"/>
      <c r="D170" s="225" t="s">
        <v>168</v>
      </c>
      <c r="E170" s="36"/>
      <c r="F170" s="226" t="s">
        <v>308</v>
      </c>
      <c r="G170" s="36"/>
      <c r="H170" s="36"/>
      <c r="I170" s="140"/>
      <c r="J170" s="36"/>
      <c r="K170" s="36"/>
      <c r="L170" s="40"/>
      <c r="M170" s="227"/>
      <c r="N170" s="76"/>
      <c r="O170" s="76"/>
      <c r="P170" s="76"/>
      <c r="Q170" s="76"/>
      <c r="R170" s="76"/>
      <c r="S170" s="76"/>
      <c r="T170" s="77"/>
      <c r="AT170" s="14" t="s">
        <v>168</v>
      </c>
      <c r="AU170" s="14" t="s">
        <v>80</v>
      </c>
    </row>
    <row r="171" s="1" customFormat="1">
      <c r="B171" s="35"/>
      <c r="C171" s="36"/>
      <c r="D171" s="225" t="s">
        <v>278</v>
      </c>
      <c r="E171" s="36"/>
      <c r="F171" s="249" t="s">
        <v>279</v>
      </c>
      <c r="G171" s="36"/>
      <c r="H171" s="36"/>
      <c r="I171" s="140"/>
      <c r="J171" s="36"/>
      <c r="K171" s="36"/>
      <c r="L171" s="40"/>
      <c r="M171" s="227"/>
      <c r="N171" s="76"/>
      <c r="O171" s="76"/>
      <c r="P171" s="76"/>
      <c r="Q171" s="76"/>
      <c r="R171" s="76"/>
      <c r="S171" s="76"/>
      <c r="T171" s="77"/>
      <c r="AT171" s="14" t="s">
        <v>278</v>
      </c>
      <c r="AU171" s="14" t="s">
        <v>80</v>
      </c>
    </row>
    <row r="172" s="12" customFormat="1">
      <c r="B172" s="228"/>
      <c r="C172" s="229"/>
      <c r="D172" s="225" t="s">
        <v>170</v>
      </c>
      <c r="E172" s="230" t="s">
        <v>1</v>
      </c>
      <c r="F172" s="231" t="s">
        <v>305</v>
      </c>
      <c r="G172" s="229"/>
      <c r="H172" s="232">
        <v>1.49</v>
      </c>
      <c r="I172" s="233"/>
      <c r="J172" s="229"/>
      <c r="K172" s="229"/>
      <c r="L172" s="234"/>
      <c r="M172" s="235"/>
      <c r="N172" s="236"/>
      <c r="O172" s="236"/>
      <c r="P172" s="236"/>
      <c r="Q172" s="236"/>
      <c r="R172" s="236"/>
      <c r="S172" s="236"/>
      <c r="T172" s="237"/>
      <c r="AT172" s="238" t="s">
        <v>170</v>
      </c>
      <c r="AU172" s="238" t="s">
        <v>80</v>
      </c>
      <c r="AV172" s="12" t="s">
        <v>80</v>
      </c>
      <c r="AW172" s="12" t="s">
        <v>34</v>
      </c>
      <c r="AX172" s="12" t="s">
        <v>78</v>
      </c>
      <c r="AY172" s="238" t="s">
        <v>158</v>
      </c>
    </row>
    <row r="173" s="1" customFormat="1" ht="22.5" customHeight="1">
      <c r="B173" s="35"/>
      <c r="C173" s="239" t="s">
        <v>310</v>
      </c>
      <c r="D173" s="239" t="s">
        <v>273</v>
      </c>
      <c r="E173" s="240" t="s">
        <v>311</v>
      </c>
      <c r="F173" s="241" t="s">
        <v>312</v>
      </c>
      <c r="G173" s="242" t="s">
        <v>313</v>
      </c>
      <c r="H173" s="243">
        <v>6</v>
      </c>
      <c r="I173" s="244"/>
      <c r="J173" s="245">
        <f>ROUND(I173*H173,2)</f>
        <v>0</v>
      </c>
      <c r="K173" s="241" t="s">
        <v>165</v>
      </c>
      <c r="L173" s="246"/>
      <c r="M173" s="247" t="s">
        <v>1</v>
      </c>
      <c r="N173" s="248" t="s">
        <v>42</v>
      </c>
      <c r="O173" s="76"/>
      <c r="P173" s="222">
        <f>O173*H173</f>
        <v>0</v>
      </c>
      <c r="Q173" s="222">
        <v>0</v>
      </c>
      <c r="R173" s="222">
        <f>Q173*H173</f>
        <v>0</v>
      </c>
      <c r="S173" s="222">
        <v>0</v>
      </c>
      <c r="T173" s="223">
        <f>S173*H173</f>
        <v>0</v>
      </c>
      <c r="AR173" s="14" t="s">
        <v>212</v>
      </c>
      <c r="AT173" s="14" t="s">
        <v>273</v>
      </c>
      <c r="AU173" s="14" t="s">
        <v>80</v>
      </c>
      <c r="AY173" s="14" t="s">
        <v>158</v>
      </c>
      <c r="BE173" s="224">
        <f>IF(N173="základní",J173,0)</f>
        <v>0</v>
      </c>
      <c r="BF173" s="224">
        <f>IF(N173="snížená",J173,0)</f>
        <v>0</v>
      </c>
      <c r="BG173" s="224">
        <f>IF(N173="zákl. přenesená",J173,0)</f>
        <v>0</v>
      </c>
      <c r="BH173" s="224">
        <f>IF(N173="sníž. přenesená",J173,0)</f>
        <v>0</v>
      </c>
      <c r="BI173" s="224">
        <f>IF(N173="nulová",J173,0)</f>
        <v>0</v>
      </c>
      <c r="BJ173" s="14" t="s">
        <v>78</v>
      </c>
      <c r="BK173" s="224">
        <f>ROUND(I173*H173,2)</f>
        <v>0</v>
      </c>
      <c r="BL173" s="14" t="s">
        <v>166</v>
      </c>
      <c r="BM173" s="14" t="s">
        <v>314</v>
      </c>
    </row>
    <row r="174" s="1" customFormat="1">
      <c r="B174" s="35"/>
      <c r="C174" s="36"/>
      <c r="D174" s="225" t="s">
        <v>168</v>
      </c>
      <c r="E174" s="36"/>
      <c r="F174" s="226" t="s">
        <v>312</v>
      </c>
      <c r="G174" s="36"/>
      <c r="H174" s="36"/>
      <c r="I174" s="140"/>
      <c r="J174" s="36"/>
      <c r="K174" s="36"/>
      <c r="L174" s="40"/>
      <c r="M174" s="227"/>
      <c r="N174" s="76"/>
      <c r="O174" s="76"/>
      <c r="P174" s="76"/>
      <c r="Q174" s="76"/>
      <c r="R174" s="76"/>
      <c r="S174" s="76"/>
      <c r="T174" s="77"/>
      <c r="AT174" s="14" t="s">
        <v>168</v>
      </c>
      <c r="AU174" s="14" t="s">
        <v>80</v>
      </c>
    </row>
    <row r="175" s="1" customFormat="1">
      <c r="B175" s="35"/>
      <c r="C175" s="36"/>
      <c r="D175" s="225" t="s">
        <v>278</v>
      </c>
      <c r="E175" s="36"/>
      <c r="F175" s="249" t="s">
        <v>279</v>
      </c>
      <c r="G175" s="36"/>
      <c r="H175" s="36"/>
      <c r="I175" s="140"/>
      <c r="J175" s="36"/>
      <c r="K175" s="36"/>
      <c r="L175" s="40"/>
      <c r="M175" s="227"/>
      <c r="N175" s="76"/>
      <c r="O175" s="76"/>
      <c r="P175" s="76"/>
      <c r="Q175" s="76"/>
      <c r="R175" s="76"/>
      <c r="S175" s="76"/>
      <c r="T175" s="77"/>
      <c r="AT175" s="14" t="s">
        <v>278</v>
      </c>
      <c r="AU175" s="14" t="s">
        <v>80</v>
      </c>
    </row>
    <row r="176" s="12" customFormat="1">
      <c r="B176" s="228"/>
      <c r="C176" s="229"/>
      <c r="D176" s="225" t="s">
        <v>170</v>
      </c>
      <c r="E176" s="230" t="s">
        <v>1</v>
      </c>
      <c r="F176" s="231" t="s">
        <v>315</v>
      </c>
      <c r="G176" s="229"/>
      <c r="H176" s="232">
        <v>6</v>
      </c>
      <c r="I176" s="233"/>
      <c r="J176" s="229"/>
      <c r="K176" s="229"/>
      <c r="L176" s="234"/>
      <c r="M176" s="235"/>
      <c r="N176" s="236"/>
      <c r="O176" s="236"/>
      <c r="P176" s="236"/>
      <c r="Q176" s="236"/>
      <c r="R176" s="236"/>
      <c r="S176" s="236"/>
      <c r="T176" s="237"/>
      <c r="AT176" s="238" t="s">
        <v>170</v>
      </c>
      <c r="AU176" s="238" t="s">
        <v>80</v>
      </c>
      <c r="AV176" s="12" t="s">
        <v>80</v>
      </c>
      <c r="AW176" s="12" t="s">
        <v>34</v>
      </c>
      <c r="AX176" s="12" t="s">
        <v>78</v>
      </c>
      <c r="AY176" s="238" t="s">
        <v>158</v>
      </c>
    </row>
    <row r="177" s="11" customFormat="1" ht="25.92" customHeight="1">
      <c r="B177" s="197"/>
      <c r="C177" s="198"/>
      <c r="D177" s="199" t="s">
        <v>70</v>
      </c>
      <c r="E177" s="200" t="s">
        <v>316</v>
      </c>
      <c r="F177" s="200" t="s">
        <v>317</v>
      </c>
      <c r="G177" s="198"/>
      <c r="H177" s="198"/>
      <c r="I177" s="201"/>
      <c r="J177" s="202">
        <f>BK177</f>
        <v>0</v>
      </c>
      <c r="K177" s="198"/>
      <c r="L177" s="203"/>
      <c r="M177" s="204"/>
      <c r="N177" s="205"/>
      <c r="O177" s="205"/>
      <c r="P177" s="206">
        <f>SUM(P178:P233)</f>
        <v>0</v>
      </c>
      <c r="Q177" s="205"/>
      <c r="R177" s="206">
        <f>SUM(R178:R233)</f>
        <v>0</v>
      </c>
      <c r="S177" s="205"/>
      <c r="T177" s="207">
        <f>SUM(T178:T233)</f>
        <v>0</v>
      </c>
      <c r="AR177" s="208" t="s">
        <v>166</v>
      </c>
      <c r="AT177" s="209" t="s">
        <v>70</v>
      </c>
      <c r="AU177" s="209" t="s">
        <v>71</v>
      </c>
      <c r="AY177" s="208" t="s">
        <v>158</v>
      </c>
      <c r="BK177" s="210">
        <f>SUM(BK178:BK233)</f>
        <v>0</v>
      </c>
    </row>
    <row r="178" s="1" customFormat="1" ht="22.5" customHeight="1">
      <c r="B178" s="35"/>
      <c r="C178" s="213" t="s">
        <v>318</v>
      </c>
      <c r="D178" s="213" t="s">
        <v>161</v>
      </c>
      <c r="E178" s="214" t="s">
        <v>319</v>
      </c>
      <c r="F178" s="215" t="s">
        <v>320</v>
      </c>
      <c r="G178" s="216" t="s">
        <v>186</v>
      </c>
      <c r="H178" s="217">
        <v>6</v>
      </c>
      <c r="I178" s="218"/>
      <c r="J178" s="219">
        <f>ROUND(I178*H178,2)</f>
        <v>0</v>
      </c>
      <c r="K178" s="215" t="s">
        <v>165</v>
      </c>
      <c r="L178" s="40"/>
      <c r="M178" s="220" t="s">
        <v>1</v>
      </c>
      <c r="N178" s="221" t="s">
        <v>42</v>
      </c>
      <c r="O178" s="76"/>
      <c r="P178" s="222">
        <f>O178*H178</f>
        <v>0</v>
      </c>
      <c r="Q178" s="222">
        <v>0</v>
      </c>
      <c r="R178" s="222">
        <f>Q178*H178</f>
        <v>0</v>
      </c>
      <c r="S178" s="222">
        <v>0</v>
      </c>
      <c r="T178" s="223">
        <f>S178*H178</f>
        <v>0</v>
      </c>
      <c r="AR178" s="14" t="s">
        <v>321</v>
      </c>
      <c r="AT178" s="14" t="s">
        <v>161</v>
      </c>
      <c r="AU178" s="14" t="s">
        <v>78</v>
      </c>
      <c r="AY178" s="14" t="s">
        <v>158</v>
      </c>
      <c r="BE178" s="224">
        <f>IF(N178="základní",J178,0)</f>
        <v>0</v>
      </c>
      <c r="BF178" s="224">
        <f>IF(N178="snížená",J178,0)</f>
        <v>0</v>
      </c>
      <c r="BG178" s="224">
        <f>IF(N178="zákl. přenesená",J178,0)</f>
        <v>0</v>
      </c>
      <c r="BH178" s="224">
        <f>IF(N178="sníž. přenesená",J178,0)</f>
        <v>0</v>
      </c>
      <c r="BI178" s="224">
        <f>IF(N178="nulová",J178,0)</f>
        <v>0</v>
      </c>
      <c r="BJ178" s="14" t="s">
        <v>78</v>
      </c>
      <c r="BK178" s="224">
        <f>ROUND(I178*H178,2)</f>
        <v>0</v>
      </c>
      <c r="BL178" s="14" t="s">
        <v>321</v>
      </c>
      <c r="BM178" s="14" t="s">
        <v>322</v>
      </c>
    </row>
    <row r="179" s="1" customFormat="1">
      <c r="B179" s="35"/>
      <c r="C179" s="36"/>
      <c r="D179" s="225" t="s">
        <v>168</v>
      </c>
      <c r="E179" s="36"/>
      <c r="F179" s="226" t="s">
        <v>320</v>
      </c>
      <c r="G179" s="36"/>
      <c r="H179" s="36"/>
      <c r="I179" s="140"/>
      <c r="J179" s="36"/>
      <c r="K179" s="36"/>
      <c r="L179" s="40"/>
      <c r="M179" s="227"/>
      <c r="N179" s="76"/>
      <c r="O179" s="76"/>
      <c r="P179" s="76"/>
      <c r="Q179" s="76"/>
      <c r="R179" s="76"/>
      <c r="S179" s="76"/>
      <c r="T179" s="77"/>
      <c r="AT179" s="14" t="s">
        <v>168</v>
      </c>
      <c r="AU179" s="14" t="s">
        <v>78</v>
      </c>
    </row>
    <row r="180" s="12" customFormat="1">
      <c r="B180" s="228"/>
      <c r="C180" s="229"/>
      <c r="D180" s="225" t="s">
        <v>170</v>
      </c>
      <c r="E180" s="230" t="s">
        <v>1</v>
      </c>
      <c r="F180" s="231" t="s">
        <v>315</v>
      </c>
      <c r="G180" s="229"/>
      <c r="H180" s="232">
        <v>6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170</v>
      </c>
      <c r="AU180" s="238" t="s">
        <v>78</v>
      </c>
      <c r="AV180" s="12" t="s">
        <v>80</v>
      </c>
      <c r="AW180" s="12" t="s">
        <v>34</v>
      </c>
      <c r="AX180" s="12" t="s">
        <v>78</v>
      </c>
      <c r="AY180" s="238" t="s">
        <v>158</v>
      </c>
    </row>
    <row r="181" s="1" customFormat="1" ht="22.5" customHeight="1">
      <c r="B181" s="35"/>
      <c r="C181" s="213" t="s">
        <v>323</v>
      </c>
      <c r="D181" s="213" t="s">
        <v>161</v>
      </c>
      <c r="E181" s="214" t="s">
        <v>324</v>
      </c>
      <c r="F181" s="215" t="s">
        <v>325</v>
      </c>
      <c r="G181" s="216" t="s">
        <v>186</v>
      </c>
      <c r="H181" s="217">
        <v>6</v>
      </c>
      <c r="I181" s="218"/>
      <c r="J181" s="219">
        <f>ROUND(I181*H181,2)</f>
        <v>0</v>
      </c>
      <c r="K181" s="215" t="s">
        <v>165</v>
      </c>
      <c r="L181" s="40"/>
      <c r="M181" s="220" t="s">
        <v>1</v>
      </c>
      <c r="N181" s="221" t="s">
        <v>42</v>
      </c>
      <c r="O181" s="76"/>
      <c r="P181" s="222">
        <f>O181*H181</f>
        <v>0</v>
      </c>
      <c r="Q181" s="222">
        <v>0</v>
      </c>
      <c r="R181" s="222">
        <f>Q181*H181</f>
        <v>0</v>
      </c>
      <c r="S181" s="222">
        <v>0</v>
      </c>
      <c r="T181" s="223">
        <f>S181*H181</f>
        <v>0</v>
      </c>
      <c r="AR181" s="14" t="s">
        <v>321</v>
      </c>
      <c r="AT181" s="14" t="s">
        <v>161</v>
      </c>
      <c r="AU181" s="14" t="s">
        <v>78</v>
      </c>
      <c r="AY181" s="14" t="s">
        <v>158</v>
      </c>
      <c r="BE181" s="224">
        <f>IF(N181="základní",J181,0)</f>
        <v>0</v>
      </c>
      <c r="BF181" s="224">
        <f>IF(N181="snížená",J181,0)</f>
        <v>0</v>
      </c>
      <c r="BG181" s="224">
        <f>IF(N181="zákl. přenesená",J181,0)</f>
        <v>0</v>
      </c>
      <c r="BH181" s="224">
        <f>IF(N181="sníž. přenesená",J181,0)</f>
        <v>0</v>
      </c>
      <c r="BI181" s="224">
        <f>IF(N181="nulová",J181,0)</f>
        <v>0</v>
      </c>
      <c r="BJ181" s="14" t="s">
        <v>78</v>
      </c>
      <c r="BK181" s="224">
        <f>ROUND(I181*H181,2)</f>
        <v>0</v>
      </c>
      <c r="BL181" s="14" t="s">
        <v>321</v>
      </c>
      <c r="BM181" s="14" t="s">
        <v>326</v>
      </c>
    </row>
    <row r="182" s="1" customFormat="1">
      <c r="B182" s="35"/>
      <c r="C182" s="36"/>
      <c r="D182" s="225" t="s">
        <v>168</v>
      </c>
      <c r="E182" s="36"/>
      <c r="F182" s="226" t="s">
        <v>327</v>
      </c>
      <c r="G182" s="36"/>
      <c r="H182" s="36"/>
      <c r="I182" s="140"/>
      <c r="J182" s="36"/>
      <c r="K182" s="36"/>
      <c r="L182" s="40"/>
      <c r="M182" s="227"/>
      <c r="N182" s="76"/>
      <c r="O182" s="76"/>
      <c r="P182" s="76"/>
      <c r="Q182" s="76"/>
      <c r="R182" s="76"/>
      <c r="S182" s="76"/>
      <c r="T182" s="77"/>
      <c r="AT182" s="14" t="s">
        <v>168</v>
      </c>
      <c r="AU182" s="14" t="s">
        <v>78</v>
      </c>
    </row>
    <row r="183" s="12" customFormat="1">
      <c r="B183" s="228"/>
      <c r="C183" s="229"/>
      <c r="D183" s="225" t="s">
        <v>170</v>
      </c>
      <c r="E183" s="230" t="s">
        <v>1</v>
      </c>
      <c r="F183" s="231" t="s">
        <v>315</v>
      </c>
      <c r="G183" s="229"/>
      <c r="H183" s="232">
        <v>6</v>
      </c>
      <c r="I183" s="233"/>
      <c r="J183" s="229"/>
      <c r="K183" s="229"/>
      <c r="L183" s="234"/>
      <c r="M183" s="235"/>
      <c r="N183" s="236"/>
      <c r="O183" s="236"/>
      <c r="P183" s="236"/>
      <c r="Q183" s="236"/>
      <c r="R183" s="236"/>
      <c r="S183" s="236"/>
      <c r="T183" s="237"/>
      <c r="AT183" s="238" t="s">
        <v>170</v>
      </c>
      <c r="AU183" s="238" t="s">
        <v>78</v>
      </c>
      <c r="AV183" s="12" t="s">
        <v>80</v>
      </c>
      <c r="AW183" s="12" t="s">
        <v>34</v>
      </c>
      <c r="AX183" s="12" t="s">
        <v>78</v>
      </c>
      <c r="AY183" s="238" t="s">
        <v>158</v>
      </c>
    </row>
    <row r="184" s="1" customFormat="1" ht="22.5" customHeight="1">
      <c r="B184" s="35"/>
      <c r="C184" s="213" t="s">
        <v>328</v>
      </c>
      <c r="D184" s="213" t="s">
        <v>161</v>
      </c>
      <c r="E184" s="214" t="s">
        <v>329</v>
      </c>
      <c r="F184" s="215" t="s">
        <v>330</v>
      </c>
      <c r="G184" s="216" t="s">
        <v>186</v>
      </c>
      <c r="H184" s="217">
        <v>2</v>
      </c>
      <c r="I184" s="218"/>
      <c r="J184" s="219">
        <f>ROUND(I184*H184,2)</f>
        <v>0</v>
      </c>
      <c r="K184" s="215" t="s">
        <v>165</v>
      </c>
      <c r="L184" s="40"/>
      <c r="M184" s="220" t="s">
        <v>1</v>
      </c>
      <c r="N184" s="221" t="s">
        <v>42</v>
      </c>
      <c r="O184" s="76"/>
      <c r="P184" s="222">
        <f>O184*H184</f>
        <v>0</v>
      </c>
      <c r="Q184" s="222">
        <v>0</v>
      </c>
      <c r="R184" s="222">
        <f>Q184*H184</f>
        <v>0</v>
      </c>
      <c r="S184" s="222">
        <v>0</v>
      </c>
      <c r="T184" s="223">
        <f>S184*H184</f>
        <v>0</v>
      </c>
      <c r="AR184" s="14" t="s">
        <v>321</v>
      </c>
      <c r="AT184" s="14" t="s">
        <v>161</v>
      </c>
      <c r="AU184" s="14" t="s">
        <v>78</v>
      </c>
      <c r="AY184" s="14" t="s">
        <v>158</v>
      </c>
      <c r="BE184" s="224">
        <f>IF(N184="základní",J184,0)</f>
        <v>0</v>
      </c>
      <c r="BF184" s="224">
        <f>IF(N184="snížená",J184,0)</f>
        <v>0</v>
      </c>
      <c r="BG184" s="224">
        <f>IF(N184="zákl. přenesená",J184,0)</f>
        <v>0</v>
      </c>
      <c r="BH184" s="224">
        <f>IF(N184="sníž. přenesená",J184,0)</f>
        <v>0</v>
      </c>
      <c r="BI184" s="224">
        <f>IF(N184="nulová",J184,0)</f>
        <v>0</v>
      </c>
      <c r="BJ184" s="14" t="s">
        <v>78</v>
      </c>
      <c r="BK184" s="224">
        <f>ROUND(I184*H184,2)</f>
        <v>0</v>
      </c>
      <c r="BL184" s="14" t="s">
        <v>321</v>
      </c>
      <c r="BM184" s="14" t="s">
        <v>331</v>
      </c>
    </row>
    <row r="185" s="1" customFormat="1">
      <c r="B185" s="35"/>
      <c r="C185" s="36"/>
      <c r="D185" s="225" t="s">
        <v>168</v>
      </c>
      <c r="E185" s="36"/>
      <c r="F185" s="226" t="s">
        <v>332</v>
      </c>
      <c r="G185" s="36"/>
      <c r="H185" s="36"/>
      <c r="I185" s="140"/>
      <c r="J185" s="36"/>
      <c r="K185" s="36"/>
      <c r="L185" s="40"/>
      <c r="M185" s="227"/>
      <c r="N185" s="76"/>
      <c r="O185" s="76"/>
      <c r="P185" s="76"/>
      <c r="Q185" s="76"/>
      <c r="R185" s="76"/>
      <c r="S185" s="76"/>
      <c r="T185" s="77"/>
      <c r="AT185" s="14" t="s">
        <v>168</v>
      </c>
      <c r="AU185" s="14" t="s">
        <v>78</v>
      </c>
    </row>
    <row r="186" s="12" customFormat="1">
      <c r="B186" s="228"/>
      <c r="C186" s="229"/>
      <c r="D186" s="225" t="s">
        <v>170</v>
      </c>
      <c r="E186" s="230" t="s">
        <v>1</v>
      </c>
      <c r="F186" s="231" t="s">
        <v>224</v>
      </c>
      <c r="G186" s="229"/>
      <c r="H186" s="232">
        <v>2</v>
      </c>
      <c r="I186" s="233"/>
      <c r="J186" s="229"/>
      <c r="K186" s="229"/>
      <c r="L186" s="234"/>
      <c r="M186" s="235"/>
      <c r="N186" s="236"/>
      <c r="O186" s="236"/>
      <c r="P186" s="236"/>
      <c r="Q186" s="236"/>
      <c r="R186" s="236"/>
      <c r="S186" s="236"/>
      <c r="T186" s="237"/>
      <c r="AT186" s="238" t="s">
        <v>170</v>
      </c>
      <c r="AU186" s="238" t="s">
        <v>78</v>
      </c>
      <c r="AV186" s="12" t="s">
        <v>80</v>
      </c>
      <c r="AW186" s="12" t="s">
        <v>34</v>
      </c>
      <c r="AX186" s="12" t="s">
        <v>78</v>
      </c>
      <c r="AY186" s="238" t="s">
        <v>158</v>
      </c>
    </row>
    <row r="187" s="1" customFormat="1" ht="22.5" customHeight="1">
      <c r="B187" s="35"/>
      <c r="C187" s="213" t="s">
        <v>333</v>
      </c>
      <c r="D187" s="213" t="s">
        <v>161</v>
      </c>
      <c r="E187" s="214" t="s">
        <v>334</v>
      </c>
      <c r="F187" s="215" t="s">
        <v>335</v>
      </c>
      <c r="G187" s="216" t="s">
        <v>186</v>
      </c>
      <c r="H187" s="217">
        <v>2</v>
      </c>
      <c r="I187" s="218"/>
      <c r="J187" s="219">
        <f>ROUND(I187*H187,2)</f>
        <v>0</v>
      </c>
      <c r="K187" s="215" t="s">
        <v>165</v>
      </c>
      <c r="L187" s="40"/>
      <c r="M187" s="220" t="s">
        <v>1</v>
      </c>
      <c r="N187" s="221" t="s">
        <v>42</v>
      </c>
      <c r="O187" s="76"/>
      <c r="P187" s="222">
        <f>O187*H187</f>
        <v>0</v>
      </c>
      <c r="Q187" s="222">
        <v>0</v>
      </c>
      <c r="R187" s="222">
        <f>Q187*H187</f>
        <v>0</v>
      </c>
      <c r="S187" s="222">
        <v>0</v>
      </c>
      <c r="T187" s="223">
        <f>S187*H187</f>
        <v>0</v>
      </c>
      <c r="AR187" s="14" t="s">
        <v>321</v>
      </c>
      <c r="AT187" s="14" t="s">
        <v>161</v>
      </c>
      <c r="AU187" s="14" t="s">
        <v>78</v>
      </c>
      <c r="AY187" s="14" t="s">
        <v>158</v>
      </c>
      <c r="BE187" s="224">
        <f>IF(N187="základní",J187,0)</f>
        <v>0</v>
      </c>
      <c r="BF187" s="224">
        <f>IF(N187="snížená",J187,0)</f>
        <v>0</v>
      </c>
      <c r="BG187" s="224">
        <f>IF(N187="zákl. přenesená",J187,0)</f>
        <v>0</v>
      </c>
      <c r="BH187" s="224">
        <f>IF(N187="sníž. přenesená",J187,0)</f>
        <v>0</v>
      </c>
      <c r="BI187" s="224">
        <f>IF(N187="nulová",J187,0)</f>
        <v>0</v>
      </c>
      <c r="BJ187" s="14" t="s">
        <v>78</v>
      </c>
      <c r="BK187" s="224">
        <f>ROUND(I187*H187,2)</f>
        <v>0</v>
      </c>
      <c r="BL187" s="14" t="s">
        <v>321</v>
      </c>
      <c r="BM187" s="14" t="s">
        <v>336</v>
      </c>
    </row>
    <row r="188" s="1" customFormat="1">
      <c r="B188" s="35"/>
      <c r="C188" s="36"/>
      <c r="D188" s="225" t="s">
        <v>168</v>
      </c>
      <c r="E188" s="36"/>
      <c r="F188" s="226" t="s">
        <v>335</v>
      </c>
      <c r="G188" s="36"/>
      <c r="H188" s="36"/>
      <c r="I188" s="140"/>
      <c r="J188" s="36"/>
      <c r="K188" s="36"/>
      <c r="L188" s="40"/>
      <c r="M188" s="227"/>
      <c r="N188" s="76"/>
      <c r="O188" s="76"/>
      <c r="P188" s="76"/>
      <c r="Q188" s="76"/>
      <c r="R188" s="76"/>
      <c r="S188" s="76"/>
      <c r="T188" s="77"/>
      <c r="AT188" s="14" t="s">
        <v>168</v>
      </c>
      <c r="AU188" s="14" t="s">
        <v>78</v>
      </c>
    </row>
    <row r="189" s="12" customFormat="1">
      <c r="B189" s="228"/>
      <c r="C189" s="229"/>
      <c r="D189" s="225" t="s">
        <v>170</v>
      </c>
      <c r="E189" s="230" t="s">
        <v>1</v>
      </c>
      <c r="F189" s="231" t="s">
        <v>224</v>
      </c>
      <c r="G189" s="229"/>
      <c r="H189" s="232">
        <v>2</v>
      </c>
      <c r="I189" s="233"/>
      <c r="J189" s="229"/>
      <c r="K189" s="229"/>
      <c r="L189" s="234"/>
      <c r="M189" s="235"/>
      <c r="N189" s="236"/>
      <c r="O189" s="236"/>
      <c r="P189" s="236"/>
      <c r="Q189" s="236"/>
      <c r="R189" s="236"/>
      <c r="S189" s="236"/>
      <c r="T189" s="237"/>
      <c r="AT189" s="238" t="s">
        <v>170</v>
      </c>
      <c r="AU189" s="238" t="s">
        <v>78</v>
      </c>
      <c r="AV189" s="12" t="s">
        <v>80</v>
      </c>
      <c r="AW189" s="12" t="s">
        <v>34</v>
      </c>
      <c r="AX189" s="12" t="s">
        <v>78</v>
      </c>
      <c r="AY189" s="238" t="s">
        <v>158</v>
      </c>
    </row>
    <row r="190" s="1" customFormat="1" ht="22.5" customHeight="1">
      <c r="B190" s="35"/>
      <c r="C190" s="213" t="s">
        <v>337</v>
      </c>
      <c r="D190" s="213" t="s">
        <v>161</v>
      </c>
      <c r="E190" s="214" t="s">
        <v>338</v>
      </c>
      <c r="F190" s="215" t="s">
        <v>339</v>
      </c>
      <c r="G190" s="216" t="s">
        <v>276</v>
      </c>
      <c r="H190" s="217">
        <v>28</v>
      </c>
      <c r="I190" s="218"/>
      <c r="J190" s="219">
        <f>ROUND(I190*H190,2)</f>
        <v>0</v>
      </c>
      <c r="K190" s="215" t="s">
        <v>165</v>
      </c>
      <c r="L190" s="40"/>
      <c r="M190" s="220" t="s">
        <v>1</v>
      </c>
      <c r="N190" s="221" t="s">
        <v>42</v>
      </c>
      <c r="O190" s="76"/>
      <c r="P190" s="222">
        <f>O190*H190</f>
        <v>0</v>
      </c>
      <c r="Q190" s="222">
        <v>0</v>
      </c>
      <c r="R190" s="222">
        <f>Q190*H190</f>
        <v>0</v>
      </c>
      <c r="S190" s="222">
        <v>0</v>
      </c>
      <c r="T190" s="223">
        <f>S190*H190</f>
        <v>0</v>
      </c>
      <c r="AR190" s="14" t="s">
        <v>321</v>
      </c>
      <c r="AT190" s="14" t="s">
        <v>161</v>
      </c>
      <c r="AU190" s="14" t="s">
        <v>78</v>
      </c>
      <c r="AY190" s="14" t="s">
        <v>158</v>
      </c>
      <c r="BE190" s="224">
        <f>IF(N190="základní",J190,0)</f>
        <v>0</v>
      </c>
      <c r="BF190" s="224">
        <f>IF(N190="snížená",J190,0)</f>
        <v>0</v>
      </c>
      <c r="BG190" s="224">
        <f>IF(N190="zákl. přenesená",J190,0)</f>
        <v>0</v>
      </c>
      <c r="BH190" s="224">
        <f>IF(N190="sníž. přenesená",J190,0)</f>
        <v>0</v>
      </c>
      <c r="BI190" s="224">
        <f>IF(N190="nulová",J190,0)</f>
        <v>0</v>
      </c>
      <c r="BJ190" s="14" t="s">
        <v>78</v>
      </c>
      <c r="BK190" s="224">
        <f>ROUND(I190*H190,2)</f>
        <v>0</v>
      </c>
      <c r="BL190" s="14" t="s">
        <v>321</v>
      </c>
      <c r="BM190" s="14" t="s">
        <v>340</v>
      </c>
    </row>
    <row r="191" s="1" customFormat="1">
      <c r="B191" s="35"/>
      <c r="C191" s="36"/>
      <c r="D191" s="225" t="s">
        <v>168</v>
      </c>
      <c r="E191" s="36"/>
      <c r="F191" s="226" t="s">
        <v>341</v>
      </c>
      <c r="G191" s="36"/>
      <c r="H191" s="36"/>
      <c r="I191" s="140"/>
      <c r="J191" s="36"/>
      <c r="K191" s="36"/>
      <c r="L191" s="40"/>
      <c r="M191" s="227"/>
      <c r="N191" s="76"/>
      <c r="O191" s="76"/>
      <c r="P191" s="76"/>
      <c r="Q191" s="76"/>
      <c r="R191" s="76"/>
      <c r="S191" s="76"/>
      <c r="T191" s="77"/>
      <c r="AT191" s="14" t="s">
        <v>168</v>
      </c>
      <c r="AU191" s="14" t="s">
        <v>78</v>
      </c>
    </row>
    <row r="192" s="1" customFormat="1">
      <c r="B192" s="35"/>
      <c r="C192" s="36"/>
      <c r="D192" s="225" t="s">
        <v>278</v>
      </c>
      <c r="E192" s="36"/>
      <c r="F192" s="249" t="s">
        <v>342</v>
      </c>
      <c r="G192" s="36"/>
      <c r="H192" s="36"/>
      <c r="I192" s="140"/>
      <c r="J192" s="36"/>
      <c r="K192" s="36"/>
      <c r="L192" s="40"/>
      <c r="M192" s="227"/>
      <c r="N192" s="76"/>
      <c r="O192" s="76"/>
      <c r="P192" s="76"/>
      <c r="Q192" s="76"/>
      <c r="R192" s="76"/>
      <c r="S192" s="76"/>
      <c r="T192" s="77"/>
      <c r="AT192" s="14" t="s">
        <v>278</v>
      </c>
      <c r="AU192" s="14" t="s">
        <v>78</v>
      </c>
    </row>
    <row r="193" s="12" customFormat="1">
      <c r="B193" s="228"/>
      <c r="C193" s="229"/>
      <c r="D193" s="225" t="s">
        <v>170</v>
      </c>
      <c r="E193" s="230" t="s">
        <v>1</v>
      </c>
      <c r="F193" s="231" t="s">
        <v>280</v>
      </c>
      <c r="G193" s="229"/>
      <c r="H193" s="232">
        <v>28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170</v>
      </c>
      <c r="AU193" s="238" t="s">
        <v>78</v>
      </c>
      <c r="AV193" s="12" t="s">
        <v>80</v>
      </c>
      <c r="AW193" s="12" t="s">
        <v>34</v>
      </c>
      <c r="AX193" s="12" t="s">
        <v>78</v>
      </c>
      <c r="AY193" s="238" t="s">
        <v>158</v>
      </c>
    </row>
    <row r="194" s="1" customFormat="1" ht="22.5" customHeight="1">
      <c r="B194" s="35"/>
      <c r="C194" s="213" t="s">
        <v>343</v>
      </c>
      <c r="D194" s="213" t="s">
        <v>161</v>
      </c>
      <c r="E194" s="214" t="s">
        <v>344</v>
      </c>
      <c r="F194" s="215" t="s">
        <v>345</v>
      </c>
      <c r="G194" s="216" t="s">
        <v>276</v>
      </c>
      <c r="H194" s="217">
        <v>2.9809999999999999</v>
      </c>
      <c r="I194" s="218"/>
      <c r="J194" s="219">
        <f>ROUND(I194*H194,2)</f>
        <v>0</v>
      </c>
      <c r="K194" s="215" t="s">
        <v>165</v>
      </c>
      <c r="L194" s="40"/>
      <c r="M194" s="220" t="s">
        <v>1</v>
      </c>
      <c r="N194" s="221" t="s">
        <v>42</v>
      </c>
      <c r="O194" s="76"/>
      <c r="P194" s="222">
        <f>O194*H194</f>
        <v>0</v>
      </c>
      <c r="Q194" s="222">
        <v>0</v>
      </c>
      <c r="R194" s="222">
        <f>Q194*H194</f>
        <v>0</v>
      </c>
      <c r="S194" s="222">
        <v>0</v>
      </c>
      <c r="T194" s="223">
        <f>S194*H194</f>
        <v>0</v>
      </c>
      <c r="AR194" s="14" t="s">
        <v>321</v>
      </c>
      <c r="AT194" s="14" t="s">
        <v>161</v>
      </c>
      <c r="AU194" s="14" t="s">
        <v>78</v>
      </c>
      <c r="AY194" s="14" t="s">
        <v>158</v>
      </c>
      <c r="BE194" s="224">
        <f>IF(N194="základní",J194,0)</f>
        <v>0</v>
      </c>
      <c r="BF194" s="224">
        <f>IF(N194="snížená",J194,0)</f>
        <v>0</v>
      </c>
      <c r="BG194" s="224">
        <f>IF(N194="zákl. přenesená",J194,0)</f>
        <v>0</v>
      </c>
      <c r="BH194" s="224">
        <f>IF(N194="sníž. přenesená",J194,0)</f>
        <v>0</v>
      </c>
      <c r="BI194" s="224">
        <f>IF(N194="nulová",J194,0)</f>
        <v>0</v>
      </c>
      <c r="BJ194" s="14" t="s">
        <v>78</v>
      </c>
      <c r="BK194" s="224">
        <f>ROUND(I194*H194,2)</f>
        <v>0</v>
      </c>
      <c r="BL194" s="14" t="s">
        <v>321</v>
      </c>
      <c r="BM194" s="14" t="s">
        <v>346</v>
      </c>
    </row>
    <row r="195" s="1" customFormat="1">
      <c r="B195" s="35"/>
      <c r="C195" s="36"/>
      <c r="D195" s="225" t="s">
        <v>168</v>
      </c>
      <c r="E195" s="36"/>
      <c r="F195" s="226" t="s">
        <v>347</v>
      </c>
      <c r="G195" s="36"/>
      <c r="H195" s="36"/>
      <c r="I195" s="140"/>
      <c r="J195" s="36"/>
      <c r="K195" s="36"/>
      <c r="L195" s="40"/>
      <c r="M195" s="227"/>
      <c r="N195" s="76"/>
      <c r="O195" s="76"/>
      <c r="P195" s="76"/>
      <c r="Q195" s="76"/>
      <c r="R195" s="76"/>
      <c r="S195" s="76"/>
      <c r="T195" s="77"/>
      <c r="AT195" s="14" t="s">
        <v>168</v>
      </c>
      <c r="AU195" s="14" t="s">
        <v>78</v>
      </c>
    </row>
    <row r="196" s="1" customFormat="1">
      <c r="B196" s="35"/>
      <c r="C196" s="36"/>
      <c r="D196" s="225" t="s">
        <v>278</v>
      </c>
      <c r="E196" s="36"/>
      <c r="F196" s="249" t="s">
        <v>348</v>
      </c>
      <c r="G196" s="36"/>
      <c r="H196" s="36"/>
      <c r="I196" s="140"/>
      <c r="J196" s="36"/>
      <c r="K196" s="36"/>
      <c r="L196" s="40"/>
      <c r="M196" s="227"/>
      <c r="N196" s="76"/>
      <c r="O196" s="76"/>
      <c r="P196" s="76"/>
      <c r="Q196" s="76"/>
      <c r="R196" s="76"/>
      <c r="S196" s="76"/>
      <c r="T196" s="77"/>
      <c r="AT196" s="14" t="s">
        <v>278</v>
      </c>
      <c r="AU196" s="14" t="s">
        <v>78</v>
      </c>
    </row>
    <row r="197" s="12" customFormat="1">
      <c r="B197" s="228"/>
      <c r="C197" s="229"/>
      <c r="D197" s="225" t="s">
        <v>170</v>
      </c>
      <c r="E197" s="230" t="s">
        <v>1</v>
      </c>
      <c r="F197" s="231" t="s">
        <v>349</v>
      </c>
      <c r="G197" s="229"/>
      <c r="H197" s="232">
        <v>2.9809999999999999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170</v>
      </c>
      <c r="AU197" s="238" t="s">
        <v>78</v>
      </c>
      <c r="AV197" s="12" t="s">
        <v>80</v>
      </c>
      <c r="AW197" s="12" t="s">
        <v>34</v>
      </c>
      <c r="AX197" s="12" t="s">
        <v>78</v>
      </c>
      <c r="AY197" s="238" t="s">
        <v>158</v>
      </c>
    </row>
    <row r="198" s="1" customFormat="1" ht="22.5" customHeight="1">
      <c r="B198" s="35"/>
      <c r="C198" s="213" t="s">
        <v>350</v>
      </c>
      <c r="D198" s="213" t="s">
        <v>161</v>
      </c>
      <c r="E198" s="214" t="s">
        <v>351</v>
      </c>
      <c r="F198" s="215" t="s">
        <v>352</v>
      </c>
      <c r="G198" s="216" t="s">
        <v>276</v>
      </c>
      <c r="H198" s="217">
        <v>17</v>
      </c>
      <c r="I198" s="218"/>
      <c r="J198" s="219">
        <f>ROUND(I198*H198,2)</f>
        <v>0</v>
      </c>
      <c r="K198" s="215" t="s">
        <v>165</v>
      </c>
      <c r="L198" s="40"/>
      <c r="M198" s="220" t="s">
        <v>1</v>
      </c>
      <c r="N198" s="221" t="s">
        <v>42</v>
      </c>
      <c r="O198" s="76"/>
      <c r="P198" s="222">
        <f>O198*H198</f>
        <v>0</v>
      </c>
      <c r="Q198" s="222">
        <v>0</v>
      </c>
      <c r="R198" s="222">
        <f>Q198*H198</f>
        <v>0</v>
      </c>
      <c r="S198" s="222">
        <v>0</v>
      </c>
      <c r="T198" s="223">
        <f>S198*H198</f>
        <v>0</v>
      </c>
      <c r="AR198" s="14" t="s">
        <v>321</v>
      </c>
      <c r="AT198" s="14" t="s">
        <v>161</v>
      </c>
      <c r="AU198" s="14" t="s">
        <v>78</v>
      </c>
      <c r="AY198" s="14" t="s">
        <v>158</v>
      </c>
      <c r="BE198" s="224">
        <f>IF(N198="základní",J198,0)</f>
        <v>0</v>
      </c>
      <c r="BF198" s="224">
        <f>IF(N198="snížená",J198,0)</f>
        <v>0</v>
      </c>
      <c r="BG198" s="224">
        <f>IF(N198="zákl. přenesená",J198,0)</f>
        <v>0</v>
      </c>
      <c r="BH198" s="224">
        <f>IF(N198="sníž. přenesená",J198,0)</f>
        <v>0</v>
      </c>
      <c r="BI198" s="224">
        <f>IF(N198="nulová",J198,0)</f>
        <v>0</v>
      </c>
      <c r="BJ198" s="14" t="s">
        <v>78</v>
      </c>
      <c r="BK198" s="224">
        <f>ROUND(I198*H198,2)</f>
        <v>0</v>
      </c>
      <c r="BL198" s="14" t="s">
        <v>321</v>
      </c>
      <c r="BM198" s="14" t="s">
        <v>353</v>
      </c>
    </row>
    <row r="199" s="1" customFormat="1">
      <c r="B199" s="35"/>
      <c r="C199" s="36"/>
      <c r="D199" s="225" t="s">
        <v>168</v>
      </c>
      <c r="E199" s="36"/>
      <c r="F199" s="226" t="s">
        <v>354</v>
      </c>
      <c r="G199" s="36"/>
      <c r="H199" s="36"/>
      <c r="I199" s="140"/>
      <c r="J199" s="36"/>
      <c r="K199" s="36"/>
      <c r="L199" s="40"/>
      <c r="M199" s="227"/>
      <c r="N199" s="76"/>
      <c r="O199" s="76"/>
      <c r="P199" s="76"/>
      <c r="Q199" s="76"/>
      <c r="R199" s="76"/>
      <c r="S199" s="76"/>
      <c r="T199" s="77"/>
      <c r="AT199" s="14" t="s">
        <v>168</v>
      </c>
      <c r="AU199" s="14" t="s">
        <v>78</v>
      </c>
    </row>
    <row r="200" s="1" customFormat="1">
      <c r="B200" s="35"/>
      <c r="C200" s="36"/>
      <c r="D200" s="225" t="s">
        <v>278</v>
      </c>
      <c r="E200" s="36"/>
      <c r="F200" s="249" t="s">
        <v>355</v>
      </c>
      <c r="G200" s="36"/>
      <c r="H200" s="36"/>
      <c r="I200" s="140"/>
      <c r="J200" s="36"/>
      <c r="K200" s="36"/>
      <c r="L200" s="40"/>
      <c r="M200" s="227"/>
      <c r="N200" s="76"/>
      <c r="O200" s="76"/>
      <c r="P200" s="76"/>
      <c r="Q200" s="76"/>
      <c r="R200" s="76"/>
      <c r="S200" s="76"/>
      <c r="T200" s="77"/>
      <c r="AT200" s="14" t="s">
        <v>278</v>
      </c>
      <c r="AU200" s="14" t="s">
        <v>78</v>
      </c>
    </row>
    <row r="201" s="12" customFormat="1">
      <c r="B201" s="228"/>
      <c r="C201" s="229"/>
      <c r="D201" s="225" t="s">
        <v>170</v>
      </c>
      <c r="E201" s="230" t="s">
        <v>1</v>
      </c>
      <c r="F201" s="231" t="s">
        <v>356</v>
      </c>
      <c r="G201" s="229"/>
      <c r="H201" s="232">
        <v>17</v>
      </c>
      <c r="I201" s="233"/>
      <c r="J201" s="229"/>
      <c r="K201" s="229"/>
      <c r="L201" s="234"/>
      <c r="M201" s="235"/>
      <c r="N201" s="236"/>
      <c r="O201" s="236"/>
      <c r="P201" s="236"/>
      <c r="Q201" s="236"/>
      <c r="R201" s="236"/>
      <c r="S201" s="236"/>
      <c r="T201" s="237"/>
      <c r="AT201" s="238" t="s">
        <v>170</v>
      </c>
      <c r="AU201" s="238" t="s">
        <v>78</v>
      </c>
      <c r="AV201" s="12" t="s">
        <v>80</v>
      </c>
      <c r="AW201" s="12" t="s">
        <v>34</v>
      </c>
      <c r="AX201" s="12" t="s">
        <v>78</v>
      </c>
      <c r="AY201" s="238" t="s">
        <v>158</v>
      </c>
    </row>
    <row r="202" s="1" customFormat="1" ht="22.5" customHeight="1">
      <c r="B202" s="35"/>
      <c r="C202" s="213" t="s">
        <v>357</v>
      </c>
      <c r="D202" s="213" t="s">
        <v>161</v>
      </c>
      <c r="E202" s="214" t="s">
        <v>358</v>
      </c>
      <c r="F202" s="215" t="s">
        <v>359</v>
      </c>
      <c r="G202" s="216" t="s">
        <v>276</v>
      </c>
      <c r="H202" s="217">
        <v>2.347</v>
      </c>
      <c r="I202" s="218"/>
      <c r="J202" s="219">
        <f>ROUND(I202*H202,2)</f>
        <v>0</v>
      </c>
      <c r="K202" s="215" t="s">
        <v>165</v>
      </c>
      <c r="L202" s="40"/>
      <c r="M202" s="220" t="s">
        <v>1</v>
      </c>
      <c r="N202" s="221" t="s">
        <v>42</v>
      </c>
      <c r="O202" s="76"/>
      <c r="P202" s="222">
        <f>O202*H202</f>
        <v>0</v>
      </c>
      <c r="Q202" s="222">
        <v>0</v>
      </c>
      <c r="R202" s="222">
        <f>Q202*H202</f>
        <v>0</v>
      </c>
      <c r="S202" s="222">
        <v>0</v>
      </c>
      <c r="T202" s="223">
        <f>S202*H202</f>
        <v>0</v>
      </c>
      <c r="AR202" s="14" t="s">
        <v>321</v>
      </c>
      <c r="AT202" s="14" t="s">
        <v>161</v>
      </c>
      <c r="AU202" s="14" t="s">
        <v>78</v>
      </c>
      <c r="AY202" s="14" t="s">
        <v>158</v>
      </c>
      <c r="BE202" s="224">
        <f>IF(N202="základní",J202,0)</f>
        <v>0</v>
      </c>
      <c r="BF202" s="224">
        <f>IF(N202="snížená",J202,0)</f>
        <v>0</v>
      </c>
      <c r="BG202" s="224">
        <f>IF(N202="zákl. přenesená",J202,0)</f>
        <v>0</v>
      </c>
      <c r="BH202" s="224">
        <f>IF(N202="sníž. přenesená",J202,0)</f>
        <v>0</v>
      </c>
      <c r="BI202" s="224">
        <f>IF(N202="nulová",J202,0)</f>
        <v>0</v>
      </c>
      <c r="BJ202" s="14" t="s">
        <v>78</v>
      </c>
      <c r="BK202" s="224">
        <f>ROUND(I202*H202,2)</f>
        <v>0</v>
      </c>
      <c r="BL202" s="14" t="s">
        <v>321</v>
      </c>
      <c r="BM202" s="14" t="s">
        <v>360</v>
      </c>
    </row>
    <row r="203" s="1" customFormat="1">
      <c r="B203" s="35"/>
      <c r="C203" s="36"/>
      <c r="D203" s="225" t="s">
        <v>168</v>
      </c>
      <c r="E203" s="36"/>
      <c r="F203" s="226" t="s">
        <v>361</v>
      </c>
      <c r="G203" s="36"/>
      <c r="H203" s="36"/>
      <c r="I203" s="140"/>
      <c r="J203" s="36"/>
      <c r="K203" s="36"/>
      <c r="L203" s="40"/>
      <c r="M203" s="227"/>
      <c r="N203" s="76"/>
      <c r="O203" s="76"/>
      <c r="P203" s="76"/>
      <c r="Q203" s="76"/>
      <c r="R203" s="76"/>
      <c r="S203" s="76"/>
      <c r="T203" s="77"/>
      <c r="AT203" s="14" t="s">
        <v>168</v>
      </c>
      <c r="AU203" s="14" t="s">
        <v>78</v>
      </c>
    </row>
    <row r="204" s="1" customFormat="1">
      <c r="B204" s="35"/>
      <c r="C204" s="36"/>
      <c r="D204" s="225" t="s">
        <v>278</v>
      </c>
      <c r="E204" s="36"/>
      <c r="F204" s="249" t="s">
        <v>362</v>
      </c>
      <c r="G204" s="36"/>
      <c r="H204" s="36"/>
      <c r="I204" s="140"/>
      <c r="J204" s="36"/>
      <c r="K204" s="36"/>
      <c r="L204" s="40"/>
      <c r="M204" s="227"/>
      <c r="N204" s="76"/>
      <c r="O204" s="76"/>
      <c r="P204" s="76"/>
      <c r="Q204" s="76"/>
      <c r="R204" s="76"/>
      <c r="S204" s="76"/>
      <c r="T204" s="77"/>
      <c r="AT204" s="14" t="s">
        <v>278</v>
      </c>
      <c r="AU204" s="14" t="s">
        <v>78</v>
      </c>
    </row>
    <row r="205" s="12" customFormat="1">
      <c r="B205" s="228"/>
      <c r="C205" s="229"/>
      <c r="D205" s="225" t="s">
        <v>170</v>
      </c>
      <c r="E205" s="230" t="s">
        <v>1</v>
      </c>
      <c r="F205" s="231" t="s">
        <v>363</v>
      </c>
      <c r="G205" s="229"/>
      <c r="H205" s="232">
        <v>2.347</v>
      </c>
      <c r="I205" s="233"/>
      <c r="J205" s="229"/>
      <c r="K205" s="229"/>
      <c r="L205" s="234"/>
      <c r="M205" s="235"/>
      <c r="N205" s="236"/>
      <c r="O205" s="236"/>
      <c r="P205" s="236"/>
      <c r="Q205" s="236"/>
      <c r="R205" s="236"/>
      <c r="S205" s="236"/>
      <c r="T205" s="237"/>
      <c r="AT205" s="238" t="s">
        <v>170</v>
      </c>
      <c r="AU205" s="238" t="s">
        <v>78</v>
      </c>
      <c r="AV205" s="12" t="s">
        <v>80</v>
      </c>
      <c r="AW205" s="12" t="s">
        <v>34</v>
      </c>
      <c r="AX205" s="12" t="s">
        <v>78</v>
      </c>
      <c r="AY205" s="238" t="s">
        <v>158</v>
      </c>
    </row>
    <row r="206" s="1" customFormat="1" ht="22.5" customHeight="1">
      <c r="B206" s="35"/>
      <c r="C206" s="213" t="s">
        <v>364</v>
      </c>
      <c r="D206" s="213" t="s">
        <v>161</v>
      </c>
      <c r="E206" s="214" t="s">
        <v>358</v>
      </c>
      <c r="F206" s="215" t="s">
        <v>359</v>
      </c>
      <c r="G206" s="216" t="s">
        <v>276</v>
      </c>
      <c r="H206" s="217">
        <v>2.4700000000000002</v>
      </c>
      <c r="I206" s="218"/>
      <c r="J206" s="219">
        <f>ROUND(I206*H206,2)</f>
        <v>0</v>
      </c>
      <c r="K206" s="215" t="s">
        <v>165</v>
      </c>
      <c r="L206" s="40"/>
      <c r="M206" s="220" t="s">
        <v>1</v>
      </c>
      <c r="N206" s="221" t="s">
        <v>42</v>
      </c>
      <c r="O206" s="76"/>
      <c r="P206" s="222">
        <f>O206*H206</f>
        <v>0</v>
      </c>
      <c r="Q206" s="222">
        <v>0</v>
      </c>
      <c r="R206" s="222">
        <f>Q206*H206</f>
        <v>0</v>
      </c>
      <c r="S206" s="222">
        <v>0</v>
      </c>
      <c r="T206" s="223">
        <f>S206*H206</f>
        <v>0</v>
      </c>
      <c r="AR206" s="14" t="s">
        <v>321</v>
      </c>
      <c r="AT206" s="14" t="s">
        <v>161</v>
      </c>
      <c r="AU206" s="14" t="s">
        <v>78</v>
      </c>
      <c r="AY206" s="14" t="s">
        <v>158</v>
      </c>
      <c r="BE206" s="224">
        <f>IF(N206="základní",J206,0)</f>
        <v>0</v>
      </c>
      <c r="BF206" s="224">
        <f>IF(N206="snížená",J206,0)</f>
        <v>0</v>
      </c>
      <c r="BG206" s="224">
        <f>IF(N206="zákl. přenesená",J206,0)</f>
        <v>0</v>
      </c>
      <c r="BH206" s="224">
        <f>IF(N206="sníž. přenesená",J206,0)</f>
        <v>0</v>
      </c>
      <c r="BI206" s="224">
        <f>IF(N206="nulová",J206,0)</f>
        <v>0</v>
      </c>
      <c r="BJ206" s="14" t="s">
        <v>78</v>
      </c>
      <c r="BK206" s="224">
        <f>ROUND(I206*H206,2)</f>
        <v>0</v>
      </c>
      <c r="BL206" s="14" t="s">
        <v>321</v>
      </c>
      <c r="BM206" s="14" t="s">
        <v>365</v>
      </c>
    </row>
    <row r="207" s="1" customFormat="1">
      <c r="B207" s="35"/>
      <c r="C207" s="36"/>
      <c r="D207" s="225" t="s">
        <v>168</v>
      </c>
      <c r="E207" s="36"/>
      <c r="F207" s="226" t="s">
        <v>361</v>
      </c>
      <c r="G207" s="36"/>
      <c r="H207" s="36"/>
      <c r="I207" s="140"/>
      <c r="J207" s="36"/>
      <c r="K207" s="36"/>
      <c r="L207" s="40"/>
      <c r="M207" s="227"/>
      <c r="N207" s="76"/>
      <c r="O207" s="76"/>
      <c r="P207" s="76"/>
      <c r="Q207" s="76"/>
      <c r="R207" s="76"/>
      <c r="S207" s="76"/>
      <c r="T207" s="77"/>
      <c r="AT207" s="14" t="s">
        <v>168</v>
      </c>
      <c r="AU207" s="14" t="s">
        <v>78</v>
      </c>
    </row>
    <row r="208" s="1" customFormat="1">
      <c r="B208" s="35"/>
      <c r="C208" s="36"/>
      <c r="D208" s="225" t="s">
        <v>278</v>
      </c>
      <c r="E208" s="36"/>
      <c r="F208" s="249" t="s">
        <v>366</v>
      </c>
      <c r="G208" s="36"/>
      <c r="H208" s="36"/>
      <c r="I208" s="140"/>
      <c r="J208" s="36"/>
      <c r="K208" s="36"/>
      <c r="L208" s="40"/>
      <c r="M208" s="227"/>
      <c r="N208" s="76"/>
      <c r="O208" s="76"/>
      <c r="P208" s="76"/>
      <c r="Q208" s="76"/>
      <c r="R208" s="76"/>
      <c r="S208" s="76"/>
      <c r="T208" s="77"/>
      <c r="AT208" s="14" t="s">
        <v>278</v>
      </c>
      <c r="AU208" s="14" t="s">
        <v>78</v>
      </c>
    </row>
    <row r="209" s="12" customFormat="1">
      <c r="B209" s="228"/>
      <c r="C209" s="229"/>
      <c r="D209" s="225" t="s">
        <v>170</v>
      </c>
      <c r="E209" s="230" t="s">
        <v>1</v>
      </c>
      <c r="F209" s="231" t="s">
        <v>367</v>
      </c>
      <c r="G209" s="229"/>
      <c r="H209" s="232">
        <v>2.4700000000000002</v>
      </c>
      <c r="I209" s="233"/>
      <c r="J209" s="229"/>
      <c r="K209" s="229"/>
      <c r="L209" s="234"/>
      <c r="M209" s="235"/>
      <c r="N209" s="236"/>
      <c r="O209" s="236"/>
      <c r="P209" s="236"/>
      <c r="Q209" s="236"/>
      <c r="R209" s="236"/>
      <c r="S209" s="236"/>
      <c r="T209" s="237"/>
      <c r="AT209" s="238" t="s">
        <v>170</v>
      </c>
      <c r="AU209" s="238" t="s">
        <v>78</v>
      </c>
      <c r="AV209" s="12" t="s">
        <v>80</v>
      </c>
      <c r="AW209" s="12" t="s">
        <v>34</v>
      </c>
      <c r="AX209" s="12" t="s">
        <v>78</v>
      </c>
      <c r="AY209" s="238" t="s">
        <v>158</v>
      </c>
    </row>
    <row r="210" s="1" customFormat="1" ht="22.5" customHeight="1">
      <c r="B210" s="35"/>
      <c r="C210" s="213" t="s">
        <v>368</v>
      </c>
      <c r="D210" s="213" t="s">
        <v>161</v>
      </c>
      <c r="E210" s="214" t="s">
        <v>369</v>
      </c>
      <c r="F210" s="215" t="s">
        <v>370</v>
      </c>
      <c r="G210" s="216" t="s">
        <v>276</v>
      </c>
      <c r="H210" s="217">
        <v>13.095000000000001</v>
      </c>
      <c r="I210" s="218"/>
      <c r="J210" s="219">
        <f>ROUND(I210*H210,2)</f>
        <v>0</v>
      </c>
      <c r="K210" s="215" t="s">
        <v>165</v>
      </c>
      <c r="L210" s="40"/>
      <c r="M210" s="220" t="s">
        <v>1</v>
      </c>
      <c r="N210" s="221" t="s">
        <v>42</v>
      </c>
      <c r="O210" s="76"/>
      <c r="P210" s="222">
        <f>O210*H210</f>
        <v>0</v>
      </c>
      <c r="Q210" s="222">
        <v>0</v>
      </c>
      <c r="R210" s="222">
        <f>Q210*H210</f>
        <v>0</v>
      </c>
      <c r="S210" s="222">
        <v>0</v>
      </c>
      <c r="T210" s="223">
        <f>S210*H210</f>
        <v>0</v>
      </c>
      <c r="AR210" s="14" t="s">
        <v>321</v>
      </c>
      <c r="AT210" s="14" t="s">
        <v>161</v>
      </c>
      <c r="AU210" s="14" t="s">
        <v>78</v>
      </c>
      <c r="AY210" s="14" t="s">
        <v>158</v>
      </c>
      <c r="BE210" s="224">
        <f>IF(N210="základní",J210,0)</f>
        <v>0</v>
      </c>
      <c r="BF210" s="224">
        <f>IF(N210="snížená",J210,0)</f>
        <v>0</v>
      </c>
      <c r="BG210" s="224">
        <f>IF(N210="zákl. přenesená",J210,0)</f>
        <v>0</v>
      </c>
      <c r="BH210" s="224">
        <f>IF(N210="sníž. přenesená",J210,0)</f>
        <v>0</v>
      </c>
      <c r="BI210" s="224">
        <f>IF(N210="nulová",J210,0)</f>
        <v>0</v>
      </c>
      <c r="BJ210" s="14" t="s">
        <v>78</v>
      </c>
      <c r="BK210" s="224">
        <f>ROUND(I210*H210,2)</f>
        <v>0</v>
      </c>
      <c r="BL210" s="14" t="s">
        <v>321</v>
      </c>
      <c r="BM210" s="14" t="s">
        <v>371</v>
      </c>
    </row>
    <row r="211" s="1" customFormat="1">
      <c r="B211" s="35"/>
      <c r="C211" s="36"/>
      <c r="D211" s="225" t="s">
        <v>168</v>
      </c>
      <c r="E211" s="36"/>
      <c r="F211" s="226" t="s">
        <v>372</v>
      </c>
      <c r="G211" s="36"/>
      <c r="H211" s="36"/>
      <c r="I211" s="140"/>
      <c r="J211" s="36"/>
      <c r="K211" s="36"/>
      <c r="L211" s="40"/>
      <c r="M211" s="227"/>
      <c r="N211" s="76"/>
      <c r="O211" s="76"/>
      <c r="P211" s="76"/>
      <c r="Q211" s="76"/>
      <c r="R211" s="76"/>
      <c r="S211" s="76"/>
      <c r="T211" s="77"/>
      <c r="AT211" s="14" t="s">
        <v>168</v>
      </c>
      <c r="AU211" s="14" t="s">
        <v>78</v>
      </c>
    </row>
    <row r="212" s="1" customFormat="1">
      <c r="B212" s="35"/>
      <c r="C212" s="36"/>
      <c r="D212" s="225" t="s">
        <v>278</v>
      </c>
      <c r="E212" s="36"/>
      <c r="F212" s="249" t="s">
        <v>373</v>
      </c>
      <c r="G212" s="36"/>
      <c r="H212" s="36"/>
      <c r="I212" s="140"/>
      <c r="J212" s="36"/>
      <c r="K212" s="36"/>
      <c r="L212" s="40"/>
      <c r="M212" s="227"/>
      <c r="N212" s="76"/>
      <c r="O212" s="76"/>
      <c r="P212" s="76"/>
      <c r="Q212" s="76"/>
      <c r="R212" s="76"/>
      <c r="S212" s="76"/>
      <c r="T212" s="77"/>
      <c r="AT212" s="14" t="s">
        <v>278</v>
      </c>
      <c r="AU212" s="14" t="s">
        <v>78</v>
      </c>
    </row>
    <row r="213" s="12" customFormat="1">
      <c r="B213" s="228"/>
      <c r="C213" s="229"/>
      <c r="D213" s="225" t="s">
        <v>170</v>
      </c>
      <c r="E213" s="230" t="s">
        <v>1</v>
      </c>
      <c r="F213" s="231" t="s">
        <v>374</v>
      </c>
      <c r="G213" s="229"/>
      <c r="H213" s="232">
        <v>13.095000000000001</v>
      </c>
      <c r="I213" s="233"/>
      <c r="J213" s="229"/>
      <c r="K213" s="229"/>
      <c r="L213" s="234"/>
      <c r="M213" s="235"/>
      <c r="N213" s="236"/>
      <c r="O213" s="236"/>
      <c r="P213" s="236"/>
      <c r="Q213" s="236"/>
      <c r="R213" s="236"/>
      <c r="S213" s="236"/>
      <c r="T213" s="237"/>
      <c r="AT213" s="238" t="s">
        <v>170</v>
      </c>
      <c r="AU213" s="238" t="s">
        <v>78</v>
      </c>
      <c r="AV213" s="12" t="s">
        <v>80</v>
      </c>
      <c r="AW213" s="12" t="s">
        <v>34</v>
      </c>
      <c r="AX213" s="12" t="s">
        <v>78</v>
      </c>
      <c r="AY213" s="238" t="s">
        <v>158</v>
      </c>
    </row>
    <row r="214" s="1" customFormat="1" ht="22.5" customHeight="1">
      <c r="B214" s="35"/>
      <c r="C214" s="213" t="s">
        <v>375</v>
      </c>
      <c r="D214" s="213" t="s">
        <v>161</v>
      </c>
      <c r="E214" s="214" t="s">
        <v>369</v>
      </c>
      <c r="F214" s="215" t="s">
        <v>370</v>
      </c>
      <c r="G214" s="216" t="s">
        <v>276</v>
      </c>
      <c r="H214" s="217">
        <v>8.7379999999999995</v>
      </c>
      <c r="I214" s="218"/>
      <c r="J214" s="219">
        <f>ROUND(I214*H214,2)</f>
        <v>0</v>
      </c>
      <c r="K214" s="215" t="s">
        <v>165</v>
      </c>
      <c r="L214" s="40"/>
      <c r="M214" s="220" t="s">
        <v>1</v>
      </c>
      <c r="N214" s="221" t="s">
        <v>42</v>
      </c>
      <c r="O214" s="76"/>
      <c r="P214" s="222">
        <f>O214*H214</f>
        <v>0</v>
      </c>
      <c r="Q214" s="222">
        <v>0</v>
      </c>
      <c r="R214" s="222">
        <f>Q214*H214</f>
        <v>0</v>
      </c>
      <c r="S214" s="222">
        <v>0</v>
      </c>
      <c r="T214" s="223">
        <f>S214*H214</f>
        <v>0</v>
      </c>
      <c r="AR214" s="14" t="s">
        <v>321</v>
      </c>
      <c r="AT214" s="14" t="s">
        <v>161</v>
      </c>
      <c r="AU214" s="14" t="s">
        <v>78</v>
      </c>
      <c r="AY214" s="14" t="s">
        <v>158</v>
      </c>
      <c r="BE214" s="224">
        <f>IF(N214="základní",J214,0)</f>
        <v>0</v>
      </c>
      <c r="BF214" s="224">
        <f>IF(N214="snížená",J214,0)</f>
        <v>0</v>
      </c>
      <c r="BG214" s="224">
        <f>IF(N214="zákl. přenesená",J214,0)</f>
        <v>0</v>
      </c>
      <c r="BH214" s="224">
        <f>IF(N214="sníž. přenesená",J214,0)</f>
        <v>0</v>
      </c>
      <c r="BI214" s="224">
        <f>IF(N214="nulová",J214,0)</f>
        <v>0</v>
      </c>
      <c r="BJ214" s="14" t="s">
        <v>78</v>
      </c>
      <c r="BK214" s="224">
        <f>ROUND(I214*H214,2)</f>
        <v>0</v>
      </c>
      <c r="BL214" s="14" t="s">
        <v>321</v>
      </c>
      <c r="BM214" s="14" t="s">
        <v>376</v>
      </c>
    </row>
    <row r="215" s="1" customFormat="1">
      <c r="B215" s="35"/>
      <c r="C215" s="36"/>
      <c r="D215" s="225" t="s">
        <v>168</v>
      </c>
      <c r="E215" s="36"/>
      <c r="F215" s="226" t="s">
        <v>372</v>
      </c>
      <c r="G215" s="36"/>
      <c r="H215" s="36"/>
      <c r="I215" s="140"/>
      <c r="J215" s="36"/>
      <c r="K215" s="36"/>
      <c r="L215" s="40"/>
      <c r="M215" s="227"/>
      <c r="N215" s="76"/>
      <c r="O215" s="76"/>
      <c r="P215" s="76"/>
      <c r="Q215" s="76"/>
      <c r="R215" s="76"/>
      <c r="S215" s="76"/>
      <c r="T215" s="77"/>
      <c r="AT215" s="14" t="s">
        <v>168</v>
      </c>
      <c r="AU215" s="14" t="s">
        <v>78</v>
      </c>
    </row>
    <row r="216" s="1" customFormat="1">
      <c r="B216" s="35"/>
      <c r="C216" s="36"/>
      <c r="D216" s="225" t="s">
        <v>278</v>
      </c>
      <c r="E216" s="36"/>
      <c r="F216" s="249" t="s">
        <v>377</v>
      </c>
      <c r="G216" s="36"/>
      <c r="H216" s="36"/>
      <c r="I216" s="140"/>
      <c r="J216" s="36"/>
      <c r="K216" s="36"/>
      <c r="L216" s="40"/>
      <c r="M216" s="227"/>
      <c r="N216" s="76"/>
      <c r="O216" s="76"/>
      <c r="P216" s="76"/>
      <c r="Q216" s="76"/>
      <c r="R216" s="76"/>
      <c r="S216" s="76"/>
      <c r="T216" s="77"/>
      <c r="AT216" s="14" t="s">
        <v>278</v>
      </c>
      <c r="AU216" s="14" t="s">
        <v>78</v>
      </c>
    </row>
    <row r="217" s="12" customFormat="1">
      <c r="B217" s="228"/>
      <c r="C217" s="229"/>
      <c r="D217" s="225" t="s">
        <v>170</v>
      </c>
      <c r="E217" s="230" t="s">
        <v>1</v>
      </c>
      <c r="F217" s="231" t="s">
        <v>378</v>
      </c>
      <c r="G217" s="229"/>
      <c r="H217" s="232">
        <v>8.7379999999999995</v>
      </c>
      <c r="I217" s="233"/>
      <c r="J217" s="229"/>
      <c r="K217" s="229"/>
      <c r="L217" s="234"/>
      <c r="M217" s="235"/>
      <c r="N217" s="236"/>
      <c r="O217" s="236"/>
      <c r="P217" s="236"/>
      <c r="Q217" s="236"/>
      <c r="R217" s="236"/>
      <c r="S217" s="236"/>
      <c r="T217" s="237"/>
      <c r="AT217" s="238" t="s">
        <v>170</v>
      </c>
      <c r="AU217" s="238" t="s">
        <v>78</v>
      </c>
      <c r="AV217" s="12" t="s">
        <v>80</v>
      </c>
      <c r="AW217" s="12" t="s">
        <v>34</v>
      </c>
      <c r="AX217" s="12" t="s">
        <v>78</v>
      </c>
      <c r="AY217" s="238" t="s">
        <v>158</v>
      </c>
    </row>
    <row r="218" s="1" customFormat="1" ht="22.5" customHeight="1">
      <c r="B218" s="35"/>
      <c r="C218" s="213" t="s">
        <v>379</v>
      </c>
      <c r="D218" s="213" t="s">
        <v>161</v>
      </c>
      <c r="E218" s="214" t="s">
        <v>380</v>
      </c>
      <c r="F218" s="215" t="s">
        <v>381</v>
      </c>
      <c r="G218" s="216" t="s">
        <v>276</v>
      </c>
      <c r="H218" s="217">
        <v>2.1600000000000001</v>
      </c>
      <c r="I218" s="218"/>
      <c r="J218" s="219">
        <f>ROUND(I218*H218,2)</f>
        <v>0</v>
      </c>
      <c r="K218" s="215" t="s">
        <v>165</v>
      </c>
      <c r="L218" s="40"/>
      <c r="M218" s="220" t="s">
        <v>1</v>
      </c>
      <c r="N218" s="221" t="s">
        <v>42</v>
      </c>
      <c r="O218" s="76"/>
      <c r="P218" s="222">
        <f>O218*H218</f>
        <v>0</v>
      </c>
      <c r="Q218" s="222">
        <v>0</v>
      </c>
      <c r="R218" s="222">
        <f>Q218*H218</f>
        <v>0</v>
      </c>
      <c r="S218" s="222">
        <v>0</v>
      </c>
      <c r="T218" s="223">
        <f>S218*H218</f>
        <v>0</v>
      </c>
      <c r="AR218" s="14" t="s">
        <v>321</v>
      </c>
      <c r="AT218" s="14" t="s">
        <v>161</v>
      </c>
      <c r="AU218" s="14" t="s">
        <v>78</v>
      </c>
      <c r="AY218" s="14" t="s">
        <v>158</v>
      </c>
      <c r="BE218" s="224">
        <f>IF(N218="základní",J218,0)</f>
        <v>0</v>
      </c>
      <c r="BF218" s="224">
        <f>IF(N218="snížená",J218,0)</f>
        <v>0</v>
      </c>
      <c r="BG218" s="224">
        <f>IF(N218="zákl. přenesená",J218,0)</f>
        <v>0</v>
      </c>
      <c r="BH218" s="224">
        <f>IF(N218="sníž. přenesená",J218,0)</f>
        <v>0</v>
      </c>
      <c r="BI218" s="224">
        <f>IF(N218="nulová",J218,0)</f>
        <v>0</v>
      </c>
      <c r="BJ218" s="14" t="s">
        <v>78</v>
      </c>
      <c r="BK218" s="224">
        <f>ROUND(I218*H218,2)</f>
        <v>0</v>
      </c>
      <c r="BL218" s="14" t="s">
        <v>321</v>
      </c>
      <c r="BM218" s="14" t="s">
        <v>382</v>
      </c>
    </row>
    <row r="219" s="1" customFormat="1">
      <c r="B219" s="35"/>
      <c r="C219" s="36"/>
      <c r="D219" s="225" t="s">
        <v>168</v>
      </c>
      <c r="E219" s="36"/>
      <c r="F219" s="226" t="s">
        <v>383</v>
      </c>
      <c r="G219" s="36"/>
      <c r="H219" s="36"/>
      <c r="I219" s="140"/>
      <c r="J219" s="36"/>
      <c r="K219" s="36"/>
      <c r="L219" s="40"/>
      <c r="M219" s="227"/>
      <c r="N219" s="76"/>
      <c r="O219" s="76"/>
      <c r="P219" s="76"/>
      <c r="Q219" s="76"/>
      <c r="R219" s="76"/>
      <c r="S219" s="76"/>
      <c r="T219" s="77"/>
      <c r="AT219" s="14" t="s">
        <v>168</v>
      </c>
      <c r="AU219" s="14" t="s">
        <v>78</v>
      </c>
    </row>
    <row r="220" s="1" customFormat="1">
      <c r="B220" s="35"/>
      <c r="C220" s="36"/>
      <c r="D220" s="225" t="s">
        <v>278</v>
      </c>
      <c r="E220" s="36"/>
      <c r="F220" s="249" t="s">
        <v>384</v>
      </c>
      <c r="G220" s="36"/>
      <c r="H220" s="36"/>
      <c r="I220" s="140"/>
      <c r="J220" s="36"/>
      <c r="K220" s="36"/>
      <c r="L220" s="40"/>
      <c r="M220" s="227"/>
      <c r="N220" s="76"/>
      <c r="O220" s="76"/>
      <c r="P220" s="76"/>
      <c r="Q220" s="76"/>
      <c r="R220" s="76"/>
      <c r="S220" s="76"/>
      <c r="T220" s="77"/>
      <c r="AT220" s="14" t="s">
        <v>278</v>
      </c>
      <c r="AU220" s="14" t="s">
        <v>78</v>
      </c>
    </row>
    <row r="221" s="12" customFormat="1">
      <c r="B221" s="228"/>
      <c r="C221" s="229"/>
      <c r="D221" s="225" t="s">
        <v>170</v>
      </c>
      <c r="E221" s="230" t="s">
        <v>1</v>
      </c>
      <c r="F221" s="231" t="s">
        <v>385</v>
      </c>
      <c r="G221" s="229"/>
      <c r="H221" s="232">
        <v>2.1600000000000001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170</v>
      </c>
      <c r="AU221" s="238" t="s">
        <v>78</v>
      </c>
      <c r="AV221" s="12" t="s">
        <v>80</v>
      </c>
      <c r="AW221" s="12" t="s">
        <v>34</v>
      </c>
      <c r="AX221" s="12" t="s">
        <v>78</v>
      </c>
      <c r="AY221" s="238" t="s">
        <v>158</v>
      </c>
    </row>
    <row r="222" s="1" customFormat="1" ht="22.5" customHeight="1">
      <c r="B222" s="35"/>
      <c r="C222" s="213" t="s">
        <v>386</v>
      </c>
      <c r="D222" s="213" t="s">
        <v>161</v>
      </c>
      <c r="E222" s="214" t="s">
        <v>387</v>
      </c>
      <c r="F222" s="215" t="s">
        <v>388</v>
      </c>
      <c r="G222" s="216" t="s">
        <v>186</v>
      </c>
      <c r="H222" s="217">
        <v>2</v>
      </c>
      <c r="I222" s="218"/>
      <c r="J222" s="219">
        <f>ROUND(I222*H222,2)</f>
        <v>0</v>
      </c>
      <c r="K222" s="215" t="s">
        <v>165</v>
      </c>
      <c r="L222" s="40"/>
      <c r="M222" s="220" t="s">
        <v>1</v>
      </c>
      <c r="N222" s="221" t="s">
        <v>42</v>
      </c>
      <c r="O222" s="76"/>
      <c r="P222" s="222">
        <f>O222*H222</f>
        <v>0</v>
      </c>
      <c r="Q222" s="222">
        <v>0</v>
      </c>
      <c r="R222" s="222">
        <f>Q222*H222</f>
        <v>0</v>
      </c>
      <c r="S222" s="222">
        <v>0</v>
      </c>
      <c r="T222" s="223">
        <f>S222*H222</f>
        <v>0</v>
      </c>
      <c r="AR222" s="14" t="s">
        <v>321</v>
      </c>
      <c r="AT222" s="14" t="s">
        <v>161</v>
      </c>
      <c r="AU222" s="14" t="s">
        <v>78</v>
      </c>
      <c r="AY222" s="14" t="s">
        <v>158</v>
      </c>
      <c r="BE222" s="224">
        <f>IF(N222="základní",J222,0)</f>
        <v>0</v>
      </c>
      <c r="BF222" s="224">
        <f>IF(N222="snížená",J222,0)</f>
        <v>0</v>
      </c>
      <c r="BG222" s="224">
        <f>IF(N222="zákl. přenesená",J222,0)</f>
        <v>0</v>
      </c>
      <c r="BH222" s="224">
        <f>IF(N222="sníž. přenesená",J222,0)</f>
        <v>0</v>
      </c>
      <c r="BI222" s="224">
        <f>IF(N222="nulová",J222,0)</f>
        <v>0</v>
      </c>
      <c r="BJ222" s="14" t="s">
        <v>78</v>
      </c>
      <c r="BK222" s="224">
        <f>ROUND(I222*H222,2)</f>
        <v>0</v>
      </c>
      <c r="BL222" s="14" t="s">
        <v>321</v>
      </c>
      <c r="BM222" s="14" t="s">
        <v>389</v>
      </c>
    </row>
    <row r="223" s="1" customFormat="1">
      <c r="B223" s="35"/>
      <c r="C223" s="36"/>
      <c r="D223" s="225" t="s">
        <v>168</v>
      </c>
      <c r="E223" s="36"/>
      <c r="F223" s="226" t="s">
        <v>390</v>
      </c>
      <c r="G223" s="36"/>
      <c r="H223" s="36"/>
      <c r="I223" s="140"/>
      <c r="J223" s="36"/>
      <c r="K223" s="36"/>
      <c r="L223" s="40"/>
      <c r="M223" s="227"/>
      <c r="N223" s="76"/>
      <c r="O223" s="76"/>
      <c r="P223" s="76"/>
      <c r="Q223" s="76"/>
      <c r="R223" s="76"/>
      <c r="S223" s="76"/>
      <c r="T223" s="77"/>
      <c r="AT223" s="14" t="s">
        <v>168</v>
      </c>
      <c r="AU223" s="14" t="s">
        <v>78</v>
      </c>
    </row>
    <row r="224" s="12" customFormat="1">
      <c r="B224" s="228"/>
      <c r="C224" s="229"/>
      <c r="D224" s="225" t="s">
        <v>170</v>
      </c>
      <c r="E224" s="230" t="s">
        <v>1</v>
      </c>
      <c r="F224" s="231" t="s">
        <v>224</v>
      </c>
      <c r="G224" s="229"/>
      <c r="H224" s="232">
        <v>2</v>
      </c>
      <c r="I224" s="233"/>
      <c r="J224" s="229"/>
      <c r="K224" s="229"/>
      <c r="L224" s="234"/>
      <c r="M224" s="235"/>
      <c r="N224" s="236"/>
      <c r="O224" s="236"/>
      <c r="P224" s="236"/>
      <c r="Q224" s="236"/>
      <c r="R224" s="236"/>
      <c r="S224" s="236"/>
      <c r="T224" s="237"/>
      <c r="AT224" s="238" t="s">
        <v>170</v>
      </c>
      <c r="AU224" s="238" t="s">
        <v>78</v>
      </c>
      <c r="AV224" s="12" t="s">
        <v>80</v>
      </c>
      <c r="AW224" s="12" t="s">
        <v>34</v>
      </c>
      <c r="AX224" s="12" t="s">
        <v>78</v>
      </c>
      <c r="AY224" s="238" t="s">
        <v>158</v>
      </c>
    </row>
    <row r="225" s="1" customFormat="1" ht="22.5" customHeight="1">
      <c r="B225" s="35"/>
      <c r="C225" s="213" t="s">
        <v>391</v>
      </c>
      <c r="D225" s="213" t="s">
        <v>161</v>
      </c>
      <c r="E225" s="214" t="s">
        <v>392</v>
      </c>
      <c r="F225" s="215" t="s">
        <v>393</v>
      </c>
      <c r="G225" s="216" t="s">
        <v>276</v>
      </c>
      <c r="H225" s="217">
        <v>17</v>
      </c>
      <c r="I225" s="218"/>
      <c r="J225" s="219">
        <f>ROUND(I225*H225,2)</f>
        <v>0</v>
      </c>
      <c r="K225" s="215" t="s">
        <v>165</v>
      </c>
      <c r="L225" s="40"/>
      <c r="M225" s="220" t="s">
        <v>1</v>
      </c>
      <c r="N225" s="221" t="s">
        <v>42</v>
      </c>
      <c r="O225" s="76"/>
      <c r="P225" s="222">
        <f>O225*H225</f>
        <v>0</v>
      </c>
      <c r="Q225" s="222">
        <v>0</v>
      </c>
      <c r="R225" s="222">
        <f>Q225*H225</f>
        <v>0</v>
      </c>
      <c r="S225" s="222">
        <v>0</v>
      </c>
      <c r="T225" s="223">
        <f>S225*H225</f>
        <v>0</v>
      </c>
      <c r="AR225" s="14" t="s">
        <v>321</v>
      </c>
      <c r="AT225" s="14" t="s">
        <v>161</v>
      </c>
      <c r="AU225" s="14" t="s">
        <v>78</v>
      </c>
      <c r="AY225" s="14" t="s">
        <v>158</v>
      </c>
      <c r="BE225" s="224">
        <f>IF(N225="základní",J225,0)</f>
        <v>0</v>
      </c>
      <c r="BF225" s="224">
        <f>IF(N225="snížená",J225,0)</f>
        <v>0</v>
      </c>
      <c r="BG225" s="224">
        <f>IF(N225="zákl. přenesená",J225,0)</f>
        <v>0</v>
      </c>
      <c r="BH225" s="224">
        <f>IF(N225="sníž. přenesená",J225,0)</f>
        <v>0</v>
      </c>
      <c r="BI225" s="224">
        <f>IF(N225="nulová",J225,0)</f>
        <v>0</v>
      </c>
      <c r="BJ225" s="14" t="s">
        <v>78</v>
      </c>
      <c r="BK225" s="224">
        <f>ROUND(I225*H225,2)</f>
        <v>0</v>
      </c>
      <c r="BL225" s="14" t="s">
        <v>321</v>
      </c>
      <c r="BM225" s="14" t="s">
        <v>394</v>
      </c>
    </row>
    <row r="226" s="1" customFormat="1">
      <c r="B226" s="35"/>
      <c r="C226" s="36"/>
      <c r="D226" s="225" t="s">
        <v>168</v>
      </c>
      <c r="E226" s="36"/>
      <c r="F226" s="226" t="s">
        <v>395</v>
      </c>
      <c r="G226" s="36"/>
      <c r="H226" s="36"/>
      <c r="I226" s="140"/>
      <c r="J226" s="36"/>
      <c r="K226" s="36"/>
      <c r="L226" s="40"/>
      <c r="M226" s="227"/>
      <c r="N226" s="76"/>
      <c r="O226" s="76"/>
      <c r="P226" s="76"/>
      <c r="Q226" s="76"/>
      <c r="R226" s="76"/>
      <c r="S226" s="76"/>
      <c r="T226" s="77"/>
      <c r="AT226" s="14" t="s">
        <v>168</v>
      </c>
      <c r="AU226" s="14" t="s">
        <v>78</v>
      </c>
    </row>
    <row r="227" s="12" customFormat="1">
      <c r="B227" s="228"/>
      <c r="C227" s="229"/>
      <c r="D227" s="225" t="s">
        <v>170</v>
      </c>
      <c r="E227" s="230" t="s">
        <v>1</v>
      </c>
      <c r="F227" s="231" t="s">
        <v>356</v>
      </c>
      <c r="G227" s="229"/>
      <c r="H227" s="232">
        <v>17</v>
      </c>
      <c r="I227" s="233"/>
      <c r="J227" s="229"/>
      <c r="K227" s="229"/>
      <c r="L227" s="234"/>
      <c r="M227" s="235"/>
      <c r="N227" s="236"/>
      <c r="O227" s="236"/>
      <c r="P227" s="236"/>
      <c r="Q227" s="236"/>
      <c r="R227" s="236"/>
      <c r="S227" s="236"/>
      <c r="T227" s="237"/>
      <c r="AT227" s="238" t="s">
        <v>170</v>
      </c>
      <c r="AU227" s="238" t="s">
        <v>78</v>
      </c>
      <c r="AV227" s="12" t="s">
        <v>80</v>
      </c>
      <c r="AW227" s="12" t="s">
        <v>34</v>
      </c>
      <c r="AX227" s="12" t="s">
        <v>78</v>
      </c>
      <c r="AY227" s="238" t="s">
        <v>158</v>
      </c>
    </row>
    <row r="228" s="1" customFormat="1" ht="22.5" customHeight="1">
      <c r="B228" s="35"/>
      <c r="C228" s="213" t="s">
        <v>396</v>
      </c>
      <c r="D228" s="213" t="s">
        <v>161</v>
      </c>
      <c r="E228" s="214" t="s">
        <v>397</v>
      </c>
      <c r="F228" s="215" t="s">
        <v>398</v>
      </c>
      <c r="G228" s="216" t="s">
        <v>276</v>
      </c>
      <c r="H228" s="217">
        <v>3.8250000000000002</v>
      </c>
      <c r="I228" s="218"/>
      <c r="J228" s="219">
        <f>ROUND(I228*H228,2)</f>
        <v>0</v>
      </c>
      <c r="K228" s="215" t="s">
        <v>165</v>
      </c>
      <c r="L228" s="40"/>
      <c r="M228" s="220" t="s">
        <v>1</v>
      </c>
      <c r="N228" s="221" t="s">
        <v>42</v>
      </c>
      <c r="O228" s="76"/>
      <c r="P228" s="222">
        <f>O228*H228</f>
        <v>0</v>
      </c>
      <c r="Q228" s="222">
        <v>0</v>
      </c>
      <c r="R228" s="222">
        <f>Q228*H228</f>
        <v>0</v>
      </c>
      <c r="S228" s="222">
        <v>0</v>
      </c>
      <c r="T228" s="223">
        <f>S228*H228</f>
        <v>0</v>
      </c>
      <c r="AR228" s="14" t="s">
        <v>321</v>
      </c>
      <c r="AT228" s="14" t="s">
        <v>161</v>
      </c>
      <c r="AU228" s="14" t="s">
        <v>78</v>
      </c>
      <c r="AY228" s="14" t="s">
        <v>158</v>
      </c>
      <c r="BE228" s="224">
        <f>IF(N228="základní",J228,0)</f>
        <v>0</v>
      </c>
      <c r="BF228" s="224">
        <f>IF(N228="snížená",J228,0)</f>
        <v>0</v>
      </c>
      <c r="BG228" s="224">
        <f>IF(N228="zákl. přenesená",J228,0)</f>
        <v>0</v>
      </c>
      <c r="BH228" s="224">
        <f>IF(N228="sníž. přenesená",J228,0)</f>
        <v>0</v>
      </c>
      <c r="BI228" s="224">
        <f>IF(N228="nulová",J228,0)</f>
        <v>0</v>
      </c>
      <c r="BJ228" s="14" t="s">
        <v>78</v>
      </c>
      <c r="BK228" s="224">
        <f>ROUND(I228*H228,2)</f>
        <v>0</v>
      </c>
      <c r="BL228" s="14" t="s">
        <v>321</v>
      </c>
      <c r="BM228" s="14" t="s">
        <v>399</v>
      </c>
    </row>
    <row r="229" s="1" customFormat="1">
      <c r="B229" s="35"/>
      <c r="C229" s="36"/>
      <c r="D229" s="225" t="s">
        <v>168</v>
      </c>
      <c r="E229" s="36"/>
      <c r="F229" s="226" t="s">
        <v>400</v>
      </c>
      <c r="G229" s="36"/>
      <c r="H229" s="36"/>
      <c r="I229" s="140"/>
      <c r="J229" s="36"/>
      <c r="K229" s="36"/>
      <c r="L229" s="40"/>
      <c r="M229" s="227"/>
      <c r="N229" s="76"/>
      <c r="O229" s="76"/>
      <c r="P229" s="76"/>
      <c r="Q229" s="76"/>
      <c r="R229" s="76"/>
      <c r="S229" s="76"/>
      <c r="T229" s="77"/>
      <c r="AT229" s="14" t="s">
        <v>168</v>
      </c>
      <c r="AU229" s="14" t="s">
        <v>78</v>
      </c>
    </row>
    <row r="230" s="12" customFormat="1">
      <c r="B230" s="228"/>
      <c r="C230" s="229"/>
      <c r="D230" s="225" t="s">
        <v>170</v>
      </c>
      <c r="E230" s="230" t="s">
        <v>1</v>
      </c>
      <c r="F230" s="231" t="s">
        <v>401</v>
      </c>
      <c r="G230" s="229"/>
      <c r="H230" s="232">
        <v>3.8250000000000002</v>
      </c>
      <c r="I230" s="233"/>
      <c r="J230" s="229"/>
      <c r="K230" s="229"/>
      <c r="L230" s="234"/>
      <c r="M230" s="235"/>
      <c r="N230" s="236"/>
      <c r="O230" s="236"/>
      <c r="P230" s="236"/>
      <c r="Q230" s="236"/>
      <c r="R230" s="236"/>
      <c r="S230" s="236"/>
      <c r="T230" s="237"/>
      <c r="AT230" s="238" t="s">
        <v>170</v>
      </c>
      <c r="AU230" s="238" t="s">
        <v>78</v>
      </c>
      <c r="AV230" s="12" t="s">
        <v>80</v>
      </c>
      <c r="AW230" s="12" t="s">
        <v>34</v>
      </c>
      <c r="AX230" s="12" t="s">
        <v>78</v>
      </c>
      <c r="AY230" s="238" t="s">
        <v>158</v>
      </c>
    </row>
    <row r="231" s="1" customFormat="1" ht="22.5" customHeight="1">
      <c r="B231" s="35"/>
      <c r="C231" s="213" t="s">
        <v>402</v>
      </c>
      <c r="D231" s="213" t="s">
        <v>161</v>
      </c>
      <c r="E231" s="214" t="s">
        <v>403</v>
      </c>
      <c r="F231" s="215" t="s">
        <v>404</v>
      </c>
      <c r="G231" s="216" t="s">
        <v>276</v>
      </c>
      <c r="H231" s="217">
        <v>0.016</v>
      </c>
      <c r="I231" s="218"/>
      <c r="J231" s="219">
        <f>ROUND(I231*H231,2)</f>
        <v>0</v>
      </c>
      <c r="K231" s="215" t="s">
        <v>165</v>
      </c>
      <c r="L231" s="40"/>
      <c r="M231" s="220" t="s">
        <v>1</v>
      </c>
      <c r="N231" s="221" t="s">
        <v>42</v>
      </c>
      <c r="O231" s="76"/>
      <c r="P231" s="222">
        <f>O231*H231</f>
        <v>0</v>
      </c>
      <c r="Q231" s="222">
        <v>0</v>
      </c>
      <c r="R231" s="222">
        <f>Q231*H231</f>
        <v>0</v>
      </c>
      <c r="S231" s="222">
        <v>0</v>
      </c>
      <c r="T231" s="223">
        <f>S231*H231</f>
        <v>0</v>
      </c>
      <c r="AR231" s="14" t="s">
        <v>321</v>
      </c>
      <c r="AT231" s="14" t="s">
        <v>161</v>
      </c>
      <c r="AU231" s="14" t="s">
        <v>78</v>
      </c>
      <c r="AY231" s="14" t="s">
        <v>158</v>
      </c>
      <c r="BE231" s="224">
        <f>IF(N231="základní",J231,0)</f>
        <v>0</v>
      </c>
      <c r="BF231" s="224">
        <f>IF(N231="snížená",J231,0)</f>
        <v>0</v>
      </c>
      <c r="BG231" s="224">
        <f>IF(N231="zákl. přenesená",J231,0)</f>
        <v>0</v>
      </c>
      <c r="BH231" s="224">
        <f>IF(N231="sníž. přenesená",J231,0)</f>
        <v>0</v>
      </c>
      <c r="BI231" s="224">
        <f>IF(N231="nulová",J231,0)</f>
        <v>0</v>
      </c>
      <c r="BJ231" s="14" t="s">
        <v>78</v>
      </c>
      <c r="BK231" s="224">
        <f>ROUND(I231*H231,2)</f>
        <v>0</v>
      </c>
      <c r="BL231" s="14" t="s">
        <v>321</v>
      </c>
      <c r="BM231" s="14" t="s">
        <v>405</v>
      </c>
    </row>
    <row r="232" s="1" customFormat="1">
      <c r="B232" s="35"/>
      <c r="C232" s="36"/>
      <c r="D232" s="225" t="s">
        <v>168</v>
      </c>
      <c r="E232" s="36"/>
      <c r="F232" s="226" t="s">
        <v>406</v>
      </c>
      <c r="G232" s="36"/>
      <c r="H232" s="36"/>
      <c r="I232" s="140"/>
      <c r="J232" s="36"/>
      <c r="K232" s="36"/>
      <c r="L232" s="40"/>
      <c r="M232" s="227"/>
      <c r="N232" s="76"/>
      <c r="O232" s="76"/>
      <c r="P232" s="76"/>
      <c r="Q232" s="76"/>
      <c r="R232" s="76"/>
      <c r="S232" s="76"/>
      <c r="T232" s="77"/>
      <c r="AT232" s="14" t="s">
        <v>168</v>
      </c>
      <c r="AU232" s="14" t="s">
        <v>78</v>
      </c>
    </row>
    <row r="233" s="12" customFormat="1">
      <c r="B233" s="228"/>
      <c r="C233" s="229"/>
      <c r="D233" s="225" t="s">
        <v>170</v>
      </c>
      <c r="E233" s="230" t="s">
        <v>1</v>
      </c>
      <c r="F233" s="231" t="s">
        <v>407</v>
      </c>
      <c r="G233" s="229"/>
      <c r="H233" s="232">
        <v>0.016</v>
      </c>
      <c r="I233" s="233"/>
      <c r="J233" s="229"/>
      <c r="K233" s="229"/>
      <c r="L233" s="234"/>
      <c r="M233" s="250"/>
      <c r="N233" s="251"/>
      <c r="O233" s="251"/>
      <c r="P233" s="251"/>
      <c r="Q233" s="251"/>
      <c r="R233" s="251"/>
      <c r="S233" s="251"/>
      <c r="T233" s="252"/>
      <c r="AT233" s="238" t="s">
        <v>170</v>
      </c>
      <c r="AU233" s="238" t="s">
        <v>78</v>
      </c>
      <c r="AV233" s="12" t="s">
        <v>80</v>
      </c>
      <c r="AW233" s="12" t="s">
        <v>34</v>
      </c>
      <c r="AX233" s="12" t="s">
        <v>78</v>
      </c>
      <c r="AY233" s="238" t="s">
        <v>158</v>
      </c>
    </row>
    <row r="234" s="1" customFormat="1" ht="6.96" customHeight="1">
      <c r="B234" s="54"/>
      <c r="C234" s="55"/>
      <c r="D234" s="55"/>
      <c r="E234" s="55"/>
      <c r="F234" s="55"/>
      <c r="G234" s="55"/>
      <c r="H234" s="55"/>
      <c r="I234" s="164"/>
      <c r="J234" s="55"/>
      <c r="K234" s="55"/>
      <c r="L234" s="40"/>
    </row>
  </sheetData>
  <sheetProtection sheet="1" autoFilter="0" formatColumns="0" formatRows="0" objects="1" scenarios="1" spinCount="100000" saltValue="OmF+aplT4Te0UZW5QeVqWnkS/FSJXaVpGU2uzdU4lQ05PUBFsAOrksZEW8c59wvMU7DLS+Yrjfk/0GMECcRvnw==" hashValue="6bJnu9d72lC5ptQ2WpqnwaDiUAGgfpsiWAPdGnw/PeB0LjpQ6+kRnr639GMa+6tS4t+zs2PXjxWALPEjRwcr0g==" algorithmName="SHA-512" password="CC35"/>
  <autoFilter ref="C87:K23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88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131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408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134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ROUND(J86,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ROUND((SUM(BE86:BE98)),  2)</f>
        <v>0</v>
      </c>
      <c r="I35" s="153">
        <v>0.20999999999999999</v>
      </c>
      <c r="J35" s="152">
        <f>ROUND(((SUM(BE86:BE98))*I35),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ROUND((SUM(BF86:BF98)),  2)</f>
        <v>0</v>
      </c>
      <c r="I36" s="153">
        <v>0.14999999999999999</v>
      </c>
      <c r="J36" s="152">
        <f>ROUND(((SUM(BF86:BF98))*I36),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ROUND((SUM(BG86:BG98)),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ROUND((SUM(BH86:BH98)),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ROUND((SUM(BI86:BI98)),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131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1.2 - materiál a práce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Č. Velenice - N. Hrady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J86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409</v>
      </c>
      <c r="E64" s="177"/>
      <c r="F64" s="177"/>
      <c r="G64" s="177"/>
      <c r="H64" s="177"/>
      <c r="I64" s="178"/>
      <c r="J64" s="179">
        <f>J95</f>
        <v>0</v>
      </c>
      <c r="K64" s="175"/>
      <c r="L64" s="180"/>
    </row>
    <row r="65" s="1" customFormat="1" ht="21.84" customHeight="1">
      <c r="B65" s="35"/>
      <c r="C65" s="36"/>
      <c r="D65" s="36"/>
      <c r="E65" s="36"/>
      <c r="F65" s="36"/>
      <c r="G65" s="36"/>
      <c r="H65" s="36"/>
      <c r="I65" s="140"/>
      <c r="J65" s="36"/>
      <c r="K65" s="36"/>
      <c r="L65" s="40"/>
    </row>
    <row r="66" s="1" customFormat="1" ht="6.96" customHeight="1">
      <c r="B66" s="54"/>
      <c r="C66" s="55"/>
      <c r="D66" s="55"/>
      <c r="E66" s="55"/>
      <c r="F66" s="55"/>
      <c r="G66" s="55"/>
      <c r="H66" s="55"/>
      <c r="I66" s="164"/>
      <c r="J66" s="55"/>
      <c r="K66" s="55"/>
      <c r="L66" s="40"/>
    </row>
    <row r="70" s="1" customFormat="1" ht="6.96" customHeight="1">
      <c r="B70" s="56"/>
      <c r="C70" s="57"/>
      <c r="D70" s="57"/>
      <c r="E70" s="57"/>
      <c r="F70" s="57"/>
      <c r="G70" s="57"/>
      <c r="H70" s="57"/>
      <c r="I70" s="167"/>
      <c r="J70" s="57"/>
      <c r="K70" s="57"/>
      <c r="L70" s="40"/>
    </row>
    <row r="71" s="1" customFormat="1" ht="24.96" customHeight="1">
      <c r="B71" s="35"/>
      <c r="C71" s="20" t="s">
        <v>143</v>
      </c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6.96" customHeight="1">
      <c r="B72" s="35"/>
      <c r="C72" s="36"/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2" customHeight="1">
      <c r="B73" s="35"/>
      <c r="C73" s="29" t="s">
        <v>16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16.5" customHeight="1">
      <c r="B74" s="35"/>
      <c r="C74" s="36"/>
      <c r="D74" s="36"/>
      <c r="E74" s="168" t="str">
        <f>E7</f>
        <v>Opravné práce v úseku Č. Velenice - Borovany</v>
      </c>
      <c r="F74" s="29"/>
      <c r="G74" s="29"/>
      <c r="H74" s="29"/>
      <c r="I74" s="140"/>
      <c r="J74" s="36"/>
      <c r="K74" s="36"/>
      <c r="L74" s="40"/>
    </row>
    <row r="75" ht="12" customHeight="1">
      <c r="B75" s="18"/>
      <c r="C75" s="29" t="s">
        <v>130</v>
      </c>
      <c r="D75" s="19"/>
      <c r="E75" s="19"/>
      <c r="F75" s="19"/>
      <c r="G75" s="19"/>
      <c r="H75" s="19"/>
      <c r="I75" s="133"/>
      <c r="J75" s="19"/>
      <c r="K75" s="19"/>
      <c r="L75" s="17"/>
    </row>
    <row r="76" s="1" customFormat="1" ht="16.5" customHeight="1">
      <c r="B76" s="35"/>
      <c r="C76" s="36"/>
      <c r="D76" s="36"/>
      <c r="E76" s="168" t="s">
        <v>131</v>
      </c>
      <c r="F76" s="36"/>
      <c r="G76" s="36"/>
      <c r="H76" s="36"/>
      <c r="I76" s="140"/>
      <c r="J76" s="36"/>
      <c r="K76" s="36"/>
      <c r="L76" s="40"/>
    </row>
    <row r="77" s="1" customFormat="1" ht="12" customHeight="1">
      <c r="B77" s="35"/>
      <c r="C77" s="29" t="s">
        <v>132</v>
      </c>
      <c r="D77" s="36"/>
      <c r="E77" s="36"/>
      <c r="F77" s="36"/>
      <c r="G77" s="36"/>
      <c r="H77" s="36"/>
      <c r="I77" s="140"/>
      <c r="J77" s="36"/>
      <c r="K77" s="36"/>
      <c r="L77" s="40"/>
    </row>
    <row r="78" s="1" customFormat="1" ht="16.5" customHeight="1">
      <c r="B78" s="35"/>
      <c r="C78" s="36"/>
      <c r="D78" s="36"/>
      <c r="E78" s="61" t="str">
        <f>E11</f>
        <v>SO 1.2 - materiál a práce zadavatele</v>
      </c>
      <c r="F78" s="36"/>
      <c r="G78" s="36"/>
      <c r="H78" s="36"/>
      <c r="I78" s="140"/>
      <c r="J78" s="36"/>
      <c r="K78" s="36"/>
      <c r="L78" s="40"/>
    </row>
    <row r="79" s="1" customFormat="1" ht="6.96" customHeight="1">
      <c r="B79" s="35"/>
      <c r="C79" s="36"/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2" customHeight="1">
      <c r="B80" s="35"/>
      <c r="C80" s="29" t="s">
        <v>20</v>
      </c>
      <c r="D80" s="36"/>
      <c r="E80" s="36"/>
      <c r="F80" s="24" t="str">
        <f>F14</f>
        <v>trať dle JŘ č. 199, v úseku Č. Velenice - N. Hrady</v>
      </c>
      <c r="G80" s="36"/>
      <c r="H80" s="36"/>
      <c r="I80" s="142" t="s">
        <v>22</v>
      </c>
      <c r="J80" s="64" t="str">
        <f>IF(J14="","",J14)</f>
        <v>23. 5. 2019</v>
      </c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3.65" customHeight="1">
      <c r="B82" s="35"/>
      <c r="C82" s="29" t="s">
        <v>24</v>
      </c>
      <c r="D82" s="36"/>
      <c r="E82" s="36"/>
      <c r="F82" s="24" t="str">
        <f>E17</f>
        <v>SŽDC,státní organizace,OŘ Plzeň,ST Č.Budějovice</v>
      </c>
      <c r="G82" s="36"/>
      <c r="H82" s="36"/>
      <c r="I82" s="142" t="s">
        <v>32</v>
      </c>
      <c r="J82" s="33" t="str">
        <f>E23</f>
        <v xml:space="preserve"> </v>
      </c>
      <c r="K82" s="36"/>
      <c r="L82" s="40"/>
    </row>
    <row r="83" s="1" customFormat="1" ht="13.65" customHeight="1">
      <c r="B83" s="35"/>
      <c r="C83" s="29" t="s">
        <v>30</v>
      </c>
      <c r="D83" s="36"/>
      <c r="E83" s="36"/>
      <c r="F83" s="24" t="str">
        <f>IF(E20="","",E20)</f>
        <v>Vyplň údaj</v>
      </c>
      <c r="G83" s="36"/>
      <c r="H83" s="36"/>
      <c r="I83" s="142" t="s">
        <v>35</v>
      </c>
      <c r="J83" s="33" t="str">
        <f>E26</f>
        <v xml:space="preserve"> </v>
      </c>
      <c r="K83" s="36"/>
      <c r="L83" s="40"/>
    </row>
    <row r="84" s="1" customFormat="1" ht="10.32" customHeight="1">
      <c r="B84" s="35"/>
      <c r="C84" s="36"/>
      <c r="D84" s="36"/>
      <c r="E84" s="36"/>
      <c r="F84" s="36"/>
      <c r="G84" s="36"/>
      <c r="H84" s="36"/>
      <c r="I84" s="140"/>
      <c r="J84" s="36"/>
      <c r="K84" s="36"/>
      <c r="L84" s="40"/>
    </row>
    <row r="85" s="10" customFormat="1" ht="29.28" customHeight="1">
      <c r="B85" s="187"/>
      <c r="C85" s="188" t="s">
        <v>144</v>
      </c>
      <c r="D85" s="189" t="s">
        <v>56</v>
      </c>
      <c r="E85" s="189" t="s">
        <v>52</v>
      </c>
      <c r="F85" s="189" t="s">
        <v>53</v>
      </c>
      <c r="G85" s="189" t="s">
        <v>145</v>
      </c>
      <c r="H85" s="189" t="s">
        <v>146</v>
      </c>
      <c r="I85" s="190" t="s">
        <v>147</v>
      </c>
      <c r="J85" s="189" t="s">
        <v>137</v>
      </c>
      <c r="K85" s="191" t="s">
        <v>148</v>
      </c>
      <c r="L85" s="192"/>
      <c r="M85" s="85" t="s">
        <v>1</v>
      </c>
      <c r="N85" s="86" t="s">
        <v>41</v>
      </c>
      <c r="O85" s="86" t="s">
        <v>149</v>
      </c>
      <c r="P85" s="86" t="s">
        <v>150</v>
      </c>
      <c r="Q85" s="86" t="s">
        <v>151</v>
      </c>
      <c r="R85" s="86" t="s">
        <v>152</v>
      </c>
      <c r="S85" s="86" t="s">
        <v>153</v>
      </c>
      <c r="T85" s="87" t="s">
        <v>154</v>
      </c>
    </row>
    <row r="86" s="1" customFormat="1" ht="22.8" customHeight="1">
      <c r="B86" s="35"/>
      <c r="C86" s="92" t="s">
        <v>155</v>
      </c>
      <c r="D86" s="36"/>
      <c r="E86" s="36"/>
      <c r="F86" s="36"/>
      <c r="G86" s="36"/>
      <c r="H86" s="36"/>
      <c r="I86" s="140"/>
      <c r="J86" s="193">
        <f>BK86</f>
        <v>0</v>
      </c>
      <c r="K86" s="36"/>
      <c r="L86" s="40"/>
      <c r="M86" s="88"/>
      <c r="N86" s="89"/>
      <c r="O86" s="89"/>
      <c r="P86" s="194">
        <f>P87+SUM(P88:P95)</f>
        <v>0</v>
      </c>
      <c r="Q86" s="89"/>
      <c r="R86" s="194">
        <f>R87+SUM(R88:R95)</f>
        <v>2.4695</v>
      </c>
      <c r="S86" s="89"/>
      <c r="T86" s="195">
        <f>T87+SUM(T88:T95)</f>
        <v>0</v>
      </c>
      <c r="AT86" s="14" t="s">
        <v>70</v>
      </c>
      <c r="AU86" s="14" t="s">
        <v>139</v>
      </c>
      <c r="BK86" s="196">
        <f>BK87+SUM(BK88:BK95)</f>
        <v>0</v>
      </c>
    </row>
    <row r="87" s="1" customFormat="1" ht="22.5" customHeight="1">
      <c r="B87" s="35"/>
      <c r="C87" s="239" t="s">
        <v>78</v>
      </c>
      <c r="D87" s="239" t="s">
        <v>273</v>
      </c>
      <c r="E87" s="240" t="s">
        <v>410</v>
      </c>
      <c r="F87" s="241" t="s">
        <v>411</v>
      </c>
      <c r="G87" s="242" t="s">
        <v>186</v>
      </c>
      <c r="H87" s="243">
        <v>45</v>
      </c>
      <c r="I87" s="244"/>
      <c r="J87" s="245">
        <f>ROUND(I87*H87,2)</f>
        <v>0</v>
      </c>
      <c r="K87" s="241" t="s">
        <v>165</v>
      </c>
      <c r="L87" s="246"/>
      <c r="M87" s="247" t="s">
        <v>1</v>
      </c>
      <c r="N87" s="248" t="s">
        <v>42</v>
      </c>
      <c r="O87" s="76"/>
      <c r="P87" s="222">
        <f>O87*H87</f>
        <v>0</v>
      </c>
      <c r="Q87" s="222">
        <v>0</v>
      </c>
      <c r="R87" s="222">
        <f>Q87*H87</f>
        <v>0</v>
      </c>
      <c r="S87" s="222">
        <v>0</v>
      </c>
      <c r="T87" s="223">
        <f>S87*H87</f>
        <v>0</v>
      </c>
      <c r="AR87" s="14" t="s">
        <v>212</v>
      </c>
      <c r="AT87" s="14" t="s">
        <v>273</v>
      </c>
      <c r="AU87" s="14" t="s">
        <v>71</v>
      </c>
      <c r="AY87" s="14" t="s">
        <v>158</v>
      </c>
      <c r="BE87" s="224">
        <f>IF(N87="základní",J87,0)</f>
        <v>0</v>
      </c>
      <c r="BF87" s="224">
        <f>IF(N87="snížená",J87,0)</f>
        <v>0</v>
      </c>
      <c r="BG87" s="224">
        <f>IF(N87="zákl. přenesená",J87,0)</f>
        <v>0</v>
      </c>
      <c r="BH87" s="224">
        <f>IF(N87="sníž. přenesená",J87,0)</f>
        <v>0</v>
      </c>
      <c r="BI87" s="224">
        <f>IF(N87="nulová",J87,0)</f>
        <v>0</v>
      </c>
      <c r="BJ87" s="14" t="s">
        <v>78</v>
      </c>
      <c r="BK87" s="224">
        <f>ROUND(I87*H87,2)</f>
        <v>0</v>
      </c>
      <c r="BL87" s="14" t="s">
        <v>166</v>
      </c>
      <c r="BM87" s="14" t="s">
        <v>412</v>
      </c>
    </row>
    <row r="88" s="1" customFormat="1">
      <c r="B88" s="35"/>
      <c r="C88" s="36"/>
      <c r="D88" s="225" t="s">
        <v>168</v>
      </c>
      <c r="E88" s="36"/>
      <c r="F88" s="226" t="s">
        <v>411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168</v>
      </c>
      <c r="AU88" s="14" t="s">
        <v>71</v>
      </c>
    </row>
    <row r="89" s="1" customFormat="1">
      <c r="B89" s="35"/>
      <c r="C89" s="36"/>
      <c r="D89" s="225" t="s">
        <v>278</v>
      </c>
      <c r="E89" s="36"/>
      <c r="F89" s="249" t="s">
        <v>413</v>
      </c>
      <c r="G89" s="36"/>
      <c r="H89" s="36"/>
      <c r="I89" s="140"/>
      <c r="J89" s="36"/>
      <c r="K89" s="36"/>
      <c r="L89" s="40"/>
      <c r="M89" s="227"/>
      <c r="N89" s="76"/>
      <c r="O89" s="76"/>
      <c r="P89" s="76"/>
      <c r="Q89" s="76"/>
      <c r="R89" s="76"/>
      <c r="S89" s="76"/>
      <c r="T89" s="77"/>
      <c r="AT89" s="14" t="s">
        <v>278</v>
      </c>
      <c r="AU89" s="14" t="s">
        <v>71</v>
      </c>
    </row>
    <row r="90" s="12" customFormat="1">
      <c r="B90" s="228"/>
      <c r="C90" s="229"/>
      <c r="D90" s="225" t="s">
        <v>170</v>
      </c>
      <c r="E90" s="230" t="s">
        <v>1</v>
      </c>
      <c r="F90" s="231" t="s">
        <v>189</v>
      </c>
      <c r="G90" s="229"/>
      <c r="H90" s="232">
        <v>45</v>
      </c>
      <c r="I90" s="233"/>
      <c r="J90" s="229"/>
      <c r="K90" s="229"/>
      <c r="L90" s="234"/>
      <c r="M90" s="235"/>
      <c r="N90" s="236"/>
      <c r="O90" s="236"/>
      <c r="P90" s="236"/>
      <c r="Q90" s="236"/>
      <c r="R90" s="236"/>
      <c r="S90" s="236"/>
      <c r="T90" s="237"/>
      <c r="AT90" s="238" t="s">
        <v>170</v>
      </c>
      <c r="AU90" s="238" t="s">
        <v>71</v>
      </c>
      <c r="AV90" s="12" t="s">
        <v>80</v>
      </c>
      <c r="AW90" s="12" t="s">
        <v>34</v>
      </c>
      <c r="AX90" s="12" t="s">
        <v>78</v>
      </c>
      <c r="AY90" s="238" t="s">
        <v>158</v>
      </c>
    </row>
    <row r="91" s="1" customFormat="1" ht="22.5" customHeight="1">
      <c r="B91" s="35"/>
      <c r="C91" s="239" t="s">
        <v>80</v>
      </c>
      <c r="D91" s="239" t="s">
        <v>273</v>
      </c>
      <c r="E91" s="240" t="s">
        <v>414</v>
      </c>
      <c r="F91" s="241" t="s">
        <v>415</v>
      </c>
      <c r="G91" s="242" t="s">
        <v>197</v>
      </c>
      <c r="H91" s="243">
        <v>50</v>
      </c>
      <c r="I91" s="244"/>
      <c r="J91" s="245">
        <f>ROUND(I91*H91,2)</f>
        <v>0</v>
      </c>
      <c r="K91" s="241" t="s">
        <v>165</v>
      </c>
      <c r="L91" s="246"/>
      <c r="M91" s="247" t="s">
        <v>1</v>
      </c>
      <c r="N91" s="248" t="s">
        <v>42</v>
      </c>
      <c r="O91" s="76"/>
      <c r="P91" s="222">
        <f>O91*H91</f>
        <v>0</v>
      </c>
      <c r="Q91" s="222">
        <v>0.049390000000000003</v>
      </c>
      <c r="R91" s="222">
        <f>Q91*H91</f>
        <v>2.4695</v>
      </c>
      <c r="S91" s="222">
        <v>0</v>
      </c>
      <c r="T91" s="223">
        <f>S91*H91</f>
        <v>0</v>
      </c>
      <c r="AR91" s="14" t="s">
        <v>212</v>
      </c>
      <c r="AT91" s="14" t="s">
        <v>273</v>
      </c>
      <c r="AU91" s="14" t="s">
        <v>71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416</v>
      </c>
    </row>
    <row r="92" s="1" customFormat="1">
      <c r="B92" s="35"/>
      <c r="C92" s="36"/>
      <c r="D92" s="225" t="s">
        <v>168</v>
      </c>
      <c r="E92" s="36"/>
      <c r="F92" s="226" t="s">
        <v>415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71</v>
      </c>
    </row>
    <row r="93" s="1" customFormat="1">
      <c r="B93" s="35"/>
      <c r="C93" s="36"/>
      <c r="D93" s="225" t="s">
        <v>278</v>
      </c>
      <c r="E93" s="36"/>
      <c r="F93" s="249" t="s">
        <v>413</v>
      </c>
      <c r="G93" s="36"/>
      <c r="H93" s="36"/>
      <c r="I93" s="140"/>
      <c r="J93" s="36"/>
      <c r="K93" s="36"/>
      <c r="L93" s="40"/>
      <c r="M93" s="227"/>
      <c r="N93" s="76"/>
      <c r="O93" s="76"/>
      <c r="P93" s="76"/>
      <c r="Q93" s="76"/>
      <c r="R93" s="76"/>
      <c r="S93" s="76"/>
      <c r="T93" s="77"/>
      <c r="AT93" s="14" t="s">
        <v>278</v>
      </c>
      <c r="AU93" s="14" t="s">
        <v>71</v>
      </c>
    </row>
    <row r="94" s="12" customFormat="1">
      <c r="B94" s="228"/>
      <c r="C94" s="229"/>
      <c r="D94" s="225" t="s">
        <v>170</v>
      </c>
      <c r="E94" s="230" t="s">
        <v>1</v>
      </c>
      <c r="F94" s="231" t="s">
        <v>417</v>
      </c>
      <c r="G94" s="229"/>
      <c r="H94" s="232">
        <v>50</v>
      </c>
      <c r="I94" s="233"/>
      <c r="J94" s="229"/>
      <c r="K94" s="229"/>
      <c r="L94" s="234"/>
      <c r="M94" s="235"/>
      <c r="N94" s="236"/>
      <c r="O94" s="236"/>
      <c r="P94" s="236"/>
      <c r="Q94" s="236"/>
      <c r="R94" s="236"/>
      <c r="S94" s="236"/>
      <c r="T94" s="237"/>
      <c r="AT94" s="238" t="s">
        <v>170</v>
      </c>
      <c r="AU94" s="238" t="s">
        <v>71</v>
      </c>
      <c r="AV94" s="12" t="s">
        <v>80</v>
      </c>
      <c r="AW94" s="12" t="s">
        <v>34</v>
      </c>
      <c r="AX94" s="12" t="s">
        <v>78</v>
      </c>
      <c r="AY94" s="238" t="s">
        <v>158</v>
      </c>
    </row>
    <row r="95" s="11" customFormat="1" ht="25.92" customHeight="1">
      <c r="B95" s="197"/>
      <c r="C95" s="198"/>
      <c r="D95" s="199" t="s">
        <v>70</v>
      </c>
      <c r="E95" s="200" t="s">
        <v>418</v>
      </c>
      <c r="F95" s="200" t="s">
        <v>419</v>
      </c>
      <c r="G95" s="198"/>
      <c r="H95" s="198"/>
      <c r="I95" s="201"/>
      <c r="J95" s="202">
        <f>BK95</f>
        <v>0</v>
      </c>
      <c r="K95" s="198"/>
      <c r="L95" s="203"/>
      <c r="M95" s="204"/>
      <c r="N95" s="205"/>
      <c r="O95" s="205"/>
      <c r="P95" s="206">
        <f>SUM(P96:P98)</f>
        <v>0</v>
      </c>
      <c r="Q95" s="205"/>
      <c r="R95" s="206">
        <f>SUM(R96:R98)</f>
        <v>0</v>
      </c>
      <c r="S95" s="205"/>
      <c r="T95" s="207">
        <f>SUM(T96:T98)</f>
        <v>0</v>
      </c>
      <c r="AR95" s="208" t="s">
        <v>159</v>
      </c>
      <c r="AT95" s="209" t="s">
        <v>70</v>
      </c>
      <c r="AU95" s="209" t="s">
        <v>71</v>
      </c>
      <c r="AY95" s="208" t="s">
        <v>158</v>
      </c>
      <c r="BK95" s="210">
        <f>SUM(BK96:BK98)</f>
        <v>0</v>
      </c>
    </row>
    <row r="96" s="1" customFormat="1" ht="22.5" customHeight="1">
      <c r="B96" s="35"/>
      <c r="C96" s="213" t="s">
        <v>177</v>
      </c>
      <c r="D96" s="213" t="s">
        <v>161</v>
      </c>
      <c r="E96" s="214" t="s">
        <v>420</v>
      </c>
      <c r="F96" s="215" t="s">
        <v>421</v>
      </c>
      <c r="G96" s="216" t="s">
        <v>422</v>
      </c>
      <c r="H96" s="253"/>
      <c r="I96" s="218"/>
      <c r="J96" s="219">
        <f>ROUND(I96*H96,2)</f>
        <v>0</v>
      </c>
      <c r="K96" s="215" t="s">
        <v>165</v>
      </c>
      <c r="L96" s="40"/>
      <c r="M96" s="220" t="s">
        <v>1</v>
      </c>
      <c r="N96" s="221" t="s">
        <v>42</v>
      </c>
      <c r="O96" s="76"/>
      <c r="P96" s="222">
        <f>O96*H96</f>
        <v>0</v>
      </c>
      <c r="Q96" s="222">
        <v>0</v>
      </c>
      <c r="R96" s="222">
        <f>Q96*H96</f>
        <v>0</v>
      </c>
      <c r="S96" s="222">
        <v>0</v>
      </c>
      <c r="T96" s="223">
        <f>S96*H96</f>
        <v>0</v>
      </c>
      <c r="AR96" s="14" t="s">
        <v>166</v>
      </c>
      <c r="AT96" s="14" t="s">
        <v>161</v>
      </c>
      <c r="AU96" s="14" t="s">
        <v>78</v>
      </c>
      <c r="AY96" s="14" t="s">
        <v>158</v>
      </c>
      <c r="BE96" s="224">
        <f>IF(N96="základní",J96,0)</f>
        <v>0</v>
      </c>
      <c r="BF96" s="224">
        <f>IF(N96="snížená",J96,0)</f>
        <v>0</v>
      </c>
      <c r="BG96" s="224">
        <f>IF(N96="zákl. přenesená",J96,0)</f>
        <v>0</v>
      </c>
      <c r="BH96" s="224">
        <f>IF(N96="sníž. přenesená",J96,0)</f>
        <v>0</v>
      </c>
      <c r="BI96" s="224">
        <f>IF(N96="nulová",J96,0)</f>
        <v>0</v>
      </c>
      <c r="BJ96" s="14" t="s">
        <v>78</v>
      </c>
      <c r="BK96" s="224">
        <f>ROUND(I96*H96,2)</f>
        <v>0</v>
      </c>
      <c r="BL96" s="14" t="s">
        <v>166</v>
      </c>
      <c r="BM96" s="14" t="s">
        <v>423</v>
      </c>
    </row>
    <row r="97" s="1" customFormat="1">
      <c r="B97" s="35"/>
      <c r="C97" s="36"/>
      <c r="D97" s="225" t="s">
        <v>168</v>
      </c>
      <c r="E97" s="36"/>
      <c r="F97" s="226" t="s">
        <v>421</v>
      </c>
      <c r="G97" s="36"/>
      <c r="H97" s="36"/>
      <c r="I97" s="140"/>
      <c r="J97" s="36"/>
      <c r="K97" s="36"/>
      <c r="L97" s="40"/>
      <c r="M97" s="227"/>
      <c r="N97" s="76"/>
      <c r="O97" s="76"/>
      <c r="P97" s="76"/>
      <c r="Q97" s="76"/>
      <c r="R97" s="76"/>
      <c r="S97" s="76"/>
      <c r="T97" s="77"/>
      <c r="AT97" s="14" t="s">
        <v>168</v>
      </c>
      <c r="AU97" s="14" t="s">
        <v>78</v>
      </c>
    </row>
    <row r="98" s="1" customFormat="1">
      <c r="B98" s="35"/>
      <c r="C98" s="36"/>
      <c r="D98" s="225" t="s">
        <v>278</v>
      </c>
      <c r="E98" s="36"/>
      <c r="F98" s="249" t="s">
        <v>413</v>
      </c>
      <c r="G98" s="36"/>
      <c r="H98" s="36"/>
      <c r="I98" s="140"/>
      <c r="J98" s="36"/>
      <c r="K98" s="36"/>
      <c r="L98" s="40"/>
      <c r="M98" s="254"/>
      <c r="N98" s="255"/>
      <c r="O98" s="255"/>
      <c r="P98" s="255"/>
      <c r="Q98" s="255"/>
      <c r="R98" s="255"/>
      <c r="S98" s="255"/>
      <c r="T98" s="256"/>
      <c r="AT98" s="14" t="s">
        <v>278</v>
      </c>
      <c r="AU98" s="14" t="s">
        <v>78</v>
      </c>
    </row>
    <row r="99" s="1" customFormat="1" ht="6.96" customHeight="1">
      <c r="B99" s="54"/>
      <c r="C99" s="55"/>
      <c r="D99" s="55"/>
      <c r="E99" s="55"/>
      <c r="F99" s="55"/>
      <c r="G99" s="55"/>
      <c r="H99" s="55"/>
      <c r="I99" s="164"/>
      <c r="J99" s="55"/>
      <c r="K99" s="55"/>
      <c r="L99" s="40"/>
    </row>
  </sheetData>
  <sheetProtection sheet="1" autoFilter="0" formatColumns="0" formatRows="0" objects="1" scenarios="1" spinCount="100000" saltValue="Fy6DyFf20Lj4tIKHrxI6y673VYUFYZjQxWGoTmeKKByB3PCgJRD9pZpcl3pMjCP8iEz3V8F+fTrWNjREc6f4wQ==" hashValue="tDgTukQUP0nYNFlVQ3kL7PP7SwXkyOPRXDWhQsyWdc9NwP6uTghIat8dq/anCSCyj30N+X78G+HMjkJ7+ldEyA==" algorithmName="SHA-512" password="CC35"/>
  <autoFilter ref="C85:K9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93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424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425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134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ROUND((SUM(BE88:BE227)),  2)</f>
        <v>0</v>
      </c>
      <c r="I35" s="153">
        <v>0.20999999999999999</v>
      </c>
      <c r="J35" s="152">
        <f>ROUND(((SUM(BE88:BE227))*I35),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ROUND((SUM(BF88:BF227)),  2)</f>
        <v>0</v>
      </c>
      <c r="I36" s="153">
        <v>0.14999999999999999</v>
      </c>
      <c r="J36" s="152">
        <f>ROUND(((SUM(BF88:BF227))*I36),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ROUND((SUM(BG88:BG227)),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ROUND((SUM(BH88:BH227)),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ROUND((SUM(BI88:BI227)),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424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2.1 - železniční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Č. Velenice - N. Hrady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J177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424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2.1 - železniční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Č. Velenice - N. Hrady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P89+P177</f>
        <v>0</v>
      </c>
      <c r="Q88" s="89"/>
      <c r="R88" s="194">
        <f>R89+R177</f>
        <v>24.667200000000001</v>
      </c>
      <c r="S88" s="89"/>
      <c r="T88" s="195">
        <f>T89+T177</f>
        <v>0</v>
      </c>
      <c r="AT88" s="14" t="s">
        <v>70</v>
      </c>
      <c r="AU88" s="14" t="s">
        <v>139</v>
      </c>
      <c r="BK88" s="196">
        <f>BK89+BK177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24.667200000000001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SUM(P91:P176)</f>
        <v>0</v>
      </c>
      <c r="Q90" s="205"/>
      <c r="R90" s="206">
        <f>SUM(R91:R176)</f>
        <v>24.667200000000001</v>
      </c>
      <c r="S90" s="205"/>
      <c r="T90" s="207">
        <f>SUM(T91:T176)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SUM(BK91:BK176)</f>
        <v>0</v>
      </c>
    </row>
    <row r="91" s="1" customFormat="1" ht="22.5" customHeight="1">
      <c r="B91" s="35"/>
      <c r="C91" s="213" t="s">
        <v>78</v>
      </c>
      <c r="D91" s="213" t="s">
        <v>161</v>
      </c>
      <c r="E91" s="214" t="s">
        <v>162</v>
      </c>
      <c r="F91" s="215" t="s">
        <v>163</v>
      </c>
      <c r="G91" s="216" t="s">
        <v>164</v>
      </c>
      <c r="H91" s="217">
        <v>10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426</v>
      </c>
    </row>
    <row r="92" s="1" customFormat="1">
      <c r="B92" s="35"/>
      <c r="C92" s="36"/>
      <c r="D92" s="225" t="s">
        <v>168</v>
      </c>
      <c r="E92" s="36"/>
      <c r="F92" s="226" t="s">
        <v>169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171</v>
      </c>
      <c r="G93" s="229"/>
      <c r="H93" s="232">
        <v>10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80</v>
      </c>
      <c r="D94" s="213" t="s">
        <v>161</v>
      </c>
      <c r="E94" s="214" t="s">
        <v>172</v>
      </c>
      <c r="F94" s="215" t="s">
        <v>173</v>
      </c>
      <c r="G94" s="216" t="s">
        <v>164</v>
      </c>
      <c r="H94" s="217">
        <v>15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427</v>
      </c>
    </row>
    <row r="95" s="1" customFormat="1">
      <c r="B95" s="35"/>
      <c r="C95" s="36"/>
      <c r="D95" s="225" t="s">
        <v>168</v>
      </c>
      <c r="E95" s="36"/>
      <c r="F95" s="226" t="s">
        <v>175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428</v>
      </c>
      <c r="G96" s="229"/>
      <c r="H96" s="232">
        <v>15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177</v>
      </c>
      <c r="D97" s="213" t="s">
        <v>161</v>
      </c>
      <c r="E97" s="214" t="s">
        <v>178</v>
      </c>
      <c r="F97" s="215" t="s">
        <v>179</v>
      </c>
      <c r="G97" s="216" t="s">
        <v>180</v>
      </c>
      <c r="H97" s="217">
        <v>0.20000000000000001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429</v>
      </c>
    </row>
    <row r="98" s="1" customFormat="1">
      <c r="B98" s="35"/>
      <c r="C98" s="36"/>
      <c r="D98" s="225" t="s">
        <v>168</v>
      </c>
      <c r="E98" s="36"/>
      <c r="F98" s="226" t="s">
        <v>182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183</v>
      </c>
      <c r="G99" s="229"/>
      <c r="H99" s="232">
        <v>0.20000000000000001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166</v>
      </c>
      <c r="D100" s="213" t="s">
        <v>161</v>
      </c>
      <c r="E100" s="214" t="s">
        <v>184</v>
      </c>
      <c r="F100" s="215" t="s">
        <v>185</v>
      </c>
      <c r="G100" s="216" t="s">
        <v>186</v>
      </c>
      <c r="H100" s="217">
        <v>10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430</v>
      </c>
    </row>
    <row r="101" s="1" customFormat="1">
      <c r="B101" s="35"/>
      <c r="C101" s="36"/>
      <c r="D101" s="225" t="s">
        <v>168</v>
      </c>
      <c r="E101" s="36"/>
      <c r="F101" s="226" t="s">
        <v>188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171</v>
      </c>
      <c r="G102" s="229"/>
      <c r="H102" s="232">
        <v>10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402</v>
      </c>
      <c r="D103" s="213" t="s">
        <v>161</v>
      </c>
      <c r="E103" s="214" t="s">
        <v>431</v>
      </c>
      <c r="F103" s="215" t="s">
        <v>432</v>
      </c>
      <c r="G103" s="216" t="s">
        <v>186</v>
      </c>
      <c r="H103" s="217">
        <v>10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433</v>
      </c>
    </row>
    <row r="104" s="1" customFormat="1">
      <c r="B104" s="35"/>
      <c r="C104" s="36"/>
      <c r="D104" s="225" t="s">
        <v>168</v>
      </c>
      <c r="E104" s="36"/>
      <c r="F104" s="226" t="s">
        <v>434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171</v>
      </c>
      <c r="G105" s="229"/>
      <c r="H105" s="232">
        <v>10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201</v>
      </c>
      <c r="D106" s="213" t="s">
        <v>161</v>
      </c>
      <c r="E106" s="214" t="s">
        <v>195</v>
      </c>
      <c r="F106" s="215" t="s">
        <v>196</v>
      </c>
      <c r="G106" s="216" t="s">
        <v>197</v>
      </c>
      <c r="H106" s="217">
        <v>65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435</v>
      </c>
    </row>
    <row r="107" s="1" customFormat="1">
      <c r="B107" s="35"/>
      <c r="C107" s="36"/>
      <c r="D107" s="225" t="s">
        <v>168</v>
      </c>
      <c r="E107" s="36"/>
      <c r="F107" s="226" t="s">
        <v>199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436</v>
      </c>
      <c r="G108" s="229"/>
      <c r="H108" s="232">
        <v>65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194</v>
      </c>
      <c r="D109" s="213" t="s">
        <v>161</v>
      </c>
      <c r="E109" s="214" t="s">
        <v>202</v>
      </c>
      <c r="F109" s="215" t="s">
        <v>203</v>
      </c>
      <c r="G109" s="216" t="s">
        <v>186</v>
      </c>
      <c r="H109" s="217">
        <v>6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437</v>
      </c>
    </row>
    <row r="110" s="1" customFormat="1">
      <c r="B110" s="35"/>
      <c r="C110" s="36"/>
      <c r="D110" s="225" t="s">
        <v>168</v>
      </c>
      <c r="E110" s="36"/>
      <c r="F110" s="226" t="s">
        <v>205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438</v>
      </c>
      <c r="G111" s="229"/>
      <c r="H111" s="232">
        <v>6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13" t="s">
        <v>212</v>
      </c>
      <c r="D112" s="213" t="s">
        <v>161</v>
      </c>
      <c r="E112" s="214" t="s">
        <v>208</v>
      </c>
      <c r="F112" s="215" t="s">
        <v>209</v>
      </c>
      <c r="G112" s="216" t="s">
        <v>180</v>
      </c>
      <c r="H112" s="217">
        <v>0.20000000000000001</v>
      </c>
      <c r="I112" s="218"/>
      <c r="J112" s="219">
        <f>ROUND(I112*H112,2)</f>
        <v>0</v>
      </c>
      <c r="K112" s="215" t="s">
        <v>165</v>
      </c>
      <c r="L112" s="40"/>
      <c r="M112" s="220" t="s">
        <v>1</v>
      </c>
      <c r="N112" s="221" t="s">
        <v>42</v>
      </c>
      <c r="O112" s="76"/>
      <c r="P112" s="222">
        <f>O112*H112</f>
        <v>0</v>
      </c>
      <c r="Q112" s="222">
        <v>0</v>
      </c>
      <c r="R112" s="222">
        <f>Q112*H112</f>
        <v>0</v>
      </c>
      <c r="S112" s="222">
        <v>0</v>
      </c>
      <c r="T112" s="223">
        <f>S112*H112</f>
        <v>0</v>
      </c>
      <c r="AR112" s="14" t="s">
        <v>166</v>
      </c>
      <c r="AT112" s="14" t="s">
        <v>161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439</v>
      </c>
    </row>
    <row r="113" s="1" customFormat="1">
      <c r="B113" s="35"/>
      <c r="C113" s="36"/>
      <c r="D113" s="225" t="s">
        <v>168</v>
      </c>
      <c r="E113" s="36"/>
      <c r="F113" s="226" t="s">
        <v>211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2" customFormat="1">
      <c r="B114" s="228"/>
      <c r="C114" s="229"/>
      <c r="D114" s="225" t="s">
        <v>170</v>
      </c>
      <c r="E114" s="230" t="s">
        <v>1</v>
      </c>
      <c r="F114" s="231" t="s">
        <v>183</v>
      </c>
      <c r="G114" s="229"/>
      <c r="H114" s="232">
        <v>0.20000000000000001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170</v>
      </c>
      <c r="AU114" s="238" t="s">
        <v>80</v>
      </c>
      <c r="AV114" s="12" t="s">
        <v>80</v>
      </c>
      <c r="AW114" s="12" t="s">
        <v>34</v>
      </c>
      <c r="AX114" s="12" t="s">
        <v>78</v>
      </c>
      <c r="AY114" s="238" t="s">
        <v>158</v>
      </c>
    </row>
    <row r="115" s="1" customFormat="1" ht="22.5" customHeight="1">
      <c r="B115" s="35"/>
      <c r="C115" s="213" t="s">
        <v>231</v>
      </c>
      <c r="D115" s="213" t="s">
        <v>161</v>
      </c>
      <c r="E115" s="214" t="s">
        <v>213</v>
      </c>
      <c r="F115" s="215" t="s">
        <v>214</v>
      </c>
      <c r="G115" s="216" t="s">
        <v>215</v>
      </c>
      <c r="H115" s="217">
        <v>6</v>
      </c>
      <c r="I115" s="218"/>
      <c r="J115" s="219">
        <f>ROUND(I115*H115,2)</f>
        <v>0</v>
      </c>
      <c r="K115" s="215" t="s">
        <v>165</v>
      </c>
      <c r="L115" s="40"/>
      <c r="M115" s="220" t="s">
        <v>1</v>
      </c>
      <c r="N115" s="221" t="s">
        <v>42</v>
      </c>
      <c r="O115" s="76"/>
      <c r="P115" s="222">
        <f>O115*H115</f>
        <v>0</v>
      </c>
      <c r="Q115" s="222">
        <v>0</v>
      </c>
      <c r="R115" s="222">
        <f>Q115*H115</f>
        <v>0</v>
      </c>
      <c r="S115" s="222">
        <v>0</v>
      </c>
      <c r="T115" s="223">
        <f>S115*H115</f>
        <v>0</v>
      </c>
      <c r="AR115" s="14" t="s">
        <v>166</v>
      </c>
      <c r="AT115" s="14" t="s">
        <v>161</v>
      </c>
      <c r="AU115" s="14" t="s">
        <v>80</v>
      </c>
      <c r="AY115" s="14" t="s">
        <v>158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4" t="s">
        <v>78</v>
      </c>
      <c r="BK115" s="224">
        <f>ROUND(I115*H115,2)</f>
        <v>0</v>
      </c>
      <c r="BL115" s="14" t="s">
        <v>166</v>
      </c>
      <c r="BM115" s="14" t="s">
        <v>440</v>
      </c>
    </row>
    <row r="116" s="1" customFormat="1">
      <c r="B116" s="35"/>
      <c r="C116" s="36"/>
      <c r="D116" s="225" t="s">
        <v>168</v>
      </c>
      <c r="E116" s="36"/>
      <c r="F116" s="226" t="s">
        <v>217</v>
      </c>
      <c r="G116" s="36"/>
      <c r="H116" s="36"/>
      <c r="I116" s="140"/>
      <c r="J116" s="36"/>
      <c r="K116" s="36"/>
      <c r="L116" s="40"/>
      <c r="M116" s="227"/>
      <c r="N116" s="76"/>
      <c r="O116" s="76"/>
      <c r="P116" s="76"/>
      <c r="Q116" s="76"/>
      <c r="R116" s="76"/>
      <c r="S116" s="76"/>
      <c r="T116" s="77"/>
      <c r="AT116" s="14" t="s">
        <v>168</v>
      </c>
      <c r="AU116" s="14" t="s">
        <v>80</v>
      </c>
    </row>
    <row r="117" s="12" customFormat="1">
      <c r="B117" s="228"/>
      <c r="C117" s="229"/>
      <c r="D117" s="225" t="s">
        <v>170</v>
      </c>
      <c r="E117" s="230" t="s">
        <v>1</v>
      </c>
      <c r="F117" s="231" t="s">
        <v>315</v>
      </c>
      <c r="G117" s="229"/>
      <c r="H117" s="232">
        <v>6</v>
      </c>
      <c r="I117" s="233"/>
      <c r="J117" s="229"/>
      <c r="K117" s="229"/>
      <c r="L117" s="234"/>
      <c r="M117" s="235"/>
      <c r="N117" s="236"/>
      <c r="O117" s="236"/>
      <c r="P117" s="236"/>
      <c r="Q117" s="236"/>
      <c r="R117" s="236"/>
      <c r="S117" s="236"/>
      <c r="T117" s="237"/>
      <c r="AT117" s="238" t="s">
        <v>170</v>
      </c>
      <c r="AU117" s="238" t="s">
        <v>80</v>
      </c>
      <c r="AV117" s="12" t="s">
        <v>80</v>
      </c>
      <c r="AW117" s="12" t="s">
        <v>34</v>
      </c>
      <c r="AX117" s="12" t="s">
        <v>78</v>
      </c>
      <c r="AY117" s="238" t="s">
        <v>158</v>
      </c>
    </row>
    <row r="118" s="1" customFormat="1" ht="22.5" customHeight="1">
      <c r="B118" s="35"/>
      <c r="C118" s="213" t="s">
        <v>441</v>
      </c>
      <c r="D118" s="213" t="s">
        <v>161</v>
      </c>
      <c r="E118" s="214" t="s">
        <v>220</v>
      </c>
      <c r="F118" s="215" t="s">
        <v>221</v>
      </c>
      <c r="G118" s="216" t="s">
        <v>215</v>
      </c>
      <c r="H118" s="217">
        <v>2</v>
      </c>
      <c r="I118" s="218"/>
      <c r="J118" s="219">
        <f>ROUND(I118*H118,2)</f>
        <v>0</v>
      </c>
      <c r="K118" s="215" t="s">
        <v>165</v>
      </c>
      <c r="L118" s="40"/>
      <c r="M118" s="220" t="s">
        <v>1</v>
      </c>
      <c r="N118" s="221" t="s">
        <v>42</v>
      </c>
      <c r="O118" s="76"/>
      <c r="P118" s="222">
        <f>O118*H118</f>
        <v>0</v>
      </c>
      <c r="Q118" s="222">
        <v>0</v>
      </c>
      <c r="R118" s="222">
        <f>Q118*H118</f>
        <v>0</v>
      </c>
      <c r="S118" s="222">
        <v>0</v>
      </c>
      <c r="T118" s="223">
        <f>S118*H118</f>
        <v>0</v>
      </c>
      <c r="AR118" s="14" t="s">
        <v>166</v>
      </c>
      <c r="AT118" s="14" t="s">
        <v>161</v>
      </c>
      <c r="AU118" s="14" t="s">
        <v>80</v>
      </c>
      <c r="AY118" s="14" t="s">
        <v>158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4" t="s">
        <v>78</v>
      </c>
      <c r="BK118" s="224">
        <f>ROUND(I118*H118,2)</f>
        <v>0</v>
      </c>
      <c r="BL118" s="14" t="s">
        <v>166</v>
      </c>
      <c r="BM118" s="14" t="s">
        <v>442</v>
      </c>
    </row>
    <row r="119" s="1" customFormat="1">
      <c r="B119" s="35"/>
      <c r="C119" s="36"/>
      <c r="D119" s="225" t="s">
        <v>168</v>
      </c>
      <c r="E119" s="36"/>
      <c r="F119" s="226" t="s">
        <v>223</v>
      </c>
      <c r="G119" s="36"/>
      <c r="H119" s="36"/>
      <c r="I119" s="140"/>
      <c r="J119" s="36"/>
      <c r="K119" s="36"/>
      <c r="L119" s="40"/>
      <c r="M119" s="227"/>
      <c r="N119" s="76"/>
      <c r="O119" s="76"/>
      <c r="P119" s="76"/>
      <c r="Q119" s="76"/>
      <c r="R119" s="76"/>
      <c r="S119" s="76"/>
      <c r="T119" s="77"/>
      <c r="AT119" s="14" t="s">
        <v>168</v>
      </c>
      <c r="AU119" s="14" t="s">
        <v>80</v>
      </c>
    </row>
    <row r="120" s="12" customFormat="1">
      <c r="B120" s="228"/>
      <c r="C120" s="229"/>
      <c r="D120" s="225" t="s">
        <v>170</v>
      </c>
      <c r="E120" s="230" t="s">
        <v>1</v>
      </c>
      <c r="F120" s="231" t="s">
        <v>224</v>
      </c>
      <c r="G120" s="229"/>
      <c r="H120" s="232">
        <v>2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170</v>
      </c>
      <c r="AU120" s="238" t="s">
        <v>80</v>
      </c>
      <c r="AV120" s="12" t="s">
        <v>80</v>
      </c>
      <c r="AW120" s="12" t="s">
        <v>34</v>
      </c>
      <c r="AX120" s="12" t="s">
        <v>78</v>
      </c>
      <c r="AY120" s="238" t="s">
        <v>158</v>
      </c>
    </row>
    <row r="121" s="1" customFormat="1" ht="22.5" customHeight="1">
      <c r="B121" s="35"/>
      <c r="C121" s="213" t="s">
        <v>225</v>
      </c>
      <c r="D121" s="213" t="s">
        <v>161</v>
      </c>
      <c r="E121" s="214" t="s">
        <v>226</v>
      </c>
      <c r="F121" s="215" t="s">
        <v>227</v>
      </c>
      <c r="G121" s="216" t="s">
        <v>197</v>
      </c>
      <c r="H121" s="217">
        <v>265</v>
      </c>
      <c r="I121" s="218"/>
      <c r="J121" s="219">
        <f>ROUND(I121*H121,2)</f>
        <v>0</v>
      </c>
      <c r="K121" s="215" t="s">
        <v>165</v>
      </c>
      <c r="L121" s="40"/>
      <c r="M121" s="220" t="s">
        <v>1</v>
      </c>
      <c r="N121" s="221" t="s">
        <v>42</v>
      </c>
      <c r="O121" s="76"/>
      <c r="P121" s="222">
        <f>O121*H121</f>
        <v>0</v>
      </c>
      <c r="Q121" s="222">
        <v>0</v>
      </c>
      <c r="R121" s="222">
        <f>Q121*H121</f>
        <v>0</v>
      </c>
      <c r="S121" s="222">
        <v>0</v>
      </c>
      <c r="T121" s="223">
        <f>S121*H121</f>
        <v>0</v>
      </c>
      <c r="AR121" s="14" t="s">
        <v>166</v>
      </c>
      <c r="AT121" s="14" t="s">
        <v>161</v>
      </c>
      <c r="AU121" s="14" t="s">
        <v>80</v>
      </c>
      <c r="AY121" s="14" t="s">
        <v>158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4" t="s">
        <v>78</v>
      </c>
      <c r="BK121" s="224">
        <f>ROUND(I121*H121,2)</f>
        <v>0</v>
      </c>
      <c r="BL121" s="14" t="s">
        <v>166</v>
      </c>
      <c r="BM121" s="14" t="s">
        <v>443</v>
      </c>
    </row>
    <row r="122" s="1" customFormat="1">
      <c r="B122" s="35"/>
      <c r="C122" s="36"/>
      <c r="D122" s="225" t="s">
        <v>168</v>
      </c>
      <c r="E122" s="36"/>
      <c r="F122" s="226" t="s">
        <v>229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168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444</v>
      </c>
      <c r="G123" s="229"/>
      <c r="H123" s="232">
        <v>265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13" t="s">
        <v>253</v>
      </c>
      <c r="D124" s="213" t="s">
        <v>161</v>
      </c>
      <c r="E124" s="214" t="s">
        <v>232</v>
      </c>
      <c r="F124" s="215" t="s">
        <v>233</v>
      </c>
      <c r="G124" s="216" t="s">
        <v>197</v>
      </c>
      <c r="H124" s="217">
        <v>265</v>
      </c>
      <c r="I124" s="218"/>
      <c r="J124" s="219">
        <f>ROUND(I124*H124,2)</f>
        <v>0</v>
      </c>
      <c r="K124" s="215" t="s">
        <v>165</v>
      </c>
      <c r="L124" s="40"/>
      <c r="M124" s="220" t="s">
        <v>1</v>
      </c>
      <c r="N124" s="221" t="s">
        <v>42</v>
      </c>
      <c r="O124" s="76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3">
        <f>S124*H124</f>
        <v>0</v>
      </c>
      <c r="AR124" s="14" t="s">
        <v>166</v>
      </c>
      <c r="AT124" s="14" t="s">
        <v>161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445</v>
      </c>
    </row>
    <row r="125" s="1" customFormat="1">
      <c r="B125" s="35"/>
      <c r="C125" s="36"/>
      <c r="D125" s="225" t="s">
        <v>168</v>
      </c>
      <c r="E125" s="36"/>
      <c r="F125" s="226" t="s">
        <v>235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2" customFormat="1">
      <c r="B126" s="228"/>
      <c r="C126" s="229"/>
      <c r="D126" s="225" t="s">
        <v>170</v>
      </c>
      <c r="E126" s="230" t="s">
        <v>1</v>
      </c>
      <c r="F126" s="231" t="s">
        <v>444</v>
      </c>
      <c r="G126" s="229"/>
      <c r="H126" s="232">
        <v>265</v>
      </c>
      <c r="I126" s="233"/>
      <c r="J126" s="229"/>
      <c r="K126" s="229"/>
      <c r="L126" s="234"/>
      <c r="M126" s="235"/>
      <c r="N126" s="236"/>
      <c r="O126" s="236"/>
      <c r="P126" s="236"/>
      <c r="Q126" s="236"/>
      <c r="R126" s="236"/>
      <c r="S126" s="236"/>
      <c r="T126" s="237"/>
      <c r="AT126" s="238" t="s">
        <v>170</v>
      </c>
      <c r="AU126" s="238" t="s">
        <v>80</v>
      </c>
      <c r="AV126" s="12" t="s">
        <v>80</v>
      </c>
      <c r="AW126" s="12" t="s">
        <v>34</v>
      </c>
      <c r="AX126" s="12" t="s">
        <v>78</v>
      </c>
      <c r="AY126" s="238" t="s">
        <v>158</v>
      </c>
    </row>
    <row r="127" s="1" customFormat="1" ht="22.5" customHeight="1">
      <c r="B127" s="35"/>
      <c r="C127" s="213" t="s">
        <v>259</v>
      </c>
      <c r="D127" s="213" t="s">
        <v>161</v>
      </c>
      <c r="E127" s="214" t="s">
        <v>237</v>
      </c>
      <c r="F127" s="215" t="s">
        <v>238</v>
      </c>
      <c r="G127" s="216" t="s">
        <v>197</v>
      </c>
      <c r="H127" s="217">
        <v>5.4000000000000004</v>
      </c>
      <c r="I127" s="218"/>
      <c r="J127" s="219">
        <f>ROUND(I127*H127,2)</f>
        <v>0</v>
      </c>
      <c r="K127" s="215" t="s">
        <v>165</v>
      </c>
      <c r="L127" s="40"/>
      <c r="M127" s="220" t="s">
        <v>1</v>
      </c>
      <c r="N127" s="221" t="s">
        <v>42</v>
      </c>
      <c r="O127" s="76"/>
      <c r="P127" s="222">
        <f>O127*H127</f>
        <v>0</v>
      </c>
      <c r="Q127" s="222">
        <v>0</v>
      </c>
      <c r="R127" s="222">
        <f>Q127*H127</f>
        <v>0</v>
      </c>
      <c r="S127" s="222">
        <v>0</v>
      </c>
      <c r="T127" s="223">
        <f>S127*H127</f>
        <v>0</v>
      </c>
      <c r="AR127" s="14" t="s">
        <v>166</v>
      </c>
      <c r="AT127" s="14" t="s">
        <v>161</v>
      </c>
      <c r="AU127" s="14" t="s">
        <v>80</v>
      </c>
      <c r="AY127" s="14" t="s">
        <v>158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4" t="s">
        <v>78</v>
      </c>
      <c r="BK127" s="224">
        <f>ROUND(I127*H127,2)</f>
        <v>0</v>
      </c>
      <c r="BL127" s="14" t="s">
        <v>166</v>
      </c>
      <c r="BM127" s="14" t="s">
        <v>446</v>
      </c>
    </row>
    <row r="128" s="1" customFormat="1">
      <c r="B128" s="35"/>
      <c r="C128" s="36"/>
      <c r="D128" s="225" t="s">
        <v>168</v>
      </c>
      <c r="E128" s="36"/>
      <c r="F128" s="226" t="s">
        <v>240</v>
      </c>
      <c r="G128" s="36"/>
      <c r="H128" s="36"/>
      <c r="I128" s="140"/>
      <c r="J128" s="36"/>
      <c r="K128" s="36"/>
      <c r="L128" s="40"/>
      <c r="M128" s="227"/>
      <c r="N128" s="76"/>
      <c r="O128" s="76"/>
      <c r="P128" s="76"/>
      <c r="Q128" s="76"/>
      <c r="R128" s="76"/>
      <c r="S128" s="76"/>
      <c r="T128" s="77"/>
      <c r="AT128" s="14" t="s">
        <v>168</v>
      </c>
      <c r="AU128" s="14" t="s">
        <v>80</v>
      </c>
    </row>
    <row r="129" s="12" customFormat="1">
      <c r="B129" s="228"/>
      <c r="C129" s="229"/>
      <c r="D129" s="225" t="s">
        <v>170</v>
      </c>
      <c r="E129" s="230" t="s">
        <v>1</v>
      </c>
      <c r="F129" s="231" t="s">
        <v>447</v>
      </c>
      <c r="G129" s="229"/>
      <c r="H129" s="232">
        <v>5.4000000000000004</v>
      </c>
      <c r="I129" s="233"/>
      <c r="J129" s="229"/>
      <c r="K129" s="229"/>
      <c r="L129" s="234"/>
      <c r="M129" s="235"/>
      <c r="N129" s="236"/>
      <c r="O129" s="236"/>
      <c r="P129" s="236"/>
      <c r="Q129" s="236"/>
      <c r="R129" s="236"/>
      <c r="S129" s="236"/>
      <c r="T129" s="237"/>
      <c r="AT129" s="238" t="s">
        <v>170</v>
      </c>
      <c r="AU129" s="238" t="s">
        <v>80</v>
      </c>
      <c r="AV129" s="12" t="s">
        <v>80</v>
      </c>
      <c r="AW129" s="12" t="s">
        <v>34</v>
      </c>
      <c r="AX129" s="12" t="s">
        <v>78</v>
      </c>
      <c r="AY129" s="238" t="s">
        <v>158</v>
      </c>
    </row>
    <row r="130" s="1" customFormat="1" ht="22.5" customHeight="1">
      <c r="B130" s="35"/>
      <c r="C130" s="213" t="s">
        <v>266</v>
      </c>
      <c r="D130" s="213" t="s">
        <v>161</v>
      </c>
      <c r="E130" s="214" t="s">
        <v>448</v>
      </c>
      <c r="F130" s="215" t="s">
        <v>449</v>
      </c>
      <c r="G130" s="216" t="s">
        <v>186</v>
      </c>
      <c r="H130" s="217">
        <v>2</v>
      </c>
      <c r="I130" s="218"/>
      <c r="J130" s="219">
        <f>ROUND(I130*H130,2)</f>
        <v>0</v>
      </c>
      <c r="K130" s="215" t="s">
        <v>165</v>
      </c>
      <c r="L130" s="40"/>
      <c r="M130" s="220" t="s">
        <v>1</v>
      </c>
      <c r="N130" s="221" t="s">
        <v>42</v>
      </c>
      <c r="O130" s="76"/>
      <c r="P130" s="222">
        <f>O130*H130</f>
        <v>0</v>
      </c>
      <c r="Q130" s="222">
        <v>0</v>
      </c>
      <c r="R130" s="222">
        <f>Q130*H130</f>
        <v>0</v>
      </c>
      <c r="S130" s="222">
        <v>0</v>
      </c>
      <c r="T130" s="223">
        <f>S130*H130</f>
        <v>0</v>
      </c>
      <c r="AR130" s="14" t="s">
        <v>166</v>
      </c>
      <c r="AT130" s="14" t="s">
        <v>161</v>
      </c>
      <c r="AU130" s="14" t="s">
        <v>80</v>
      </c>
      <c r="AY130" s="14" t="s">
        <v>158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4" t="s">
        <v>78</v>
      </c>
      <c r="BK130" s="224">
        <f>ROUND(I130*H130,2)</f>
        <v>0</v>
      </c>
      <c r="BL130" s="14" t="s">
        <v>166</v>
      </c>
      <c r="BM130" s="14" t="s">
        <v>450</v>
      </c>
    </row>
    <row r="131" s="1" customFormat="1">
      <c r="B131" s="35"/>
      <c r="C131" s="36"/>
      <c r="D131" s="225" t="s">
        <v>168</v>
      </c>
      <c r="E131" s="36"/>
      <c r="F131" s="226" t="s">
        <v>451</v>
      </c>
      <c r="G131" s="36"/>
      <c r="H131" s="36"/>
      <c r="I131" s="140"/>
      <c r="J131" s="36"/>
      <c r="K131" s="36"/>
      <c r="L131" s="40"/>
      <c r="M131" s="227"/>
      <c r="N131" s="76"/>
      <c r="O131" s="76"/>
      <c r="P131" s="76"/>
      <c r="Q131" s="76"/>
      <c r="R131" s="76"/>
      <c r="S131" s="76"/>
      <c r="T131" s="77"/>
      <c r="AT131" s="14" t="s">
        <v>168</v>
      </c>
      <c r="AU131" s="14" t="s">
        <v>80</v>
      </c>
    </row>
    <row r="132" s="12" customFormat="1">
      <c r="B132" s="228"/>
      <c r="C132" s="229"/>
      <c r="D132" s="225" t="s">
        <v>170</v>
      </c>
      <c r="E132" s="230" t="s">
        <v>1</v>
      </c>
      <c r="F132" s="231" t="s">
        <v>224</v>
      </c>
      <c r="G132" s="229"/>
      <c r="H132" s="232">
        <v>2</v>
      </c>
      <c r="I132" s="233"/>
      <c r="J132" s="229"/>
      <c r="K132" s="229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170</v>
      </c>
      <c r="AU132" s="238" t="s">
        <v>80</v>
      </c>
      <c r="AV132" s="12" t="s">
        <v>80</v>
      </c>
      <c r="AW132" s="12" t="s">
        <v>34</v>
      </c>
      <c r="AX132" s="12" t="s">
        <v>78</v>
      </c>
      <c r="AY132" s="238" t="s">
        <v>158</v>
      </c>
    </row>
    <row r="133" s="1" customFormat="1" ht="22.5" customHeight="1">
      <c r="B133" s="35"/>
      <c r="C133" s="213" t="s">
        <v>452</v>
      </c>
      <c r="D133" s="213" t="s">
        <v>161</v>
      </c>
      <c r="E133" s="214" t="s">
        <v>453</v>
      </c>
      <c r="F133" s="215" t="s">
        <v>454</v>
      </c>
      <c r="G133" s="216" t="s">
        <v>186</v>
      </c>
      <c r="H133" s="217">
        <v>2</v>
      </c>
      <c r="I133" s="218"/>
      <c r="J133" s="219">
        <f>ROUND(I133*H133,2)</f>
        <v>0</v>
      </c>
      <c r="K133" s="215" t="s">
        <v>165</v>
      </c>
      <c r="L133" s="40"/>
      <c r="M133" s="220" t="s">
        <v>1</v>
      </c>
      <c r="N133" s="221" t="s">
        <v>42</v>
      </c>
      <c r="O133" s="76"/>
      <c r="P133" s="222">
        <f>O133*H133</f>
        <v>0</v>
      </c>
      <c r="Q133" s="222">
        <v>0</v>
      </c>
      <c r="R133" s="222">
        <f>Q133*H133</f>
        <v>0</v>
      </c>
      <c r="S133" s="222">
        <v>0</v>
      </c>
      <c r="T133" s="223">
        <f>S133*H133</f>
        <v>0</v>
      </c>
      <c r="AR133" s="14" t="s">
        <v>166</v>
      </c>
      <c r="AT133" s="14" t="s">
        <v>161</v>
      </c>
      <c r="AU133" s="14" t="s">
        <v>80</v>
      </c>
      <c r="AY133" s="14" t="s">
        <v>158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4" t="s">
        <v>78</v>
      </c>
      <c r="BK133" s="224">
        <f>ROUND(I133*H133,2)</f>
        <v>0</v>
      </c>
      <c r="BL133" s="14" t="s">
        <v>166</v>
      </c>
      <c r="BM133" s="14" t="s">
        <v>455</v>
      </c>
    </row>
    <row r="134" s="1" customFormat="1">
      <c r="B134" s="35"/>
      <c r="C134" s="36"/>
      <c r="D134" s="225" t="s">
        <v>168</v>
      </c>
      <c r="E134" s="36"/>
      <c r="F134" s="226" t="s">
        <v>456</v>
      </c>
      <c r="G134" s="36"/>
      <c r="H134" s="36"/>
      <c r="I134" s="140"/>
      <c r="J134" s="36"/>
      <c r="K134" s="36"/>
      <c r="L134" s="40"/>
      <c r="M134" s="227"/>
      <c r="N134" s="76"/>
      <c r="O134" s="76"/>
      <c r="P134" s="76"/>
      <c r="Q134" s="76"/>
      <c r="R134" s="76"/>
      <c r="S134" s="76"/>
      <c r="T134" s="77"/>
      <c r="AT134" s="14" t="s">
        <v>168</v>
      </c>
      <c r="AU134" s="14" t="s">
        <v>80</v>
      </c>
    </row>
    <row r="135" s="12" customFormat="1">
      <c r="B135" s="228"/>
      <c r="C135" s="229"/>
      <c r="D135" s="225" t="s">
        <v>170</v>
      </c>
      <c r="E135" s="230" t="s">
        <v>1</v>
      </c>
      <c r="F135" s="231" t="s">
        <v>224</v>
      </c>
      <c r="G135" s="229"/>
      <c r="H135" s="232">
        <v>2</v>
      </c>
      <c r="I135" s="233"/>
      <c r="J135" s="229"/>
      <c r="K135" s="229"/>
      <c r="L135" s="234"/>
      <c r="M135" s="235"/>
      <c r="N135" s="236"/>
      <c r="O135" s="236"/>
      <c r="P135" s="236"/>
      <c r="Q135" s="236"/>
      <c r="R135" s="236"/>
      <c r="S135" s="236"/>
      <c r="T135" s="237"/>
      <c r="AT135" s="238" t="s">
        <v>170</v>
      </c>
      <c r="AU135" s="238" t="s">
        <v>80</v>
      </c>
      <c r="AV135" s="12" t="s">
        <v>80</v>
      </c>
      <c r="AW135" s="12" t="s">
        <v>34</v>
      </c>
      <c r="AX135" s="12" t="s">
        <v>78</v>
      </c>
      <c r="AY135" s="238" t="s">
        <v>158</v>
      </c>
    </row>
    <row r="136" s="1" customFormat="1" ht="22.5" customHeight="1">
      <c r="B136" s="35"/>
      <c r="C136" s="213" t="s">
        <v>8</v>
      </c>
      <c r="D136" s="213" t="s">
        <v>161</v>
      </c>
      <c r="E136" s="214" t="s">
        <v>254</v>
      </c>
      <c r="F136" s="215" t="s">
        <v>255</v>
      </c>
      <c r="G136" s="216" t="s">
        <v>197</v>
      </c>
      <c r="H136" s="217">
        <v>10</v>
      </c>
      <c r="I136" s="218"/>
      <c r="J136" s="219">
        <f>ROUND(I136*H136,2)</f>
        <v>0</v>
      </c>
      <c r="K136" s="215" t="s">
        <v>165</v>
      </c>
      <c r="L136" s="40"/>
      <c r="M136" s="220" t="s">
        <v>1</v>
      </c>
      <c r="N136" s="221" t="s">
        <v>42</v>
      </c>
      <c r="O136" s="76"/>
      <c r="P136" s="222">
        <f>O136*H136</f>
        <v>0</v>
      </c>
      <c r="Q136" s="222">
        <v>0</v>
      </c>
      <c r="R136" s="222">
        <f>Q136*H136</f>
        <v>0</v>
      </c>
      <c r="S136" s="222">
        <v>0</v>
      </c>
      <c r="T136" s="223">
        <f>S136*H136</f>
        <v>0</v>
      </c>
      <c r="AR136" s="14" t="s">
        <v>166</v>
      </c>
      <c r="AT136" s="14" t="s">
        <v>161</v>
      </c>
      <c r="AU136" s="14" t="s">
        <v>80</v>
      </c>
      <c r="AY136" s="14" t="s">
        <v>158</v>
      </c>
      <c r="BE136" s="224">
        <f>IF(N136="základní",J136,0)</f>
        <v>0</v>
      </c>
      <c r="BF136" s="224">
        <f>IF(N136="snížená",J136,0)</f>
        <v>0</v>
      </c>
      <c r="BG136" s="224">
        <f>IF(N136="zákl. přenesená",J136,0)</f>
        <v>0</v>
      </c>
      <c r="BH136" s="224">
        <f>IF(N136="sníž. přenesená",J136,0)</f>
        <v>0</v>
      </c>
      <c r="BI136" s="224">
        <f>IF(N136="nulová",J136,0)</f>
        <v>0</v>
      </c>
      <c r="BJ136" s="14" t="s">
        <v>78</v>
      </c>
      <c r="BK136" s="224">
        <f>ROUND(I136*H136,2)</f>
        <v>0</v>
      </c>
      <c r="BL136" s="14" t="s">
        <v>166</v>
      </c>
      <c r="BM136" s="14" t="s">
        <v>457</v>
      </c>
    </row>
    <row r="137" s="1" customFormat="1">
      <c r="B137" s="35"/>
      <c r="C137" s="36"/>
      <c r="D137" s="225" t="s">
        <v>168</v>
      </c>
      <c r="E137" s="36"/>
      <c r="F137" s="226" t="s">
        <v>257</v>
      </c>
      <c r="G137" s="36"/>
      <c r="H137" s="36"/>
      <c r="I137" s="140"/>
      <c r="J137" s="36"/>
      <c r="K137" s="36"/>
      <c r="L137" s="40"/>
      <c r="M137" s="227"/>
      <c r="N137" s="76"/>
      <c r="O137" s="76"/>
      <c r="P137" s="76"/>
      <c r="Q137" s="76"/>
      <c r="R137" s="76"/>
      <c r="S137" s="76"/>
      <c r="T137" s="77"/>
      <c r="AT137" s="14" t="s">
        <v>168</v>
      </c>
      <c r="AU137" s="14" t="s">
        <v>80</v>
      </c>
    </row>
    <row r="138" s="12" customFormat="1">
      <c r="B138" s="228"/>
      <c r="C138" s="229"/>
      <c r="D138" s="225" t="s">
        <v>170</v>
      </c>
      <c r="E138" s="230" t="s">
        <v>1</v>
      </c>
      <c r="F138" s="231" t="s">
        <v>458</v>
      </c>
      <c r="G138" s="229"/>
      <c r="H138" s="232">
        <v>10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170</v>
      </c>
      <c r="AU138" s="238" t="s">
        <v>80</v>
      </c>
      <c r="AV138" s="12" t="s">
        <v>80</v>
      </c>
      <c r="AW138" s="12" t="s">
        <v>34</v>
      </c>
      <c r="AX138" s="12" t="s">
        <v>78</v>
      </c>
      <c r="AY138" s="238" t="s">
        <v>158</v>
      </c>
    </row>
    <row r="139" s="1" customFormat="1" ht="22.5" customHeight="1">
      <c r="B139" s="35"/>
      <c r="C139" s="213" t="s">
        <v>459</v>
      </c>
      <c r="D139" s="213" t="s">
        <v>161</v>
      </c>
      <c r="E139" s="214" t="s">
        <v>260</v>
      </c>
      <c r="F139" s="215" t="s">
        <v>261</v>
      </c>
      <c r="G139" s="216" t="s">
        <v>262</v>
      </c>
      <c r="H139" s="217">
        <v>15</v>
      </c>
      <c r="I139" s="218"/>
      <c r="J139" s="219">
        <f>ROUND(I139*H139,2)</f>
        <v>0</v>
      </c>
      <c r="K139" s="215" t="s">
        <v>165</v>
      </c>
      <c r="L139" s="40"/>
      <c r="M139" s="220" t="s">
        <v>1</v>
      </c>
      <c r="N139" s="221" t="s">
        <v>42</v>
      </c>
      <c r="O139" s="76"/>
      <c r="P139" s="222">
        <f>O139*H139</f>
        <v>0</v>
      </c>
      <c r="Q139" s="222">
        <v>0</v>
      </c>
      <c r="R139" s="222">
        <f>Q139*H139</f>
        <v>0</v>
      </c>
      <c r="S139" s="222">
        <v>0</v>
      </c>
      <c r="T139" s="223">
        <f>S139*H139</f>
        <v>0</v>
      </c>
      <c r="AR139" s="14" t="s">
        <v>166</v>
      </c>
      <c r="AT139" s="14" t="s">
        <v>161</v>
      </c>
      <c r="AU139" s="14" t="s">
        <v>80</v>
      </c>
      <c r="AY139" s="14" t="s">
        <v>158</v>
      </c>
      <c r="BE139" s="224">
        <f>IF(N139="základní",J139,0)</f>
        <v>0</v>
      </c>
      <c r="BF139" s="224">
        <f>IF(N139="snížená",J139,0)</f>
        <v>0</v>
      </c>
      <c r="BG139" s="224">
        <f>IF(N139="zákl. přenesená",J139,0)</f>
        <v>0</v>
      </c>
      <c r="BH139" s="224">
        <f>IF(N139="sníž. přenesená",J139,0)</f>
        <v>0</v>
      </c>
      <c r="BI139" s="224">
        <f>IF(N139="nulová",J139,0)</f>
        <v>0</v>
      </c>
      <c r="BJ139" s="14" t="s">
        <v>78</v>
      </c>
      <c r="BK139" s="224">
        <f>ROUND(I139*H139,2)</f>
        <v>0</v>
      </c>
      <c r="BL139" s="14" t="s">
        <v>166</v>
      </c>
      <c r="BM139" s="14" t="s">
        <v>460</v>
      </c>
    </row>
    <row r="140" s="1" customFormat="1">
      <c r="B140" s="35"/>
      <c r="C140" s="36"/>
      <c r="D140" s="225" t="s">
        <v>168</v>
      </c>
      <c r="E140" s="36"/>
      <c r="F140" s="226" t="s">
        <v>264</v>
      </c>
      <c r="G140" s="36"/>
      <c r="H140" s="36"/>
      <c r="I140" s="140"/>
      <c r="J140" s="36"/>
      <c r="K140" s="36"/>
      <c r="L140" s="40"/>
      <c r="M140" s="227"/>
      <c r="N140" s="76"/>
      <c r="O140" s="76"/>
      <c r="P140" s="76"/>
      <c r="Q140" s="76"/>
      <c r="R140" s="76"/>
      <c r="S140" s="76"/>
      <c r="T140" s="77"/>
      <c r="AT140" s="14" t="s">
        <v>168</v>
      </c>
      <c r="AU140" s="14" t="s">
        <v>80</v>
      </c>
    </row>
    <row r="141" s="12" customFormat="1">
      <c r="B141" s="228"/>
      <c r="C141" s="229"/>
      <c r="D141" s="225" t="s">
        <v>170</v>
      </c>
      <c r="E141" s="230" t="s">
        <v>1</v>
      </c>
      <c r="F141" s="231" t="s">
        <v>461</v>
      </c>
      <c r="G141" s="229"/>
      <c r="H141" s="232">
        <v>15</v>
      </c>
      <c r="I141" s="233"/>
      <c r="J141" s="229"/>
      <c r="K141" s="229"/>
      <c r="L141" s="234"/>
      <c r="M141" s="235"/>
      <c r="N141" s="236"/>
      <c r="O141" s="236"/>
      <c r="P141" s="236"/>
      <c r="Q141" s="236"/>
      <c r="R141" s="236"/>
      <c r="S141" s="236"/>
      <c r="T141" s="237"/>
      <c r="AT141" s="238" t="s">
        <v>170</v>
      </c>
      <c r="AU141" s="238" t="s">
        <v>80</v>
      </c>
      <c r="AV141" s="12" t="s">
        <v>80</v>
      </c>
      <c r="AW141" s="12" t="s">
        <v>34</v>
      </c>
      <c r="AX141" s="12" t="s">
        <v>78</v>
      </c>
      <c r="AY141" s="238" t="s">
        <v>158</v>
      </c>
    </row>
    <row r="142" s="1" customFormat="1" ht="22.5" customHeight="1">
      <c r="B142" s="35"/>
      <c r="C142" s="213" t="s">
        <v>236</v>
      </c>
      <c r="D142" s="213" t="s">
        <v>161</v>
      </c>
      <c r="E142" s="214" t="s">
        <v>267</v>
      </c>
      <c r="F142" s="215" t="s">
        <v>268</v>
      </c>
      <c r="G142" s="216" t="s">
        <v>262</v>
      </c>
      <c r="H142" s="217">
        <v>15</v>
      </c>
      <c r="I142" s="218"/>
      <c r="J142" s="219">
        <f>ROUND(I142*H142,2)</f>
        <v>0</v>
      </c>
      <c r="K142" s="215" t="s">
        <v>165</v>
      </c>
      <c r="L142" s="40"/>
      <c r="M142" s="220" t="s">
        <v>1</v>
      </c>
      <c r="N142" s="221" t="s">
        <v>42</v>
      </c>
      <c r="O142" s="76"/>
      <c r="P142" s="222">
        <f>O142*H142</f>
        <v>0</v>
      </c>
      <c r="Q142" s="222">
        <v>0</v>
      </c>
      <c r="R142" s="222">
        <f>Q142*H142</f>
        <v>0</v>
      </c>
      <c r="S142" s="222">
        <v>0</v>
      </c>
      <c r="T142" s="223">
        <f>S142*H142</f>
        <v>0</v>
      </c>
      <c r="AR142" s="14" t="s">
        <v>166</v>
      </c>
      <c r="AT142" s="14" t="s">
        <v>161</v>
      </c>
      <c r="AU142" s="14" t="s">
        <v>80</v>
      </c>
      <c r="AY142" s="14" t="s">
        <v>158</v>
      </c>
      <c r="BE142" s="224">
        <f>IF(N142="základní",J142,0)</f>
        <v>0</v>
      </c>
      <c r="BF142" s="224">
        <f>IF(N142="snížená",J142,0)</f>
        <v>0</v>
      </c>
      <c r="BG142" s="224">
        <f>IF(N142="zákl. přenesená",J142,0)</f>
        <v>0</v>
      </c>
      <c r="BH142" s="224">
        <f>IF(N142="sníž. přenesená",J142,0)</f>
        <v>0</v>
      </c>
      <c r="BI142" s="224">
        <f>IF(N142="nulová",J142,0)</f>
        <v>0</v>
      </c>
      <c r="BJ142" s="14" t="s">
        <v>78</v>
      </c>
      <c r="BK142" s="224">
        <f>ROUND(I142*H142,2)</f>
        <v>0</v>
      </c>
      <c r="BL142" s="14" t="s">
        <v>166</v>
      </c>
      <c r="BM142" s="14" t="s">
        <v>462</v>
      </c>
    </row>
    <row r="143" s="1" customFormat="1">
      <c r="B143" s="35"/>
      <c r="C143" s="36"/>
      <c r="D143" s="225" t="s">
        <v>168</v>
      </c>
      <c r="E143" s="36"/>
      <c r="F143" s="226" t="s">
        <v>270</v>
      </c>
      <c r="G143" s="36"/>
      <c r="H143" s="36"/>
      <c r="I143" s="140"/>
      <c r="J143" s="36"/>
      <c r="K143" s="36"/>
      <c r="L143" s="40"/>
      <c r="M143" s="227"/>
      <c r="N143" s="76"/>
      <c r="O143" s="76"/>
      <c r="P143" s="76"/>
      <c r="Q143" s="76"/>
      <c r="R143" s="76"/>
      <c r="S143" s="76"/>
      <c r="T143" s="77"/>
      <c r="AT143" s="14" t="s">
        <v>168</v>
      </c>
      <c r="AU143" s="14" t="s">
        <v>80</v>
      </c>
    </row>
    <row r="144" s="12" customFormat="1">
      <c r="B144" s="228"/>
      <c r="C144" s="229"/>
      <c r="D144" s="225" t="s">
        <v>170</v>
      </c>
      <c r="E144" s="230" t="s">
        <v>1</v>
      </c>
      <c r="F144" s="231" t="s">
        <v>461</v>
      </c>
      <c r="G144" s="229"/>
      <c r="H144" s="232">
        <v>15</v>
      </c>
      <c r="I144" s="233"/>
      <c r="J144" s="229"/>
      <c r="K144" s="229"/>
      <c r="L144" s="234"/>
      <c r="M144" s="235"/>
      <c r="N144" s="236"/>
      <c r="O144" s="236"/>
      <c r="P144" s="236"/>
      <c r="Q144" s="236"/>
      <c r="R144" s="236"/>
      <c r="S144" s="236"/>
      <c r="T144" s="237"/>
      <c r="AT144" s="238" t="s">
        <v>170</v>
      </c>
      <c r="AU144" s="238" t="s">
        <v>80</v>
      </c>
      <c r="AV144" s="12" t="s">
        <v>80</v>
      </c>
      <c r="AW144" s="12" t="s">
        <v>34</v>
      </c>
      <c r="AX144" s="12" t="s">
        <v>78</v>
      </c>
      <c r="AY144" s="238" t="s">
        <v>158</v>
      </c>
    </row>
    <row r="145" s="1" customFormat="1" ht="22.5" customHeight="1">
      <c r="B145" s="35"/>
      <c r="C145" s="239" t="s">
        <v>207</v>
      </c>
      <c r="D145" s="239" t="s">
        <v>273</v>
      </c>
      <c r="E145" s="240" t="s">
        <v>274</v>
      </c>
      <c r="F145" s="241" t="s">
        <v>275</v>
      </c>
      <c r="G145" s="242" t="s">
        <v>276</v>
      </c>
      <c r="H145" s="243">
        <v>21</v>
      </c>
      <c r="I145" s="244"/>
      <c r="J145" s="245">
        <f>ROUND(I145*H145,2)</f>
        <v>0</v>
      </c>
      <c r="K145" s="241" t="s">
        <v>165</v>
      </c>
      <c r="L145" s="246"/>
      <c r="M145" s="247" t="s">
        <v>1</v>
      </c>
      <c r="N145" s="248" t="s">
        <v>42</v>
      </c>
      <c r="O145" s="76"/>
      <c r="P145" s="222">
        <f>O145*H145</f>
        <v>0</v>
      </c>
      <c r="Q145" s="222">
        <v>1</v>
      </c>
      <c r="R145" s="222">
        <f>Q145*H145</f>
        <v>21</v>
      </c>
      <c r="S145" s="222">
        <v>0</v>
      </c>
      <c r="T145" s="223">
        <f>S145*H145</f>
        <v>0</v>
      </c>
      <c r="AR145" s="14" t="s">
        <v>212</v>
      </c>
      <c r="AT145" s="14" t="s">
        <v>273</v>
      </c>
      <c r="AU145" s="14" t="s">
        <v>80</v>
      </c>
      <c r="AY145" s="14" t="s">
        <v>158</v>
      </c>
      <c r="BE145" s="224">
        <f>IF(N145="základní",J145,0)</f>
        <v>0</v>
      </c>
      <c r="BF145" s="224">
        <f>IF(N145="snížená",J145,0)</f>
        <v>0</v>
      </c>
      <c r="BG145" s="224">
        <f>IF(N145="zákl. přenesená",J145,0)</f>
        <v>0</v>
      </c>
      <c r="BH145" s="224">
        <f>IF(N145="sníž. přenesená",J145,0)</f>
        <v>0</v>
      </c>
      <c r="BI145" s="224">
        <f>IF(N145="nulová",J145,0)</f>
        <v>0</v>
      </c>
      <c r="BJ145" s="14" t="s">
        <v>78</v>
      </c>
      <c r="BK145" s="224">
        <f>ROUND(I145*H145,2)</f>
        <v>0</v>
      </c>
      <c r="BL145" s="14" t="s">
        <v>166</v>
      </c>
      <c r="BM145" s="14" t="s">
        <v>463</v>
      </c>
    </row>
    <row r="146" s="1" customFormat="1">
      <c r="B146" s="35"/>
      <c r="C146" s="36"/>
      <c r="D146" s="225" t="s">
        <v>168</v>
      </c>
      <c r="E146" s="36"/>
      <c r="F146" s="226" t="s">
        <v>275</v>
      </c>
      <c r="G146" s="36"/>
      <c r="H146" s="36"/>
      <c r="I146" s="140"/>
      <c r="J146" s="36"/>
      <c r="K146" s="36"/>
      <c r="L146" s="40"/>
      <c r="M146" s="227"/>
      <c r="N146" s="76"/>
      <c r="O146" s="76"/>
      <c r="P146" s="76"/>
      <c r="Q146" s="76"/>
      <c r="R146" s="76"/>
      <c r="S146" s="76"/>
      <c r="T146" s="77"/>
      <c r="AT146" s="14" t="s">
        <v>168</v>
      </c>
      <c r="AU146" s="14" t="s">
        <v>80</v>
      </c>
    </row>
    <row r="147" s="1" customFormat="1">
      <c r="B147" s="35"/>
      <c r="C147" s="36"/>
      <c r="D147" s="225" t="s">
        <v>278</v>
      </c>
      <c r="E147" s="36"/>
      <c r="F147" s="249" t="s">
        <v>279</v>
      </c>
      <c r="G147" s="36"/>
      <c r="H147" s="36"/>
      <c r="I147" s="140"/>
      <c r="J147" s="36"/>
      <c r="K147" s="36"/>
      <c r="L147" s="40"/>
      <c r="M147" s="227"/>
      <c r="N147" s="76"/>
      <c r="O147" s="76"/>
      <c r="P147" s="76"/>
      <c r="Q147" s="76"/>
      <c r="R147" s="76"/>
      <c r="S147" s="76"/>
      <c r="T147" s="77"/>
      <c r="AT147" s="14" t="s">
        <v>278</v>
      </c>
      <c r="AU147" s="14" t="s">
        <v>80</v>
      </c>
    </row>
    <row r="148" s="12" customFormat="1">
      <c r="B148" s="228"/>
      <c r="C148" s="229"/>
      <c r="D148" s="225" t="s">
        <v>170</v>
      </c>
      <c r="E148" s="230" t="s">
        <v>1</v>
      </c>
      <c r="F148" s="231" t="s">
        <v>464</v>
      </c>
      <c r="G148" s="229"/>
      <c r="H148" s="232">
        <v>21</v>
      </c>
      <c r="I148" s="233"/>
      <c r="J148" s="229"/>
      <c r="K148" s="229"/>
      <c r="L148" s="234"/>
      <c r="M148" s="235"/>
      <c r="N148" s="236"/>
      <c r="O148" s="236"/>
      <c r="P148" s="236"/>
      <c r="Q148" s="236"/>
      <c r="R148" s="236"/>
      <c r="S148" s="236"/>
      <c r="T148" s="237"/>
      <c r="AT148" s="238" t="s">
        <v>170</v>
      </c>
      <c r="AU148" s="238" t="s">
        <v>80</v>
      </c>
      <c r="AV148" s="12" t="s">
        <v>80</v>
      </c>
      <c r="AW148" s="12" t="s">
        <v>34</v>
      </c>
      <c r="AX148" s="12" t="s">
        <v>78</v>
      </c>
      <c r="AY148" s="238" t="s">
        <v>158</v>
      </c>
    </row>
    <row r="149" s="1" customFormat="1" ht="22.5" customHeight="1">
      <c r="B149" s="35"/>
      <c r="C149" s="239" t="s">
        <v>465</v>
      </c>
      <c r="D149" s="239" t="s">
        <v>273</v>
      </c>
      <c r="E149" s="240" t="s">
        <v>281</v>
      </c>
      <c r="F149" s="241" t="s">
        <v>282</v>
      </c>
      <c r="G149" s="242" t="s">
        <v>186</v>
      </c>
      <c r="H149" s="243">
        <v>40</v>
      </c>
      <c r="I149" s="244"/>
      <c r="J149" s="245">
        <f>ROUND(I149*H149,2)</f>
        <v>0</v>
      </c>
      <c r="K149" s="241" t="s">
        <v>165</v>
      </c>
      <c r="L149" s="246"/>
      <c r="M149" s="247" t="s">
        <v>1</v>
      </c>
      <c r="N149" s="248" t="s">
        <v>42</v>
      </c>
      <c r="O149" s="76"/>
      <c r="P149" s="222">
        <f>O149*H149</f>
        <v>0</v>
      </c>
      <c r="Q149" s="222">
        <v>0.00123</v>
      </c>
      <c r="R149" s="222">
        <f>Q149*H149</f>
        <v>0.049200000000000001</v>
      </c>
      <c r="S149" s="222">
        <v>0</v>
      </c>
      <c r="T149" s="223">
        <f>S149*H149</f>
        <v>0</v>
      </c>
      <c r="AR149" s="14" t="s">
        <v>212</v>
      </c>
      <c r="AT149" s="14" t="s">
        <v>273</v>
      </c>
      <c r="AU149" s="14" t="s">
        <v>80</v>
      </c>
      <c r="AY149" s="14" t="s">
        <v>158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4" t="s">
        <v>78</v>
      </c>
      <c r="BK149" s="224">
        <f>ROUND(I149*H149,2)</f>
        <v>0</v>
      </c>
      <c r="BL149" s="14" t="s">
        <v>166</v>
      </c>
      <c r="BM149" s="14" t="s">
        <v>466</v>
      </c>
    </row>
    <row r="150" s="1" customFormat="1">
      <c r="B150" s="35"/>
      <c r="C150" s="36"/>
      <c r="D150" s="225" t="s">
        <v>168</v>
      </c>
      <c r="E150" s="36"/>
      <c r="F150" s="226" t="s">
        <v>282</v>
      </c>
      <c r="G150" s="36"/>
      <c r="H150" s="36"/>
      <c r="I150" s="140"/>
      <c r="J150" s="36"/>
      <c r="K150" s="36"/>
      <c r="L150" s="40"/>
      <c r="M150" s="227"/>
      <c r="N150" s="76"/>
      <c r="O150" s="76"/>
      <c r="P150" s="76"/>
      <c r="Q150" s="76"/>
      <c r="R150" s="76"/>
      <c r="S150" s="76"/>
      <c r="T150" s="77"/>
      <c r="AT150" s="14" t="s">
        <v>168</v>
      </c>
      <c r="AU150" s="14" t="s">
        <v>80</v>
      </c>
    </row>
    <row r="151" s="1" customFormat="1">
      <c r="B151" s="35"/>
      <c r="C151" s="36"/>
      <c r="D151" s="225" t="s">
        <v>278</v>
      </c>
      <c r="E151" s="36"/>
      <c r="F151" s="249" t="s">
        <v>279</v>
      </c>
      <c r="G151" s="36"/>
      <c r="H151" s="36"/>
      <c r="I151" s="140"/>
      <c r="J151" s="36"/>
      <c r="K151" s="36"/>
      <c r="L151" s="40"/>
      <c r="M151" s="227"/>
      <c r="N151" s="76"/>
      <c r="O151" s="76"/>
      <c r="P151" s="76"/>
      <c r="Q151" s="76"/>
      <c r="R151" s="76"/>
      <c r="S151" s="76"/>
      <c r="T151" s="77"/>
      <c r="AT151" s="14" t="s">
        <v>278</v>
      </c>
      <c r="AU151" s="14" t="s">
        <v>80</v>
      </c>
    </row>
    <row r="152" s="12" customFormat="1">
      <c r="B152" s="228"/>
      <c r="C152" s="229"/>
      <c r="D152" s="225" t="s">
        <v>170</v>
      </c>
      <c r="E152" s="230" t="s">
        <v>1</v>
      </c>
      <c r="F152" s="231" t="s">
        <v>467</v>
      </c>
      <c r="G152" s="229"/>
      <c r="H152" s="232">
        <v>40</v>
      </c>
      <c r="I152" s="233"/>
      <c r="J152" s="229"/>
      <c r="K152" s="229"/>
      <c r="L152" s="234"/>
      <c r="M152" s="235"/>
      <c r="N152" s="236"/>
      <c r="O152" s="236"/>
      <c r="P152" s="236"/>
      <c r="Q152" s="236"/>
      <c r="R152" s="236"/>
      <c r="S152" s="236"/>
      <c r="T152" s="237"/>
      <c r="AT152" s="238" t="s">
        <v>170</v>
      </c>
      <c r="AU152" s="238" t="s">
        <v>80</v>
      </c>
      <c r="AV152" s="12" t="s">
        <v>80</v>
      </c>
      <c r="AW152" s="12" t="s">
        <v>34</v>
      </c>
      <c r="AX152" s="12" t="s">
        <v>78</v>
      </c>
      <c r="AY152" s="238" t="s">
        <v>158</v>
      </c>
    </row>
    <row r="153" s="1" customFormat="1" ht="22.5" customHeight="1">
      <c r="B153" s="35"/>
      <c r="C153" s="239" t="s">
        <v>7</v>
      </c>
      <c r="D153" s="239" t="s">
        <v>273</v>
      </c>
      <c r="E153" s="240" t="s">
        <v>286</v>
      </c>
      <c r="F153" s="241" t="s">
        <v>287</v>
      </c>
      <c r="G153" s="242" t="s">
        <v>186</v>
      </c>
      <c r="H153" s="243">
        <v>124</v>
      </c>
      <c r="I153" s="244"/>
      <c r="J153" s="245">
        <f>ROUND(I153*H153,2)</f>
        <v>0</v>
      </c>
      <c r="K153" s="241" t="s">
        <v>165</v>
      </c>
      <c r="L153" s="246"/>
      <c r="M153" s="247" t="s">
        <v>1</v>
      </c>
      <c r="N153" s="248" t="s">
        <v>42</v>
      </c>
      <c r="O153" s="76"/>
      <c r="P153" s="222">
        <f>O153*H153</f>
        <v>0</v>
      </c>
      <c r="Q153" s="222">
        <v>0.00123</v>
      </c>
      <c r="R153" s="222">
        <f>Q153*H153</f>
        <v>0.15251999999999999</v>
      </c>
      <c r="S153" s="222">
        <v>0</v>
      </c>
      <c r="T153" s="223">
        <f>S153*H153</f>
        <v>0</v>
      </c>
      <c r="AR153" s="14" t="s">
        <v>212</v>
      </c>
      <c r="AT153" s="14" t="s">
        <v>273</v>
      </c>
      <c r="AU153" s="14" t="s">
        <v>80</v>
      </c>
      <c r="AY153" s="14" t="s">
        <v>158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4" t="s">
        <v>78</v>
      </c>
      <c r="BK153" s="224">
        <f>ROUND(I153*H153,2)</f>
        <v>0</v>
      </c>
      <c r="BL153" s="14" t="s">
        <v>166</v>
      </c>
      <c r="BM153" s="14" t="s">
        <v>468</v>
      </c>
    </row>
    <row r="154" s="1" customFormat="1">
      <c r="B154" s="35"/>
      <c r="C154" s="36"/>
      <c r="D154" s="225" t="s">
        <v>168</v>
      </c>
      <c r="E154" s="36"/>
      <c r="F154" s="226" t="s">
        <v>287</v>
      </c>
      <c r="G154" s="36"/>
      <c r="H154" s="36"/>
      <c r="I154" s="140"/>
      <c r="J154" s="36"/>
      <c r="K154" s="36"/>
      <c r="L154" s="40"/>
      <c r="M154" s="227"/>
      <c r="N154" s="76"/>
      <c r="O154" s="76"/>
      <c r="P154" s="76"/>
      <c r="Q154" s="76"/>
      <c r="R154" s="76"/>
      <c r="S154" s="76"/>
      <c r="T154" s="77"/>
      <c r="AT154" s="14" t="s">
        <v>168</v>
      </c>
      <c r="AU154" s="14" t="s">
        <v>80</v>
      </c>
    </row>
    <row r="155" s="1" customFormat="1">
      <c r="B155" s="35"/>
      <c r="C155" s="36"/>
      <c r="D155" s="225" t="s">
        <v>278</v>
      </c>
      <c r="E155" s="36"/>
      <c r="F155" s="249" t="s">
        <v>279</v>
      </c>
      <c r="G155" s="36"/>
      <c r="H155" s="36"/>
      <c r="I155" s="140"/>
      <c r="J155" s="36"/>
      <c r="K155" s="36"/>
      <c r="L155" s="40"/>
      <c r="M155" s="227"/>
      <c r="N155" s="76"/>
      <c r="O155" s="76"/>
      <c r="P155" s="76"/>
      <c r="Q155" s="76"/>
      <c r="R155" s="76"/>
      <c r="S155" s="76"/>
      <c r="T155" s="77"/>
      <c r="AT155" s="14" t="s">
        <v>278</v>
      </c>
      <c r="AU155" s="14" t="s">
        <v>80</v>
      </c>
    </row>
    <row r="156" s="12" customFormat="1">
      <c r="B156" s="228"/>
      <c r="C156" s="229"/>
      <c r="D156" s="225" t="s">
        <v>170</v>
      </c>
      <c r="E156" s="230" t="s">
        <v>1</v>
      </c>
      <c r="F156" s="231" t="s">
        <v>469</v>
      </c>
      <c r="G156" s="229"/>
      <c r="H156" s="232">
        <v>124</v>
      </c>
      <c r="I156" s="233"/>
      <c r="J156" s="229"/>
      <c r="K156" s="229"/>
      <c r="L156" s="234"/>
      <c r="M156" s="235"/>
      <c r="N156" s="236"/>
      <c r="O156" s="236"/>
      <c r="P156" s="236"/>
      <c r="Q156" s="236"/>
      <c r="R156" s="236"/>
      <c r="S156" s="236"/>
      <c r="T156" s="237"/>
      <c r="AT156" s="238" t="s">
        <v>170</v>
      </c>
      <c r="AU156" s="238" t="s">
        <v>80</v>
      </c>
      <c r="AV156" s="12" t="s">
        <v>80</v>
      </c>
      <c r="AW156" s="12" t="s">
        <v>34</v>
      </c>
      <c r="AX156" s="12" t="s">
        <v>78</v>
      </c>
      <c r="AY156" s="238" t="s">
        <v>158</v>
      </c>
    </row>
    <row r="157" s="1" customFormat="1" ht="22.5" customHeight="1">
      <c r="B157" s="35"/>
      <c r="C157" s="239" t="s">
        <v>285</v>
      </c>
      <c r="D157" s="239" t="s">
        <v>273</v>
      </c>
      <c r="E157" s="240" t="s">
        <v>291</v>
      </c>
      <c r="F157" s="241" t="s">
        <v>292</v>
      </c>
      <c r="G157" s="242" t="s">
        <v>186</v>
      </c>
      <c r="H157" s="243">
        <v>86</v>
      </c>
      <c r="I157" s="244"/>
      <c r="J157" s="245">
        <f>ROUND(I157*H157,2)</f>
        <v>0</v>
      </c>
      <c r="K157" s="241" t="s">
        <v>165</v>
      </c>
      <c r="L157" s="246"/>
      <c r="M157" s="247" t="s">
        <v>1</v>
      </c>
      <c r="N157" s="248" t="s">
        <v>42</v>
      </c>
      <c r="O157" s="76"/>
      <c r="P157" s="222">
        <f>O157*H157</f>
        <v>0</v>
      </c>
      <c r="Q157" s="222">
        <v>0.00018000000000000001</v>
      </c>
      <c r="R157" s="222">
        <f>Q157*H157</f>
        <v>0.015480000000000001</v>
      </c>
      <c r="S157" s="222">
        <v>0</v>
      </c>
      <c r="T157" s="223">
        <f>S157*H157</f>
        <v>0</v>
      </c>
      <c r="AR157" s="14" t="s">
        <v>212</v>
      </c>
      <c r="AT157" s="14" t="s">
        <v>273</v>
      </c>
      <c r="AU157" s="14" t="s">
        <v>80</v>
      </c>
      <c r="AY157" s="14" t="s">
        <v>158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4" t="s">
        <v>78</v>
      </c>
      <c r="BK157" s="224">
        <f>ROUND(I157*H157,2)</f>
        <v>0</v>
      </c>
      <c r="BL157" s="14" t="s">
        <v>166</v>
      </c>
      <c r="BM157" s="14" t="s">
        <v>470</v>
      </c>
    </row>
    <row r="158" s="1" customFormat="1">
      <c r="B158" s="35"/>
      <c r="C158" s="36"/>
      <c r="D158" s="225" t="s">
        <v>168</v>
      </c>
      <c r="E158" s="36"/>
      <c r="F158" s="226" t="s">
        <v>292</v>
      </c>
      <c r="G158" s="36"/>
      <c r="H158" s="36"/>
      <c r="I158" s="140"/>
      <c r="J158" s="36"/>
      <c r="K158" s="36"/>
      <c r="L158" s="40"/>
      <c r="M158" s="227"/>
      <c r="N158" s="76"/>
      <c r="O158" s="76"/>
      <c r="P158" s="76"/>
      <c r="Q158" s="76"/>
      <c r="R158" s="76"/>
      <c r="S158" s="76"/>
      <c r="T158" s="77"/>
      <c r="AT158" s="14" t="s">
        <v>168</v>
      </c>
      <c r="AU158" s="14" t="s">
        <v>80</v>
      </c>
    </row>
    <row r="159" s="1" customFormat="1">
      <c r="B159" s="35"/>
      <c r="C159" s="36"/>
      <c r="D159" s="225" t="s">
        <v>278</v>
      </c>
      <c r="E159" s="36"/>
      <c r="F159" s="249" t="s">
        <v>279</v>
      </c>
      <c r="G159" s="36"/>
      <c r="H159" s="36"/>
      <c r="I159" s="140"/>
      <c r="J159" s="36"/>
      <c r="K159" s="36"/>
      <c r="L159" s="40"/>
      <c r="M159" s="227"/>
      <c r="N159" s="76"/>
      <c r="O159" s="76"/>
      <c r="P159" s="76"/>
      <c r="Q159" s="76"/>
      <c r="R159" s="76"/>
      <c r="S159" s="76"/>
      <c r="T159" s="77"/>
      <c r="AT159" s="14" t="s">
        <v>278</v>
      </c>
      <c r="AU159" s="14" t="s">
        <v>80</v>
      </c>
    </row>
    <row r="160" s="12" customFormat="1">
      <c r="B160" s="228"/>
      <c r="C160" s="229"/>
      <c r="D160" s="225" t="s">
        <v>170</v>
      </c>
      <c r="E160" s="230" t="s">
        <v>1</v>
      </c>
      <c r="F160" s="231" t="s">
        <v>471</v>
      </c>
      <c r="G160" s="229"/>
      <c r="H160" s="232">
        <v>86</v>
      </c>
      <c r="I160" s="233"/>
      <c r="J160" s="229"/>
      <c r="K160" s="229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170</v>
      </c>
      <c r="AU160" s="238" t="s">
        <v>80</v>
      </c>
      <c r="AV160" s="12" t="s">
        <v>80</v>
      </c>
      <c r="AW160" s="12" t="s">
        <v>34</v>
      </c>
      <c r="AX160" s="12" t="s">
        <v>78</v>
      </c>
      <c r="AY160" s="238" t="s">
        <v>158</v>
      </c>
    </row>
    <row r="161" s="1" customFormat="1" ht="22.5" customHeight="1">
      <c r="B161" s="35"/>
      <c r="C161" s="239" t="s">
        <v>290</v>
      </c>
      <c r="D161" s="239" t="s">
        <v>273</v>
      </c>
      <c r="E161" s="240" t="s">
        <v>296</v>
      </c>
      <c r="F161" s="241" t="s">
        <v>297</v>
      </c>
      <c r="G161" s="242" t="s">
        <v>186</v>
      </c>
      <c r="H161" s="243">
        <v>9</v>
      </c>
      <c r="I161" s="244"/>
      <c r="J161" s="245">
        <f>ROUND(I161*H161,2)</f>
        <v>0</v>
      </c>
      <c r="K161" s="241" t="s">
        <v>165</v>
      </c>
      <c r="L161" s="246"/>
      <c r="M161" s="247" t="s">
        <v>1</v>
      </c>
      <c r="N161" s="248" t="s">
        <v>42</v>
      </c>
      <c r="O161" s="76"/>
      <c r="P161" s="222">
        <f>O161*H161</f>
        <v>0</v>
      </c>
      <c r="Q161" s="222">
        <v>0</v>
      </c>
      <c r="R161" s="222">
        <f>Q161*H161</f>
        <v>0</v>
      </c>
      <c r="S161" s="222">
        <v>0</v>
      </c>
      <c r="T161" s="223">
        <f>S161*H161</f>
        <v>0</v>
      </c>
      <c r="AR161" s="14" t="s">
        <v>212</v>
      </c>
      <c r="AT161" s="14" t="s">
        <v>273</v>
      </c>
      <c r="AU161" s="14" t="s">
        <v>80</v>
      </c>
      <c r="AY161" s="14" t="s">
        <v>158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4" t="s">
        <v>78</v>
      </c>
      <c r="BK161" s="224">
        <f>ROUND(I161*H161,2)</f>
        <v>0</v>
      </c>
      <c r="BL161" s="14" t="s">
        <v>166</v>
      </c>
      <c r="BM161" s="14" t="s">
        <v>472</v>
      </c>
    </row>
    <row r="162" s="1" customFormat="1">
      <c r="B162" s="35"/>
      <c r="C162" s="36"/>
      <c r="D162" s="225" t="s">
        <v>168</v>
      </c>
      <c r="E162" s="36"/>
      <c r="F162" s="226" t="s">
        <v>297</v>
      </c>
      <c r="G162" s="36"/>
      <c r="H162" s="36"/>
      <c r="I162" s="140"/>
      <c r="J162" s="36"/>
      <c r="K162" s="36"/>
      <c r="L162" s="40"/>
      <c r="M162" s="227"/>
      <c r="N162" s="76"/>
      <c r="O162" s="76"/>
      <c r="P162" s="76"/>
      <c r="Q162" s="76"/>
      <c r="R162" s="76"/>
      <c r="S162" s="76"/>
      <c r="T162" s="77"/>
      <c r="AT162" s="14" t="s">
        <v>168</v>
      </c>
      <c r="AU162" s="14" t="s">
        <v>80</v>
      </c>
    </row>
    <row r="163" s="1" customFormat="1">
      <c r="B163" s="35"/>
      <c r="C163" s="36"/>
      <c r="D163" s="225" t="s">
        <v>278</v>
      </c>
      <c r="E163" s="36"/>
      <c r="F163" s="249" t="s">
        <v>299</v>
      </c>
      <c r="G163" s="36"/>
      <c r="H163" s="36"/>
      <c r="I163" s="140"/>
      <c r="J163" s="36"/>
      <c r="K163" s="36"/>
      <c r="L163" s="40"/>
      <c r="M163" s="227"/>
      <c r="N163" s="76"/>
      <c r="O163" s="76"/>
      <c r="P163" s="76"/>
      <c r="Q163" s="76"/>
      <c r="R163" s="76"/>
      <c r="S163" s="76"/>
      <c r="T163" s="77"/>
      <c r="AT163" s="14" t="s">
        <v>278</v>
      </c>
      <c r="AU163" s="14" t="s">
        <v>80</v>
      </c>
    </row>
    <row r="164" s="12" customFormat="1">
      <c r="B164" s="228"/>
      <c r="C164" s="229"/>
      <c r="D164" s="225" t="s">
        <v>170</v>
      </c>
      <c r="E164" s="230" t="s">
        <v>1</v>
      </c>
      <c r="F164" s="231" t="s">
        <v>473</v>
      </c>
      <c r="G164" s="229"/>
      <c r="H164" s="232">
        <v>9</v>
      </c>
      <c r="I164" s="233"/>
      <c r="J164" s="229"/>
      <c r="K164" s="229"/>
      <c r="L164" s="234"/>
      <c r="M164" s="235"/>
      <c r="N164" s="236"/>
      <c r="O164" s="236"/>
      <c r="P164" s="236"/>
      <c r="Q164" s="236"/>
      <c r="R164" s="236"/>
      <c r="S164" s="236"/>
      <c r="T164" s="237"/>
      <c r="AT164" s="238" t="s">
        <v>170</v>
      </c>
      <c r="AU164" s="238" t="s">
        <v>80</v>
      </c>
      <c r="AV164" s="12" t="s">
        <v>80</v>
      </c>
      <c r="AW164" s="12" t="s">
        <v>34</v>
      </c>
      <c r="AX164" s="12" t="s">
        <v>78</v>
      </c>
      <c r="AY164" s="238" t="s">
        <v>158</v>
      </c>
    </row>
    <row r="165" s="1" customFormat="1" ht="22.5" customHeight="1">
      <c r="B165" s="35"/>
      <c r="C165" s="239" t="s">
        <v>295</v>
      </c>
      <c r="D165" s="239" t="s">
        <v>273</v>
      </c>
      <c r="E165" s="240" t="s">
        <v>302</v>
      </c>
      <c r="F165" s="241" t="s">
        <v>303</v>
      </c>
      <c r="G165" s="242" t="s">
        <v>276</v>
      </c>
      <c r="H165" s="243">
        <v>1.7250000000000001</v>
      </c>
      <c r="I165" s="244"/>
      <c r="J165" s="245">
        <f>ROUND(I165*H165,2)</f>
        <v>0</v>
      </c>
      <c r="K165" s="241" t="s">
        <v>165</v>
      </c>
      <c r="L165" s="246"/>
      <c r="M165" s="247" t="s">
        <v>1</v>
      </c>
      <c r="N165" s="248" t="s">
        <v>42</v>
      </c>
      <c r="O165" s="76"/>
      <c r="P165" s="222">
        <f>O165*H165</f>
        <v>0</v>
      </c>
      <c r="Q165" s="222">
        <v>1</v>
      </c>
      <c r="R165" s="222">
        <f>Q165*H165</f>
        <v>1.7250000000000001</v>
      </c>
      <c r="S165" s="222">
        <v>0</v>
      </c>
      <c r="T165" s="223">
        <f>S165*H165</f>
        <v>0</v>
      </c>
      <c r="AR165" s="14" t="s">
        <v>212</v>
      </c>
      <c r="AT165" s="14" t="s">
        <v>273</v>
      </c>
      <c r="AU165" s="14" t="s">
        <v>80</v>
      </c>
      <c r="AY165" s="14" t="s">
        <v>158</v>
      </c>
      <c r="BE165" s="224">
        <f>IF(N165="základní",J165,0)</f>
        <v>0</v>
      </c>
      <c r="BF165" s="224">
        <f>IF(N165="snížená",J165,0)</f>
        <v>0</v>
      </c>
      <c r="BG165" s="224">
        <f>IF(N165="zákl. přenesená",J165,0)</f>
        <v>0</v>
      </c>
      <c r="BH165" s="224">
        <f>IF(N165="sníž. přenesená",J165,0)</f>
        <v>0</v>
      </c>
      <c r="BI165" s="224">
        <f>IF(N165="nulová",J165,0)</f>
        <v>0</v>
      </c>
      <c r="BJ165" s="14" t="s">
        <v>78</v>
      </c>
      <c r="BK165" s="224">
        <f>ROUND(I165*H165,2)</f>
        <v>0</v>
      </c>
      <c r="BL165" s="14" t="s">
        <v>166</v>
      </c>
      <c r="BM165" s="14" t="s">
        <v>474</v>
      </c>
    </row>
    <row r="166" s="1" customFormat="1">
      <c r="B166" s="35"/>
      <c r="C166" s="36"/>
      <c r="D166" s="225" t="s">
        <v>168</v>
      </c>
      <c r="E166" s="36"/>
      <c r="F166" s="226" t="s">
        <v>303</v>
      </c>
      <c r="G166" s="36"/>
      <c r="H166" s="36"/>
      <c r="I166" s="140"/>
      <c r="J166" s="36"/>
      <c r="K166" s="36"/>
      <c r="L166" s="40"/>
      <c r="M166" s="227"/>
      <c r="N166" s="76"/>
      <c r="O166" s="76"/>
      <c r="P166" s="76"/>
      <c r="Q166" s="76"/>
      <c r="R166" s="76"/>
      <c r="S166" s="76"/>
      <c r="T166" s="77"/>
      <c r="AT166" s="14" t="s">
        <v>168</v>
      </c>
      <c r="AU166" s="14" t="s">
        <v>80</v>
      </c>
    </row>
    <row r="167" s="1" customFormat="1">
      <c r="B167" s="35"/>
      <c r="C167" s="36"/>
      <c r="D167" s="225" t="s">
        <v>278</v>
      </c>
      <c r="E167" s="36"/>
      <c r="F167" s="249" t="s">
        <v>279</v>
      </c>
      <c r="G167" s="36"/>
      <c r="H167" s="36"/>
      <c r="I167" s="140"/>
      <c r="J167" s="36"/>
      <c r="K167" s="36"/>
      <c r="L167" s="40"/>
      <c r="M167" s="227"/>
      <c r="N167" s="76"/>
      <c r="O167" s="76"/>
      <c r="P167" s="76"/>
      <c r="Q167" s="76"/>
      <c r="R167" s="76"/>
      <c r="S167" s="76"/>
      <c r="T167" s="77"/>
      <c r="AT167" s="14" t="s">
        <v>278</v>
      </c>
      <c r="AU167" s="14" t="s">
        <v>80</v>
      </c>
    </row>
    <row r="168" s="12" customFormat="1">
      <c r="B168" s="228"/>
      <c r="C168" s="229"/>
      <c r="D168" s="225" t="s">
        <v>170</v>
      </c>
      <c r="E168" s="230" t="s">
        <v>1</v>
      </c>
      <c r="F168" s="231" t="s">
        <v>475</v>
      </c>
      <c r="G168" s="229"/>
      <c r="H168" s="232">
        <v>1.7250000000000001</v>
      </c>
      <c r="I168" s="233"/>
      <c r="J168" s="229"/>
      <c r="K168" s="229"/>
      <c r="L168" s="234"/>
      <c r="M168" s="235"/>
      <c r="N168" s="236"/>
      <c r="O168" s="236"/>
      <c r="P168" s="236"/>
      <c r="Q168" s="236"/>
      <c r="R168" s="236"/>
      <c r="S168" s="236"/>
      <c r="T168" s="237"/>
      <c r="AT168" s="238" t="s">
        <v>170</v>
      </c>
      <c r="AU168" s="238" t="s">
        <v>80</v>
      </c>
      <c r="AV168" s="12" t="s">
        <v>80</v>
      </c>
      <c r="AW168" s="12" t="s">
        <v>34</v>
      </c>
      <c r="AX168" s="12" t="s">
        <v>78</v>
      </c>
      <c r="AY168" s="238" t="s">
        <v>158</v>
      </c>
    </row>
    <row r="169" s="1" customFormat="1" ht="22.5" customHeight="1">
      <c r="B169" s="35"/>
      <c r="C169" s="239" t="s">
        <v>301</v>
      </c>
      <c r="D169" s="239" t="s">
        <v>273</v>
      </c>
      <c r="E169" s="240" t="s">
        <v>307</v>
      </c>
      <c r="F169" s="241" t="s">
        <v>308</v>
      </c>
      <c r="G169" s="242" t="s">
        <v>276</v>
      </c>
      <c r="H169" s="243">
        <v>1.7250000000000001</v>
      </c>
      <c r="I169" s="244"/>
      <c r="J169" s="245">
        <f>ROUND(I169*H169,2)</f>
        <v>0</v>
      </c>
      <c r="K169" s="241" t="s">
        <v>165</v>
      </c>
      <c r="L169" s="246"/>
      <c r="M169" s="247" t="s">
        <v>1</v>
      </c>
      <c r="N169" s="248" t="s">
        <v>42</v>
      </c>
      <c r="O169" s="76"/>
      <c r="P169" s="222">
        <f>O169*H169</f>
        <v>0</v>
      </c>
      <c r="Q169" s="222">
        <v>1</v>
      </c>
      <c r="R169" s="222">
        <f>Q169*H169</f>
        <v>1.7250000000000001</v>
      </c>
      <c r="S169" s="222">
        <v>0</v>
      </c>
      <c r="T169" s="223">
        <f>S169*H169</f>
        <v>0</v>
      </c>
      <c r="AR169" s="14" t="s">
        <v>212</v>
      </c>
      <c r="AT169" s="14" t="s">
        <v>273</v>
      </c>
      <c r="AU169" s="14" t="s">
        <v>80</v>
      </c>
      <c r="AY169" s="14" t="s">
        <v>158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4" t="s">
        <v>78</v>
      </c>
      <c r="BK169" s="224">
        <f>ROUND(I169*H169,2)</f>
        <v>0</v>
      </c>
      <c r="BL169" s="14" t="s">
        <v>166</v>
      </c>
      <c r="BM169" s="14" t="s">
        <v>476</v>
      </c>
    </row>
    <row r="170" s="1" customFormat="1">
      <c r="B170" s="35"/>
      <c r="C170" s="36"/>
      <c r="D170" s="225" t="s">
        <v>168</v>
      </c>
      <c r="E170" s="36"/>
      <c r="F170" s="226" t="s">
        <v>308</v>
      </c>
      <c r="G170" s="36"/>
      <c r="H170" s="36"/>
      <c r="I170" s="140"/>
      <c r="J170" s="36"/>
      <c r="K170" s="36"/>
      <c r="L170" s="40"/>
      <c r="M170" s="227"/>
      <c r="N170" s="76"/>
      <c r="O170" s="76"/>
      <c r="P170" s="76"/>
      <c r="Q170" s="76"/>
      <c r="R170" s="76"/>
      <c r="S170" s="76"/>
      <c r="T170" s="77"/>
      <c r="AT170" s="14" t="s">
        <v>168</v>
      </c>
      <c r="AU170" s="14" t="s">
        <v>80</v>
      </c>
    </row>
    <row r="171" s="1" customFormat="1">
      <c r="B171" s="35"/>
      <c r="C171" s="36"/>
      <c r="D171" s="225" t="s">
        <v>278</v>
      </c>
      <c r="E171" s="36"/>
      <c r="F171" s="249" t="s">
        <v>279</v>
      </c>
      <c r="G171" s="36"/>
      <c r="H171" s="36"/>
      <c r="I171" s="140"/>
      <c r="J171" s="36"/>
      <c r="K171" s="36"/>
      <c r="L171" s="40"/>
      <c r="M171" s="227"/>
      <c r="N171" s="76"/>
      <c r="O171" s="76"/>
      <c r="P171" s="76"/>
      <c r="Q171" s="76"/>
      <c r="R171" s="76"/>
      <c r="S171" s="76"/>
      <c r="T171" s="77"/>
      <c r="AT171" s="14" t="s">
        <v>278</v>
      </c>
      <c r="AU171" s="14" t="s">
        <v>80</v>
      </c>
    </row>
    <row r="172" s="12" customFormat="1">
      <c r="B172" s="228"/>
      <c r="C172" s="229"/>
      <c r="D172" s="225" t="s">
        <v>170</v>
      </c>
      <c r="E172" s="230" t="s">
        <v>1</v>
      </c>
      <c r="F172" s="231" t="s">
        <v>475</v>
      </c>
      <c r="G172" s="229"/>
      <c r="H172" s="232">
        <v>1.7250000000000001</v>
      </c>
      <c r="I172" s="233"/>
      <c r="J172" s="229"/>
      <c r="K172" s="229"/>
      <c r="L172" s="234"/>
      <c r="M172" s="235"/>
      <c r="N172" s="236"/>
      <c r="O172" s="236"/>
      <c r="P172" s="236"/>
      <c r="Q172" s="236"/>
      <c r="R172" s="236"/>
      <c r="S172" s="236"/>
      <c r="T172" s="237"/>
      <c r="AT172" s="238" t="s">
        <v>170</v>
      </c>
      <c r="AU172" s="238" t="s">
        <v>80</v>
      </c>
      <c r="AV172" s="12" t="s">
        <v>80</v>
      </c>
      <c r="AW172" s="12" t="s">
        <v>34</v>
      </c>
      <c r="AX172" s="12" t="s">
        <v>78</v>
      </c>
      <c r="AY172" s="238" t="s">
        <v>158</v>
      </c>
    </row>
    <row r="173" s="1" customFormat="1" ht="22.5" customHeight="1">
      <c r="B173" s="35"/>
      <c r="C173" s="239" t="s">
        <v>306</v>
      </c>
      <c r="D173" s="239" t="s">
        <v>273</v>
      </c>
      <c r="E173" s="240" t="s">
        <v>311</v>
      </c>
      <c r="F173" s="241" t="s">
        <v>312</v>
      </c>
      <c r="G173" s="242" t="s">
        <v>313</v>
      </c>
      <c r="H173" s="243">
        <v>6</v>
      </c>
      <c r="I173" s="244"/>
      <c r="J173" s="245">
        <f>ROUND(I173*H173,2)</f>
        <v>0</v>
      </c>
      <c r="K173" s="241" t="s">
        <v>165</v>
      </c>
      <c r="L173" s="246"/>
      <c r="M173" s="247" t="s">
        <v>1</v>
      </c>
      <c r="N173" s="248" t="s">
        <v>42</v>
      </c>
      <c r="O173" s="76"/>
      <c r="P173" s="222">
        <f>O173*H173</f>
        <v>0</v>
      </c>
      <c r="Q173" s="222">
        <v>0</v>
      </c>
      <c r="R173" s="222">
        <f>Q173*H173</f>
        <v>0</v>
      </c>
      <c r="S173" s="222">
        <v>0</v>
      </c>
      <c r="T173" s="223">
        <f>S173*H173</f>
        <v>0</v>
      </c>
      <c r="AR173" s="14" t="s">
        <v>212</v>
      </c>
      <c r="AT173" s="14" t="s">
        <v>273</v>
      </c>
      <c r="AU173" s="14" t="s">
        <v>80</v>
      </c>
      <c r="AY173" s="14" t="s">
        <v>158</v>
      </c>
      <c r="BE173" s="224">
        <f>IF(N173="základní",J173,0)</f>
        <v>0</v>
      </c>
      <c r="BF173" s="224">
        <f>IF(N173="snížená",J173,0)</f>
        <v>0</v>
      </c>
      <c r="BG173" s="224">
        <f>IF(N173="zákl. přenesená",J173,0)</f>
        <v>0</v>
      </c>
      <c r="BH173" s="224">
        <f>IF(N173="sníž. přenesená",J173,0)</f>
        <v>0</v>
      </c>
      <c r="BI173" s="224">
        <f>IF(N173="nulová",J173,0)</f>
        <v>0</v>
      </c>
      <c r="BJ173" s="14" t="s">
        <v>78</v>
      </c>
      <c r="BK173" s="224">
        <f>ROUND(I173*H173,2)</f>
        <v>0</v>
      </c>
      <c r="BL173" s="14" t="s">
        <v>166</v>
      </c>
      <c r="BM173" s="14" t="s">
        <v>477</v>
      </c>
    </row>
    <row r="174" s="1" customFormat="1">
      <c r="B174" s="35"/>
      <c r="C174" s="36"/>
      <c r="D174" s="225" t="s">
        <v>168</v>
      </c>
      <c r="E174" s="36"/>
      <c r="F174" s="226" t="s">
        <v>312</v>
      </c>
      <c r="G174" s="36"/>
      <c r="H174" s="36"/>
      <c r="I174" s="140"/>
      <c r="J174" s="36"/>
      <c r="K174" s="36"/>
      <c r="L174" s="40"/>
      <c r="M174" s="227"/>
      <c r="N174" s="76"/>
      <c r="O174" s="76"/>
      <c r="P174" s="76"/>
      <c r="Q174" s="76"/>
      <c r="R174" s="76"/>
      <c r="S174" s="76"/>
      <c r="T174" s="77"/>
      <c r="AT174" s="14" t="s">
        <v>168</v>
      </c>
      <c r="AU174" s="14" t="s">
        <v>80</v>
      </c>
    </row>
    <row r="175" s="1" customFormat="1">
      <c r="B175" s="35"/>
      <c r="C175" s="36"/>
      <c r="D175" s="225" t="s">
        <v>278</v>
      </c>
      <c r="E175" s="36"/>
      <c r="F175" s="249" t="s">
        <v>279</v>
      </c>
      <c r="G175" s="36"/>
      <c r="H175" s="36"/>
      <c r="I175" s="140"/>
      <c r="J175" s="36"/>
      <c r="K175" s="36"/>
      <c r="L175" s="40"/>
      <c r="M175" s="227"/>
      <c r="N175" s="76"/>
      <c r="O175" s="76"/>
      <c r="P175" s="76"/>
      <c r="Q175" s="76"/>
      <c r="R175" s="76"/>
      <c r="S175" s="76"/>
      <c r="T175" s="77"/>
      <c r="AT175" s="14" t="s">
        <v>278</v>
      </c>
      <c r="AU175" s="14" t="s">
        <v>80</v>
      </c>
    </row>
    <row r="176" s="12" customFormat="1">
      <c r="B176" s="228"/>
      <c r="C176" s="229"/>
      <c r="D176" s="225" t="s">
        <v>170</v>
      </c>
      <c r="E176" s="230" t="s">
        <v>1</v>
      </c>
      <c r="F176" s="231" t="s">
        <v>315</v>
      </c>
      <c r="G176" s="229"/>
      <c r="H176" s="232">
        <v>6</v>
      </c>
      <c r="I176" s="233"/>
      <c r="J176" s="229"/>
      <c r="K176" s="229"/>
      <c r="L176" s="234"/>
      <c r="M176" s="235"/>
      <c r="N176" s="236"/>
      <c r="O176" s="236"/>
      <c r="P176" s="236"/>
      <c r="Q176" s="236"/>
      <c r="R176" s="236"/>
      <c r="S176" s="236"/>
      <c r="T176" s="237"/>
      <c r="AT176" s="238" t="s">
        <v>170</v>
      </c>
      <c r="AU176" s="238" t="s">
        <v>80</v>
      </c>
      <c r="AV176" s="12" t="s">
        <v>80</v>
      </c>
      <c r="AW176" s="12" t="s">
        <v>34</v>
      </c>
      <c r="AX176" s="12" t="s">
        <v>78</v>
      </c>
      <c r="AY176" s="238" t="s">
        <v>158</v>
      </c>
    </row>
    <row r="177" s="11" customFormat="1" ht="25.92" customHeight="1">
      <c r="B177" s="197"/>
      <c r="C177" s="198"/>
      <c r="D177" s="199" t="s">
        <v>70</v>
      </c>
      <c r="E177" s="200" t="s">
        <v>316</v>
      </c>
      <c r="F177" s="200" t="s">
        <v>317</v>
      </c>
      <c r="G177" s="198"/>
      <c r="H177" s="198"/>
      <c r="I177" s="201"/>
      <c r="J177" s="202">
        <f>BK177</f>
        <v>0</v>
      </c>
      <c r="K177" s="198"/>
      <c r="L177" s="203"/>
      <c r="M177" s="204"/>
      <c r="N177" s="205"/>
      <c r="O177" s="205"/>
      <c r="P177" s="206">
        <f>SUM(P178:P227)</f>
        <v>0</v>
      </c>
      <c r="Q177" s="205"/>
      <c r="R177" s="206">
        <f>SUM(R178:R227)</f>
        <v>0</v>
      </c>
      <c r="S177" s="205"/>
      <c r="T177" s="207">
        <f>SUM(T178:T227)</f>
        <v>0</v>
      </c>
      <c r="AR177" s="208" t="s">
        <v>166</v>
      </c>
      <c r="AT177" s="209" t="s">
        <v>70</v>
      </c>
      <c r="AU177" s="209" t="s">
        <v>71</v>
      </c>
      <c r="AY177" s="208" t="s">
        <v>158</v>
      </c>
      <c r="BK177" s="210">
        <f>SUM(BK178:BK227)</f>
        <v>0</v>
      </c>
    </row>
    <row r="178" s="1" customFormat="1" ht="22.5" customHeight="1">
      <c r="B178" s="35"/>
      <c r="C178" s="213" t="s">
        <v>310</v>
      </c>
      <c r="D178" s="213" t="s">
        <v>161</v>
      </c>
      <c r="E178" s="214" t="s">
        <v>319</v>
      </c>
      <c r="F178" s="215" t="s">
        <v>320</v>
      </c>
      <c r="G178" s="216" t="s">
        <v>186</v>
      </c>
      <c r="H178" s="217">
        <v>5</v>
      </c>
      <c r="I178" s="218"/>
      <c r="J178" s="219">
        <f>ROUND(I178*H178,2)</f>
        <v>0</v>
      </c>
      <c r="K178" s="215" t="s">
        <v>165</v>
      </c>
      <c r="L178" s="40"/>
      <c r="M178" s="220" t="s">
        <v>1</v>
      </c>
      <c r="N178" s="221" t="s">
        <v>42</v>
      </c>
      <c r="O178" s="76"/>
      <c r="P178" s="222">
        <f>O178*H178</f>
        <v>0</v>
      </c>
      <c r="Q178" s="222">
        <v>0</v>
      </c>
      <c r="R178" s="222">
        <f>Q178*H178</f>
        <v>0</v>
      </c>
      <c r="S178" s="222">
        <v>0</v>
      </c>
      <c r="T178" s="223">
        <f>S178*H178</f>
        <v>0</v>
      </c>
      <c r="AR178" s="14" t="s">
        <v>321</v>
      </c>
      <c r="AT178" s="14" t="s">
        <v>161</v>
      </c>
      <c r="AU178" s="14" t="s">
        <v>78</v>
      </c>
      <c r="AY178" s="14" t="s">
        <v>158</v>
      </c>
      <c r="BE178" s="224">
        <f>IF(N178="základní",J178,0)</f>
        <v>0</v>
      </c>
      <c r="BF178" s="224">
        <f>IF(N178="snížená",J178,0)</f>
        <v>0</v>
      </c>
      <c r="BG178" s="224">
        <f>IF(N178="zákl. přenesená",J178,0)</f>
        <v>0</v>
      </c>
      <c r="BH178" s="224">
        <f>IF(N178="sníž. přenesená",J178,0)</f>
        <v>0</v>
      </c>
      <c r="BI178" s="224">
        <f>IF(N178="nulová",J178,0)</f>
        <v>0</v>
      </c>
      <c r="BJ178" s="14" t="s">
        <v>78</v>
      </c>
      <c r="BK178" s="224">
        <f>ROUND(I178*H178,2)</f>
        <v>0</v>
      </c>
      <c r="BL178" s="14" t="s">
        <v>321</v>
      </c>
      <c r="BM178" s="14" t="s">
        <v>478</v>
      </c>
    </row>
    <row r="179" s="1" customFormat="1">
      <c r="B179" s="35"/>
      <c r="C179" s="36"/>
      <c r="D179" s="225" t="s">
        <v>168</v>
      </c>
      <c r="E179" s="36"/>
      <c r="F179" s="226" t="s">
        <v>320</v>
      </c>
      <c r="G179" s="36"/>
      <c r="H179" s="36"/>
      <c r="I179" s="140"/>
      <c r="J179" s="36"/>
      <c r="K179" s="36"/>
      <c r="L179" s="40"/>
      <c r="M179" s="227"/>
      <c r="N179" s="76"/>
      <c r="O179" s="76"/>
      <c r="P179" s="76"/>
      <c r="Q179" s="76"/>
      <c r="R179" s="76"/>
      <c r="S179" s="76"/>
      <c r="T179" s="77"/>
      <c r="AT179" s="14" t="s">
        <v>168</v>
      </c>
      <c r="AU179" s="14" t="s">
        <v>78</v>
      </c>
    </row>
    <row r="180" s="12" customFormat="1">
      <c r="B180" s="228"/>
      <c r="C180" s="229"/>
      <c r="D180" s="225" t="s">
        <v>170</v>
      </c>
      <c r="E180" s="230" t="s">
        <v>1</v>
      </c>
      <c r="F180" s="231" t="s">
        <v>479</v>
      </c>
      <c r="G180" s="229"/>
      <c r="H180" s="232">
        <v>5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170</v>
      </c>
      <c r="AU180" s="238" t="s">
        <v>78</v>
      </c>
      <c r="AV180" s="12" t="s">
        <v>80</v>
      </c>
      <c r="AW180" s="12" t="s">
        <v>34</v>
      </c>
      <c r="AX180" s="12" t="s">
        <v>78</v>
      </c>
      <c r="AY180" s="238" t="s">
        <v>158</v>
      </c>
    </row>
    <row r="181" s="1" customFormat="1" ht="22.5" customHeight="1">
      <c r="B181" s="35"/>
      <c r="C181" s="213" t="s">
        <v>323</v>
      </c>
      <c r="D181" s="213" t="s">
        <v>161</v>
      </c>
      <c r="E181" s="214" t="s">
        <v>324</v>
      </c>
      <c r="F181" s="215" t="s">
        <v>325</v>
      </c>
      <c r="G181" s="216" t="s">
        <v>186</v>
      </c>
      <c r="H181" s="217">
        <v>5</v>
      </c>
      <c r="I181" s="218"/>
      <c r="J181" s="219">
        <f>ROUND(I181*H181,2)</f>
        <v>0</v>
      </c>
      <c r="K181" s="215" t="s">
        <v>165</v>
      </c>
      <c r="L181" s="40"/>
      <c r="M181" s="220" t="s">
        <v>1</v>
      </c>
      <c r="N181" s="221" t="s">
        <v>42</v>
      </c>
      <c r="O181" s="76"/>
      <c r="P181" s="222">
        <f>O181*H181</f>
        <v>0</v>
      </c>
      <c r="Q181" s="222">
        <v>0</v>
      </c>
      <c r="R181" s="222">
        <f>Q181*H181</f>
        <v>0</v>
      </c>
      <c r="S181" s="222">
        <v>0</v>
      </c>
      <c r="T181" s="223">
        <f>S181*H181</f>
        <v>0</v>
      </c>
      <c r="AR181" s="14" t="s">
        <v>321</v>
      </c>
      <c r="AT181" s="14" t="s">
        <v>161</v>
      </c>
      <c r="AU181" s="14" t="s">
        <v>78</v>
      </c>
      <c r="AY181" s="14" t="s">
        <v>158</v>
      </c>
      <c r="BE181" s="224">
        <f>IF(N181="základní",J181,0)</f>
        <v>0</v>
      </c>
      <c r="BF181" s="224">
        <f>IF(N181="snížená",J181,0)</f>
        <v>0</v>
      </c>
      <c r="BG181" s="224">
        <f>IF(N181="zákl. přenesená",J181,0)</f>
        <v>0</v>
      </c>
      <c r="BH181" s="224">
        <f>IF(N181="sníž. přenesená",J181,0)</f>
        <v>0</v>
      </c>
      <c r="BI181" s="224">
        <f>IF(N181="nulová",J181,0)</f>
        <v>0</v>
      </c>
      <c r="BJ181" s="14" t="s">
        <v>78</v>
      </c>
      <c r="BK181" s="224">
        <f>ROUND(I181*H181,2)</f>
        <v>0</v>
      </c>
      <c r="BL181" s="14" t="s">
        <v>321</v>
      </c>
      <c r="BM181" s="14" t="s">
        <v>480</v>
      </c>
    </row>
    <row r="182" s="1" customFormat="1">
      <c r="B182" s="35"/>
      <c r="C182" s="36"/>
      <c r="D182" s="225" t="s">
        <v>168</v>
      </c>
      <c r="E182" s="36"/>
      <c r="F182" s="226" t="s">
        <v>327</v>
      </c>
      <c r="G182" s="36"/>
      <c r="H182" s="36"/>
      <c r="I182" s="140"/>
      <c r="J182" s="36"/>
      <c r="K182" s="36"/>
      <c r="L182" s="40"/>
      <c r="M182" s="227"/>
      <c r="N182" s="76"/>
      <c r="O182" s="76"/>
      <c r="P182" s="76"/>
      <c r="Q182" s="76"/>
      <c r="R182" s="76"/>
      <c r="S182" s="76"/>
      <c r="T182" s="77"/>
      <c r="AT182" s="14" t="s">
        <v>168</v>
      </c>
      <c r="AU182" s="14" t="s">
        <v>78</v>
      </c>
    </row>
    <row r="183" s="12" customFormat="1">
      <c r="B183" s="228"/>
      <c r="C183" s="229"/>
      <c r="D183" s="225" t="s">
        <v>170</v>
      </c>
      <c r="E183" s="230" t="s">
        <v>1</v>
      </c>
      <c r="F183" s="231" t="s">
        <v>479</v>
      </c>
      <c r="G183" s="229"/>
      <c r="H183" s="232">
        <v>5</v>
      </c>
      <c r="I183" s="233"/>
      <c r="J183" s="229"/>
      <c r="K183" s="229"/>
      <c r="L183" s="234"/>
      <c r="M183" s="235"/>
      <c r="N183" s="236"/>
      <c r="O183" s="236"/>
      <c r="P183" s="236"/>
      <c r="Q183" s="236"/>
      <c r="R183" s="236"/>
      <c r="S183" s="236"/>
      <c r="T183" s="237"/>
      <c r="AT183" s="238" t="s">
        <v>170</v>
      </c>
      <c r="AU183" s="238" t="s">
        <v>78</v>
      </c>
      <c r="AV183" s="12" t="s">
        <v>80</v>
      </c>
      <c r="AW183" s="12" t="s">
        <v>34</v>
      </c>
      <c r="AX183" s="12" t="s">
        <v>78</v>
      </c>
      <c r="AY183" s="238" t="s">
        <v>158</v>
      </c>
    </row>
    <row r="184" s="1" customFormat="1" ht="22.5" customHeight="1">
      <c r="B184" s="35"/>
      <c r="C184" s="213" t="s">
        <v>318</v>
      </c>
      <c r="D184" s="213" t="s">
        <v>161</v>
      </c>
      <c r="E184" s="214" t="s">
        <v>329</v>
      </c>
      <c r="F184" s="215" t="s">
        <v>330</v>
      </c>
      <c r="G184" s="216" t="s">
        <v>186</v>
      </c>
      <c r="H184" s="217">
        <v>2</v>
      </c>
      <c r="I184" s="218"/>
      <c r="J184" s="219">
        <f>ROUND(I184*H184,2)</f>
        <v>0</v>
      </c>
      <c r="K184" s="215" t="s">
        <v>165</v>
      </c>
      <c r="L184" s="40"/>
      <c r="M184" s="220" t="s">
        <v>1</v>
      </c>
      <c r="N184" s="221" t="s">
        <v>42</v>
      </c>
      <c r="O184" s="76"/>
      <c r="P184" s="222">
        <f>O184*H184</f>
        <v>0</v>
      </c>
      <c r="Q184" s="222">
        <v>0</v>
      </c>
      <c r="R184" s="222">
        <f>Q184*H184</f>
        <v>0</v>
      </c>
      <c r="S184" s="222">
        <v>0</v>
      </c>
      <c r="T184" s="223">
        <f>S184*H184</f>
        <v>0</v>
      </c>
      <c r="AR184" s="14" t="s">
        <v>321</v>
      </c>
      <c r="AT184" s="14" t="s">
        <v>161</v>
      </c>
      <c r="AU184" s="14" t="s">
        <v>78</v>
      </c>
      <c r="AY184" s="14" t="s">
        <v>158</v>
      </c>
      <c r="BE184" s="224">
        <f>IF(N184="základní",J184,0)</f>
        <v>0</v>
      </c>
      <c r="BF184" s="224">
        <f>IF(N184="snížená",J184,0)</f>
        <v>0</v>
      </c>
      <c r="BG184" s="224">
        <f>IF(N184="zákl. přenesená",J184,0)</f>
        <v>0</v>
      </c>
      <c r="BH184" s="224">
        <f>IF(N184="sníž. přenesená",J184,0)</f>
        <v>0</v>
      </c>
      <c r="BI184" s="224">
        <f>IF(N184="nulová",J184,0)</f>
        <v>0</v>
      </c>
      <c r="BJ184" s="14" t="s">
        <v>78</v>
      </c>
      <c r="BK184" s="224">
        <f>ROUND(I184*H184,2)</f>
        <v>0</v>
      </c>
      <c r="BL184" s="14" t="s">
        <v>321</v>
      </c>
      <c r="BM184" s="14" t="s">
        <v>481</v>
      </c>
    </row>
    <row r="185" s="1" customFormat="1">
      <c r="B185" s="35"/>
      <c r="C185" s="36"/>
      <c r="D185" s="225" t="s">
        <v>168</v>
      </c>
      <c r="E185" s="36"/>
      <c r="F185" s="226" t="s">
        <v>332</v>
      </c>
      <c r="G185" s="36"/>
      <c r="H185" s="36"/>
      <c r="I185" s="140"/>
      <c r="J185" s="36"/>
      <c r="K185" s="36"/>
      <c r="L185" s="40"/>
      <c r="M185" s="227"/>
      <c r="N185" s="76"/>
      <c r="O185" s="76"/>
      <c r="P185" s="76"/>
      <c r="Q185" s="76"/>
      <c r="R185" s="76"/>
      <c r="S185" s="76"/>
      <c r="T185" s="77"/>
      <c r="AT185" s="14" t="s">
        <v>168</v>
      </c>
      <c r="AU185" s="14" t="s">
        <v>78</v>
      </c>
    </row>
    <row r="186" s="12" customFormat="1">
      <c r="B186" s="228"/>
      <c r="C186" s="229"/>
      <c r="D186" s="225" t="s">
        <v>170</v>
      </c>
      <c r="E186" s="230" t="s">
        <v>1</v>
      </c>
      <c r="F186" s="231" t="s">
        <v>224</v>
      </c>
      <c r="G186" s="229"/>
      <c r="H186" s="232">
        <v>2</v>
      </c>
      <c r="I186" s="233"/>
      <c r="J186" s="229"/>
      <c r="K186" s="229"/>
      <c r="L186" s="234"/>
      <c r="M186" s="235"/>
      <c r="N186" s="236"/>
      <c r="O186" s="236"/>
      <c r="P186" s="236"/>
      <c r="Q186" s="236"/>
      <c r="R186" s="236"/>
      <c r="S186" s="236"/>
      <c r="T186" s="237"/>
      <c r="AT186" s="238" t="s">
        <v>170</v>
      </c>
      <c r="AU186" s="238" t="s">
        <v>78</v>
      </c>
      <c r="AV186" s="12" t="s">
        <v>80</v>
      </c>
      <c r="AW186" s="12" t="s">
        <v>34</v>
      </c>
      <c r="AX186" s="12" t="s">
        <v>78</v>
      </c>
      <c r="AY186" s="238" t="s">
        <v>158</v>
      </c>
    </row>
    <row r="187" s="1" customFormat="1" ht="22.5" customHeight="1">
      <c r="B187" s="35"/>
      <c r="C187" s="213" t="s">
        <v>333</v>
      </c>
      <c r="D187" s="213" t="s">
        <v>161</v>
      </c>
      <c r="E187" s="214" t="s">
        <v>334</v>
      </c>
      <c r="F187" s="215" t="s">
        <v>335</v>
      </c>
      <c r="G187" s="216" t="s">
        <v>186</v>
      </c>
      <c r="H187" s="217">
        <v>2</v>
      </c>
      <c r="I187" s="218"/>
      <c r="J187" s="219">
        <f>ROUND(I187*H187,2)</f>
        <v>0</v>
      </c>
      <c r="K187" s="215" t="s">
        <v>165</v>
      </c>
      <c r="L187" s="40"/>
      <c r="M187" s="220" t="s">
        <v>1</v>
      </c>
      <c r="N187" s="221" t="s">
        <v>42</v>
      </c>
      <c r="O187" s="76"/>
      <c r="P187" s="222">
        <f>O187*H187</f>
        <v>0</v>
      </c>
      <c r="Q187" s="222">
        <v>0</v>
      </c>
      <c r="R187" s="222">
        <f>Q187*H187</f>
        <v>0</v>
      </c>
      <c r="S187" s="222">
        <v>0</v>
      </c>
      <c r="T187" s="223">
        <f>S187*H187</f>
        <v>0</v>
      </c>
      <c r="AR187" s="14" t="s">
        <v>321</v>
      </c>
      <c r="AT187" s="14" t="s">
        <v>161</v>
      </c>
      <c r="AU187" s="14" t="s">
        <v>78</v>
      </c>
      <c r="AY187" s="14" t="s">
        <v>158</v>
      </c>
      <c r="BE187" s="224">
        <f>IF(N187="základní",J187,0)</f>
        <v>0</v>
      </c>
      <c r="BF187" s="224">
        <f>IF(N187="snížená",J187,0)</f>
        <v>0</v>
      </c>
      <c r="BG187" s="224">
        <f>IF(N187="zákl. přenesená",J187,0)</f>
        <v>0</v>
      </c>
      <c r="BH187" s="224">
        <f>IF(N187="sníž. přenesená",J187,0)</f>
        <v>0</v>
      </c>
      <c r="BI187" s="224">
        <f>IF(N187="nulová",J187,0)</f>
        <v>0</v>
      </c>
      <c r="BJ187" s="14" t="s">
        <v>78</v>
      </c>
      <c r="BK187" s="224">
        <f>ROUND(I187*H187,2)</f>
        <v>0</v>
      </c>
      <c r="BL187" s="14" t="s">
        <v>321</v>
      </c>
      <c r="BM187" s="14" t="s">
        <v>482</v>
      </c>
    </row>
    <row r="188" s="1" customFormat="1">
      <c r="B188" s="35"/>
      <c r="C188" s="36"/>
      <c r="D188" s="225" t="s">
        <v>168</v>
      </c>
      <c r="E188" s="36"/>
      <c r="F188" s="226" t="s">
        <v>335</v>
      </c>
      <c r="G188" s="36"/>
      <c r="H188" s="36"/>
      <c r="I188" s="140"/>
      <c r="J188" s="36"/>
      <c r="K188" s="36"/>
      <c r="L188" s="40"/>
      <c r="M188" s="227"/>
      <c r="N188" s="76"/>
      <c r="O188" s="76"/>
      <c r="P188" s="76"/>
      <c r="Q188" s="76"/>
      <c r="R188" s="76"/>
      <c r="S188" s="76"/>
      <c r="T188" s="77"/>
      <c r="AT188" s="14" t="s">
        <v>168</v>
      </c>
      <c r="AU188" s="14" t="s">
        <v>78</v>
      </c>
    </row>
    <row r="189" s="12" customFormat="1">
      <c r="B189" s="228"/>
      <c r="C189" s="229"/>
      <c r="D189" s="225" t="s">
        <v>170</v>
      </c>
      <c r="E189" s="230" t="s">
        <v>1</v>
      </c>
      <c r="F189" s="231" t="s">
        <v>224</v>
      </c>
      <c r="G189" s="229"/>
      <c r="H189" s="232">
        <v>2</v>
      </c>
      <c r="I189" s="233"/>
      <c r="J189" s="229"/>
      <c r="K189" s="229"/>
      <c r="L189" s="234"/>
      <c r="M189" s="235"/>
      <c r="N189" s="236"/>
      <c r="O189" s="236"/>
      <c r="P189" s="236"/>
      <c r="Q189" s="236"/>
      <c r="R189" s="236"/>
      <c r="S189" s="236"/>
      <c r="T189" s="237"/>
      <c r="AT189" s="238" t="s">
        <v>170</v>
      </c>
      <c r="AU189" s="238" t="s">
        <v>78</v>
      </c>
      <c r="AV189" s="12" t="s">
        <v>80</v>
      </c>
      <c r="AW189" s="12" t="s">
        <v>34</v>
      </c>
      <c r="AX189" s="12" t="s">
        <v>78</v>
      </c>
      <c r="AY189" s="238" t="s">
        <v>158</v>
      </c>
    </row>
    <row r="190" s="1" customFormat="1" ht="22.5" customHeight="1">
      <c r="B190" s="35"/>
      <c r="C190" s="213" t="s">
        <v>328</v>
      </c>
      <c r="D190" s="213" t="s">
        <v>161</v>
      </c>
      <c r="E190" s="214" t="s">
        <v>338</v>
      </c>
      <c r="F190" s="215" t="s">
        <v>339</v>
      </c>
      <c r="G190" s="216" t="s">
        <v>276</v>
      </c>
      <c r="H190" s="217">
        <v>21</v>
      </c>
      <c r="I190" s="218"/>
      <c r="J190" s="219">
        <f>ROUND(I190*H190,2)</f>
        <v>0</v>
      </c>
      <c r="K190" s="215" t="s">
        <v>165</v>
      </c>
      <c r="L190" s="40"/>
      <c r="M190" s="220" t="s">
        <v>1</v>
      </c>
      <c r="N190" s="221" t="s">
        <v>42</v>
      </c>
      <c r="O190" s="76"/>
      <c r="P190" s="222">
        <f>O190*H190</f>
        <v>0</v>
      </c>
      <c r="Q190" s="222">
        <v>0</v>
      </c>
      <c r="R190" s="222">
        <f>Q190*H190</f>
        <v>0</v>
      </c>
      <c r="S190" s="222">
        <v>0</v>
      </c>
      <c r="T190" s="223">
        <f>S190*H190</f>
        <v>0</v>
      </c>
      <c r="AR190" s="14" t="s">
        <v>321</v>
      </c>
      <c r="AT190" s="14" t="s">
        <v>161</v>
      </c>
      <c r="AU190" s="14" t="s">
        <v>78</v>
      </c>
      <c r="AY190" s="14" t="s">
        <v>158</v>
      </c>
      <c r="BE190" s="224">
        <f>IF(N190="základní",J190,0)</f>
        <v>0</v>
      </c>
      <c r="BF190" s="224">
        <f>IF(N190="snížená",J190,0)</f>
        <v>0</v>
      </c>
      <c r="BG190" s="224">
        <f>IF(N190="zákl. přenesená",J190,0)</f>
        <v>0</v>
      </c>
      <c r="BH190" s="224">
        <f>IF(N190="sníž. přenesená",J190,0)</f>
        <v>0</v>
      </c>
      <c r="BI190" s="224">
        <f>IF(N190="nulová",J190,0)</f>
        <v>0</v>
      </c>
      <c r="BJ190" s="14" t="s">
        <v>78</v>
      </c>
      <c r="BK190" s="224">
        <f>ROUND(I190*H190,2)</f>
        <v>0</v>
      </c>
      <c r="BL190" s="14" t="s">
        <v>321</v>
      </c>
      <c r="BM190" s="14" t="s">
        <v>483</v>
      </c>
    </row>
    <row r="191" s="1" customFormat="1">
      <c r="B191" s="35"/>
      <c r="C191" s="36"/>
      <c r="D191" s="225" t="s">
        <v>168</v>
      </c>
      <c r="E191" s="36"/>
      <c r="F191" s="226" t="s">
        <v>341</v>
      </c>
      <c r="G191" s="36"/>
      <c r="H191" s="36"/>
      <c r="I191" s="140"/>
      <c r="J191" s="36"/>
      <c r="K191" s="36"/>
      <c r="L191" s="40"/>
      <c r="M191" s="227"/>
      <c r="N191" s="76"/>
      <c r="O191" s="76"/>
      <c r="P191" s="76"/>
      <c r="Q191" s="76"/>
      <c r="R191" s="76"/>
      <c r="S191" s="76"/>
      <c r="T191" s="77"/>
      <c r="AT191" s="14" t="s">
        <v>168</v>
      </c>
      <c r="AU191" s="14" t="s">
        <v>78</v>
      </c>
    </row>
    <row r="192" s="1" customFormat="1">
      <c r="B192" s="35"/>
      <c r="C192" s="36"/>
      <c r="D192" s="225" t="s">
        <v>278</v>
      </c>
      <c r="E192" s="36"/>
      <c r="F192" s="249" t="s">
        <v>342</v>
      </c>
      <c r="G192" s="36"/>
      <c r="H192" s="36"/>
      <c r="I192" s="140"/>
      <c r="J192" s="36"/>
      <c r="K192" s="36"/>
      <c r="L192" s="40"/>
      <c r="M192" s="227"/>
      <c r="N192" s="76"/>
      <c r="O192" s="76"/>
      <c r="P192" s="76"/>
      <c r="Q192" s="76"/>
      <c r="R192" s="76"/>
      <c r="S192" s="76"/>
      <c r="T192" s="77"/>
      <c r="AT192" s="14" t="s">
        <v>278</v>
      </c>
      <c r="AU192" s="14" t="s">
        <v>78</v>
      </c>
    </row>
    <row r="193" s="12" customFormat="1">
      <c r="B193" s="228"/>
      <c r="C193" s="229"/>
      <c r="D193" s="225" t="s">
        <v>170</v>
      </c>
      <c r="E193" s="230" t="s">
        <v>1</v>
      </c>
      <c r="F193" s="231" t="s">
        <v>464</v>
      </c>
      <c r="G193" s="229"/>
      <c r="H193" s="232">
        <v>21</v>
      </c>
      <c r="I193" s="233"/>
      <c r="J193" s="229"/>
      <c r="K193" s="229"/>
      <c r="L193" s="234"/>
      <c r="M193" s="235"/>
      <c r="N193" s="236"/>
      <c r="O193" s="236"/>
      <c r="P193" s="236"/>
      <c r="Q193" s="236"/>
      <c r="R193" s="236"/>
      <c r="S193" s="236"/>
      <c r="T193" s="237"/>
      <c r="AT193" s="238" t="s">
        <v>170</v>
      </c>
      <c r="AU193" s="238" t="s">
        <v>78</v>
      </c>
      <c r="AV193" s="12" t="s">
        <v>80</v>
      </c>
      <c r="AW193" s="12" t="s">
        <v>34</v>
      </c>
      <c r="AX193" s="12" t="s">
        <v>78</v>
      </c>
      <c r="AY193" s="238" t="s">
        <v>158</v>
      </c>
    </row>
    <row r="194" s="1" customFormat="1" ht="22.5" customHeight="1">
      <c r="B194" s="35"/>
      <c r="C194" s="213" t="s">
        <v>337</v>
      </c>
      <c r="D194" s="213" t="s">
        <v>161</v>
      </c>
      <c r="E194" s="214" t="s">
        <v>344</v>
      </c>
      <c r="F194" s="215" t="s">
        <v>345</v>
      </c>
      <c r="G194" s="216" t="s">
        <v>276</v>
      </c>
      <c r="H194" s="217">
        <v>3.4500000000000002</v>
      </c>
      <c r="I194" s="218"/>
      <c r="J194" s="219">
        <f>ROUND(I194*H194,2)</f>
        <v>0</v>
      </c>
      <c r="K194" s="215" t="s">
        <v>165</v>
      </c>
      <c r="L194" s="40"/>
      <c r="M194" s="220" t="s">
        <v>1</v>
      </c>
      <c r="N194" s="221" t="s">
        <v>42</v>
      </c>
      <c r="O194" s="76"/>
      <c r="P194" s="222">
        <f>O194*H194</f>
        <v>0</v>
      </c>
      <c r="Q194" s="222">
        <v>0</v>
      </c>
      <c r="R194" s="222">
        <f>Q194*H194</f>
        <v>0</v>
      </c>
      <c r="S194" s="222">
        <v>0</v>
      </c>
      <c r="T194" s="223">
        <f>S194*H194</f>
        <v>0</v>
      </c>
      <c r="AR194" s="14" t="s">
        <v>321</v>
      </c>
      <c r="AT194" s="14" t="s">
        <v>161</v>
      </c>
      <c r="AU194" s="14" t="s">
        <v>78</v>
      </c>
      <c r="AY194" s="14" t="s">
        <v>158</v>
      </c>
      <c r="BE194" s="224">
        <f>IF(N194="základní",J194,0)</f>
        <v>0</v>
      </c>
      <c r="BF194" s="224">
        <f>IF(N194="snížená",J194,0)</f>
        <v>0</v>
      </c>
      <c r="BG194" s="224">
        <f>IF(N194="zákl. přenesená",J194,0)</f>
        <v>0</v>
      </c>
      <c r="BH194" s="224">
        <f>IF(N194="sníž. přenesená",J194,0)</f>
        <v>0</v>
      </c>
      <c r="BI194" s="224">
        <f>IF(N194="nulová",J194,0)</f>
        <v>0</v>
      </c>
      <c r="BJ194" s="14" t="s">
        <v>78</v>
      </c>
      <c r="BK194" s="224">
        <f>ROUND(I194*H194,2)</f>
        <v>0</v>
      </c>
      <c r="BL194" s="14" t="s">
        <v>321</v>
      </c>
      <c r="BM194" s="14" t="s">
        <v>484</v>
      </c>
    </row>
    <row r="195" s="1" customFormat="1">
      <c r="B195" s="35"/>
      <c r="C195" s="36"/>
      <c r="D195" s="225" t="s">
        <v>168</v>
      </c>
      <c r="E195" s="36"/>
      <c r="F195" s="226" t="s">
        <v>347</v>
      </c>
      <c r="G195" s="36"/>
      <c r="H195" s="36"/>
      <c r="I195" s="140"/>
      <c r="J195" s="36"/>
      <c r="K195" s="36"/>
      <c r="L195" s="40"/>
      <c r="M195" s="227"/>
      <c r="N195" s="76"/>
      <c r="O195" s="76"/>
      <c r="P195" s="76"/>
      <c r="Q195" s="76"/>
      <c r="R195" s="76"/>
      <c r="S195" s="76"/>
      <c r="T195" s="77"/>
      <c r="AT195" s="14" t="s">
        <v>168</v>
      </c>
      <c r="AU195" s="14" t="s">
        <v>78</v>
      </c>
    </row>
    <row r="196" s="1" customFormat="1">
      <c r="B196" s="35"/>
      <c r="C196" s="36"/>
      <c r="D196" s="225" t="s">
        <v>278</v>
      </c>
      <c r="E196" s="36"/>
      <c r="F196" s="249" t="s">
        <v>348</v>
      </c>
      <c r="G196" s="36"/>
      <c r="H196" s="36"/>
      <c r="I196" s="140"/>
      <c r="J196" s="36"/>
      <c r="K196" s="36"/>
      <c r="L196" s="40"/>
      <c r="M196" s="227"/>
      <c r="N196" s="76"/>
      <c r="O196" s="76"/>
      <c r="P196" s="76"/>
      <c r="Q196" s="76"/>
      <c r="R196" s="76"/>
      <c r="S196" s="76"/>
      <c r="T196" s="77"/>
      <c r="AT196" s="14" t="s">
        <v>278</v>
      </c>
      <c r="AU196" s="14" t="s">
        <v>78</v>
      </c>
    </row>
    <row r="197" s="12" customFormat="1">
      <c r="B197" s="228"/>
      <c r="C197" s="229"/>
      <c r="D197" s="225" t="s">
        <v>170</v>
      </c>
      <c r="E197" s="230" t="s">
        <v>1</v>
      </c>
      <c r="F197" s="231" t="s">
        <v>485</v>
      </c>
      <c r="G197" s="229"/>
      <c r="H197" s="232">
        <v>3.4500000000000002</v>
      </c>
      <c r="I197" s="233"/>
      <c r="J197" s="229"/>
      <c r="K197" s="229"/>
      <c r="L197" s="234"/>
      <c r="M197" s="235"/>
      <c r="N197" s="236"/>
      <c r="O197" s="236"/>
      <c r="P197" s="236"/>
      <c r="Q197" s="236"/>
      <c r="R197" s="236"/>
      <c r="S197" s="236"/>
      <c r="T197" s="237"/>
      <c r="AT197" s="238" t="s">
        <v>170</v>
      </c>
      <c r="AU197" s="238" t="s">
        <v>78</v>
      </c>
      <c r="AV197" s="12" t="s">
        <v>80</v>
      </c>
      <c r="AW197" s="12" t="s">
        <v>34</v>
      </c>
      <c r="AX197" s="12" t="s">
        <v>78</v>
      </c>
      <c r="AY197" s="238" t="s">
        <v>158</v>
      </c>
    </row>
    <row r="198" s="1" customFormat="1" ht="22.5" customHeight="1">
      <c r="B198" s="35"/>
      <c r="C198" s="213" t="s">
        <v>343</v>
      </c>
      <c r="D198" s="213" t="s">
        <v>161</v>
      </c>
      <c r="E198" s="214" t="s">
        <v>351</v>
      </c>
      <c r="F198" s="215" t="s">
        <v>352</v>
      </c>
      <c r="G198" s="216" t="s">
        <v>276</v>
      </c>
      <c r="H198" s="217">
        <v>17</v>
      </c>
      <c r="I198" s="218"/>
      <c r="J198" s="219">
        <f>ROUND(I198*H198,2)</f>
        <v>0</v>
      </c>
      <c r="K198" s="215" t="s">
        <v>165</v>
      </c>
      <c r="L198" s="40"/>
      <c r="M198" s="220" t="s">
        <v>1</v>
      </c>
      <c r="N198" s="221" t="s">
        <v>42</v>
      </c>
      <c r="O198" s="76"/>
      <c r="P198" s="222">
        <f>O198*H198</f>
        <v>0</v>
      </c>
      <c r="Q198" s="222">
        <v>0</v>
      </c>
      <c r="R198" s="222">
        <f>Q198*H198</f>
        <v>0</v>
      </c>
      <c r="S198" s="222">
        <v>0</v>
      </c>
      <c r="T198" s="223">
        <f>S198*H198</f>
        <v>0</v>
      </c>
      <c r="AR198" s="14" t="s">
        <v>321</v>
      </c>
      <c r="AT198" s="14" t="s">
        <v>161</v>
      </c>
      <c r="AU198" s="14" t="s">
        <v>78</v>
      </c>
      <c r="AY198" s="14" t="s">
        <v>158</v>
      </c>
      <c r="BE198" s="224">
        <f>IF(N198="základní",J198,0)</f>
        <v>0</v>
      </c>
      <c r="BF198" s="224">
        <f>IF(N198="snížená",J198,0)</f>
        <v>0</v>
      </c>
      <c r="BG198" s="224">
        <f>IF(N198="zákl. přenesená",J198,0)</f>
        <v>0</v>
      </c>
      <c r="BH198" s="224">
        <f>IF(N198="sníž. přenesená",J198,0)</f>
        <v>0</v>
      </c>
      <c r="BI198" s="224">
        <f>IF(N198="nulová",J198,0)</f>
        <v>0</v>
      </c>
      <c r="BJ198" s="14" t="s">
        <v>78</v>
      </c>
      <c r="BK198" s="224">
        <f>ROUND(I198*H198,2)</f>
        <v>0</v>
      </c>
      <c r="BL198" s="14" t="s">
        <v>321</v>
      </c>
      <c r="BM198" s="14" t="s">
        <v>486</v>
      </c>
    </row>
    <row r="199" s="1" customFormat="1">
      <c r="B199" s="35"/>
      <c r="C199" s="36"/>
      <c r="D199" s="225" t="s">
        <v>168</v>
      </c>
      <c r="E199" s="36"/>
      <c r="F199" s="226" t="s">
        <v>354</v>
      </c>
      <c r="G199" s="36"/>
      <c r="H199" s="36"/>
      <c r="I199" s="140"/>
      <c r="J199" s="36"/>
      <c r="K199" s="36"/>
      <c r="L199" s="40"/>
      <c r="M199" s="227"/>
      <c r="N199" s="76"/>
      <c r="O199" s="76"/>
      <c r="P199" s="76"/>
      <c r="Q199" s="76"/>
      <c r="R199" s="76"/>
      <c r="S199" s="76"/>
      <c r="T199" s="77"/>
      <c r="AT199" s="14" t="s">
        <v>168</v>
      </c>
      <c r="AU199" s="14" t="s">
        <v>78</v>
      </c>
    </row>
    <row r="200" s="1" customFormat="1">
      <c r="B200" s="35"/>
      <c r="C200" s="36"/>
      <c r="D200" s="225" t="s">
        <v>278</v>
      </c>
      <c r="E200" s="36"/>
      <c r="F200" s="249" t="s">
        <v>355</v>
      </c>
      <c r="G200" s="36"/>
      <c r="H200" s="36"/>
      <c r="I200" s="140"/>
      <c r="J200" s="36"/>
      <c r="K200" s="36"/>
      <c r="L200" s="40"/>
      <c r="M200" s="227"/>
      <c r="N200" s="76"/>
      <c r="O200" s="76"/>
      <c r="P200" s="76"/>
      <c r="Q200" s="76"/>
      <c r="R200" s="76"/>
      <c r="S200" s="76"/>
      <c r="T200" s="77"/>
      <c r="AT200" s="14" t="s">
        <v>278</v>
      </c>
      <c r="AU200" s="14" t="s">
        <v>78</v>
      </c>
    </row>
    <row r="201" s="12" customFormat="1">
      <c r="B201" s="228"/>
      <c r="C201" s="229"/>
      <c r="D201" s="225" t="s">
        <v>170</v>
      </c>
      <c r="E201" s="230" t="s">
        <v>1</v>
      </c>
      <c r="F201" s="231" t="s">
        <v>356</v>
      </c>
      <c r="G201" s="229"/>
      <c r="H201" s="232">
        <v>17</v>
      </c>
      <c r="I201" s="233"/>
      <c r="J201" s="229"/>
      <c r="K201" s="229"/>
      <c r="L201" s="234"/>
      <c r="M201" s="235"/>
      <c r="N201" s="236"/>
      <c r="O201" s="236"/>
      <c r="P201" s="236"/>
      <c r="Q201" s="236"/>
      <c r="R201" s="236"/>
      <c r="S201" s="236"/>
      <c r="T201" s="237"/>
      <c r="AT201" s="238" t="s">
        <v>170</v>
      </c>
      <c r="AU201" s="238" t="s">
        <v>78</v>
      </c>
      <c r="AV201" s="12" t="s">
        <v>80</v>
      </c>
      <c r="AW201" s="12" t="s">
        <v>34</v>
      </c>
      <c r="AX201" s="12" t="s">
        <v>78</v>
      </c>
      <c r="AY201" s="238" t="s">
        <v>158</v>
      </c>
    </row>
    <row r="202" s="1" customFormat="1" ht="22.5" customHeight="1">
      <c r="B202" s="35"/>
      <c r="C202" s="213" t="s">
        <v>350</v>
      </c>
      <c r="D202" s="213" t="s">
        <v>161</v>
      </c>
      <c r="E202" s="214" t="s">
        <v>358</v>
      </c>
      <c r="F202" s="215" t="s">
        <v>359</v>
      </c>
      <c r="G202" s="216" t="s">
        <v>276</v>
      </c>
      <c r="H202" s="217">
        <v>5.96</v>
      </c>
      <c r="I202" s="218"/>
      <c r="J202" s="219">
        <f>ROUND(I202*H202,2)</f>
        <v>0</v>
      </c>
      <c r="K202" s="215" t="s">
        <v>165</v>
      </c>
      <c r="L202" s="40"/>
      <c r="M202" s="220" t="s">
        <v>1</v>
      </c>
      <c r="N202" s="221" t="s">
        <v>42</v>
      </c>
      <c r="O202" s="76"/>
      <c r="P202" s="222">
        <f>O202*H202</f>
        <v>0</v>
      </c>
      <c r="Q202" s="222">
        <v>0</v>
      </c>
      <c r="R202" s="222">
        <f>Q202*H202</f>
        <v>0</v>
      </c>
      <c r="S202" s="222">
        <v>0</v>
      </c>
      <c r="T202" s="223">
        <f>S202*H202</f>
        <v>0</v>
      </c>
      <c r="AR202" s="14" t="s">
        <v>321</v>
      </c>
      <c r="AT202" s="14" t="s">
        <v>161</v>
      </c>
      <c r="AU202" s="14" t="s">
        <v>78</v>
      </c>
      <c r="AY202" s="14" t="s">
        <v>158</v>
      </c>
      <c r="BE202" s="224">
        <f>IF(N202="základní",J202,0)</f>
        <v>0</v>
      </c>
      <c r="BF202" s="224">
        <f>IF(N202="snížená",J202,0)</f>
        <v>0</v>
      </c>
      <c r="BG202" s="224">
        <f>IF(N202="zákl. přenesená",J202,0)</f>
        <v>0</v>
      </c>
      <c r="BH202" s="224">
        <f>IF(N202="sníž. přenesená",J202,0)</f>
        <v>0</v>
      </c>
      <c r="BI202" s="224">
        <f>IF(N202="nulová",J202,0)</f>
        <v>0</v>
      </c>
      <c r="BJ202" s="14" t="s">
        <v>78</v>
      </c>
      <c r="BK202" s="224">
        <f>ROUND(I202*H202,2)</f>
        <v>0</v>
      </c>
      <c r="BL202" s="14" t="s">
        <v>321</v>
      </c>
      <c r="BM202" s="14" t="s">
        <v>487</v>
      </c>
    </row>
    <row r="203" s="1" customFormat="1">
      <c r="B203" s="35"/>
      <c r="C203" s="36"/>
      <c r="D203" s="225" t="s">
        <v>168</v>
      </c>
      <c r="E203" s="36"/>
      <c r="F203" s="226" t="s">
        <v>361</v>
      </c>
      <c r="G203" s="36"/>
      <c r="H203" s="36"/>
      <c r="I203" s="140"/>
      <c r="J203" s="36"/>
      <c r="K203" s="36"/>
      <c r="L203" s="40"/>
      <c r="M203" s="227"/>
      <c r="N203" s="76"/>
      <c r="O203" s="76"/>
      <c r="P203" s="76"/>
      <c r="Q203" s="76"/>
      <c r="R203" s="76"/>
      <c r="S203" s="76"/>
      <c r="T203" s="77"/>
      <c r="AT203" s="14" t="s">
        <v>168</v>
      </c>
      <c r="AU203" s="14" t="s">
        <v>78</v>
      </c>
    </row>
    <row r="204" s="1" customFormat="1">
      <c r="B204" s="35"/>
      <c r="C204" s="36"/>
      <c r="D204" s="225" t="s">
        <v>278</v>
      </c>
      <c r="E204" s="36"/>
      <c r="F204" s="249" t="s">
        <v>488</v>
      </c>
      <c r="G204" s="36"/>
      <c r="H204" s="36"/>
      <c r="I204" s="140"/>
      <c r="J204" s="36"/>
      <c r="K204" s="36"/>
      <c r="L204" s="40"/>
      <c r="M204" s="227"/>
      <c r="N204" s="76"/>
      <c r="O204" s="76"/>
      <c r="P204" s="76"/>
      <c r="Q204" s="76"/>
      <c r="R204" s="76"/>
      <c r="S204" s="76"/>
      <c r="T204" s="77"/>
      <c r="AT204" s="14" t="s">
        <v>278</v>
      </c>
      <c r="AU204" s="14" t="s">
        <v>78</v>
      </c>
    </row>
    <row r="205" s="12" customFormat="1">
      <c r="B205" s="228"/>
      <c r="C205" s="229"/>
      <c r="D205" s="225" t="s">
        <v>170</v>
      </c>
      <c r="E205" s="230" t="s">
        <v>1</v>
      </c>
      <c r="F205" s="231" t="s">
        <v>489</v>
      </c>
      <c r="G205" s="229"/>
      <c r="H205" s="232">
        <v>5.96</v>
      </c>
      <c r="I205" s="233"/>
      <c r="J205" s="229"/>
      <c r="K205" s="229"/>
      <c r="L205" s="234"/>
      <c r="M205" s="235"/>
      <c r="N205" s="236"/>
      <c r="O205" s="236"/>
      <c r="P205" s="236"/>
      <c r="Q205" s="236"/>
      <c r="R205" s="236"/>
      <c r="S205" s="236"/>
      <c r="T205" s="237"/>
      <c r="AT205" s="238" t="s">
        <v>170</v>
      </c>
      <c r="AU205" s="238" t="s">
        <v>78</v>
      </c>
      <c r="AV205" s="12" t="s">
        <v>80</v>
      </c>
      <c r="AW205" s="12" t="s">
        <v>34</v>
      </c>
      <c r="AX205" s="12" t="s">
        <v>78</v>
      </c>
      <c r="AY205" s="238" t="s">
        <v>158</v>
      </c>
    </row>
    <row r="206" s="1" customFormat="1" ht="22.5" customHeight="1">
      <c r="B206" s="35"/>
      <c r="C206" s="213" t="s">
        <v>386</v>
      </c>
      <c r="D206" s="213" t="s">
        <v>161</v>
      </c>
      <c r="E206" s="214" t="s">
        <v>358</v>
      </c>
      <c r="F206" s="215" t="s">
        <v>359</v>
      </c>
      <c r="G206" s="216" t="s">
        <v>276</v>
      </c>
      <c r="H206" s="217">
        <v>2.4700000000000002</v>
      </c>
      <c r="I206" s="218"/>
      <c r="J206" s="219">
        <f>ROUND(I206*H206,2)</f>
        <v>0</v>
      </c>
      <c r="K206" s="215" t="s">
        <v>165</v>
      </c>
      <c r="L206" s="40"/>
      <c r="M206" s="220" t="s">
        <v>1</v>
      </c>
      <c r="N206" s="221" t="s">
        <v>42</v>
      </c>
      <c r="O206" s="76"/>
      <c r="P206" s="222">
        <f>O206*H206</f>
        <v>0</v>
      </c>
      <c r="Q206" s="222">
        <v>0</v>
      </c>
      <c r="R206" s="222">
        <f>Q206*H206</f>
        <v>0</v>
      </c>
      <c r="S206" s="222">
        <v>0</v>
      </c>
      <c r="T206" s="223">
        <f>S206*H206</f>
        <v>0</v>
      </c>
      <c r="AR206" s="14" t="s">
        <v>321</v>
      </c>
      <c r="AT206" s="14" t="s">
        <v>161</v>
      </c>
      <c r="AU206" s="14" t="s">
        <v>78</v>
      </c>
      <c r="AY206" s="14" t="s">
        <v>158</v>
      </c>
      <c r="BE206" s="224">
        <f>IF(N206="základní",J206,0)</f>
        <v>0</v>
      </c>
      <c r="BF206" s="224">
        <f>IF(N206="snížená",J206,0)</f>
        <v>0</v>
      </c>
      <c r="BG206" s="224">
        <f>IF(N206="zákl. přenesená",J206,0)</f>
        <v>0</v>
      </c>
      <c r="BH206" s="224">
        <f>IF(N206="sníž. přenesená",J206,0)</f>
        <v>0</v>
      </c>
      <c r="BI206" s="224">
        <f>IF(N206="nulová",J206,0)</f>
        <v>0</v>
      </c>
      <c r="BJ206" s="14" t="s">
        <v>78</v>
      </c>
      <c r="BK206" s="224">
        <f>ROUND(I206*H206,2)</f>
        <v>0</v>
      </c>
      <c r="BL206" s="14" t="s">
        <v>321</v>
      </c>
      <c r="BM206" s="14" t="s">
        <v>490</v>
      </c>
    </row>
    <row r="207" s="1" customFormat="1">
      <c r="B207" s="35"/>
      <c r="C207" s="36"/>
      <c r="D207" s="225" t="s">
        <v>168</v>
      </c>
      <c r="E207" s="36"/>
      <c r="F207" s="226" t="s">
        <v>361</v>
      </c>
      <c r="G207" s="36"/>
      <c r="H207" s="36"/>
      <c r="I207" s="140"/>
      <c r="J207" s="36"/>
      <c r="K207" s="36"/>
      <c r="L207" s="40"/>
      <c r="M207" s="227"/>
      <c r="N207" s="76"/>
      <c r="O207" s="76"/>
      <c r="P207" s="76"/>
      <c r="Q207" s="76"/>
      <c r="R207" s="76"/>
      <c r="S207" s="76"/>
      <c r="T207" s="77"/>
      <c r="AT207" s="14" t="s">
        <v>168</v>
      </c>
      <c r="AU207" s="14" t="s">
        <v>78</v>
      </c>
    </row>
    <row r="208" s="1" customFormat="1">
      <c r="B208" s="35"/>
      <c r="C208" s="36"/>
      <c r="D208" s="225" t="s">
        <v>278</v>
      </c>
      <c r="E208" s="36"/>
      <c r="F208" s="249" t="s">
        <v>366</v>
      </c>
      <c r="G208" s="36"/>
      <c r="H208" s="36"/>
      <c r="I208" s="140"/>
      <c r="J208" s="36"/>
      <c r="K208" s="36"/>
      <c r="L208" s="40"/>
      <c r="M208" s="227"/>
      <c r="N208" s="76"/>
      <c r="O208" s="76"/>
      <c r="P208" s="76"/>
      <c r="Q208" s="76"/>
      <c r="R208" s="76"/>
      <c r="S208" s="76"/>
      <c r="T208" s="77"/>
      <c r="AT208" s="14" t="s">
        <v>278</v>
      </c>
      <c r="AU208" s="14" t="s">
        <v>78</v>
      </c>
    </row>
    <row r="209" s="12" customFormat="1">
      <c r="B209" s="228"/>
      <c r="C209" s="229"/>
      <c r="D209" s="225" t="s">
        <v>170</v>
      </c>
      <c r="E209" s="230" t="s">
        <v>1</v>
      </c>
      <c r="F209" s="231" t="s">
        <v>367</v>
      </c>
      <c r="G209" s="229"/>
      <c r="H209" s="232">
        <v>2.4700000000000002</v>
      </c>
      <c r="I209" s="233"/>
      <c r="J209" s="229"/>
      <c r="K209" s="229"/>
      <c r="L209" s="234"/>
      <c r="M209" s="235"/>
      <c r="N209" s="236"/>
      <c r="O209" s="236"/>
      <c r="P209" s="236"/>
      <c r="Q209" s="236"/>
      <c r="R209" s="236"/>
      <c r="S209" s="236"/>
      <c r="T209" s="237"/>
      <c r="AT209" s="238" t="s">
        <v>170</v>
      </c>
      <c r="AU209" s="238" t="s">
        <v>78</v>
      </c>
      <c r="AV209" s="12" t="s">
        <v>80</v>
      </c>
      <c r="AW209" s="12" t="s">
        <v>34</v>
      </c>
      <c r="AX209" s="12" t="s">
        <v>78</v>
      </c>
      <c r="AY209" s="238" t="s">
        <v>158</v>
      </c>
    </row>
    <row r="210" s="1" customFormat="1" ht="22.5" customHeight="1">
      <c r="B210" s="35"/>
      <c r="C210" s="213" t="s">
        <v>391</v>
      </c>
      <c r="D210" s="213" t="s">
        <v>161</v>
      </c>
      <c r="E210" s="214" t="s">
        <v>369</v>
      </c>
      <c r="F210" s="215" t="s">
        <v>370</v>
      </c>
      <c r="G210" s="216" t="s">
        <v>276</v>
      </c>
      <c r="H210" s="217">
        <v>2.9100000000000001</v>
      </c>
      <c r="I210" s="218"/>
      <c r="J210" s="219">
        <f>ROUND(I210*H210,2)</f>
        <v>0</v>
      </c>
      <c r="K210" s="215" t="s">
        <v>165</v>
      </c>
      <c r="L210" s="40"/>
      <c r="M210" s="220" t="s">
        <v>1</v>
      </c>
      <c r="N210" s="221" t="s">
        <v>42</v>
      </c>
      <c r="O210" s="76"/>
      <c r="P210" s="222">
        <f>O210*H210</f>
        <v>0</v>
      </c>
      <c r="Q210" s="222">
        <v>0</v>
      </c>
      <c r="R210" s="222">
        <f>Q210*H210</f>
        <v>0</v>
      </c>
      <c r="S210" s="222">
        <v>0</v>
      </c>
      <c r="T210" s="223">
        <f>S210*H210</f>
        <v>0</v>
      </c>
      <c r="AR210" s="14" t="s">
        <v>321</v>
      </c>
      <c r="AT210" s="14" t="s">
        <v>161</v>
      </c>
      <c r="AU210" s="14" t="s">
        <v>78</v>
      </c>
      <c r="AY210" s="14" t="s">
        <v>158</v>
      </c>
      <c r="BE210" s="224">
        <f>IF(N210="základní",J210,0)</f>
        <v>0</v>
      </c>
      <c r="BF210" s="224">
        <f>IF(N210="snížená",J210,0)</f>
        <v>0</v>
      </c>
      <c r="BG210" s="224">
        <f>IF(N210="zákl. přenesená",J210,0)</f>
        <v>0</v>
      </c>
      <c r="BH210" s="224">
        <f>IF(N210="sníž. přenesená",J210,0)</f>
        <v>0</v>
      </c>
      <c r="BI210" s="224">
        <f>IF(N210="nulová",J210,0)</f>
        <v>0</v>
      </c>
      <c r="BJ210" s="14" t="s">
        <v>78</v>
      </c>
      <c r="BK210" s="224">
        <f>ROUND(I210*H210,2)</f>
        <v>0</v>
      </c>
      <c r="BL210" s="14" t="s">
        <v>321</v>
      </c>
      <c r="BM210" s="14" t="s">
        <v>491</v>
      </c>
    </row>
    <row r="211" s="1" customFormat="1">
      <c r="B211" s="35"/>
      <c r="C211" s="36"/>
      <c r="D211" s="225" t="s">
        <v>168</v>
      </c>
      <c r="E211" s="36"/>
      <c r="F211" s="226" t="s">
        <v>372</v>
      </c>
      <c r="G211" s="36"/>
      <c r="H211" s="36"/>
      <c r="I211" s="140"/>
      <c r="J211" s="36"/>
      <c r="K211" s="36"/>
      <c r="L211" s="40"/>
      <c r="M211" s="227"/>
      <c r="N211" s="76"/>
      <c r="O211" s="76"/>
      <c r="P211" s="76"/>
      <c r="Q211" s="76"/>
      <c r="R211" s="76"/>
      <c r="S211" s="76"/>
      <c r="T211" s="77"/>
      <c r="AT211" s="14" t="s">
        <v>168</v>
      </c>
      <c r="AU211" s="14" t="s">
        <v>78</v>
      </c>
    </row>
    <row r="212" s="1" customFormat="1">
      <c r="B212" s="35"/>
      <c r="C212" s="36"/>
      <c r="D212" s="225" t="s">
        <v>278</v>
      </c>
      <c r="E212" s="36"/>
      <c r="F212" s="249" t="s">
        <v>373</v>
      </c>
      <c r="G212" s="36"/>
      <c r="H212" s="36"/>
      <c r="I212" s="140"/>
      <c r="J212" s="36"/>
      <c r="K212" s="36"/>
      <c r="L212" s="40"/>
      <c r="M212" s="227"/>
      <c r="N212" s="76"/>
      <c r="O212" s="76"/>
      <c r="P212" s="76"/>
      <c r="Q212" s="76"/>
      <c r="R212" s="76"/>
      <c r="S212" s="76"/>
      <c r="T212" s="77"/>
      <c r="AT212" s="14" t="s">
        <v>278</v>
      </c>
      <c r="AU212" s="14" t="s">
        <v>78</v>
      </c>
    </row>
    <row r="213" s="12" customFormat="1">
      <c r="B213" s="228"/>
      <c r="C213" s="229"/>
      <c r="D213" s="225" t="s">
        <v>170</v>
      </c>
      <c r="E213" s="230" t="s">
        <v>1</v>
      </c>
      <c r="F213" s="231" t="s">
        <v>492</v>
      </c>
      <c r="G213" s="229"/>
      <c r="H213" s="232">
        <v>2.9100000000000001</v>
      </c>
      <c r="I213" s="233"/>
      <c r="J213" s="229"/>
      <c r="K213" s="229"/>
      <c r="L213" s="234"/>
      <c r="M213" s="235"/>
      <c r="N213" s="236"/>
      <c r="O213" s="236"/>
      <c r="P213" s="236"/>
      <c r="Q213" s="236"/>
      <c r="R213" s="236"/>
      <c r="S213" s="236"/>
      <c r="T213" s="237"/>
      <c r="AT213" s="238" t="s">
        <v>170</v>
      </c>
      <c r="AU213" s="238" t="s">
        <v>78</v>
      </c>
      <c r="AV213" s="12" t="s">
        <v>80</v>
      </c>
      <c r="AW213" s="12" t="s">
        <v>34</v>
      </c>
      <c r="AX213" s="12" t="s">
        <v>78</v>
      </c>
      <c r="AY213" s="238" t="s">
        <v>158</v>
      </c>
    </row>
    <row r="214" s="1" customFormat="1" ht="22.5" customHeight="1">
      <c r="B214" s="35"/>
      <c r="C214" s="213" t="s">
        <v>493</v>
      </c>
      <c r="D214" s="213" t="s">
        <v>161</v>
      </c>
      <c r="E214" s="214" t="s">
        <v>369</v>
      </c>
      <c r="F214" s="215" t="s">
        <v>370</v>
      </c>
      <c r="G214" s="216" t="s">
        <v>276</v>
      </c>
      <c r="H214" s="217">
        <v>3.4500000000000002</v>
      </c>
      <c r="I214" s="218"/>
      <c r="J214" s="219">
        <f>ROUND(I214*H214,2)</f>
        <v>0</v>
      </c>
      <c r="K214" s="215" t="s">
        <v>165</v>
      </c>
      <c r="L214" s="40"/>
      <c r="M214" s="220" t="s">
        <v>1</v>
      </c>
      <c r="N214" s="221" t="s">
        <v>42</v>
      </c>
      <c r="O214" s="76"/>
      <c r="P214" s="222">
        <f>O214*H214</f>
        <v>0</v>
      </c>
      <c r="Q214" s="222">
        <v>0</v>
      </c>
      <c r="R214" s="222">
        <f>Q214*H214</f>
        <v>0</v>
      </c>
      <c r="S214" s="222">
        <v>0</v>
      </c>
      <c r="T214" s="223">
        <f>S214*H214</f>
        <v>0</v>
      </c>
      <c r="AR214" s="14" t="s">
        <v>321</v>
      </c>
      <c r="AT214" s="14" t="s">
        <v>161</v>
      </c>
      <c r="AU214" s="14" t="s">
        <v>78</v>
      </c>
      <c r="AY214" s="14" t="s">
        <v>158</v>
      </c>
      <c r="BE214" s="224">
        <f>IF(N214="základní",J214,0)</f>
        <v>0</v>
      </c>
      <c r="BF214" s="224">
        <f>IF(N214="snížená",J214,0)</f>
        <v>0</v>
      </c>
      <c r="BG214" s="224">
        <f>IF(N214="zákl. přenesená",J214,0)</f>
        <v>0</v>
      </c>
      <c r="BH214" s="224">
        <f>IF(N214="sníž. přenesená",J214,0)</f>
        <v>0</v>
      </c>
      <c r="BI214" s="224">
        <f>IF(N214="nulová",J214,0)</f>
        <v>0</v>
      </c>
      <c r="BJ214" s="14" t="s">
        <v>78</v>
      </c>
      <c r="BK214" s="224">
        <f>ROUND(I214*H214,2)</f>
        <v>0</v>
      </c>
      <c r="BL214" s="14" t="s">
        <v>321</v>
      </c>
      <c r="BM214" s="14" t="s">
        <v>494</v>
      </c>
    </row>
    <row r="215" s="1" customFormat="1">
      <c r="B215" s="35"/>
      <c r="C215" s="36"/>
      <c r="D215" s="225" t="s">
        <v>168</v>
      </c>
      <c r="E215" s="36"/>
      <c r="F215" s="226" t="s">
        <v>372</v>
      </c>
      <c r="G215" s="36"/>
      <c r="H215" s="36"/>
      <c r="I215" s="140"/>
      <c r="J215" s="36"/>
      <c r="K215" s="36"/>
      <c r="L215" s="40"/>
      <c r="M215" s="227"/>
      <c r="N215" s="76"/>
      <c r="O215" s="76"/>
      <c r="P215" s="76"/>
      <c r="Q215" s="76"/>
      <c r="R215" s="76"/>
      <c r="S215" s="76"/>
      <c r="T215" s="77"/>
      <c r="AT215" s="14" t="s">
        <v>168</v>
      </c>
      <c r="AU215" s="14" t="s">
        <v>78</v>
      </c>
    </row>
    <row r="216" s="1" customFormat="1">
      <c r="B216" s="35"/>
      <c r="C216" s="36"/>
      <c r="D216" s="225" t="s">
        <v>278</v>
      </c>
      <c r="E216" s="36"/>
      <c r="F216" s="249" t="s">
        <v>495</v>
      </c>
      <c r="G216" s="36"/>
      <c r="H216" s="36"/>
      <c r="I216" s="140"/>
      <c r="J216" s="36"/>
      <c r="K216" s="36"/>
      <c r="L216" s="40"/>
      <c r="M216" s="227"/>
      <c r="N216" s="76"/>
      <c r="O216" s="76"/>
      <c r="P216" s="76"/>
      <c r="Q216" s="76"/>
      <c r="R216" s="76"/>
      <c r="S216" s="76"/>
      <c r="T216" s="77"/>
      <c r="AT216" s="14" t="s">
        <v>278</v>
      </c>
      <c r="AU216" s="14" t="s">
        <v>78</v>
      </c>
    </row>
    <row r="217" s="12" customFormat="1">
      <c r="B217" s="228"/>
      <c r="C217" s="229"/>
      <c r="D217" s="225" t="s">
        <v>170</v>
      </c>
      <c r="E217" s="230" t="s">
        <v>1</v>
      </c>
      <c r="F217" s="231" t="s">
        <v>496</v>
      </c>
      <c r="G217" s="229"/>
      <c r="H217" s="232">
        <v>3.4500000000000002</v>
      </c>
      <c r="I217" s="233"/>
      <c r="J217" s="229"/>
      <c r="K217" s="229"/>
      <c r="L217" s="234"/>
      <c r="M217" s="235"/>
      <c r="N217" s="236"/>
      <c r="O217" s="236"/>
      <c r="P217" s="236"/>
      <c r="Q217" s="236"/>
      <c r="R217" s="236"/>
      <c r="S217" s="236"/>
      <c r="T217" s="237"/>
      <c r="AT217" s="238" t="s">
        <v>170</v>
      </c>
      <c r="AU217" s="238" t="s">
        <v>78</v>
      </c>
      <c r="AV217" s="12" t="s">
        <v>80</v>
      </c>
      <c r="AW217" s="12" t="s">
        <v>34</v>
      </c>
      <c r="AX217" s="12" t="s">
        <v>78</v>
      </c>
      <c r="AY217" s="238" t="s">
        <v>158</v>
      </c>
    </row>
    <row r="218" s="1" customFormat="1" ht="22.5" customHeight="1">
      <c r="B218" s="35"/>
      <c r="C218" s="213" t="s">
        <v>242</v>
      </c>
      <c r="D218" s="213" t="s">
        <v>161</v>
      </c>
      <c r="E218" s="214" t="s">
        <v>380</v>
      </c>
      <c r="F218" s="215" t="s">
        <v>381</v>
      </c>
      <c r="G218" s="216" t="s">
        <v>276</v>
      </c>
      <c r="H218" s="217">
        <v>1.6200000000000001</v>
      </c>
      <c r="I218" s="218"/>
      <c r="J218" s="219">
        <f>ROUND(I218*H218,2)</f>
        <v>0</v>
      </c>
      <c r="K218" s="215" t="s">
        <v>165</v>
      </c>
      <c r="L218" s="40"/>
      <c r="M218" s="220" t="s">
        <v>1</v>
      </c>
      <c r="N218" s="221" t="s">
        <v>42</v>
      </c>
      <c r="O218" s="76"/>
      <c r="P218" s="222">
        <f>O218*H218</f>
        <v>0</v>
      </c>
      <c r="Q218" s="222">
        <v>0</v>
      </c>
      <c r="R218" s="222">
        <f>Q218*H218</f>
        <v>0</v>
      </c>
      <c r="S218" s="222">
        <v>0</v>
      </c>
      <c r="T218" s="223">
        <f>S218*H218</f>
        <v>0</v>
      </c>
      <c r="AR218" s="14" t="s">
        <v>321</v>
      </c>
      <c r="AT218" s="14" t="s">
        <v>161</v>
      </c>
      <c r="AU218" s="14" t="s">
        <v>78</v>
      </c>
      <c r="AY218" s="14" t="s">
        <v>158</v>
      </c>
      <c r="BE218" s="224">
        <f>IF(N218="základní",J218,0)</f>
        <v>0</v>
      </c>
      <c r="BF218" s="224">
        <f>IF(N218="snížená",J218,0)</f>
        <v>0</v>
      </c>
      <c r="BG218" s="224">
        <f>IF(N218="zákl. přenesená",J218,0)</f>
        <v>0</v>
      </c>
      <c r="BH218" s="224">
        <f>IF(N218="sníž. přenesená",J218,0)</f>
        <v>0</v>
      </c>
      <c r="BI218" s="224">
        <f>IF(N218="nulová",J218,0)</f>
        <v>0</v>
      </c>
      <c r="BJ218" s="14" t="s">
        <v>78</v>
      </c>
      <c r="BK218" s="224">
        <f>ROUND(I218*H218,2)</f>
        <v>0</v>
      </c>
      <c r="BL218" s="14" t="s">
        <v>321</v>
      </c>
      <c r="BM218" s="14" t="s">
        <v>497</v>
      </c>
    </row>
    <row r="219" s="1" customFormat="1">
      <c r="B219" s="35"/>
      <c r="C219" s="36"/>
      <c r="D219" s="225" t="s">
        <v>168</v>
      </c>
      <c r="E219" s="36"/>
      <c r="F219" s="226" t="s">
        <v>383</v>
      </c>
      <c r="G219" s="36"/>
      <c r="H219" s="36"/>
      <c r="I219" s="140"/>
      <c r="J219" s="36"/>
      <c r="K219" s="36"/>
      <c r="L219" s="40"/>
      <c r="M219" s="227"/>
      <c r="N219" s="76"/>
      <c r="O219" s="76"/>
      <c r="P219" s="76"/>
      <c r="Q219" s="76"/>
      <c r="R219" s="76"/>
      <c r="S219" s="76"/>
      <c r="T219" s="77"/>
      <c r="AT219" s="14" t="s">
        <v>168</v>
      </c>
      <c r="AU219" s="14" t="s">
        <v>78</v>
      </c>
    </row>
    <row r="220" s="1" customFormat="1">
      <c r="B220" s="35"/>
      <c r="C220" s="36"/>
      <c r="D220" s="225" t="s">
        <v>278</v>
      </c>
      <c r="E220" s="36"/>
      <c r="F220" s="249" t="s">
        <v>384</v>
      </c>
      <c r="G220" s="36"/>
      <c r="H220" s="36"/>
      <c r="I220" s="140"/>
      <c r="J220" s="36"/>
      <c r="K220" s="36"/>
      <c r="L220" s="40"/>
      <c r="M220" s="227"/>
      <c r="N220" s="76"/>
      <c r="O220" s="76"/>
      <c r="P220" s="76"/>
      <c r="Q220" s="76"/>
      <c r="R220" s="76"/>
      <c r="S220" s="76"/>
      <c r="T220" s="77"/>
      <c r="AT220" s="14" t="s">
        <v>278</v>
      </c>
      <c r="AU220" s="14" t="s">
        <v>78</v>
      </c>
    </row>
    <row r="221" s="12" customFormat="1">
      <c r="B221" s="228"/>
      <c r="C221" s="229"/>
      <c r="D221" s="225" t="s">
        <v>170</v>
      </c>
      <c r="E221" s="230" t="s">
        <v>1</v>
      </c>
      <c r="F221" s="231" t="s">
        <v>498</v>
      </c>
      <c r="G221" s="229"/>
      <c r="H221" s="232">
        <v>1.6200000000000001</v>
      </c>
      <c r="I221" s="233"/>
      <c r="J221" s="229"/>
      <c r="K221" s="229"/>
      <c r="L221" s="234"/>
      <c r="M221" s="235"/>
      <c r="N221" s="236"/>
      <c r="O221" s="236"/>
      <c r="P221" s="236"/>
      <c r="Q221" s="236"/>
      <c r="R221" s="236"/>
      <c r="S221" s="236"/>
      <c r="T221" s="237"/>
      <c r="AT221" s="238" t="s">
        <v>170</v>
      </c>
      <c r="AU221" s="238" t="s">
        <v>78</v>
      </c>
      <c r="AV221" s="12" t="s">
        <v>80</v>
      </c>
      <c r="AW221" s="12" t="s">
        <v>34</v>
      </c>
      <c r="AX221" s="12" t="s">
        <v>78</v>
      </c>
      <c r="AY221" s="238" t="s">
        <v>158</v>
      </c>
    </row>
    <row r="222" s="1" customFormat="1" ht="22.5" customHeight="1">
      <c r="B222" s="35"/>
      <c r="C222" s="213" t="s">
        <v>375</v>
      </c>
      <c r="D222" s="213" t="s">
        <v>161</v>
      </c>
      <c r="E222" s="214" t="s">
        <v>392</v>
      </c>
      <c r="F222" s="215" t="s">
        <v>393</v>
      </c>
      <c r="G222" s="216" t="s">
        <v>276</v>
      </c>
      <c r="H222" s="217">
        <v>17</v>
      </c>
      <c r="I222" s="218"/>
      <c r="J222" s="219">
        <f>ROUND(I222*H222,2)</f>
        <v>0</v>
      </c>
      <c r="K222" s="215" t="s">
        <v>165</v>
      </c>
      <c r="L222" s="40"/>
      <c r="M222" s="220" t="s">
        <v>1</v>
      </c>
      <c r="N222" s="221" t="s">
        <v>42</v>
      </c>
      <c r="O222" s="76"/>
      <c r="P222" s="222">
        <f>O222*H222</f>
        <v>0</v>
      </c>
      <c r="Q222" s="222">
        <v>0</v>
      </c>
      <c r="R222" s="222">
        <f>Q222*H222</f>
        <v>0</v>
      </c>
      <c r="S222" s="222">
        <v>0</v>
      </c>
      <c r="T222" s="223">
        <f>S222*H222</f>
        <v>0</v>
      </c>
      <c r="AR222" s="14" t="s">
        <v>321</v>
      </c>
      <c r="AT222" s="14" t="s">
        <v>161</v>
      </c>
      <c r="AU222" s="14" t="s">
        <v>78</v>
      </c>
      <c r="AY222" s="14" t="s">
        <v>158</v>
      </c>
      <c r="BE222" s="224">
        <f>IF(N222="základní",J222,0)</f>
        <v>0</v>
      </c>
      <c r="BF222" s="224">
        <f>IF(N222="snížená",J222,0)</f>
        <v>0</v>
      </c>
      <c r="BG222" s="224">
        <f>IF(N222="zákl. přenesená",J222,0)</f>
        <v>0</v>
      </c>
      <c r="BH222" s="224">
        <f>IF(N222="sníž. přenesená",J222,0)</f>
        <v>0</v>
      </c>
      <c r="BI222" s="224">
        <f>IF(N222="nulová",J222,0)</f>
        <v>0</v>
      </c>
      <c r="BJ222" s="14" t="s">
        <v>78</v>
      </c>
      <c r="BK222" s="224">
        <f>ROUND(I222*H222,2)</f>
        <v>0</v>
      </c>
      <c r="BL222" s="14" t="s">
        <v>321</v>
      </c>
      <c r="BM222" s="14" t="s">
        <v>499</v>
      </c>
    </row>
    <row r="223" s="1" customFormat="1">
      <c r="B223" s="35"/>
      <c r="C223" s="36"/>
      <c r="D223" s="225" t="s">
        <v>168</v>
      </c>
      <c r="E223" s="36"/>
      <c r="F223" s="226" t="s">
        <v>395</v>
      </c>
      <c r="G223" s="36"/>
      <c r="H223" s="36"/>
      <c r="I223" s="140"/>
      <c r="J223" s="36"/>
      <c r="K223" s="36"/>
      <c r="L223" s="40"/>
      <c r="M223" s="227"/>
      <c r="N223" s="76"/>
      <c r="O223" s="76"/>
      <c r="P223" s="76"/>
      <c r="Q223" s="76"/>
      <c r="R223" s="76"/>
      <c r="S223" s="76"/>
      <c r="T223" s="77"/>
      <c r="AT223" s="14" t="s">
        <v>168</v>
      </c>
      <c r="AU223" s="14" t="s">
        <v>78</v>
      </c>
    </row>
    <row r="224" s="12" customFormat="1">
      <c r="B224" s="228"/>
      <c r="C224" s="229"/>
      <c r="D224" s="225" t="s">
        <v>170</v>
      </c>
      <c r="E224" s="230" t="s">
        <v>1</v>
      </c>
      <c r="F224" s="231" t="s">
        <v>356</v>
      </c>
      <c r="G224" s="229"/>
      <c r="H224" s="232">
        <v>17</v>
      </c>
      <c r="I224" s="233"/>
      <c r="J224" s="229"/>
      <c r="K224" s="229"/>
      <c r="L224" s="234"/>
      <c r="M224" s="235"/>
      <c r="N224" s="236"/>
      <c r="O224" s="236"/>
      <c r="P224" s="236"/>
      <c r="Q224" s="236"/>
      <c r="R224" s="236"/>
      <c r="S224" s="236"/>
      <c r="T224" s="237"/>
      <c r="AT224" s="238" t="s">
        <v>170</v>
      </c>
      <c r="AU224" s="238" t="s">
        <v>78</v>
      </c>
      <c r="AV224" s="12" t="s">
        <v>80</v>
      </c>
      <c r="AW224" s="12" t="s">
        <v>34</v>
      </c>
      <c r="AX224" s="12" t="s">
        <v>78</v>
      </c>
      <c r="AY224" s="238" t="s">
        <v>158</v>
      </c>
    </row>
    <row r="225" s="1" customFormat="1" ht="22.5" customHeight="1">
      <c r="B225" s="35"/>
      <c r="C225" s="213" t="s">
        <v>357</v>
      </c>
      <c r="D225" s="213" t="s">
        <v>161</v>
      </c>
      <c r="E225" s="214" t="s">
        <v>403</v>
      </c>
      <c r="F225" s="215" t="s">
        <v>404</v>
      </c>
      <c r="G225" s="216" t="s">
        <v>276</v>
      </c>
      <c r="H225" s="217">
        <v>0.016</v>
      </c>
      <c r="I225" s="218"/>
      <c r="J225" s="219">
        <f>ROUND(I225*H225,2)</f>
        <v>0</v>
      </c>
      <c r="K225" s="215" t="s">
        <v>165</v>
      </c>
      <c r="L225" s="40"/>
      <c r="M225" s="220" t="s">
        <v>1</v>
      </c>
      <c r="N225" s="221" t="s">
        <v>42</v>
      </c>
      <c r="O225" s="76"/>
      <c r="P225" s="222">
        <f>O225*H225</f>
        <v>0</v>
      </c>
      <c r="Q225" s="222">
        <v>0</v>
      </c>
      <c r="R225" s="222">
        <f>Q225*H225</f>
        <v>0</v>
      </c>
      <c r="S225" s="222">
        <v>0</v>
      </c>
      <c r="T225" s="223">
        <f>S225*H225</f>
        <v>0</v>
      </c>
      <c r="AR225" s="14" t="s">
        <v>321</v>
      </c>
      <c r="AT225" s="14" t="s">
        <v>161</v>
      </c>
      <c r="AU225" s="14" t="s">
        <v>78</v>
      </c>
      <c r="AY225" s="14" t="s">
        <v>158</v>
      </c>
      <c r="BE225" s="224">
        <f>IF(N225="základní",J225,0)</f>
        <v>0</v>
      </c>
      <c r="BF225" s="224">
        <f>IF(N225="snížená",J225,0)</f>
        <v>0</v>
      </c>
      <c r="BG225" s="224">
        <f>IF(N225="zákl. přenesená",J225,0)</f>
        <v>0</v>
      </c>
      <c r="BH225" s="224">
        <f>IF(N225="sníž. přenesená",J225,0)</f>
        <v>0</v>
      </c>
      <c r="BI225" s="224">
        <f>IF(N225="nulová",J225,0)</f>
        <v>0</v>
      </c>
      <c r="BJ225" s="14" t="s">
        <v>78</v>
      </c>
      <c r="BK225" s="224">
        <f>ROUND(I225*H225,2)</f>
        <v>0</v>
      </c>
      <c r="BL225" s="14" t="s">
        <v>321</v>
      </c>
      <c r="BM225" s="14" t="s">
        <v>500</v>
      </c>
    </row>
    <row r="226" s="1" customFormat="1">
      <c r="B226" s="35"/>
      <c r="C226" s="36"/>
      <c r="D226" s="225" t="s">
        <v>168</v>
      </c>
      <c r="E226" s="36"/>
      <c r="F226" s="226" t="s">
        <v>406</v>
      </c>
      <c r="G226" s="36"/>
      <c r="H226" s="36"/>
      <c r="I226" s="140"/>
      <c r="J226" s="36"/>
      <c r="K226" s="36"/>
      <c r="L226" s="40"/>
      <c r="M226" s="227"/>
      <c r="N226" s="76"/>
      <c r="O226" s="76"/>
      <c r="P226" s="76"/>
      <c r="Q226" s="76"/>
      <c r="R226" s="76"/>
      <c r="S226" s="76"/>
      <c r="T226" s="77"/>
      <c r="AT226" s="14" t="s">
        <v>168</v>
      </c>
      <c r="AU226" s="14" t="s">
        <v>78</v>
      </c>
    </row>
    <row r="227" s="12" customFormat="1">
      <c r="B227" s="228"/>
      <c r="C227" s="229"/>
      <c r="D227" s="225" t="s">
        <v>170</v>
      </c>
      <c r="E227" s="230" t="s">
        <v>1</v>
      </c>
      <c r="F227" s="231" t="s">
        <v>501</v>
      </c>
      <c r="G227" s="229"/>
      <c r="H227" s="232">
        <v>0.016</v>
      </c>
      <c r="I227" s="233"/>
      <c r="J227" s="229"/>
      <c r="K227" s="229"/>
      <c r="L227" s="234"/>
      <c r="M227" s="250"/>
      <c r="N227" s="251"/>
      <c r="O227" s="251"/>
      <c r="P227" s="251"/>
      <c r="Q227" s="251"/>
      <c r="R227" s="251"/>
      <c r="S227" s="251"/>
      <c r="T227" s="252"/>
      <c r="AT227" s="238" t="s">
        <v>170</v>
      </c>
      <c r="AU227" s="238" t="s">
        <v>78</v>
      </c>
      <c r="AV227" s="12" t="s">
        <v>80</v>
      </c>
      <c r="AW227" s="12" t="s">
        <v>34</v>
      </c>
      <c r="AX227" s="12" t="s">
        <v>78</v>
      </c>
      <c r="AY227" s="238" t="s">
        <v>158</v>
      </c>
    </row>
    <row r="228" s="1" customFormat="1" ht="6.96" customHeight="1">
      <c r="B228" s="54"/>
      <c r="C228" s="55"/>
      <c r="D228" s="55"/>
      <c r="E228" s="55"/>
      <c r="F228" s="55"/>
      <c r="G228" s="55"/>
      <c r="H228" s="55"/>
      <c r="I228" s="164"/>
      <c r="J228" s="55"/>
      <c r="K228" s="55"/>
      <c r="L228" s="40"/>
    </row>
  </sheetData>
  <sheetProtection sheet="1" autoFilter="0" formatColumns="0" formatRows="0" objects="1" scenarios="1" spinCount="100000" saltValue="ftFGI6ZbmUwum8A7UxZB6tF2kFBG/+EEURDj4qN6P7ND56He2XZkdv2763WxO2kTwPln+br7760bLvL8wLsqCg==" hashValue="EGUOuX5oJ3jjvvw0fGntmbTMj5kGQg2yQ7H8E+URSk2Z6iqzN2Yd9bbWL+Z8HVLTjTKyvCdqnpnJzU8QM4ScKQ==" algorithmName="SHA-512" password="CC35"/>
  <autoFilter ref="C87:K22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95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424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502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134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ROUND(J86,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ROUND((SUM(BE86:BE98)),  2)</f>
        <v>0</v>
      </c>
      <c r="I35" s="153">
        <v>0.20999999999999999</v>
      </c>
      <c r="J35" s="152">
        <f>ROUND(((SUM(BE86:BE98))*I35),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ROUND((SUM(BF86:BF98)),  2)</f>
        <v>0</v>
      </c>
      <c r="I36" s="153">
        <v>0.14999999999999999</v>
      </c>
      <c r="J36" s="152">
        <f>ROUND(((SUM(BF86:BF98))*I36),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ROUND((SUM(BG86:BG98)),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ROUND((SUM(BH86:BH98)),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ROUND((SUM(BI86:BI98)),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424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2.2 - materiál a práce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Č. Velenice - N. Hrady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J86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409</v>
      </c>
      <c r="E64" s="177"/>
      <c r="F64" s="177"/>
      <c r="G64" s="177"/>
      <c r="H64" s="177"/>
      <c r="I64" s="178"/>
      <c r="J64" s="179">
        <f>J95</f>
        <v>0</v>
      </c>
      <c r="K64" s="175"/>
      <c r="L64" s="180"/>
    </row>
    <row r="65" s="1" customFormat="1" ht="21.84" customHeight="1">
      <c r="B65" s="35"/>
      <c r="C65" s="36"/>
      <c r="D65" s="36"/>
      <c r="E65" s="36"/>
      <c r="F65" s="36"/>
      <c r="G65" s="36"/>
      <c r="H65" s="36"/>
      <c r="I65" s="140"/>
      <c r="J65" s="36"/>
      <c r="K65" s="36"/>
      <c r="L65" s="40"/>
    </row>
    <row r="66" s="1" customFormat="1" ht="6.96" customHeight="1">
      <c r="B66" s="54"/>
      <c r="C66" s="55"/>
      <c r="D66" s="55"/>
      <c r="E66" s="55"/>
      <c r="F66" s="55"/>
      <c r="G66" s="55"/>
      <c r="H66" s="55"/>
      <c r="I66" s="164"/>
      <c r="J66" s="55"/>
      <c r="K66" s="55"/>
      <c r="L66" s="40"/>
    </row>
    <row r="70" s="1" customFormat="1" ht="6.96" customHeight="1">
      <c r="B70" s="56"/>
      <c r="C70" s="57"/>
      <c r="D70" s="57"/>
      <c r="E70" s="57"/>
      <c r="F70" s="57"/>
      <c r="G70" s="57"/>
      <c r="H70" s="57"/>
      <c r="I70" s="167"/>
      <c r="J70" s="57"/>
      <c r="K70" s="57"/>
      <c r="L70" s="40"/>
    </row>
    <row r="71" s="1" customFormat="1" ht="24.96" customHeight="1">
      <c r="B71" s="35"/>
      <c r="C71" s="20" t="s">
        <v>143</v>
      </c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6.96" customHeight="1">
      <c r="B72" s="35"/>
      <c r="C72" s="36"/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2" customHeight="1">
      <c r="B73" s="35"/>
      <c r="C73" s="29" t="s">
        <v>16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16.5" customHeight="1">
      <c r="B74" s="35"/>
      <c r="C74" s="36"/>
      <c r="D74" s="36"/>
      <c r="E74" s="168" t="str">
        <f>E7</f>
        <v>Opravné práce v úseku Č. Velenice - Borovany</v>
      </c>
      <c r="F74" s="29"/>
      <c r="G74" s="29"/>
      <c r="H74" s="29"/>
      <c r="I74" s="140"/>
      <c r="J74" s="36"/>
      <c r="K74" s="36"/>
      <c r="L74" s="40"/>
    </row>
    <row r="75" ht="12" customHeight="1">
      <c r="B75" s="18"/>
      <c r="C75" s="29" t="s">
        <v>130</v>
      </c>
      <c r="D75" s="19"/>
      <c r="E75" s="19"/>
      <c r="F75" s="19"/>
      <c r="G75" s="19"/>
      <c r="H75" s="19"/>
      <c r="I75" s="133"/>
      <c r="J75" s="19"/>
      <c r="K75" s="19"/>
      <c r="L75" s="17"/>
    </row>
    <row r="76" s="1" customFormat="1" ht="16.5" customHeight="1">
      <c r="B76" s="35"/>
      <c r="C76" s="36"/>
      <c r="D76" s="36"/>
      <c r="E76" s="168" t="s">
        <v>424</v>
      </c>
      <c r="F76" s="36"/>
      <c r="G76" s="36"/>
      <c r="H76" s="36"/>
      <c r="I76" s="140"/>
      <c r="J76" s="36"/>
      <c r="K76" s="36"/>
      <c r="L76" s="40"/>
    </row>
    <row r="77" s="1" customFormat="1" ht="12" customHeight="1">
      <c r="B77" s="35"/>
      <c r="C77" s="29" t="s">
        <v>132</v>
      </c>
      <c r="D77" s="36"/>
      <c r="E77" s="36"/>
      <c r="F77" s="36"/>
      <c r="G77" s="36"/>
      <c r="H77" s="36"/>
      <c r="I77" s="140"/>
      <c r="J77" s="36"/>
      <c r="K77" s="36"/>
      <c r="L77" s="40"/>
    </row>
    <row r="78" s="1" customFormat="1" ht="16.5" customHeight="1">
      <c r="B78" s="35"/>
      <c r="C78" s="36"/>
      <c r="D78" s="36"/>
      <c r="E78" s="61" t="str">
        <f>E11</f>
        <v>SO 2.2 - materiál a práce zadavatele</v>
      </c>
      <c r="F78" s="36"/>
      <c r="G78" s="36"/>
      <c r="H78" s="36"/>
      <c r="I78" s="140"/>
      <c r="J78" s="36"/>
      <c r="K78" s="36"/>
      <c r="L78" s="40"/>
    </row>
    <row r="79" s="1" customFormat="1" ht="6.96" customHeight="1">
      <c r="B79" s="35"/>
      <c r="C79" s="36"/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2" customHeight="1">
      <c r="B80" s="35"/>
      <c r="C80" s="29" t="s">
        <v>20</v>
      </c>
      <c r="D80" s="36"/>
      <c r="E80" s="36"/>
      <c r="F80" s="24" t="str">
        <f>F14</f>
        <v>trať dle JŘ č. 199, v úseku Č. Velenice - N. Hrady</v>
      </c>
      <c r="G80" s="36"/>
      <c r="H80" s="36"/>
      <c r="I80" s="142" t="s">
        <v>22</v>
      </c>
      <c r="J80" s="64" t="str">
        <f>IF(J14="","",J14)</f>
        <v>23. 5. 2019</v>
      </c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3.65" customHeight="1">
      <c r="B82" s="35"/>
      <c r="C82" s="29" t="s">
        <v>24</v>
      </c>
      <c r="D82" s="36"/>
      <c r="E82" s="36"/>
      <c r="F82" s="24" t="str">
        <f>E17</f>
        <v>SŽDC,státní organizace,OŘ Plzeň,ST Č.Budějovice</v>
      </c>
      <c r="G82" s="36"/>
      <c r="H82" s="36"/>
      <c r="I82" s="142" t="s">
        <v>32</v>
      </c>
      <c r="J82" s="33" t="str">
        <f>E23</f>
        <v xml:space="preserve"> </v>
      </c>
      <c r="K82" s="36"/>
      <c r="L82" s="40"/>
    </row>
    <row r="83" s="1" customFormat="1" ht="13.65" customHeight="1">
      <c r="B83" s="35"/>
      <c r="C83" s="29" t="s">
        <v>30</v>
      </c>
      <c r="D83" s="36"/>
      <c r="E83" s="36"/>
      <c r="F83" s="24" t="str">
        <f>IF(E20="","",E20)</f>
        <v>Vyplň údaj</v>
      </c>
      <c r="G83" s="36"/>
      <c r="H83" s="36"/>
      <c r="I83" s="142" t="s">
        <v>35</v>
      </c>
      <c r="J83" s="33" t="str">
        <f>E26</f>
        <v xml:space="preserve"> </v>
      </c>
      <c r="K83" s="36"/>
      <c r="L83" s="40"/>
    </row>
    <row r="84" s="1" customFormat="1" ht="10.32" customHeight="1">
      <c r="B84" s="35"/>
      <c r="C84" s="36"/>
      <c r="D84" s="36"/>
      <c r="E84" s="36"/>
      <c r="F84" s="36"/>
      <c r="G84" s="36"/>
      <c r="H84" s="36"/>
      <c r="I84" s="140"/>
      <c r="J84" s="36"/>
      <c r="K84" s="36"/>
      <c r="L84" s="40"/>
    </row>
    <row r="85" s="10" customFormat="1" ht="29.28" customHeight="1">
      <c r="B85" s="187"/>
      <c r="C85" s="188" t="s">
        <v>144</v>
      </c>
      <c r="D85" s="189" t="s">
        <v>56</v>
      </c>
      <c r="E85" s="189" t="s">
        <v>52</v>
      </c>
      <c r="F85" s="189" t="s">
        <v>53</v>
      </c>
      <c r="G85" s="189" t="s">
        <v>145</v>
      </c>
      <c r="H85" s="189" t="s">
        <v>146</v>
      </c>
      <c r="I85" s="190" t="s">
        <v>147</v>
      </c>
      <c r="J85" s="189" t="s">
        <v>137</v>
      </c>
      <c r="K85" s="191" t="s">
        <v>148</v>
      </c>
      <c r="L85" s="192"/>
      <c r="M85" s="85" t="s">
        <v>1</v>
      </c>
      <c r="N85" s="86" t="s">
        <v>41</v>
      </c>
      <c r="O85" s="86" t="s">
        <v>149</v>
      </c>
      <c r="P85" s="86" t="s">
        <v>150</v>
      </c>
      <c r="Q85" s="86" t="s">
        <v>151</v>
      </c>
      <c r="R85" s="86" t="s">
        <v>152</v>
      </c>
      <c r="S85" s="86" t="s">
        <v>153</v>
      </c>
      <c r="T85" s="87" t="s">
        <v>154</v>
      </c>
    </row>
    <row r="86" s="1" customFormat="1" ht="22.8" customHeight="1">
      <c r="B86" s="35"/>
      <c r="C86" s="92" t="s">
        <v>155</v>
      </c>
      <c r="D86" s="36"/>
      <c r="E86" s="36"/>
      <c r="F86" s="36"/>
      <c r="G86" s="36"/>
      <c r="H86" s="36"/>
      <c r="I86" s="140"/>
      <c r="J86" s="193">
        <f>BK86</f>
        <v>0</v>
      </c>
      <c r="K86" s="36"/>
      <c r="L86" s="40"/>
      <c r="M86" s="88"/>
      <c r="N86" s="89"/>
      <c r="O86" s="89"/>
      <c r="P86" s="194">
        <f>P87+SUM(P88:P95)</f>
        <v>0</v>
      </c>
      <c r="Q86" s="89"/>
      <c r="R86" s="194">
        <f>R87+SUM(R88:R95)</f>
        <v>3.21035</v>
      </c>
      <c r="S86" s="89"/>
      <c r="T86" s="195">
        <f>T87+SUM(T88:T95)</f>
        <v>0</v>
      </c>
      <c r="AT86" s="14" t="s">
        <v>70</v>
      </c>
      <c r="AU86" s="14" t="s">
        <v>139</v>
      </c>
      <c r="BK86" s="196">
        <f>BK87+SUM(BK88:BK95)</f>
        <v>0</v>
      </c>
    </row>
    <row r="87" s="1" customFormat="1" ht="22.5" customHeight="1">
      <c r="B87" s="35"/>
      <c r="C87" s="239" t="s">
        <v>78</v>
      </c>
      <c r="D87" s="239" t="s">
        <v>273</v>
      </c>
      <c r="E87" s="240" t="s">
        <v>410</v>
      </c>
      <c r="F87" s="241" t="s">
        <v>411</v>
      </c>
      <c r="G87" s="242" t="s">
        <v>186</v>
      </c>
      <c r="H87" s="243">
        <v>10</v>
      </c>
      <c r="I87" s="244"/>
      <c r="J87" s="245">
        <f>ROUND(I87*H87,2)</f>
        <v>0</v>
      </c>
      <c r="K87" s="241" t="s">
        <v>165</v>
      </c>
      <c r="L87" s="246"/>
      <c r="M87" s="247" t="s">
        <v>1</v>
      </c>
      <c r="N87" s="248" t="s">
        <v>42</v>
      </c>
      <c r="O87" s="76"/>
      <c r="P87" s="222">
        <f>O87*H87</f>
        <v>0</v>
      </c>
      <c r="Q87" s="222">
        <v>0</v>
      </c>
      <c r="R87" s="222">
        <f>Q87*H87</f>
        <v>0</v>
      </c>
      <c r="S87" s="222">
        <v>0</v>
      </c>
      <c r="T87" s="223">
        <f>S87*H87</f>
        <v>0</v>
      </c>
      <c r="AR87" s="14" t="s">
        <v>212</v>
      </c>
      <c r="AT87" s="14" t="s">
        <v>273</v>
      </c>
      <c r="AU87" s="14" t="s">
        <v>71</v>
      </c>
      <c r="AY87" s="14" t="s">
        <v>158</v>
      </c>
      <c r="BE87" s="224">
        <f>IF(N87="základní",J87,0)</f>
        <v>0</v>
      </c>
      <c r="BF87" s="224">
        <f>IF(N87="snížená",J87,0)</f>
        <v>0</v>
      </c>
      <c r="BG87" s="224">
        <f>IF(N87="zákl. přenesená",J87,0)</f>
        <v>0</v>
      </c>
      <c r="BH87" s="224">
        <f>IF(N87="sníž. přenesená",J87,0)</f>
        <v>0</v>
      </c>
      <c r="BI87" s="224">
        <f>IF(N87="nulová",J87,0)</f>
        <v>0</v>
      </c>
      <c r="BJ87" s="14" t="s">
        <v>78</v>
      </c>
      <c r="BK87" s="224">
        <f>ROUND(I87*H87,2)</f>
        <v>0</v>
      </c>
      <c r="BL87" s="14" t="s">
        <v>166</v>
      </c>
      <c r="BM87" s="14" t="s">
        <v>503</v>
      </c>
    </row>
    <row r="88" s="1" customFormat="1">
      <c r="B88" s="35"/>
      <c r="C88" s="36"/>
      <c r="D88" s="225" t="s">
        <v>168</v>
      </c>
      <c r="E88" s="36"/>
      <c r="F88" s="226" t="s">
        <v>411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168</v>
      </c>
      <c r="AU88" s="14" t="s">
        <v>71</v>
      </c>
    </row>
    <row r="89" s="1" customFormat="1">
      <c r="B89" s="35"/>
      <c r="C89" s="36"/>
      <c r="D89" s="225" t="s">
        <v>278</v>
      </c>
      <c r="E89" s="36"/>
      <c r="F89" s="249" t="s">
        <v>413</v>
      </c>
      <c r="G89" s="36"/>
      <c r="H89" s="36"/>
      <c r="I89" s="140"/>
      <c r="J89" s="36"/>
      <c r="K89" s="36"/>
      <c r="L89" s="40"/>
      <c r="M89" s="227"/>
      <c r="N89" s="76"/>
      <c r="O89" s="76"/>
      <c r="P89" s="76"/>
      <c r="Q89" s="76"/>
      <c r="R89" s="76"/>
      <c r="S89" s="76"/>
      <c r="T89" s="77"/>
      <c r="AT89" s="14" t="s">
        <v>278</v>
      </c>
      <c r="AU89" s="14" t="s">
        <v>71</v>
      </c>
    </row>
    <row r="90" s="12" customFormat="1">
      <c r="B90" s="228"/>
      <c r="C90" s="229"/>
      <c r="D90" s="225" t="s">
        <v>170</v>
      </c>
      <c r="E90" s="230" t="s">
        <v>1</v>
      </c>
      <c r="F90" s="231" t="s">
        <v>171</v>
      </c>
      <c r="G90" s="229"/>
      <c r="H90" s="232">
        <v>10</v>
      </c>
      <c r="I90" s="233"/>
      <c r="J90" s="229"/>
      <c r="K90" s="229"/>
      <c r="L90" s="234"/>
      <c r="M90" s="235"/>
      <c r="N90" s="236"/>
      <c r="O90" s="236"/>
      <c r="P90" s="236"/>
      <c r="Q90" s="236"/>
      <c r="R90" s="236"/>
      <c r="S90" s="236"/>
      <c r="T90" s="237"/>
      <c r="AT90" s="238" t="s">
        <v>170</v>
      </c>
      <c r="AU90" s="238" t="s">
        <v>71</v>
      </c>
      <c r="AV90" s="12" t="s">
        <v>80</v>
      </c>
      <c r="AW90" s="12" t="s">
        <v>34</v>
      </c>
      <c r="AX90" s="12" t="s">
        <v>78</v>
      </c>
      <c r="AY90" s="238" t="s">
        <v>158</v>
      </c>
    </row>
    <row r="91" s="1" customFormat="1" ht="22.5" customHeight="1">
      <c r="B91" s="35"/>
      <c r="C91" s="239" t="s">
        <v>177</v>
      </c>
      <c r="D91" s="239" t="s">
        <v>273</v>
      </c>
      <c r="E91" s="240" t="s">
        <v>414</v>
      </c>
      <c r="F91" s="241" t="s">
        <v>415</v>
      </c>
      <c r="G91" s="242" t="s">
        <v>197</v>
      </c>
      <c r="H91" s="243">
        <v>65</v>
      </c>
      <c r="I91" s="244"/>
      <c r="J91" s="245">
        <f>ROUND(I91*H91,2)</f>
        <v>0</v>
      </c>
      <c r="K91" s="241" t="s">
        <v>165</v>
      </c>
      <c r="L91" s="246"/>
      <c r="M91" s="247" t="s">
        <v>1</v>
      </c>
      <c r="N91" s="248" t="s">
        <v>42</v>
      </c>
      <c r="O91" s="76"/>
      <c r="P91" s="222">
        <f>O91*H91</f>
        <v>0</v>
      </c>
      <c r="Q91" s="222">
        <v>0.049390000000000003</v>
      </c>
      <c r="R91" s="222">
        <f>Q91*H91</f>
        <v>3.21035</v>
      </c>
      <c r="S91" s="222">
        <v>0</v>
      </c>
      <c r="T91" s="223">
        <f>S91*H91</f>
        <v>0</v>
      </c>
      <c r="AR91" s="14" t="s">
        <v>212</v>
      </c>
      <c r="AT91" s="14" t="s">
        <v>273</v>
      </c>
      <c r="AU91" s="14" t="s">
        <v>71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504</v>
      </c>
    </row>
    <row r="92" s="1" customFormat="1">
      <c r="B92" s="35"/>
      <c r="C92" s="36"/>
      <c r="D92" s="225" t="s">
        <v>168</v>
      </c>
      <c r="E92" s="36"/>
      <c r="F92" s="226" t="s">
        <v>415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71</v>
      </c>
    </row>
    <row r="93" s="1" customFormat="1">
      <c r="B93" s="35"/>
      <c r="C93" s="36"/>
      <c r="D93" s="225" t="s">
        <v>278</v>
      </c>
      <c r="E93" s="36"/>
      <c r="F93" s="249" t="s">
        <v>413</v>
      </c>
      <c r="G93" s="36"/>
      <c r="H93" s="36"/>
      <c r="I93" s="140"/>
      <c r="J93" s="36"/>
      <c r="K93" s="36"/>
      <c r="L93" s="40"/>
      <c r="M93" s="227"/>
      <c r="N93" s="76"/>
      <c r="O93" s="76"/>
      <c r="P93" s="76"/>
      <c r="Q93" s="76"/>
      <c r="R93" s="76"/>
      <c r="S93" s="76"/>
      <c r="T93" s="77"/>
      <c r="AT93" s="14" t="s">
        <v>278</v>
      </c>
      <c r="AU93" s="14" t="s">
        <v>71</v>
      </c>
    </row>
    <row r="94" s="12" customFormat="1">
      <c r="B94" s="228"/>
      <c r="C94" s="229"/>
      <c r="D94" s="225" t="s">
        <v>170</v>
      </c>
      <c r="E94" s="230" t="s">
        <v>1</v>
      </c>
      <c r="F94" s="231" t="s">
        <v>505</v>
      </c>
      <c r="G94" s="229"/>
      <c r="H94" s="232">
        <v>65</v>
      </c>
      <c r="I94" s="233"/>
      <c r="J94" s="229"/>
      <c r="K94" s="229"/>
      <c r="L94" s="234"/>
      <c r="M94" s="235"/>
      <c r="N94" s="236"/>
      <c r="O94" s="236"/>
      <c r="P94" s="236"/>
      <c r="Q94" s="236"/>
      <c r="R94" s="236"/>
      <c r="S94" s="236"/>
      <c r="T94" s="237"/>
      <c r="AT94" s="238" t="s">
        <v>170</v>
      </c>
      <c r="AU94" s="238" t="s">
        <v>71</v>
      </c>
      <c r="AV94" s="12" t="s">
        <v>80</v>
      </c>
      <c r="AW94" s="12" t="s">
        <v>34</v>
      </c>
      <c r="AX94" s="12" t="s">
        <v>78</v>
      </c>
      <c r="AY94" s="238" t="s">
        <v>158</v>
      </c>
    </row>
    <row r="95" s="11" customFormat="1" ht="25.92" customHeight="1">
      <c r="B95" s="197"/>
      <c r="C95" s="198"/>
      <c r="D95" s="199" t="s">
        <v>70</v>
      </c>
      <c r="E95" s="200" t="s">
        <v>418</v>
      </c>
      <c r="F95" s="200" t="s">
        <v>419</v>
      </c>
      <c r="G95" s="198"/>
      <c r="H95" s="198"/>
      <c r="I95" s="201"/>
      <c r="J95" s="202">
        <f>BK95</f>
        <v>0</v>
      </c>
      <c r="K95" s="198"/>
      <c r="L95" s="203"/>
      <c r="M95" s="204"/>
      <c r="N95" s="205"/>
      <c r="O95" s="205"/>
      <c r="P95" s="206">
        <f>SUM(P96:P98)</f>
        <v>0</v>
      </c>
      <c r="Q95" s="205"/>
      <c r="R95" s="206">
        <f>SUM(R96:R98)</f>
        <v>0</v>
      </c>
      <c r="S95" s="205"/>
      <c r="T95" s="207">
        <f>SUM(T96:T98)</f>
        <v>0</v>
      </c>
      <c r="AR95" s="208" t="s">
        <v>159</v>
      </c>
      <c r="AT95" s="209" t="s">
        <v>70</v>
      </c>
      <c r="AU95" s="209" t="s">
        <v>71</v>
      </c>
      <c r="AY95" s="208" t="s">
        <v>158</v>
      </c>
      <c r="BK95" s="210">
        <f>SUM(BK96:BK98)</f>
        <v>0</v>
      </c>
    </row>
    <row r="96" s="1" customFormat="1" ht="22.5" customHeight="1">
      <c r="B96" s="35"/>
      <c r="C96" s="213" t="s">
        <v>80</v>
      </c>
      <c r="D96" s="213" t="s">
        <v>161</v>
      </c>
      <c r="E96" s="214" t="s">
        <v>420</v>
      </c>
      <c r="F96" s="215" t="s">
        <v>421</v>
      </c>
      <c r="G96" s="216" t="s">
        <v>422</v>
      </c>
      <c r="H96" s="253"/>
      <c r="I96" s="218"/>
      <c r="J96" s="219">
        <f>ROUND(I96*H96,2)</f>
        <v>0</v>
      </c>
      <c r="K96" s="215" t="s">
        <v>165</v>
      </c>
      <c r="L96" s="40"/>
      <c r="M96" s="220" t="s">
        <v>1</v>
      </c>
      <c r="N96" s="221" t="s">
        <v>42</v>
      </c>
      <c r="O96" s="76"/>
      <c r="P96" s="222">
        <f>O96*H96</f>
        <v>0</v>
      </c>
      <c r="Q96" s="222">
        <v>0</v>
      </c>
      <c r="R96" s="222">
        <f>Q96*H96</f>
        <v>0</v>
      </c>
      <c r="S96" s="222">
        <v>0</v>
      </c>
      <c r="T96" s="223">
        <f>S96*H96</f>
        <v>0</v>
      </c>
      <c r="AR96" s="14" t="s">
        <v>166</v>
      </c>
      <c r="AT96" s="14" t="s">
        <v>161</v>
      </c>
      <c r="AU96" s="14" t="s">
        <v>78</v>
      </c>
      <c r="AY96" s="14" t="s">
        <v>158</v>
      </c>
      <c r="BE96" s="224">
        <f>IF(N96="základní",J96,0)</f>
        <v>0</v>
      </c>
      <c r="BF96" s="224">
        <f>IF(N96="snížená",J96,0)</f>
        <v>0</v>
      </c>
      <c r="BG96" s="224">
        <f>IF(N96="zákl. přenesená",J96,0)</f>
        <v>0</v>
      </c>
      <c r="BH96" s="224">
        <f>IF(N96="sníž. přenesená",J96,0)</f>
        <v>0</v>
      </c>
      <c r="BI96" s="224">
        <f>IF(N96="nulová",J96,0)</f>
        <v>0</v>
      </c>
      <c r="BJ96" s="14" t="s">
        <v>78</v>
      </c>
      <c r="BK96" s="224">
        <f>ROUND(I96*H96,2)</f>
        <v>0</v>
      </c>
      <c r="BL96" s="14" t="s">
        <v>166</v>
      </c>
      <c r="BM96" s="14" t="s">
        <v>506</v>
      </c>
    </row>
    <row r="97" s="1" customFormat="1">
      <c r="B97" s="35"/>
      <c r="C97" s="36"/>
      <c r="D97" s="225" t="s">
        <v>168</v>
      </c>
      <c r="E97" s="36"/>
      <c r="F97" s="226" t="s">
        <v>421</v>
      </c>
      <c r="G97" s="36"/>
      <c r="H97" s="36"/>
      <c r="I97" s="140"/>
      <c r="J97" s="36"/>
      <c r="K97" s="36"/>
      <c r="L97" s="40"/>
      <c r="M97" s="227"/>
      <c r="N97" s="76"/>
      <c r="O97" s="76"/>
      <c r="P97" s="76"/>
      <c r="Q97" s="76"/>
      <c r="R97" s="76"/>
      <c r="S97" s="76"/>
      <c r="T97" s="77"/>
      <c r="AT97" s="14" t="s">
        <v>168</v>
      </c>
      <c r="AU97" s="14" t="s">
        <v>78</v>
      </c>
    </row>
    <row r="98" s="1" customFormat="1">
      <c r="B98" s="35"/>
      <c r="C98" s="36"/>
      <c r="D98" s="225" t="s">
        <v>278</v>
      </c>
      <c r="E98" s="36"/>
      <c r="F98" s="249" t="s">
        <v>413</v>
      </c>
      <c r="G98" s="36"/>
      <c r="H98" s="36"/>
      <c r="I98" s="140"/>
      <c r="J98" s="36"/>
      <c r="K98" s="36"/>
      <c r="L98" s="40"/>
      <c r="M98" s="254"/>
      <c r="N98" s="255"/>
      <c r="O98" s="255"/>
      <c r="P98" s="255"/>
      <c r="Q98" s="255"/>
      <c r="R98" s="255"/>
      <c r="S98" s="255"/>
      <c r="T98" s="256"/>
      <c r="AT98" s="14" t="s">
        <v>278</v>
      </c>
      <c r="AU98" s="14" t="s">
        <v>78</v>
      </c>
    </row>
    <row r="99" s="1" customFormat="1" ht="6.96" customHeight="1">
      <c r="B99" s="54"/>
      <c r="C99" s="55"/>
      <c r="D99" s="55"/>
      <c r="E99" s="55"/>
      <c r="F99" s="55"/>
      <c r="G99" s="55"/>
      <c r="H99" s="55"/>
      <c r="I99" s="164"/>
      <c r="J99" s="55"/>
      <c r="K99" s="55"/>
      <c r="L99" s="40"/>
    </row>
  </sheetData>
  <sheetProtection sheet="1" autoFilter="0" formatColumns="0" formatRows="0" objects="1" scenarios="1" spinCount="100000" saltValue="RgzBfCIIjGenR4+D6qGzWPWE9+iOTrOKQVH9U/R1RHUEU/oYpfbIrZGYWKDtz0xCMVsHsSqxLOvHwXp/gfPSJQ==" hashValue="Mi5z+ukvaFaE6UBRCZTNnJm7N6xKfh/fnDPDpczWlDlR/2QEezVxeNk2EW+tT2mqqTS8LdRFmhDWJDdLDJUMYw==" algorithmName="SHA-512" password="CC35"/>
  <autoFilter ref="C85:K9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100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507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508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509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ROUND((SUM(BE88:BE169)),  2)</f>
        <v>0</v>
      </c>
      <c r="I35" s="153">
        <v>0.20999999999999999</v>
      </c>
      <c r="J35" s="152">
        <f>ROUND(((SUM(BE88:BE169))*I35),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ROUND((SUM(BF88:BF169)),  2)</f>
        <v>0</v>
      </c>
      <c r="I36" s="153">
        <v>0.14999999999999999</v>
      </c>
      <c r="J36" s="152">
        <f>ROUND(((SUM(BF88:BF169))*I36),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ROUND((SUM(BG88:BG169)),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ROUND((SUM(BH88:BH169)),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ROUND((SUM(BI88:BI169)),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507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3.1 - železniční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N. Hrady - Jílovice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J136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507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3.1 - železniční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N. Hrady - Jílovice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P89+P136</f>
        <v>0</v>
      </c>
      <c r="Q88" s="89"/>
      <c r="R88" s="194">
        <f>R89+R136</f>
        <v>2.5596000000000001</v>
      </c>
      <c r="S88" s="89"/>
      <c r="T88" s="195">
        <f>T89+T136</f>
        <v>0</v>
      </c>
      <c r="AT88" s="14" t="s">
        <v>70</v>
      </c>
      <c r="AU88" s="14" t="s">
        <v>139</v>
      </c>
      <c r="BK88" s="196">
        <f>BK89+BK136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2.5596000000000001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SUM(P91:P135)</f>
        <v>0</v>
      </c>
      <c r="Q90" s="205"/>
      <c r="R90" s="206">
        <f>SUM(R91:R135)</f>
        <v>2.5596000000000001</v>
      </c>
      <c r="S90" s="205"/>
      <c r="T90" s="207">
        <f>SUM(T91:T135)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SUM(BK91:BK135)</f>
        <v>0</v>
      </c>
    </row>
    <row r="91" s="1" customFormat="1" ht="22.5" customHeight="1">
      <c r="B91" s="35"/>
      <c r="C91" s="213" t="s">
        <v>78</v>
      </c>
      <c r="D91" s="213" t="s">
        <v>161</v>
      </c>
      <c r="E91" s="214" t="s">
        <v>510</v>
      </c>
      <c r="F91" s="215" t="s">
        <v>511</v>
      </c>
      <c r="G91" s="216" t="s">
        <v>197</v>
      </c>
      <c r="H91" s="217">
        <v>975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512</v>
      </c>
    </row>
    <row r="92" s="1" customFormat="1">
      <c r="B92" s="35"/>
      <c r="C92" s="36"/>
      <c r="D92" s="225" t="s">
        <v>168</v>
      </c>
      <c r="E92" s="36"/>
      <c r="F92" s="226" t="s">
        <v>513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514</v>
      </c>
      <c r="G93" s="229"/>
      <c r="H93" s="232">
        <v>975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80</v>
      </c>
      <c r="D94" s="213" t="s">
        <v>161</v>
      </c>
      <c r="E94" s="214" t="s">
        <v>202</v>
      </c>
      <c r="F94" s="215" t="s">
        <v>203</v>
      </c>
      <c r="G94" s="216" t="s">
        <v>186</v>
      </c>
      <c r="H94" s="217">
        <v>42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515</v>
      </c>
    </row>
    <row r="95" s="1" customFormat="1">
      <c r="B95" s="35"/>
      <c r="C95" s="36"/>
      <c r="D95" s="225" t="s">
        <v>168</v>
      </c>
      <c r="E95" s="36"/>
      <c r="F95" s="226" t="s">
        <v>205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516</v>
      </c>
      <c r="G96" s="229"/>
      <c r="H96" s="232">
        <v>42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272</v>
      </c>
      <c r="D97" s="213" t="s">
        <v>161</v>
      </c>
      <c r="E97" s="214" t="s">
        <v>208</v>
      </c>
      <c r="F97" s="215" t="s">
        <v>209</v>
      </c>
      <c r="G97" s="216" t="s">
        <v>180</v>
      </c>
      <c r="H97" s="217">
        <v>0.69999999999999996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517</v>
      </c>
    </row>
    <row r="98" s="1" customFormat="1">
      <c r="B98" s="35"/>
      <c r="C98" s="36"/>
      <c r="D98" s="225" t="s">
        <v>168</v>
      </c>
      <c r="E98" s="36"/>
      <c r="F98" s="226" t="s">
        <v>211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518</v>
      </c>
      <c r="G99" s="229"/>
      <c r="H99" s="232">
        <v>0.69999999999999996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306</v>
      </c>
      <c r="D100" s="213" t="s">
        <v>161</v>
      </c>
      <c r="E100" s="214" t="s">
        <v>519</v>
      </c>
      <c r="F100" s="215" t="s">
        <v>520</v>
      </c>
      <c r="G100" s="216" t="s">
        <v>215</v>
      </c>
      <c r="H100" s="217">
        <v>38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521</v>
      </c>
    </row>
    <row r="101" s="1" customFormat="1">
      <c r="B101" s="35"/>
      <c r="C101" s="36"/>
      <c r="D101" s="225" t="s">
        <v>168</v>
      </c>
      <c r="E101" s="36"/>
      <c r="F101" s="226" t="s">
        <v>522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523</v>
      </c>
      <c r="G102" s="229"/>
      <c r="H102" s="232">
        <v>38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159</v>
      </c>
      <c r="D103" s="213" t="s">
        <v>161</v>
      </c>
      <c r="E103" s="214" t="s">
        <v>213</v>
      </c>
      <c r="F103" s="215" t="s">
        <v>214</v>
      </c>
      <c r="G103" s="216" t="s">
        <v>215</v>
      </c>
      <c r="H103" s="217">
        <v>4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524</v>
      </c>
    </row>
    <row r="104" s="1" customFormat="1">
      <c r="B104" s="35"/>
      <c r="C104" s="36"/>
      <c r="D104" s="225" t="s">
        <v>168</v>
      </c>
      <c r="E104" s="36"/>
      <c r="F104" s="226" t="s">
        <v>217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218</v>
      </c>
      <c r="G105" s="229"/>
      <c r="H105" s="232">
        <v>4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177</v>
      </c>
      <c r="D106" s="213" t="s">
        <v>161</v>
      </c>
      <c r="E106" s="214" t="s">
        <v>226</v>
      </c>
      <c r="F106" s="215" t="s">
        <v>227</v>
      </c>
      <c r="G106" s="216" t="s">
        <v>197</v>
      </c>
      <c r="H106" s="217">
        <v>1642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525</v>
      </c>
    </row>
    <row r="107" s="1" customFormat="1">
      <c r="B107" s="35"/>
      <c r="C107" s="36"/>
      <c r="D107" s="225" t="s">
        <v>168</v>
      </c>
      <c r="E107" s="36"/>
      <c r="F107" s="226" t="s">
        <v>229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526</v>
      </c>
      <c r="G108" s="229"/>
      <c r="H108" s="232">
        <v>1642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166</v>
      </c>
      <c r="D109" s="213" t="s">
        <v>161</v>
      </c>
      <c r="E109" s="214" t="s">
        <v>232</v>
      </c>
      <c r="F109" s="215" t="s">
        <v>233</v>
      </c>
      <c r="G109" s="216" t="s">
        <v>197</v>
      </c>
      <c r="H109" s="217">
        <v>1642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527</v>
      </c>
    </row>
    <row r="110" s="1" customFormat="1">
      <c r="B110" s="35"/>
      <c r="C110" s="36"/>
      <c r="D110" s="225" t="s">
        <v>168</v>
      </c>
      <c r="E110" s="36"/>
      <c r="F110" s="226" t="s">
        <v>235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526</v>
      </c>
      <c r="G111" s="229"/>
      <c r="H111" s="232">
        <v>1642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39" t="s">
        <v>212</v>
      </c>
      <c r="D112" s="239" t="s">
        <v>273</v>
      </c>
      <c r="E112" s="240" t="s">
        <v>291</v>
      </c>
      <c r="F112" s="241" t="s">
        <v>292</v>
      </c>
      <c r="G112" s="242" t="s">
        <v>186</v>
      </c>
      <c r="H112" s="243">
        <v>1620</v>
      </c>
      <c r="I112" s="244"/>
      <c r="J112" s="245">
        <f>ROUND(I112*H112,2)</f>
        <v>0</v>
      </c>
      <c r="K112" s="241" t="s">
        <v>165</v>
      </c>
      <c r="L112" s="246"/>
      <c r="M112" s="247" t="s">
        <v>1</v>
      </c>
      <c r="N112" s="248" t="s">
        <v>42</v>
      </c>
      <c r="O112" s="76"/>
      <c r="P112" s="222">
        <f>O112*H112</f>
        <v>0</v>
      </c>
      <c r="Q112" s="222">
        <v>0.00018000000000000001</v>
      </c>
      <c r="R112" s="222">
        <f>Q112*H112</f>
        <v>0.29160000000000003</v>
      </c>
      <c r="S112" s="222">
        <v>0</v>
      </c>
      <c r="T112" s="223">
        <f>S112*H112</f>
        <v>0</v>
      </c>
      <c r="AR112" s="14" t="s">
        <v>212</v>
      </c>
      <c r="AT112" s="14" t="s">
        <v>273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528</v>
      </c>
    </row>
    <row r="113" s="1" customFormat="1">
      <c r="B113" s="35"/>
      <c r="C113" s="36"/>
      <c r="D113" s="225" t="s">
        <v>168</v>
      </c>
      <c r="E113" s="36"/>
      <c r="F113" s="226" t="s">
        <v>292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" customFormat="1">
      <c r="B114" s="35"/>
      <c r="C114" s="36"/>
      <c r="D114" s="225" t="s">
        <v>278</v>
      </c>
      <c r="E114" s="36"/>
      <c r="F114" s="249" t="s">
        <v>279</v>
      </c>
      <c r="G114" s="36"/>
      <c r="H114" s="36"/>
      <c r="I114" s="140"/>
      <c r="J114" s="36"/>
      <c r="K114" s="36"/>
      <c r="L114" s="40"/>
      <c r="M114" s="227"/>
      <c r="N114" s="76"/>
      <c r="O114" s="76"/>
      <c r="P114" s="76"/>
      <c r="Q114" s="76"/>
      <c r="R114" s="76"/>
      <c r="S114" s="76"/>
      <c r="T114" s="77"/>
      <c r="AT114" s="14" t="s">
        <v>278</v>
      </c>
      <c r="AU114" s="14" t="s">
        <v>80</v>
      </c>
    </row>
    <row r="115" s="12" customFormat="1">
      <c r="B115" s="228"/>
      <c r="C115" s="229"/>
      <c r="D115" s="225" t="s">
        <v>170</v>
      </c>
      <c r="E115" s="230" t="s">
        <v>1</v>
      </c>
      <c r="F115" s="231" t="s">
        <v>529</v>
      </c>
      <c r="G115" s="229"/>
      <c r="H115" s="232">
        <v>1620</v>
      </c>
      <c r="I115" s="233"/>
      <c r="J115" s="229"/>
      <c r="K115" s="229"/>
      <c r="L115" s="234"/>
      <c r="M115" s="235"/>
      <c r="N115" s="236"/>
      <c r="O115" s="236"/>
      <c r="P115" s="236"/>
      <c r="Q115" s="236"/>
      <c r="R115" s="236"/>
      <c r="S115" s="236"/>
      <c r="T115" s="237"/>
      <c r="AT115" s="238" t="s">
        <v>170</v>
      </c>
      <c r="AU115" s="238" t="s">
        <v>80</v>
      </c>
      <c r="AV115" s="12" t="s">
        <v>80</v>
      </c>
      <c r="AW115" s="12" t="s">
        <v>34</v>
      </c>
      <c r="AX115" s="12" t="s">
        <v>78</v>
      </c>
      <c r="AY115" s="238" t="s">
        <v>158</v>
      </c>
    </row>
    <row r="116" s="1" customFormat="1" ht="22.5" customHeight="1">
      <c r="B116" s="35"/>
      <c r="C116" s="239" t="s">
        <v>465</v>
      </c>
      <c r="D116" s="239" t="s">
        <v>273</v>
      </c>
      <c r="E116" s="240" t="s">
        <v>530</v>
      </c>
      <c r="F116" s="241" t="s">
        <v>531</v>
      </c>
      <c r="G116" s="242" t="s">
        <v>186</v>
      </c>
      <c r="H116" s="243">
        <v>3240</v>
      </c>
      <c r="I116" s="244"/>
      <c r="J116" s="245">
        <f>ROUND(I116*H116,2)</f>
        <v>0</v>
      </c>
      <c r="K116" s="241" t="s">
        <v>165</v>
      </c>
      <c r="L116" s="246"/>
      <c r="M116" s="247" t="s">
        <v>1</v>
      </c>
      <c r="N116" s="248" t="s">
        <v>42</v>
      </c>
      <c r="O116" s="76"/>
      <c r="P116" s="222">
        <f>O116*H116</f>
        <v>0</v>
      </c>
      <c r="Q116" s="222">
        <v>5.0000000000000002E-05</v>
      </c>
      <c r="R116" s="222">
        <f>Q116*H116</f>
        <v>0.16200000000000001</v>
      </c>
      <c r="S116" s="222">
        <v>0</v>
      </c>
      <c r="T116" s="223">
        <f>S116*H116</f>
        <v>0</v>
      </c>
      <c r="AR116" s="14" t="s">
        <v>212</v>
      </c>
      <c r="AT116" s="14" t="s">
        <v>273</v>
      </c>
      <c r="AU116" s="14" t="s">
        <v>80</v>
      </c>
      <c r="AY116" s="14" t="s">
        <v>158</v>
      </c>
      <c r="BE116" s="224">
        <f>IF(N116="základní",J116,0)</f>
        <v>0</v>
      </c>
      <c r="BF116" s="224">
        <f>IF(N116="snížená",J116,0)</f>
        <v>0</v>
      </c>
      <c r="BG116" s="224">
        <f>IF(N116="zákl. přenesená",J116,0)</f>
        <v>0</v>
      </c>
      <c r="BH116" s="224">
        <f>IF(N116="sníž. přenesená",J116,0)</f>
        <v>0</v>
      </c>
      <c r="BI116" s="224">
        <f>IF(N116="nulová",J116,0)</f>
        <v>0</v>
      </c>
      <c r="BJ116" s="14" t="s">
        <v>78</v>
      </c>
      <c r="BK116" s="224">
        <f>ROUND(I116*H116,2)</f>
        <v>0</v>
      </c>
      <c r="BL116" s="14" t="s">
        <v>166</v>
      </c>
      <c r="BM116" s="14" t="s">
        <v>532</v>
      </c>
    </row>
    <row r="117" s="1" customFormat="1">
      <c r="B117" s="35"/>
      <c r="C117" s="36"/>
      <c r="D117" s="225" t="s">
        <v>168</v>
      </c>
      <c r="E117" s="36"/>
      <c r="F117" s="226" t="s">
        <v>531</v>
      </c>
      <c r="G117" s="36"/>
      <c r="H117" s="36"/>
      <c r="I117" s="140"/>
      <c r="J117" s="36"/>
      <c r="K117" s="36"/>
      <c r="L117" s="40"/>
      <c r="M117" s="227"/>
      <c r="N117" s="76"/>
      <c r="O117" s="76"/>
      <c r="P117" s="76"/>
      <c r="Q117" s="76"/>
      <c r="R117" s="76"/>
      <c r="S117" s="76"/>
      <c r="T117" s="77"/>
      <c r="AT117" s="14" t="s">
        <v>168</v>
      </c>
      <c r="AU117" s="14" t="s">
        <v>80</v>
      </c>
    </row>
    <row r="118" s="1" customFormat="1">
      <c r="B118" s="35"/>
      <c r="C118" s="36"/>
      <c r="D118" s="225" t="s">
        <v>278</v>
      </c>
      <c r="E118" s="36"/>
      <c r="F118" s="249" t="s">
        <v>279</v>
      </c>
      <c r="G118" s="36"/>
      <c r="H118" s="36"/>
      <c r="I118" s="140"/>
      <c r="J118" s="36"/>
      <c r="K118" s="36"/>
      <c r="L118" s="40"/>
      <c r="M118" s="227"/>
      <c r="N118" s="76"/>
      <c r="O118" s="76"/>
      <c r="P118" s="76"/>
      <c r="Q118" s="76"/>
      <c r="R118" s="76"/>
      <c r="S118" s="76"/>
      <c r="T118" s="77"/>
      <c r="AT118" s="14" t="s">
        <v>278</v>
      </c>
      <c r="AU118" s="14" t="s">
        <v>80</v>
      </c>
    </row>
    <row r="119" s="12" customFormat="1">
      <c r="B119" s="228"/>
      <c r="C119" s="229"/>
      <c r="D119" s="225" t="s">
        <v>170</v>
      </c>
      <c r="E119" s="230" t="s">
        <v>1</v>
      </c>
      <c r="F119" s="231" t="s">
        <v>533</v>
      </c>
      <c r="G119" s="229"/>
      <c r="H119" s="232">
        <v>3240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170</v>
      </c>
      <c r="AU119" s="238" t="s">
        <v>80</v>
      </c>
      <c r="AV119" s="12" t="s">
        <v>80</v>
      </c>
      <c r="AW119" s="12" t="s">
        <v>34</v>
      </c>
      <c r="AX119" s="12" t="s">
        <v>78</v>
      </c>
      <c r="AY119" s="238" t="s">
        <v>158</v>
      </c>
    </row>
    <row r="120" s="1" customFormat="1" ht="22.5" customHeight="1">
      <c r="B120" s="35"/>
      <c r="C120" s="239" t="s">
        <v>7</v>
      </c>
      <c r="D120" s="239" t="s">
        <v>273</v>
      </c>
      <c r="E120" s="240" t="s">
        <v>534</v>
      </c>
      <c r="F120" s="241" t="s">
        <v>535</v>
      </c>
      <c r="G120" s="242" t="s">
        <v>186</v>
      </c>
      <c r="H120" s="243">
        <v>3240</v>
      </c>
      <c r="I120" s="244"/>
      <c r="J120" s="245">
        <f>ROUND(I120*H120,2)</f>
        <v>0</v>
      </c>
      <c r="K120" s="241" t="s">
        <v>165</v>
      </c>
      <c r="L120" s="246"/>
      <c r="M120" s="247" t="s">
        <v>1</v>
      </c>
      <c r="N120" s="248" t="s">
        <v>42</v>
      </c>
      <c r="O120" s="76"/>
      <c r="P120" s="222">
        <f>O120*H120</f>
        <v>0</v>
      </c>
      <c r="Q120" s="222">
        <v>0.00014999999999999999</v>
      </c>
      <c r="R120" s="222">
        <f>Q120*H120</f>
        <v>0.48599999999999993</v>
      </c>
      <c r="S120" s="222">
        <v>0</v>
      </c>
      <c r="T120" s="223">
        <f>S120*H120</f>
        <v>0</v>
      </c>
      <c r="AR120" s="14" t="s">
        <v>212</v>
      </c>
      <c r="AT120" s="14" t="s">
        <v>273</v>
      </c>
      <c r="AU120" s="14" t="s">
        <v>80</v>
      </c>
      <c r="AY120" s="14" t="s">
        <v>158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4" t="s">
        <v>78</v>
      </c>
      <c r="BK120" s="224">
        <f>ROUND(I120*H120,2)</f>
        <v>0</v>
      </c>
      <c r="BL120" s="14" t="s">
        <v>166</v>
      </c>
      <c r="BM120" s="14" t="s">
        <v>536</v>
      </c>
    </row>
    <row r="121" s="1" customFormat="1">
      <c r="B121" s="35"/>
      <c r="C121" s="36"/>
      <c r="D121" s="225" t="s">
        <v>168</v>
      </c>
      <c r="E121" s="36"/>
      <c r="F121" s="226" t="s">
        <v>535</v>
      </c>
      <c r="G121" s="36"/>
      <c r="H121" s="36"/>
      <c r="I121" s="140"/>
      <c r="J121" s="36"/>
      <c r="K121" s="36"/>
      <c r="L121" s="40"/>
      <c r="M121" s="227"/>
      <c r="N121" s="76"/>
      <c r="O121" s="76"/>
      <c r="P121" s="76"/>
      <c r="Q121" s="76"/>
      <c r="R121" s="76"/>
      <c r="S121" s="76"/>
      <c r="T121" s="77"/>
      <c r="AT121" s="14" t="s">
        <v>168</v>
      </c>
      <c r="AU121" s="14" t="s">
        <v>80</v>
      </c>
    </row>
    <row r="122" s="1" customFormat="1">
      <c r="B122" s="35"/>
      <c r="C122" s="36"/>
      <c r="D122" s="225" t="s">
        <v>278</v>
      </c>
      <c r="E122" s="36"/>
      <c r="F122" s="249" t="s">
        <v>279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278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533</v>
      </c>
      <c r="G123" s="229"/>
      <c r="H123" s="232">
        <v>3240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39" t="s">
        <v>285</v>
      </c>
      <c r="D124" s="239" t="s">
        <v>273</v>
      </c>
      <c r="E124" s="240" t="s">
        <v>537</v>
      </c>
      <c r="F124" s="241" t="s">
        <v>538</v>
      </c>
      <c r="G124" s="242" t="s">
        <v>186</v>
      </c>
      <c r="H124" s="243">
        <v>3240</v>
      </c>
      <c r="I124" s="244"/>
      <c r="J124" s="245">
        <f>ROUND(I124*H124,2)</f>
        <v>0</v>
      </c>
      <c r="K124" s="241" t="s">
        <v>165</v>
      </c>
      <c r="L124" s="246"/>
      <c r="M124" s="247" t="s">
        <v>1</v>
      </c>
      <c r="N124" s="248" t="s">
        <v>42</v>
      </c>
      <c r="O124" s="76"/>
      <c r="P124" s="222">
        <f>O124*H124</f>
        <v>0</v>
      </c>
      <c r="Q124" s="222">
        <v>9.0000000000000006E-05</v>
      </c>
      <c r="R124" s="222">
        <f>Q124*H124</f>
        <v>0.29160000000000003</v>
      </c>
      <c r="S124" s="222">
        <v>0</v>
      </c>
      <c r="T124" s="223">
        <f>S124*H124</f>
        <v>0</v>
      </c>
      <c r="AR124" s="14" t="s">
        <v>212</v>
      </c>
      <c r="AT124" s="14" t="s">
        <v>273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539</v>
      </c>
    </row>
    <row r="125" s="1" customFormat="1">
      <c r="B125" s="35"/>
      <c r="C125" s="36"/>
      <c r="D125" s="225" t="s">
        <v>168</v>
      </c>
      <c r="E125" s="36"/>
      <c r="F125" s="226" t="s">
        <v>538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" customFormat="1">
      <c r="B126" s="35"/>
      <c r="C126" s="36"/>
      <c r="D126" s="225" t="s">
        <v>278</v>
      </c>
      <c r="E126" s="36"/>
      <c r="F126" s="249" t="s">
        <v>279</v>
      </c>
      <c r="G126" s="36"/>
      <c r="H126" s="36"/>
      <c r="I126" s="140"/>
      <c r="J126" s="36"/>
      <c r="K126" s="36"/>
      <c r="L126" s="40"/>
      <c r="M126" s="227"/>
      <c r="N126" s="76"/>
      <c r="O126" s="76"/>
      <c r="P126" s="76"/>
      <c r="Q126" s="76"/>
      <c r="R126" s="76"/>
      <c r="S126" s="76"/>
      <c r="T126" s="77"/>
      <c r="AT126" s="14" t="s">
        <v>278</v>
      </c>
      <c r="AU126" s="14" t="s">
        <v>80</v>
      </c>
    </row>
    <row r="127" s="12" customFormat="1">
      <c r="B127" s="228"/>
      <c r="C127" s="229"/>
      <c r="D127" s="225" t="s">
        <v>170</v>
      </c>
      <c r="E127" s="230" t="s">
        <v>1</v>
      </c>
      <c r="F127" s="231" t="s">
        <v>533</v>
      </c>
      <c r="G127" s="229"/>
      <c r="H127" s="232">
        <v>3240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170</v>
      </c>
      <c r="AU127" s="238" t="s">
        <v>80</v>
      </c>
      <c r="AV127" s="12" t="s">
        <v>80</v>
      </c>
      <c r="AW127" s="12" t="s">
        <v>34</v>
      </c>
      <c r="AX127" s="12" t="s">
        <v>78</v>
      </c>
      <c r="AY127" s="238" t="s">
        <v>158</v>
      </c>
    </row>
    <row r="128" s="1" customFormat="1" ht="22.5" customHeight="1">
      <c r="B128" s="35"/>
      <c r="C128" s="239" t="s">
        <v>290</v>
      </c>
      <c r="D128" s="239" t="s">
        <v>273</v>
      </c>
      <c r="E128" s="240" t="s">
        <v>540</v>
      </c>
      <c r="F128" s="241" t="s">
        <v>541</v>
      </c>
      <c r="G128" s="242" t="s">
        <v>186</v>
      </c>
      <c r="H128" s="243">
        <v>3240</v>
      </c>
      <c r="I128" s="244"/>
      <c r="J128" s="245">
        <f>ROUND(I128*H128,2)</f>
        <v>0</v>
      </c>
      <c r="K128" s="241" t="s">
        <v>165</v>
      </c>
      <c r="L128" s="246"/>
      <c r="M128" s="247" t="s">
        <v>1</v>
      </c>
      <c r="N128" s="248" t="s">
        <v>42</v>
      </c>
      <c r="O128" s="76"/>
      <c r="P128" s="222">
        <f>O128*H128</f>
        <v>0</v>
      </c>
      <c r="Q128" s="222">
        <v>0.00040999999999999999</v>
      </c>
      <c r="R128" s="222">
        <f>Q128*H128</f>
        <v>1.3284</v>
      </c>
      <c r="S128" s="222">
        <v>0</v>
      </c>
      <c r="T128" s="223">
        <f>S128*H128</f>
        <v>0</v>
      </c>
      <c r="AR128" s="14" t="s">
        <v>212</v>
      </c>
      <c r="AT128" s="14" t="s">
        <v>273</v>
      </c>
      <c r="AU128" s="14" t="s">
        <v>80</v>
      </c>
      <c r="AY128" s="14" t="s">
        <v>158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4" t="s">
        <v>78</v>
      </c>
      <c r="BK128" s="224">
        <f>ROUND(I128*H128,2)</f>
        <v>0</v>
      </c>
      <c r="BL128" s="14" t="s">
        <v>166</v>
      </c>
      <c r="BM128" s="14" t="s">
        <v>542</v>
      </c>
    </row>
    <row r="129" s="1" customFormat="1">
      <c r="B129" s="35"/>
      <c r="C129" s="36"/>
      <c r="D129" s="225" t="s">
        <v>168</v>
      </c>
      <c r="E129" s="36"/>
      <c r="F129" s="226" t="s">
        <v>541</v>
      </c>
      <c r="G129" s="36"/>
      <c r="H129" s="36"/>
      <c r="I129" s="140"/>
      <c r="J129" s="36"/>
      <c r="K129" s="36"/>
      <c r="L129" s="40"/>
      <c r="M129" s="227"/>
      <c r="N129" s="76"/>
      <c r="O129" s="76"/>
      <c r="P129" s="76"/>
      <c r="Q129" s="76"/>
      <c r="R129" s="76"/>
      <c r="S129" s="76"/>
      <c r="T129" s="77"/>
      <c r="AT129" s="14" t="s">
        <v>168</v>
      </c>
      <c r="AU129" s="14" t="s">
        <v>80</v>
      </c>
    </row>
    <row r="130" s="1" customFormat="1">
      <c r="B130" s="35"/>
      <c r="C130" s="36"/>
      <c r="D130" s="225" t="s">
        <v>278</v>
      </c>
      <c r="E130" s="36"/>
      <c r="F130" s="249" t="s">
        <v>279</v>
      </c>
      <c r="G130" s="36"/>
      <c r="H130" s="36"/>
      <c r="I130" s="140"/>
      <c r="J130" s="36"/>
      <c r="K130" s="36"/>
      <c r="L130" s="40"/>
      <c r="M130" s="227"/>
      <c r="N130" s="76"/>
      <c r="O130" s="76"/>
      <c r="P130" s="76"/>
      <c r="Q130" s="76"/>
      <c r="R130" s="76"/>
      <c r="S130" s="76"/>
      <c r="T130" s="77"/>
      <c r="AT130" s="14" t="s">
        <v>278</v>
      </c>
      <c r="AU130" s="14" t="s">
        <v>80</v>
      </c>
    </row>
    <row r="131" s="12" customFormat="1">
      <c r="B131" s="228"/>
      <c r="C131" s="229"/>
      <c r="D131" s="225" t="s">
        <v>170</v>
      </c>
      <c r="E131" s="230" t="s">
        <v>1</v>
      </c>
      <c r="F131" s="231" t="s">
        <v>533</v>
      </c>
      <c r="G131" s="229"/>
      <c r="H131" s="232">
        <v>3240</v>
      </c>
      <c r="I131" s="233"/>
      <c r="J131" s="229"/>
      <c r="K131" s="229"/>
      <c r="L131" s="234"/>
      <c r="M131" s="235"/>
      <c r="N131" s="236"/>
      <c r="O131" s="236"/>
      <c r="P131" s="236"/>
      <c r="Q131" s="236"/>
      <c r="R131" s="236"/>
      <c r="S131" s="236"/>
      <c r="T131" s="237"/>
      <c r="AT131" s="238" t="s">
        <v>170</v>
      </c>
      <c r="AU131" s="238" t="s">
        <v>80</v>
      </c>
      <c r="AV131" s="12" t="s">
        <v>80</v>
      </c>
      <c r="AW131" s="12" t="s">
        <v>34</v>
      </c>
      <c r="AX131" s="12" t="s">
        <v>78</v>
      </c>
      <c r="AY131" s="238" t="s">
        <v>158</v>
      </c>
    </row>
    <row r="132" s="1" customFormat="1" ht="22.5" customHeight="1">
      <c r="B132" s="35"/>
      <c r="C132" s="239" t="s">
        <v>8</v>
      </c>
      <c r="D132" s="239" t="s">
        <v>273</v>
      </c>
      <c r="E132" s="240" t="s">
        <v>543</v>
      </c>
      <c r="F132" s="241" t="s">
        <v>544</v>
      </c>
      <c r="G132" s="242" t="s">
        <v>186</v>
      </c>
      <c r="H132" s="243">
        <v>10</v>
      </c>
      <c r="I132" s="244"/>
      <c r="J132" s="245">
        <f>ROUND(I132*H132,2)</f>
        <v>0</v>
      </c>
      <c r="K132" s="241" t="s">
        <v>165</v>
      </c>
      <c r="L132" s="246"/>
      <c r="M132" s="247" t="s">
        <v>1</v>
      </c>
      <c r="N132" s="248" t="s">
        <v>42</v>
      </c>
      <c r="O132" s="76"/>
      <c r="P132" s="222">
        <f>O132*H132</f>
        <v>0</v>
      </c>
      <c r="Q132" s="222">
        <v>0</v>
      </c>
      <c r="R132" s="222">
        <f>Q132*H132</f>
        <v>0</v>
      </c>
      <c r="S132" s="222">
        <v>0</v>
      </c>
      <c r="T132" s="223">
        <f>S132*H132</f>
        <v>0</v>
      </c>
      <c r="AR132" s="14" t="s">
        <v>212</v>
      </c>
      <c r="AT132" s="14" t="s">
        <v>273</v>
      </c>
      <c r="AU132" s="14" t="s">
        <v>80</v>
      </c>
      <c r="AY132" s="14" t="s">
        <v>158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4" t="s">
        <v>78</v>
      </c>
      <c r="BK132" s="224">
        <f>ROUND(I132*H132,2)</f>
        <v>0</v>
      </c>
      <c r="BL132" s="14" t="s">
        <v>166</v>
      </c>
      <c r="BM132" s="14" t="s">
        <v>545</v>
      </c>
    </row>
    <row r="133" s="1" customFormat="1">
      <c r="B133" s="35"/>
      <c r="C133" s="36"/>
      <c r="D133" s="225" t="s">
        <v>168</v>
      </c>
      <c r="E133" s="36"/>
      <c r="F133" s="226" t="s">
        <v>544</v>
      </c>
      <c r="G133" s="36"/>
      <c r="H133" s="36"/>
      <c r="I133" s="140"/>
      <c r="J133" s="36"/>
      <c r="K133" s="36"/>
      <c r="L133" s="40"/>
      <c r="M133" s="227"/>
      <c r="N133" s="76"/>
      <c r="O133" s="76"/>
      <c r="P133" s="76"/>
      <c r="Q133" s="76"/>
      <c r="R133" s="76"/>
      <c r="S133" s="76"/>
      <c r="T133" s="77"/>
      <c r="AT133" s="14" t="s">
        <v>168</v>
      </c>
      <c r="AU133" s="14" t="s">
        <v>80</v>
      </c>
    </row>
    <row r="134" s="1" customFormat="1">
      <c r="B134" s="35"/>
      <c r="C134" s="36"/>
      <c r="D134" s="225" t="s">
        <v>278</v>
      </c>
      <c r="E134" s="36"/>
      <c r="F134" s="249" t="s">
        <v>279</v>
      </c>
      <c r="G134" s="36"/>
      <c r="H134" s="36"/>
      <c r="I134" s="140"/>
      <c r="J134" s="36"/>
      <c r="K134" s="36"/>
      <c r="L134" s="40"/>
      <c r="M134" s="227"/>
      <c r="N134" s="76"/>
      <c r="O134" s="76"/>
      <c r="P134" s="76"/>
      <c r="Q134" s="76"/>
      <c r="R134" s="76"/>
      <c r="S134" s="76"/>
      <c r="T134" s="77"/>
      <c r="AT134" s="14" t="s">
        <v>278</v>
      </c>
      <c r="AU134" s="14" t="s">
        <v>80</v>
      </c>
    </row>
    <row r="135" s="12" customFormat="1">
      <c r="B135" s="228"/>
      <c r="C135" s="229"/>
      <c r="D135" s="225" t="s">
        <v>170</v>
      </c>
      <c r="E135" s="230" t="s">
        <v>1</v>
      </c>
      <c r="F135" s="231" t="s">
        <v>171</v>
      </c>
      <c r="G135" s="229"/>
      <c r="H135" s="232">
        <v>10</v>
      </c>
      <c r="I135" s="233"/>
      <c r="J135" s="229"/>
      <c r="K135" s="229"/>
      <c r="L135" s="234"/>
      <c r="M135" s="235"/>
      <c r="N135" s="236"/>
      <c r="O135" s="236"/>
      <c r="P135" s="236"/>
      <c r="Q135" s="236"/>
      <c r="R135" s="236"/>
      <c r="S135" s="236"/>
      <c r="T135" s="237"/>
      <c r="AT135" s="238" t="s">
        <v>170</v>
      </c>
      <c r="AU135" s="238" t="s">
        <v>80</v>
      </c>
      <c r="AV135" s="12" t="s">
        <v>80</v>
      </c>
      <c r="AW135" s="12" t="s">
        <v>34</v>
      </c>
      <c r="AX135" s="12" t="s">
        <v>78</v>
      </c>
      <c r="AY135" s="238" t="s">
        <v>158</v>
      </c>
    </row>
    <row r="136" s="11" customFormat="1" ht="25.92" customHeight="1">
      <c r="B136" s="197"/>
      <c r="C136" s="198"/>
      <c r="D136" s="199" t="s">
        <v>70</v>
      </c>
      <c r="E136" s="200" t="s">
        <v>316</v>
      </c>
      <c r="F136" s="200" t="s">
        <v>317</v>
      </c>
      <c r="G136" s="198"/>
      <c r="H136" s="198"/>
      <c r="I136" s="201"/>
      <c r="J136" s="202">
        <f>BK136</f>
        <v>0</v>
      </c>
      <c r="K136" s="198"/>
      <c r="L136" s="203"/>
      <c r="M136" s="204"/>
      <c r="N136" s="205"/>
      <c r="O136" s="205"/>
      <c r="P136" s="206">
        <f>SUM(P137:P169)</f>
        <v>0</v>
      </c>
      <c r="Q136" s="205"/>
      <c r="R136" s="206">
        <f>SUM(R137:R169)</f>
        <v>0</v>
      </c>
      <c r="S136" s="205"/>
      <c r="T136" s="207">
        <f>SUM(T137:T169)</f>
        <v>0</v>
      </c>
      <c r="AR136" s="208" t="s">
        <v>166</v>
      </c>
      <c r="AT136" s="209" t="s">
        <v>70</v>
      </c>
      <c r="AU136" s="209" t="s">
        <v>71</v>
      </c>
      <c r="AY136" s="208" t="s">
        <v>158</v>
      </c>
      <c r="BK136" s="210">
        <f>SUM(BK137:BK169)</f>
        <v>0</v>
      </c>
    </row>
    <row r="137" s="1" customFormat="1" ht="22.5" customHeight="1">
      <c r="B137" s="35"/>
      <c r="C137" s="213" t="s">
        <v>231</v>
      </c>
      <c r="D137" s="213" t="s">
        <v>161</v>
      </c>
      <c r="E137" s="214" t="s">
        <v>319</v>
      </c>
      <c r="F137" s="215" t="s">
        <v>320</v>
      </c>
      <c r="G137" s="216" t="s">
        <v>186</v>
      </c>
      <c r="H137" s="217">
        <v>15</v>
      </c>
      <c r="I137" s="218"/>
      <c r="J137" s="219">
        <f>ROUND(I137*H137,2)</f>
        <v>0</v>
      </c>
      <c r="K137" s="215" t="s">
        <v>165</v>
      </c>
      <c r="L137" s="40"/>
      <c r="M137" s="220" t="s">
        <v>1</v>
      </c>
      <c r="N137" s="221" t="s">
        <v>42</v>
      </c>
      <c r="O137" s="76"/>
      <c r="P137" s="222">
        <f>O137*H137</f>
        <v>0</v>
      </c>
      <c r="Q137" s="222">
        <v>0</v>
      </c>
      <c r="R137" s="222">
        <f>Q137*H137</f>
        <v>0</v>
      </c>
      <c r="S137" s="222">
        <v>0</v>
      </c>
      <c r="T137" s="223">
        <f>S137*H137</f>
        <v>0</v>
      </c>
      <c r="AR137" s="14" t="s">
        <v>321</v>
      </c>
      <c r="AT137" s="14" t="s">
        <v>161</v>
      </c>
      <c r="AU137" s="14" t="s">
        <v>78</v>
      </c>
      <c r="AY137" s="14" t="s">
        <v>158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4" t="s">
        <v>78</v>
      </c>
      <c r="BK137" s="224">
        <f>ROUND(I137*H137,2)</f>
        <v>0</v>
      </c>
      <c r="BL137" s="14" t="s">
        <v>321</v>
      </c>
      <c r="BM137" s="14" t="s">
        <v>546</v>
      </c>
    </row>
    <row r="138" s="1" customFormat="1">
      <c r="B138" s="35"/>
      <c r="C138" s="36"/>
      <c r="D138" s="225" t="s">
        <v>168</v>
      </c>
      <c r="E138" s="36"/>
      <c r="F138" s="226" t="s">
        <v>320</v>
      </c>
      <c r="G138" s="36"/>
      <c r="H138" s="36"/>
      <c r="I138" s="140"/>
      <c r="J138" s="36"/>
      <c r="K138" s="36"/>
      <c r="L138" s="40"/>
      <c r="M138" s="227"/>
      <c r="N138" s="76"/>
      <c r="O138" s="76"/>
      <c r="P138" s="76"/>
      <c r="Q138" s="76"/>
      <c r="R138" s="76"/>
      <c r="S138" s="76"/>
      <c r="T138" s="77"/>
      <c r="AT138" s="14" t="s">
        <v>168</v>
      </c>
      <c r="AU138" s="14" t="s">
        <v>78</v>
      </c>
    </row>
    <row r="139" s="12" customFormat="1">
      <c r="B139" s="228"/>
      <c r="C139" s="229"/>
      <c r="D139" s="225" t="s">
        <v>170</v>
      </c>
      <c r="E139" s="230" t="s">
        <v>1</v>
      </c>
      <c r="F139" s="231" t="s">
        <v>428</v>
      </c>
      <c r="G139" s="229"/>
      <c r="H139" s="232">
        <v>15</v>
      </c>
      <c r="I139" s="233"/>
      <c r="J139" s="229"/>
      <c r="K139" s="229"/>
      <c r="L139" s="234"/>
      <c r="M139" s="235"/>
      <c r="N139" s="236"/>
      <c r="O139" s="236"/>
      <c r="P139" s="236"/>
      <c r="Q139" s="236"/>
      <c r="R139" s="236"/>
      <c r="S139" s="236"/>
      <c r="T139" s="237"/>
      <c r="AT139" s="238" t="s">
        <v>170</v>
      </c>
      <c r="AU139" s="238" t="s">
        <v>78</v>
      </c>
      <c r="AV139" s="12" t="s">
        <v>80</v>
      </c>
      <c r="AW139" s="12" t="s">
        <v>34</v>
      </c>
      <c r="AX139" s="12" t="s">
        <v>78</v>
      </c>
      <c r="AY139" s="238" t="s">
        <v>158</v>
      </c>
    </row>
    <row r="140" s="1" customFormat="1" ht="22.5" customHeight="1">
      <c r="B140" s="35"/>
      <c r="C140" s="213" t="s">
        <v>225</v>
      </c>
      <c r="D140" s="213" t="s">
        <v>161</v>
      </c>
      <c r="E140" s="214" t="s">
        <v>324</v>
      </c>
      <c r="F140" s="215" t="s">
        <v>325</v>
      </c>
      <c r="G140" s="216" t="s">
        <v>186</v>
      </c>
      <c r="H140" s="217">
        <v>15</v>
      </c>
      <c r="I140" s="218"/>
      <c r="J140" s="219">
        <f>ROUND(I140*H140,2)</f>
        <v>0</v>
      </c>
      <c r="K140" s="215" t="s">
        <v>165</v>
      </c>
      <c r="L140" s="40"/>
      <c r="M140" s="220" t="s">
        <v>1</v>
      </c>
      <c r="N140" s="221" t="s">
        <v>42</v>
      </c>
      <c r="O140" s="76"/>
      <c r="P140" s="222">
        <f>O140*H140</f>
        <v>0</v>
      </c>
      <c r="Q140" s="222">
        <v>0</v>
      </c>
      <c r="R140" s="222">
        <f>Q140*H140</f>
        <v>0</v>
      </c>
      <c r="S140" s="222">
        <v>0</v>
      </c>
      <c r="T140" s="223">
        <f>S140*H140</f>
        <v>0</v>
      </c>
      <c r="AR140" s="14" t="s">
        <v>321</v>
      </c>
      <c r="AT140" s="14" t="s">
        <v>161</v>
      </c>
      <c r="AU140" s="14" t="s">
        <v>78</v>
      </c>
      <c r="AY140" s="14" t="s">
        <v>158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4" t="s">
        <v>78</v>
      </c>
      <c r="BK140" s="224">
        <f>ROUND(I140*H140,2)</f>
        <v>0</v>
      </c>
      <c r="BL140" s="14" t="s">
        <v>321</v>
      </c>
      <c r="BM140" s="14" t="s">
        <v>547</v>
      </c>
    </row>
    <row r="141" s="1" customFormat="1">
      <c r="B141" s="35"/>
      <c r="C141" s="36"/>
      <c r="D141" s="225" t="s">
        <v>168</v>
      </c>
      <c r="E141" s="36"/>
      <c r="F141" s="226" t="s">
        <v>327</v>
      </c>
      <c r="G141" s="36"/>
      <c r="H141" s="36"/>
      <c r="I141" s="140"/>
      <c r="J141" s="36"/>
      <c r="K141" s="36"/>
      <c r="L141" s="40"/>
      <c r="M141" s="227"/>
      <c r="N141" s="76"/>
      <c r="O141" s="76"/>
      <c r="P141" s="76"/>
      <c r="Q141" s="76"/>
      <c r="R141" s="76"/>
      <c r="S141" s="76"/>
      <c r="T141" s="77"/>
      <c r="AT141" s="14" t="s">
        <v>168</v>
      </c>
      <c r="AU141" s="14" t="s">
        <v>78</v>
      </c>
    </row>
    <row r="142" s="12" customFormat="1">
      <c r="B142" s="228"/>
      <c r="C142" s="229"/>
      <c r="D142" s="225" t="s">
        <v>170</v>
      </c>
      <c r="E142" s="230" t="s">
        <v>1</v>
      </c>
      <c r="F142" s="231" t="s">
        <v>428</v>
      </c>
      <c r="G142" s="229"/>
      <c r="H142" s="232">
        <v>15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170</v>
      </c>
      <c r="AU142" s="238" t="s">
        <v>78</v>
      </c>
      <c r="AV142" s="12" t="s">
        <v>80</v>
      </c>
      <c r="AW142" s="12" t="s">
        <v>34</v>
      </c>
      <c r="AX142" s="12" t="s">
        <v>78</v>
      </c>
      <c r="AY142" s="238" t="s">
        <v>158</v>
      </c>
    </row>
    <row r="143" s="1" customFormat="1" ht="22.5" customHeight="1">
      <c r="B143" s="35"/>
      <c r="C143" s="213" t="s">
        <v>295</v>
      </c>
      <c r="D143" s="213" t="s">
        <v>161</v>
      </c>
      <c r="E143" s="214" t="s">
        <v>329</v>
      </c>
      <c r="F143" s="215" t="s">
        <v>330</v>
      </c>
      <c r="G143" s="216" t="s">
        <v>186</v>
      </c>
      <c r="H143" s="217">
        <v>2</v>
      </c>
      <c r="I143" s="218"/>
      <c r="J143" s="219">
        <f>ROUND(I143*H143,2)</f>
        <v>0</v>
      </c>
      <c r="K143" s="215" t="s">
        <v>165</v>
      </c>
      <c r="L143" s="40"/>
      <c r="M143" s="220" t="s">
        <v>1</v>
      </c>
      <c r="N143" s="221" t="s">
        <v>42</v>
      </c>
      <c r="O143" s="76"/>
      <c r="P143" s="222">
        <f>O143*H143</f>
        <v>0</v>
      </c>
      <c r="Q143" s="222">
        <v>0</v>
      </c>
      <c r="R143" s="222">
        <f>Q143*H143</f>
        <v>0</v>
      </c>
      <c r="S143" s="222">
        <v>0</v>
      </c>
      <c r="T143" s="223">
        <f>S143*H143</f>
        <v>0</v>
      </c>
      <c r="AR143" s="14" t="s">
        <v>321</v>
      </c>
      <c r="AT143" s="14" t="s">
        <v>161</v>
      </c>
      <c r="AU143" s="14" t="s">
        <v>78</v>
      </c>
      <c r="AY143" s="14" t="s">
        <v>158</v>
      </c>
      <c r="BE143" s="224">
        <f>IF(N143="základní",J143,0)</f>
        <v>0</v>
      </c>
      <c r="BF143" s="224">
        <f>IF(N143="snížená",J143,0)</f>
        <v>0</v>
      </c>
      <c r="BG143" s="224">
        <f>IF(N143="zákl. přenesená",J143,0)</f>
        <v>0</v>
      </c>
      <c r="BH143" s="224">
        <f>IF(N143="sníž. přenesená",J143,0)</f>
        <v>0</v>
      </c>
      <c r="BI143" s="224">
        <f>IF(N143="nulová",J143,0)</f>
        <v>0</v>
      </c>
      <c r="BJ143" s="14" t="s">
        <v>78</v>
      </c>
      <c r="BK143" s="224">
        <f>ROUND(I143*H143,2)</f>
        <v>0</v>
      </c>
      <c r="BL143" s="14" t="s">
        <v>321</v>
      </c>
      <c r="BM143" s="14" t="s">
        <v>548</v>
      </c>
    </row>
    <row r="144" s="1" customFormat="1">
      <c r="B144" s="35"/>
      <c r="C144" s="36"/>
      <c r="D144" s="225" t="s">
        <v>168</v>
      </c>
      <c r="E144" s="36"/>
      <c r="F144" s="226" t="s">
        <v>332</v>
      </c>
      <c r="G144" s="36"/>
      <c r="H144" s="36"/>
      <c r="I144" s="140"/>
      <c r="J144" s="36"/>
      <c r="K144" s="36"/>
      <c r="L144" s="40"/>
      <c r="M144" s="227"/>
      <c r="N144" s="76"/>
      <c r="O144" s="76"/>
      <c r="P144" s="76"/>
      <c r="Q144" s="76"/>
      <c r="R144" s="76"/>
      <c r="S144" s="76"/>
      <c r="T144" s="77"/>
      <c r="AT144" s="14" t="s">
        <v>168</v>
      </c>
      <c r="AU144" s="14" t="s">
        <v>78</v>
      </c>
    </row>
    <row r="145" s="12" customFormat="1">
      <c r="B145" s="228"/>
      <c r="C145" s="229"/>
      <c r="D145" s="225" t="s">
        <v>170</v>
      </c>
      <c r="E145" s="230" t="s">
        <v>1</v>
      </c>
      <c r="F145" s="231" t="s">
        <v>224</v>
      </c>
      <c r="G145" s="229"/>
      <c r="H145" s="232">
        <v>2</v>
      </c>
      <c r="I145" s="233"/>
      <c r="J145" s="229"/>
      <c r="K145" s="229"/>
      <c r="L145" s="234"/>
      <c r="M145" s="235"/>
      <c r="N145" s="236"/>
      <c r="O145" s="236"/>
      <c r="P145" s="236"/>
      <c r="Q145" s="236"/>
      <c r="R145" s="236"/>
      <c r="S145" s="236"/>
      <c r="T145" s="237"/>
      <c r="AT145" s="238" t="s">
        <v>170</v>
      </c>
      <c r="AU145" s="238" t="s">
        <v>78</v>
      </c>
      <c r="AV145" s="12" t="s">
        <v>80</v>
      </c>
      <c r="AW145" s="12" t="s">
        <v>34</v>
      </c>
      <c r="AX145" s="12" t="s">
        <v>78</v>
      </c>
      <c r="AY145" s="238" t="s">
        <v>158</v>
      </c>
    </row>
    <row r="146" s="1" customFormat="1" ht="22.5" customHeight="1">
      <c r="B146" s="35"/>
      <c r="C146" s="213" t="s">
        <v>301</v>
      </c>
      <c r="D146" s="213" t="s">
        <v>161</v>
      </c>
      <c r="E146" s="214" t="s">
        <v>334</v>
      </c>
      <c r="F146" s="215" t="s">
        <v>335</v>
      </c>
      <c r="G146" s="216" t="s">
        <v>186</v>
      </c>
      <c r="H146" s="217">
        <v>2</v>
      </c>
      <c r="I146" s="218"/>
      <c r="J146" s="219">
        <f>ROUND(I146*H146,2)</f>
        <v>0</v>
      </c>
      <c r="K146" s="215" t="s">
        <v>165</v>
      </c>
      <c r="L146" s="40"/>
      <c r="M146" s="220" t="s">
        <v>1</v>
      </c>
      <c r="N146" s="221" t="s">
        <v>42</v>
      </c>
      <c r="O146" s="76"/>
      <c r="P146" s="222">
        <f>O146*H146</f>
        <v>0</v>
      </c>
      <c r="Q146" s="222">
        <v>0</v>
      </c>
      <c r="R146" s="222">
        <f>Q146*H146</f>
        <v>0</v>
      </c>
      <c r="S146" s="222">
        <v>0</v>
      </c>
      <c r="T146" s="223">
        <f>S146*H146</f>
        <v>0</v>
      </c>
      <c r="AR146" s="14" t="s">
        <v>321</v>
      </c>
      <c r="AT146" s="14" t="s">
        <v>161</v>
      </c>
      <c r="AU146" s="14" t="s">
        <v>78</v>
      </c>
      <c r="AY146" s="14" t="s">
        <v>158</v>
      </c>
      <c r="BE146" s="224">
        <f>IF(N146="základní",J146,0)</f>
        <v>0</v>
      </c>
      <c r="BF146" s="224">
        <f>IF(N146="snížená",J146,0)</f>
        <v>0</v>
      </c>
      <c r="BG146" s="224">
        <f>IF(N146="zákl. přenesená",J146,0)</f>
        <v>0</v>
      </c>
      <c r="BH146" s="224">
        <f>IF(N146="sníž. přenesená",J146,0)</f>
        <v>0</v>
      </c>
      <c r="BI146" s="224">
        <f>IF(N146="nulová",J146,0)</f>
        <v>0</v>
      </c>
      <c r="BJ146" s="14" t="s">
        <v>78</v>
      </c>
      <c r="BK146" s="224">
        <f>ROUND(I146*H146,2)</f>
        <v>0</v>
      </c>
      <c r="BL146" s="14" t="s">
        <v>321</v>
      </c>
      <c r="BM146" s="14" t="s">
        <v>549</v>
      </c>
    </row>
    <row r="147" s="1" customFormat="1">
      <c r="B147" s="35"/>
      <c r="C147" s="36"/>
      <c r="D147" s="225" t="s">
        <v>168</v>
      </c>
      <c r="E147" s="36"/>
      <c r="F147" s="226" t="s">
        <v>335</v>
      </c>
      <c r="G147" s="36"/>
      <c r="H147" s="36"/>
      <c r="I147" s="140"/>
      <c r="J147" s="36"/>
      <c r="K147" s="36"/>
      <c r="L147" s="40"/>
      <c r="M147" s="227"/>
      <c r="N147" s="76"/>
      <c r="O147" s="76"/>
      <c r="P147" s="76"/>
      <c r="Q147" s="76"/>
      <c r="R147" s="76"/>
      <c r="S147" s="76"/>
      <c r="T147" s="77"/>
      <c r="AT147" s="14" t="s">
        <v>168</v>
      </c>
      <c r="AU147" s="14" t="s">
        <v>78</v>
      </c>
    </row>
    <row r="148" s="12" customFormat="1">
      <c r="B148" s="228"/>
      <c r="C148" s="229"/>
      <c r="D148" s="225" t="s">
        <v>170</v>
      </c>
      <c r="E148" s="230" t="s">
        <v>1</v>
      </c>
      <c r="F148" s="231" t="s">
        <v>224</v>
      </c>
      <c r="G148" s="229"/>
      <c r="H148" s="232">
        <v>2</v>
      </c>
      <c r="I148" s="233"/>
      <c r="J148" s="229"/>
      <c r="K148" s="229"/>
      <c r="L148" s="234"/>
      <c r="M148" s="235"/>
      <c r="N148" s="236"/>
      <c r="O148" s="236"/>
      <c r="P148" s="236"/>
      <c r="Q148" s="236"/>
      <c r="R148" s="236"/>
      <c r="S148" s="236"/>
      <c r="T148" s="237"/>
      <c r="AT148" s="238" t="s">
        <v>170</v>
      </c>
      <c r="AU148" s="238" t="s">
        <v>78</v>
      </c>
      <c r="AV148" s="12" t="s">
        <v>80</v>
      </c>
      <c r="AW148" s="12" t="s">
        <v>34</v>
      </c>
      <c r="AX148" s="12" t="s">
        <v>78</v>
      </c>
      <c r="AY148" s="238" t="s">
        <v>158</v>
      </c>
    </row>
    <row r="149" s="1" customFormat="1" ht="22.5" customHeight="1">
      <c r="B149" s="35"/>
      <c r="C149" s="213" t="s">
        <v>459</v>
      </c>
      <c r="D149" s="213" t="s">
        <v>161</v>
      </c>
      <c r="E149" s="214" t="s">
        <v>358</v>
      </c>
      <c r="F149" s="215" t="s">
        <v>359</v>
      </c>
      <c r="G149" s="216" t="s">
        <v>276</v>
      </c>
      <c r="H149" s="217">
        <v>42.237000000000002</v>
      </c>
      <c r="I149" s="218"/>
      <c r="J149" s="219">
        <f>ROUND(I149*H149,2)</f>
        <v>0</v>
      </c>
      <c r="K149" s="215" t="s">
        <v>165</v>
      </c>
      <c r="L149" s="40"/>
      <c r="M149" s="220" t="s">
        <v>1</v>
      </c>
      <c r="N149" s="221" t="s">
        <v>42</v>
      </c>
      <c r="O149" s="76"/>
      <c r="P149" s="222">
        <f>O149*H149</f>
        <v>0</v>
      </c>
      <c r="Q149" s="222">
        <v>0</v>
      </c>
      <c r="R149" s="222">
        <f>Q149*H149</f>
        <v>0</v>
      </c>
      <c r="S149" s="222">
        <v>0</v>
      </c>
      <c r="T149" s="223">
        <f>S149*H149</f>
        <v>0</v>
      </c>
      <c r="AR149" s="14" t="s">
        <v>321</v>
      </c>
      <c r="AT149" s="14" t="s">
        <v>161</v>
      </c>
      <c r="AU149" s="14" t="s">
        <v>78</v>
      </c>
      <c r="AY149" s="14" t="s">
        <v>158</v>
      </c>
      <c r="BE149" s="224">
        <f>IF(N149="základní",J149,0)</f>
        <v>0</v>
      </c>
      <c r="BF149" s="224">
        <f>IF(N149="snížená",J149,0)</f>
        <v>0</v>
      </c>
      <c r="BG149" s="224">
        <f>IF(N149="zákl. přenesená",J149,0)</f>
        <v>0</v>
      </c>
      <c r="BH149" s="224">
        <f>IF(N149="sníž. přenesená",J149,0)</f>
        <v>0</v>
      </c>
      <c r="BI149" s="224">
        <f>IF(N149="nulová",J149,0)</f>
        <v>0</v>
      </c>
      <c r="BJ149" s="14" t="s">
        <v>78</v>
      </c>
      <c r="BK149" s="224">
        <f>ROUND(I149*H149,2)</f>
        <v>0</v>
      </c>
      <c r="BL149" s="14" t="s">
        <v>321</v>
      </c>
      <c r="BM149" s="14" t="s">
        <v>550</v>
      </c>
    </row>
    <row r="150" s="1" customFormat="1">
      <c r="B150" s="35"/>
      <c r="C150" s="36"/>
      <c r="D150" s="225" t="s">
        <v>168</v>
      </c>
      <c r="E150" s="36"/>
      <c r="F150" s="226" t="s">
        <v>361</v>
      </c>
      <c r="G150" s="36"/>
      <c r="H150" s="36"/>
      <c r="I150" s="140"/>
      <c r="J150" s="36"/>
      <c r="K150" s="36"/>
      <c r="L150" s="40"/>
      <c r="M150" s="227"/>
      <c r="N150" s="76"/>
      <c r="O150" s="76"/>
      <c r="P150" s="76"/>
      <c r="Q150" s="76"/>
      <c r="R150" s="76"/>
      <c r="S150" s="76"/>
      <c r="T150" s="77"/>
      <c r="AT150" s="14" t="s">
        <v>168</v>
      </c>
      <c r="AU150" s="14" t="s">
        <v>78</v>
      </c>
    </row>
    <row r="151" s="1" customFormat="1">
      <c r="B151" s="35"/>
      <c r="C151" s="36"/>
      <c r="D151" s="225" t="s">
        <v>278</v>
      </c>
      <c r="E151" s="36"/>
      <c r="F151" s="249" t="s">
        <v>551</v>
      </c>
      <c r="G151" s="36"/>
      <c r="H151" s="36"/>
      <c r="I151" s="140"/>
      <c r="J151" s="36"/>
      <c r="K151" s="36"/>
      <c r="L151" s="40"/>
      <c r="M151" s="227"/>
      <c r="N151" s="76"/>
      <c r="O151" s="76"/>
      <c r="P151" s="76"/>
      <c r="Q151" s="76"/>
      <c r="R151" s="76"/>
      <c r="S151" s="76"/>
      <c r="T151" s="77"/>
      <c r="AT151" s="14" t="s">
        <v>278</v>
      </c>
      <c r="AU151" s="14" t="s">
        <v>78</v>
      </c>
    </row>
    <row r="152" s="12" customFormat="1">
      <c r="B152" s="228"/>
      <c r="C152" s="229"/>
      <c r="D152" s="225" t="s">
        <v>170</v>
      </c>
      <c r="E152" s="230" t="s">
        <v>1</v>
      </c>
      <c r="F152" s="231" t="s">
        <v>552</v>
      </c>
      <c r="G152" s="229"/>
      <c r="H152" s="232">
        <v>42.237000000000002</v>
      </c>
      <c r="I152" s="233"/>
      <c r="J152" s="229"/>
      <c r="K152" s="229"/>
      <c r="L152" s="234"/>
      <c r="M152" s="235"/>
      <c r="N152" s="236"/>
      <c r="O152" s="236"/>
      <c r="P152" s="236"/>
      <c r="Q152" s="236"/>
      <c r="R152" s="236"/>
      <c r="S152" s="236"/>
      <c r="T152" s="237"/>
      <c r="AT152" s="238" t="s">
        <v>170</v>
      </c>
      <c r="AU152" s="238" t="s">
        <v>78</v>
      </c>
      <c r="AV152" s="12" t="s">
        <v>80</v>
      </c>
      <c r="AW152" s="12" t="s">
        <v>34</v>
      </c>
      <c r="AX152" s="12" t="s">
        <v>78</v>
      </c>
      <c r="AY152" s="238" t="s">
        <v>158</v>
      </c>
    </row>
    <row r="153" s="1" customFormat="1" ht="22.5" customHeight="1">
      <c r="B153" s="35"/>
      <c r="C153" s="213" t="s">
        <v>207</v>
      </c>
      <c r="D153" s="213" t="s">
        <v>161</v>
      </c>
      <c r="E153" s="214" t="s">
        <v>553</v>
      </c>
      <c r="F153" s="215" t="s">
        <v>554</v>
      </c>
      <c r="G153" s="216" t="s">
        <v>276</v>
      </c>
      <c r="H153" s="217">
        <v>44.460000000000001</v>
      </c>
      <c r="I153" s="218"/>
      <c r="J153" s="219">
        <f>ROUND(I153*H153,2)</f>
        <v>0</v>
      </c>
      <c r="K153" s="215" t="s">
        <v>165</v>
      </c>
      <c r="L153" s="40"/>
      <c r="M153" s="220" t="s">
        <v>1</v>
      </c>
      <c r="N153" s="221" t="s">
        <v>42</v>
      </c>
      <c r="O153" s="76"/>
      <c r="P153" s="222">
        <f>O153*H153</f>
        <v>0</v>
      </c>
      <c r="Q153" s="222">
        <v>0</v>
      </c>
      <c r="R153" s="222">
        <f>Q153*H153</f>
        <v>0</v>
      </c>
      <c r="S153" s="222">
        <v>0</v>
      </c>
      <c r="T153" s="223">
        <f>S153*H153</f>
        <v>0</v>
      </c>
      <c r="AR153" s="14" t="s">
        <v>321</v>
      </c>
      <c r="AT153" s="14" t="s">
        <v>161</v>
      </c>
      <c r="AU153" s="14" t="s">
        <v>78</v>
      </c>
      <c r="AY153" s="14" t="s">
        <v>158</v>
      </c>
      <c r="BE153" s="224">
        <f>IF(N153="základní",J153,0)</f>
        <v>0</v>
      </c>
      <c r="BF153" s="224">
        <f>IF(N153="snížená",J153,0)</f>
        <v>0</v>
      </c>
      <c r="BG153" s="224">
        <f>IF(N153="zákl. přenesená",J153,0)</f>
        <v>0</v>
      </c>
      <c r="BH153" s="224">
        <f>IF(N153="sníž. přenesená",J153,0)</f>
        <v>0</v>
      </c>
      <c r="BI153" s="224">
        <f>IF(N153="nulová",J153,0)</f>
        <v>0</v>
      </c>
      <c r="BJ153" s="14" t="s">
        <v>78</v>
      </c>
      <c r="BK153" s="224">
        <f>ROUND(I153*H153,2)</f>
        <v>0</v>
      </c>
      <c r="BL153" s="14" t="s">
        <v>321</v>
      </c>
      <c r="BM153" s="14" t="s">
        <v>555</v>
      </c>
    </row>
    <row r="154" s="1" customFormat="1">
      <c r="B154" s="35"/>
      <c r="C154" s="36"/>
      <c r="D154" s="225" t="s">
        <v>168</v>
      </c>
      <c r="E154" s="36"/>
      <c r="F154" s="226" t="s">
        <v>556</v>
      </c>
      <c r="G154" s="36"/>
      <c r="H154" s="36"/>
      <c r="I154" s="140"/>
      <c r="J154" s="36"/>
      <c r="K154" s="36"/>
      <c r="L154" s="40"/>
      <c r="M154" s="227"/>
      <c r="N154" s="76"/>
      <c r="O154" s="76"/>
      <c r="P154" s="76"/>
      <c r="Q154" s="76"/>
      <c r="R154" s="76"/>
      <c r="S154" s="76"/>
      <c r="T154" s="77"/>
      <c r="AT154" s="14" t="s">
        <v>168</v>
      </c>
      <c r="AU154" s="14" t="s">
        <v>78</v>
      </c>
    </row>
    <row r="155" s="1" customFormat="1">
      <c r="B155" s="35"/>
      <c r="C155" s="36"/>
      <c r="D155" s="225" t="s">
        <v>278</v>
      </c>
      <c r="E155" s="36"/>
      <c r="F155" s="249" t="s">
        <v>557</v>
      </c>
      <c r="G155" s="36"/>
      <c r="H155" s="36"/>
      <c r="I155" s="140"/>
      <c r="J155" s="36"/>
      <c r="K155" s="36"/>
      <c r="L155" s="40"/>
      <c r="M155" s="227"/>
      <c r="N155" s="76"/>
      <c r="O155" s="76"/>
      <c r="P155" s="76"/>
      <c r="Q155" s="76"/>
      <c r="R155" s="76"/>
      <c r="S155" s="76"/>
      <c r="T155" s="77"/>
      <c r="AT155" s="14" t="s">
        <v>278</v>
      </c>
      <c r="AU155" s="14" t="s">
        <v>78</v>
      </c>
    </row>
    <row r="156" s="12" customFormat="1">
      <c r="B156" s="228"/>
      <c r="C156" s="229"/>
      <c r="D156" s="225" t="s">
        <v>170</v>
      </c>
      <c r="E156" s="230" t="s">
        <v>1</v>
      </c>
      <c r="F156" s="231" t="s">
        <v>558</v>
      </c>
      <c r="G156" s="229"/>
      <c r="H156" s="232">
        <v>44.460000000000001</v>
      </c>
      <c r="I156" s="233"/>
      <c r="J156" s="229"/>
      <c r="K156" s="229"/>
      <c r="L156" s="234"/>
      <c r="M156" s="235"/>
      <c r="N156" s="236"/>
      <c r="O156" s="236"/>
      <c r="P156" s="236"/>
      <c r="Q156" s="236"/>
      <c r="R156" s="236"/>
      <c r="S156" s="236"/>
      <c r="T156" s="237"/>
      <c r="AT156" s="238" t="s">
        <v>170</v>
      </c>
      <c r="AU156" s="238" t="s">
        <v>78</v>
      </c>
      <c r="AV156" s="12" t="s">
        <v>80</v>
      </c>
      <c r="AW156" s="12" t="s">
        <v>34</v>
      </c>
      <c r="AX156" s="12" t="s">
        <v>78</v>
      </c>
      <c r="AY156" s="238" t="s">
        <v>158</v>
      </c>
    </row>
    <row r="157" s="1" customFormat="1" ht="22.5" customHeight="1">
      <c r="B157" s="35"/>
      <c r="C157" s="213" t="s">
        <v>259</v>
      </c>
      <c r="D157" s="213" t="s">
        <v>161</v>
      </c>
      <c r="E157" s="214" t="s">
        <v>559</v>
      </c>
      <c r="F157" s="215" t="s">
        <v>560</v>
      </c>
      <c r="G157" s="216" t="s">
        <v>276</v>
      </c>
      <c r="H157" s="217">
        <v>3.9260000000000002</v>
      </c>
      <c r="I157" s="218"/>
      <c r="J157" s="219">
        <f>ROUND(I157*H157,2)</f>
        <v>0</v>
      </c>
      <c r="K157" s="215" t="s">
        <v>165</v>
      </c>
      <c r="L157" s="40"/>
      <c r="M157" s="220" t="s">
        <v>1</v>
      </c>
      <c r="N157" s="221" t="s">
        <v>42</v>
      </c>
      <c r="O157" s="76"/>
      <c r="P157" s="222">
        <f>O157*H157</f>
        <v>0</v>
      </c>
      <c r="Q157" s="222">
        <v>0</v>
      </c>
      <c r="R157" s="222">
        <f>Q157*H157</f>
        <v>0</v>
      </c>
      <c r="S157" s="222">
        <v>0</v>
      </c>
      <c r="T157" s="223">
        <f>S157*H157</f>
        <v>0</v>
      </c>
      <c r="AR157" s="14" t="s">
        <v>321</v>
      </c>
      <c r="AT157" s="14" t="s">
        <v>161</v>
      </c>
      <c r="AU157" s="14" t="s">
        <v>78</v>
      </c>
      <c r="AY157" s="14" t="s">
        <v>158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4" t="s">
        <v>78</v>
      </c>
      <c r="BK157" s="224">
        <f>ROUND(I157*H157,2)</f>
        <v>0</v>
      </c>
      <c r="BL157" s="14" t="s">
        <v>321</v>
      </c>
      <c r="BM157" s="14" t="s">
        <v>561</v>
      </c>
    </row>
    <row r="158" s="1" customFormat="1">
      <c r="B158" s="35"/>
      <c r="C158" s="36"/>
      <c r="D158" s="225" t="s">
        <v>168</v>
      </c>
      <c r="E158" s="36"/>
      <c r="F158" s="226" t="s">
        <v>562</v>
      </c>
      <c r="G158" s="36"/>
      <c r="H158" s="36"/>
      <c r="I158" s="140"/>
      <c r="J158" s="36"/>
      <c r="K158" s="36"/>
      <c r="L158" s="40"/>
      <c r="M158" s="227"/>
      <c r="N158" s="76"/>
      <c r="O158" s="76"/>
      <c r="P158" s="76"/>
      <c r="Q158" s="76"/>
      <c r="R158" s="76"/>
      <c r="S158" s="76"/>
      <c r="T158" s="77"/>
      <c r="AT158" s="14" t="s">
        <v>168</v>
      </c>
      <c r="AU158" s="14" t="s">
        <v>78</v>
      </c>
    </row>
    <row r="159" s="1" customFormat="1">
      <c r="B159" s="35"/>
      <c r="C159" s="36"/>
      <c r="D159" s="225" t="s">
        <v>278</v>
      </c>
      <c r="E159" s="36"/>
      <c r="F159" s="249" t="s">
        <v>563</v>
      </c>
      <c r="G159" s="36"/>
      <c r="H159" s="36"/>
      <c r="I159" s="140"/>
      <c r="J159" s="36"/>
      <c r="K159" s="36"/>
      <c r="L159" s="40"/>
      <c r="M159" s="227"/>
      <c r="N159" s="76"/>
      <c r="O159" s="76"/>
      <c r="P159" s="76"/>
      <c r="Q159" s="76"/>
      <c r="R159" s="76"/>
      <c r="S159" s="76"/>
      <c r="T159" s="77"/>
      <c r="AT159" s="14" t="s">
        <v>278</v>
      </c>
      <c r="AU159" s="14" t="s">
        <v>78</v>
      </c>
    </row>
    <row r="160" s="12" customFormat="1">
      <c r="B160" s="228"/>
      <c r="C160" s="229"/>
      <c r="D160" s="225" t="s">
        <v>170</v>
      </c>
      <c r="E160" s="230" t="s">
        <v>1</v>
      </c>
      <c r="F160" s="231" t="s">
        <v>564</v>
      </c>
      <c r="G160" s="229"/>
      <c r="H160" s="232">
        <v>3.9260000000000002</v>
      </c>
      <c r="I160" s="233"/>
      <c r="J160" s="229"/>
      <c r="K160" s="229"/>
      <c r="L160" s="234"/>
      <c r="M160" s="235"/>
      <c r="N160" s="236"/>
      <c r="O160" s="236"/>
      <c r="P160" s="236"/>
      <c r="Q160" s="236"/>
      <c r="R160" s="236"/>
      <c r="S160" s="236"/>
      <c r="T160" s="237"/>
      <c r="AT160" s="238" t="s">
        <v>170</v>
      </c>
      <c r="AU160" s="238" t="s">
        <v>78</v>
      </c>
      <c r="AV160" s="12" t="s">
        <v>80</v>
      </c>
      <c r="AW160" s="12" t="s">
        <v>34</v>
      </c>
      <c r="AX160" s="12" t="s">
        <v>78</v>
      </c>
      <c r="AY160" s="238" t="s">
        <v>158</v>
      </c>
    </row>
    <row r="161" s="1" customFormat="1" ht="22.5" customHeight="1">
      <c r="B161" s="35"/>
      <c r="C161" s="213" t="s">
        <v>236</v>
      </c>
      <c r="D161" s="213" t="s">
        <v>161</v>
      </c>
      <c r="E161" s="214" t="s">
        <v>565</v>
      </c>
      <c r="F161" s="215" t="s">
        <v>566</v>
      </c>
      <c r="G161" s="216" t="s">
        <v>276</v>
      </c>
      <c r="H161" s="217">
        <v>42.237000000000002</v>
      </c>
      <c r="I161" s="218"/>
      <c r="J161" s="219">
        <f>ROUND(I161*H161,2)</f>
        <v>0</v>
      </c>
      <c r="K161" s="215" t="s">
        <v>165</v>
      </c>
      <c r="L161" s="40"/>
      <c r="M161" s="220" t="s">
        <v>1</v>
      </c>
      <c r="N161" s="221" t="s">
        <v>42</v>
      </c>
      <c r="O161" s="76"/>
      <c r="P161" s="222">
        <f>O161*H161</f>
        <v>0</v>
      </c>
      <c r="Q161" s="222">
        <v>0</v>
      </c>
      <c r="R161" s="222">
        <f>Q161*H161</f>
        <v>0</v>
      </c>
      <c r="S161" s="222">
        <v>0</v>
      </c>
      <c r="T161" s="223">
        <f>S161*H161</f>
        <v>0</v>
      </c>
      <c r="AR161" s="14" t="s">
        <v>321</v>
      </c>
      <c r="AT161" s="14" t="s">
        <v>161</v>
      </c>
      <c r="AU161" s="14" t="s">
        <v>78</v>
      </c>
      <c r="AY161" s="14" t="s">
        <v>158</v>
      </c>
      <c r="BE161" s="224">
        <f>IF(N161="základní",J161,0)</f>
        <v>0</v>
      </c>
      <c r="BF161" s="224">
        <f>IF(N161="snížená",J161,0)</f>
        <v>0</v>
      </c>
      <c r="BG161" s="224">
        <f>IF(N161="zákl. přenesená",J161,0)</f>
        <v>0</v>
      </c>
      <c r="BH161" s="224">
        <f>IF(N161="sníž. přenesená",J161,0)</f>
        <v>0</v>
      </c>
      <c r="BI161" s="224">
        <f>IF(N161="nulová",J161,0)</f>
        <v>0</v>
      </c>
      <c r="BJ161" s="14" t="s">
        <v>78</v>
      </c>
      <c r="BK161" s="224">
        <f>ROUND(I161*H161,2)</f>
        <v>0</v>
      </c>
      <c r="BL161" s="14" t="s">
        <v>321</v>
      </c>
      <c r="BM161" s="14" t="s">
        <v>567</v>
      </c>
    </row>
    <row r="162" s="1" customFormat="1">
      <c r="B162" s="35"/>
      <c r="C162" s="36"/>
      <c r="D162" s="225" t="s">
        <v>168</v>
      </c>
      <c r="E162" s="36"/>
      <c r="F162" s="226" t="s">
        <v>568</v>
      </c>
      <c r="G162" s="36"/>
      <c r="H162" s="36"/>
      <c r="I162" s="140"/>
      <c r="J162" s="36"/>
      <c r="K162" s="36"/>
      <c r="L162" s="40"/>
      <c r="M162" s="227"/>
      <c r="N162" s="76"/>
      <c r="O162" s="76"/>
      <c r="P162" s="76"/>
      <c r="Q162" s="76"/>
      <c r="R162" s="76"/>
      <c r="S162" s="76"/>
      <c r="T162" s="77"/>
      <c r="AT162" s="14" t="s">
        <v>168</v>
      </c>
      <c r="AU162" s="14" t="s">
        <v>78</v>
      </c>
    </row>
    <row r="163" s="12" customFormat="1">
      <c r="B163" s="228"/>
      <c r="C163" s="229"/>
      <c r="D163" s="225" t="s">
        <v>170</v>
      </c>
      <c r="E163" s="230" t="s">
        <v>1</v>
      </c>
      <c r="F163" s="231" t="s">
        <v>552</v>
      </c>
      <c r="G163" s="229"/>
      <c r="H163" s="232">
        <v>42.237000000000002</v>
      </c>
      <c r="I163" s="233"/>
      <c r="J163" s="229"/>
      <c r="K163" s="229"/>
      <c r="L163" s="234"/>
      <c r="M163" s="235"/>
      <c r="N163" s="236"/>
      <c r="O163" s="236"/>
      <c r="P163" s="236"/>
      <c r="Q163" s="236"/>
      <c r="R163" s="236"/>
      <c r="S163" s="236"/>
      <c r="T163" s="237"/>
      <c r="AT163" s="238" t="s">
        <v>170</v>
      </c>
      <c r="AU163" s="238" t="s">
        <v>78</v>
      </c>
      <c r="AV163" s="12" t="s">
        <v>80</v>
      </c>
      <c r="AW163" s="12" t="s">
        <v>34</v>
      </c>
      <c r="AX163" s="12" t="s">
        <v>78</v>
      </c>
      <c r="AY163" s="238" t="s">
        <v>158</v>
      </c>
    </row>
    <row r="164" s="1" customFormat="1" ht="22.5" customHeight="1">
      <c r="B164" s="35"/>
      <c r="C164" s="213" t="s">
        <v>266</v>
      </c>
      <c r="D164" s="213" t="s">
        <v>161</v>
      </c>
      <c r="E164" s="214" t="s">
        <v>387</v>
      </c>
      <c r="F164" s="215" t="s">
        <v>388</v>
      </c>
      <c r="G164" s="216" t="s">
        <v>186</v>
      </c>
      <c r="H164" s="217">
        <v>2</v>
      </c>
      <c r="I164" s="218"/>
      <c r="J164" s="219">
        <f>ROUND(I164*H164,2)</f>
        <v>0</v>
      </c>
      <c r="K164" s="215" t="s">
        <v>165</v>
      </c>
      <c r="L164" s="40"/>
      <c r="M164" s="220" t="s">
        <v>1</v>
      </c>
      <c r="N164" s="221" t="s">
        <v>42</v>
      </c>
      <c r="O164" s="76"/>
      <c r="P164" s="222">
        <f>O164*H164</f>
        <v>0</v>
      </c>
      <c r="Q164" s="222">
        <v>0</v>
      </c>
      <c r="R164" s="222">
        <f>Q164*H164</f>
        <v>0</v>
      </c>
      <c r="S164" s="222">
        <v>0</v>
      </c>
      <c r="T164" s="223">
        <f>S164*H164</f>
        <v>0</v>
      </c>
      <c r="AR164" s="14" t="s">
        <v>321</v>
      </c>
      <c r="AT164" s="14" t="s">
        <v>161</v>
      </c>
      <c r="AU164" s="14" t="s">
        <v>78</v>
      </c>
      <c r="AY164" s="14" t="s">
        <v>158</v>
      </c>
      <c r="BE164" s="224">
        <f>IF(N164="základní",J164,0)</f>
        <v>0</v>
      </c>
      <c r="BF164" s="224">
        <f>IF(N164="snížená",J164,0)</f>
        <v>0</v>
      </c>
      <c r="BG164" s="224">
        <f>IF(N164="zákl. přenesená",J164,0)</f>
        <v>0</v>
      </c>
      <c r="BH164" s="224">
        <f>IF(N164="sníž. přenesená",J164,0)</f>
        <v>0</v>
      </c>
      <c r="BI164" s="224">
        <f>IF(N164="nulová",J164,0)</f>
        <v>0</v>
      </c>
      <c r="BJ164" s="14" t="s">
        <v>78</v>
      </c>
      <c r="BK164" s="224">
        <f>ROUND(I164*H164,2)</f>
        <v>0</v>
      </c>
      <c r="BL164" s="14" t="s">
        <v>321</v>
      </c>
      <c r="BM164" s="14" t="s">
        <v>569</v>
      </c>
    </row>
    <row r="165" s="1" customFormat="1">
      <c r="B165" s="35"/>
      <c r="C165" s="36"/>
      <c r="D165" s="225" t="s">
        <v>168</v>
      </c>
      <c r="E165" s="36"/>
      <c r="F165" s="226" t="s">
        <v>390</v>
      </c>
      <c r="G165" s="36"/>
      <c r="H165" s="36"/>
      <c r="I165" s="140"/>
      <c r="J165" s="36"/>
      <c r="K165" s="36"/>
      <c r="L165" s="40"/>
      <c r="M165" s="227"/>
      <c r="N165" s="76"/>
      <c r="O165" s="76"/>
      <c r="P165" s="76"/>
      <c r="Q165" s="76"/>
      <c r="R165" s="76"/>
      <c r="S165" s="76"/>
      <c r="T165" s="77"/>
      <c r="AT165" s="14" t="s">
        <v>168</v>
      </c>
      <c r="AU165" s="14" t="s">
        <v>78</v>
      </c>
    </row>
    <row r="166" s="12" customFormat="1">
      <c r="B166" s="228"/>
      <c r="C166" s="229"/>
      <c r="D166" s="225" t="s">
        <v>170</v>
      </c>
      <c r="E166" s="230" t="s">
        <v>1</v>
      </c>
      <c r="F166" s="231" t="s">
        <v>224</v>
      </c>
      <c r="G166" s="229"/>
      <c r="H166" s="232">
        <v>2</v>
      </c>
      <c r="I166" s="233"/>
      <c r="J166" s="229"/>
      <c r="K166" s="229"/>
      <c r="L166" s="234"/>
      <c r="M166" s="235"/>
      <c r="N166" s="236"/>
      <c r="O166" s="236"/>
      <c r="P166" s="236"/>
      <c r="Q166" s="236"/>
      <c r="R166" s="236"/>
      <c r="S166" s="236"/>
      <c r="T166" s="237"/>
      <c r="AT166" s="238" t="s">
        <v>170</v>
      </c>
      <c r="AU166" s="238" t="s">
        <v>78</v>
      </c>
      <c r="AV166" s="12" t="s">
        <v>80</v>
      </c>
      <c r="AW166" s="12" t="s">
        <v>34</v>
      </c>
      <c r="AX166" s="12" t="s">
        <v>78</v>
      </c>
      <c r="AY166" s="238" t="s">
        <v>158</v>
      </c>
    </row>
    <row r="167" s="1" customFormat="1" ht="22.5" customHeight="1">
      <c r="B167" s="35"/>
      <c r="C167" s="213" t="s">
        <v>452</v>
      </c>
      <c r="D167" s="213" t="s">
        <v>161</v>
      </c>
      <c r="E167" s="214" t="s">
        <v>403</v>
      </c>
      <c r="F167" s="215" t="s">
        <v>404</v>
      </c>
      <c r="G167" s="216" t="s">
        <v>276</v>
      </c>
      <c r="H167" s="217">
        <v>0.29499999999999998</v>
      </c>
      <c r="I167" s="218"/>
      <c r="J167" s="219">
        <f>ROUND(I167*H167,2)</f>
        <v>0</v>
      </c>
      <c r="K167" s="215" t="s">
        <v>165</v>
      </c>
      <c r="L167" s="40"/>
      <c r="M167" s="220" t="s">
        <v>1</v>
      </c>
      <c r="N167" s="221" t="s">
        <v>42</v>
      </c>
      <c r="O167" s="76"/>
      <c r="P167" s="222">
        <f>O167*H167</f>
        <v>0</v>
      </c>
      <c r="Q167" s="222">
        <v>0</v>
      </c>
      <c r="R167" s="222">
        <f>Q167*H167</f>
        <v>0</v>
      </c>
      <c r="S167" s="222">
        <v>0</v>
      </c>
      <c r="T167" s="223">
        <f>S167*H167</f>
        <v>0</v>
      </c>
      <c r="AR167" s="14" t="s">
        <v>321</v>
      </c>
      <c r="AT167" s="14" t="s">
        <v>161</v>
      </c>
      <c r="AU167" s="14" t="s">
        <v>78</v>
      </c>
      <c r="AY167" s="14" t="s">
        <v>158</v>
      </c>
      <c r="BE167" s="224">
        <f>IF(N167="základní",J167,0)</f>
        <v>0</v>
      </c>
      <c r="BF167" s="224">
        <f>IF(N167="snížená",J167,0)</f>
        <v>0</v>
      </c>
      <c r="BG167" s="224">
        <f>IF(N167="zákl. přenesená",J167,0)</f>
        <v>0</v>
      </c>
      <c r="BH167" s="224">
        <f>IF(N167="sníž. přenesená",J167,0)</f>
        <v>0</v>
      </c>
      <c r="BI167" s="224">
        <f>IF(N167="nulová",J167,0)</f>
        <v>0</v>
      </c>
      <c r="BJ167" s="14" t="s">
        <v>78</v>
      </c>
      <c r="BK167" s="224">
        <f>ROUND(I167*H167,2)</f>
        <v>0</v>
      </c>
      <c r="BL167" s="14" t="s">
        <v>321</v>
      </c>
      <c r="BM167" s="14" t="s">
        <v>570</v>
      </c>
    </row>
    <row r="168" s="1" customFormat="1">
      <c r="B168" s="35"/>
      <c r="C168" s="36"/>
      <c r="D168" s="225" t="s">
        <v>168</v>
      </c>
      <c r="E168" s="36"/>
      <c r="F168" s="226" t="s">
        <v>406</v>
      </c>
      <c r="G168" s="36"/>
      <c r="H168" s="36"/>
      <c r="I168" s="140"/>
      <c r="J168" s="36"/>
      <c r="K168" s="36"/>
      <c r="L168" s="40"/>
      <c r="M168" s="227"/>
      <c r="N168" s="76"/>
      <c r="O168" s="76"/>
      <c r="P168" s="76"/>
      <c r="Q168" s="76"/>
      <c r="R168" s="76"/>
      <c r="S168" s="76"/>
      <c r="T168" s="77"/>
      <c r="AT168" s="14" t="s">
        <v>168</v>
      </c>
      <c r="AU168" s="14" t="s">
        <v>78</v>
      </c>
    </row>
    <row r="169" s="12" customFormat="1">
      <c r="B169" s="228"/>
      <c r="C169" s="229"/>
      <c r="D169" s="225" t="s">
        <v>170</v>
      </c>
      <c r="E169" s="230" t="s">
        <v>1</v>
      </c>
      <c r="F169" s="231" t="s">
        <v>571</v>
      </c>
      <c r="G169" s="229"/>
      <c r="H169" s="232">
        <v>0.29499999999999998</v>
      </c>
      <c r="I169" s="233"/>
      <c r="J169" s="229"/>
      <c r="K169" s="229"/>
      <c r="L169" s="234"/>
      <c r="M169" s="250"/>
      <c r="N169" s="251"/>
      <c r="O169" s="251"/>
      <c r="P169" s="251"/>
      <c r="Q169" s="251"/>
      <c r="R169" s="251"/>
      <c r="S169" s="251"/>
      <c r="T169" s="252"/>
      <c r="AT169" s="238" t="s">
        <v>170</v>
      </c>
      <c r="AU169" s="238" t="s">
        <v>78</v>
      </c>
      <c r="AV169" s="12" t="s">
        <v>80</v>
      </c>
      <c r="AW169" s="12" t="s">
        <v>34</v>
      </c>
      <c r="AX169" s="12" t="s">
        <v>78</v>
      </c>
      <c r="AY169" s="238" t="s">
        <v>158</v>
      </c>
    </row>
    <row r="170" s="1" customFormat="1" ht="6.96" customHeight="1">
      <c r="B170" s="54"/>
      <c r="C170" s="55"/>
      <c r="D170" s="55"/>
      <c r="E170" s="55"/>
      <c r="F170" s="55"/>
      <c r="G170" s="55"/>
      <c r="H170" s="55"/>
      <c r="I170" s="164"/>
      <c r="J170" s="55"/>
      <c r="K170" s="55"/>
      <c r="L170" s="40"/>
    </row>
  </sheetData>
  <sheetProtection sheet="1" autoFilter="0" formatColumns="0" formatRows="0" objects="1" scenarios="1" spinCount="100000" saltValue="OclTSkp8EDdQDegLK/XkUJdNptUW6BzniAlEIeO53iCz/cMMSQE1UJC8yqbCm8RRPk0pLBUJrzjzbLHDNbLO6w==" hashValue="hbR2Il67RzoF1+fA0IfOAQFNtRyG/tnT48jWqagVLHxABrRi1ISVqKsbYgMGDLStCCY+OiXDqx76G2KtGOLY1A==" algorithmName="SHA-512" password="CC35"/>
  <autoFilter ref="C87:K16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103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507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572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509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ROUND(J85,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ROUND((SUM(BE85:BE89)),  2)</f>
        <v>0</v>
      </c>
      <c r="I35" s="153">
        <v>0.20999999999999999</v>
      </c>
      <c r="J35" s="152">
        <f>ROUND(((SUM(BE85:BE89))*I35),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ROUND((SUM(BF85:BF89)),  2)</f>
        <v>0</v>
      </c>
      <c r="I36" s="153">
        <v>0.14999999999999999</v>
      </c>
      <c r="J36" s="152">
        <f>ROUND(((SUM(BF85:BF89))*I36),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ROUND((SUM(BG85:BG89)),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ROUND((SUM(BH85:BH89)),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ROUND((SUM(BI85:BI89)),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507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3.2 - materiál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N. Hrady - Jílovice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J85</f>
        <v>0</v>
      </c>
      <c r="K63" s="36"/>
      <c r="L63" s="40"/>
      <c r="AU63" s="14" t="s">
        <v>139</v>
      </c>
    </row>
    <row r="64" s="1" customFormat="1" ht="21.84" customHeight="1">
      <c r="B64" s="35"/>
      <c r="C64" s="36"/>
      <c r="D64" s="36"/>
      <c r="E64" s="36"/>
      <c r="F64" s="36"/>
      <c r="G64" s="36"/>
      <c r="H64" s="36"/>
      <c r="I64" s="140"/>
      <c r="J64" s="36"/>
      <c r="K64" s="36"/>
      <c r="L64" s="40"/>
    </row>
    <row r="65" s="1" customFormat="1" ht="6.96" customHeight="1">
      <c r="B65" s="54"/>
      <c r="C65" s="55"/>
      <c r="D65" s="55"/>
      <c r="E65" s="55"/>
      <c r="F65" s="55"/>
      <c r="G65" s="55"/>
      <c r="H65" s="55"/>
      <c r="I65" s="164"/>
      <c r="J65" s="55"/>
      <c r="K65" s="55"/>
      <c r="L65" s="40"/>
    </row>
    <row r="69" s="1" customFormat="1" ht="6.96" customHeight="1">
      <c r="B69" s="56"/>
      <c r="C69" s="57"/>
      <c r="D69" s="57"/>
      <c r="E69" s="57"/>
      <c r="F69" s="57"/>
      <c r="G69" s="57"/>
      <c r="H69" s="57"/>
      <c r="I69" s="167"/>
      <c r="J69" s="57"/>
      <c r="K69" s="57"/>
      <c r="L69" s="40"/>
    </row>
    <row r="70" s="1" customFormat="1" ht="24.96" customHeight="1">
      <c r="B70" s="35"/>
      <c r="C70" s="20" t="s">
        <v>143</v>
      </c>
      <c r="D70" s="36"/>
      <c r="E70" s="36"/>
      <c r="F70" s="36"/>
      <c r="G70" s="36"/>
      <c r="H70" s="36"/>
      <c r="I70" s="140"/>
      <c r="J70" s="36"/>
      <c r="K70" s="36"/>
      <c r="L70" s="40"/>
    </row>
    <row r="71" s="1" customFormat="1" ht="6.96" customHeight="1">
      <c r="B71" s="35"/>
      <c r="C71" s="36"/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12" customHeight="1">
      <c r="B72" s="35"/>
      <c r="C72" s="29" t="s">
        <v>16</v>
      </c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6.5" customHeight="1">
      <c r="B73" s="35"/>
      <c r="C73" s="36"/>
      <c r="D73" s="36"/>
      <c r="E73" s="168" t="str">
        <f>E7</f>
        <v>Opravné práce v úseku Č. Velenice - Borovany</v>
      </c>
      <c r="F73" s="29"/>
      <c r="G73" s="29"/>
      <c r="H73" s="29"/>
      <c r="I73" s="140"/>
      <c r="J73" s="36"/>
      <c r="K73" s="36"/>
      <c r="L73" s="40"/>
    </row>
    <row r="74" ht="12" customHeight="1">
      <c r="B74" s="18"/>
      <c r="C74" s="29" t="s">
        <v>130</v>
      </c>
      <c r="D74" s="19"/>
      <c r="E74" s="19"/>
      <c r="F74" s="19"/>
      <c r="G74" s="19"/>
      <c r="H74" s="19"/>
      <c r="I74" s="133"/>
      <c r="J74" s="19"/>
      <c r="K74" s="19"/>
      <c r="L74" s="17"/>
    </row>
    <row r="75" s="1" customFormat="1" ht="16.5" customHeight="1">
      <c r="B75" s="35"/>
      <c r="C75" s="36"/>
      <c r="D75" s="36"/>
      <c r="E75" s="168" t="s">
        <v>507</v>
      </c>
      <c r="F75" s="36"/>
      <c r="G75" s="36"/>
      <c r="H75" s="36"/>
      <c r="I75" s="140"/>
      <c r="J75" s="36"/>
      <c r="K75" s="36"/>
      <c r="L75" s="40"/>
    </row>
    <row r="76" s="1" customFormat="1" ht="12" customHeight="1">
      <c r="B76" s="35"/>
      <c r="C76" s="29" t="s">
        <v>132</v>
      </c>
      <c r="D76" s="36"/>
      <c r="E76" s="36"/>
      <c r="F76" s="36"/>
      <c r="G76" s="36"/>
      <c r="H76" s="36"/>
      <c r="I76" s="140"/>
      <c r="J76" s="36"/>
      <c r="K76" s="36"/>
      <c r="L76" s="40"/>
    </row>
    <row r="77" s="1" customFormat="1" ht="16.5" customHeight="1">
      <c r="B77" s="35"/>
      <c r="C77" s="36"/>
      <c r="D77" s="36"/>
      <c r="E77" s="61" t="str">
        <f>E11</f>
        <v>SO 3.2 - materiál zadavatele</v>
      </c>
      <c r="F77" s="36"/>
      <c r="G77" s="36"/>
      <c r="H77" s="36"/>
      <c r="I77" s="140"/>
      <c r="J77" s="36"/>
      <c r="K77" s="36"/>
      <c r="L77" s="40"/>
    </row>
    <row r="78" s="1" customFormat="1" ht="6.96" customHeight="1">
      <c r="B78" s="35"/>
      <c r="C78" s="36"/>
      <c r="D78" s="36"/>
      <c r="E78" s="36"/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20</v>
      </c>
      <c r="D79" s="36"/>
      <c r="E79" s="36"/>
      <c r="F79" s="24" t="str">
        <f>F14</f>
        <v>trať dle JŘ č. 199, v úseku N. Hrady - Jílovice</v>
      </c>
      <c r="G79" s="36"/>
      <c r="H79" s="36"/>
      <c r="I79" s="142" t="s">
        <v>22</v>
      </c>
      <c r="J79" s="64" t="str">
        <f>IF(J14="","",J14)</f>
        <v>23. 5. 2019</v>
      </c>
      <c r="K79" s="36"/>
      <c r="L79" s="40"/>
    </row>
    <row r="80" s="1" customFormat="1" ht="6.96" customHeight="1">
      <c r="B80" s="35"/>
      <c r="C80" s="36"/>
      <c r="D80" s="36"/>
      <c r="E80" s="36"/>
      <c r="F80" s="36"/>
      <c r="G80" s="36"/>
      <c r="H80" s="36"/>
      <c r="I80" s="140"/>
      <c r="J80" s="36"/>
      <c r="K80" s="36"/>
      <c r="L80" s="40"/>
    </row>
    <row r="81" s="1" customFormat="1" ht="13.65" customHeight="1">
      <c r="B81" s="35"/>
      <c r="C81" s="29" t="s">
        <v>24</v>
      </c>
      <c r="D81" s="36"/>
      <c r="E81" s="36"/>
      <c r="F81" s="24" t="str">
        <f>E17</f>
        <v>SŽDC,státní organizace,OŘ Plzeň,ST Č.Budějovice</v>
      </c>
      <c r="G81" s="36"/>
      <c r="H81" s="36"/>
      <c r="I81" s="142" t="s">
        <v>32</v>
      </c>
      <c r="J81" s="33" t="str">
        <f>E23</f>
        <v xml:space="preserve"> </v>
      </c>
      <c r="K81" s="36"/>
      <c r="L81" s="40"/>
    </row>
    <row r="82" s="1" customFormat="1" ht="13.65" customHeight="1">
      <c r="B82" s="35"/>
      <c r="C82" s="29" t="s">
        <v>30</v>
      </c>
      <c r="D82" s="36"/>
      <c r="E82" s="36"/>
      <c r="F82" s="24" t="str">
        <f>IF(E20="","",E20)</f>
        <v>Vyplň údaj</v>
      </c>
      <c r="G82" s="36"/>
      <c r="H82" s="36"/>
      <c r="I82" s="142" t="s">
        <v>35</v>
      </c>
      <c r="J82" s="33" t="str">
        <f>E26</f>
        <v xml:space="preserve"> </v>
      </c>
      <c r="K82" s="36"/>
      <c r="L82" s="40"/>
    </row>
    <row r="83" s="1" customFormat="1" ht="10.32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0" customFormat="1" ht="29.28" customHeight="1">
      <c r="B84" s="187"/>
      <c r="C84" s="188" t="s">
        <v>144</v>
      </c>
      <c r="D84" s="189" t="s">
        <v>56</v>
      </c>
      <c r="E84" s="189" t="s">
        <v>52</v>
      </c>
      <c r="F84" s="189" t="s">
        <v>53</v>
      </c>
      <c r="G84" s="189" t="s">
        <v>145</v>
      </c>
      <c r="H84" s="189" t="s">
        <v>146</v>
      </c>
      <c r="I84" s="190" t="s">
        <v>147</v>
      </c>
      <c r="J84" s="189" t="s">
        <v>137</v>
      </c>
      <c r="K84" s="191" t="s">
        <v>148</v>
      </c>
      <c r="L84" s="192"/>
      <c r="M84" s="85" t="s">
        <v>1</v>
      </c>
      <c r="N84" s="86" t="s">
        <v>41</v>
      </c>
      <c r="O84" s="86" t="s">
        <v>149</v>
      </c>
      <c r="P84" s="86" t="s">
        <v>150</v>
      </c>
      <c r="Q84" s="86" t="s">
        <v>151</v>
      </c>
      <c r="R84" s="86" t="s">
        <v>152</v>
      </c>
      <c r="S84" s="86" t="s">
        <v>153</v>
      </c>
      <c r="T84" s="87" t="s">
        <v>154</v>
      </c>
    </row>
    <row r="85" s="1" customFormat="1" ht="22.8" customHeight="1">
      <c r="B85" s="35"/>
      <c r="C85" s="92" t="s">
        <v>155</v>
      </c>
      <c r="D85" s="36"/>
      <c r="E85" s="36"/>
      <c r="F85" s="36"/>
      <c r="G85" s="36"/>
      <c r="H85" s="36"/>
      <c r="I85" s="140"/>
      <c r="J85" s="193">
        <f>BK85</f>
        <v>0</v>
      </c>
      <c r="K85" s="36"/>
      <c r="L85" s="40"/>
      <c r="M85" s="88"/>
      <c r="N85" s="89"/>
      <c r="O85" s="89"/>
      <c r="P85" s="194">
        <f>SUM(P86:P89)</f>
        <v>0</v>
      </c>
      <c r="Q85" s="89"/>
      <c r="R85" s="194">
        <f>SUM(R86:R89)</f>
        <v>48.155250000000002</v>
      </c>
      <c r="S85" s="89"/>
      <c r="T85" s="195">
        <f>SUM(T86:T89)</f>
        <v>0</v>
      </c>
      <c r="AT85" s="14" t="s">
        <v>70</v>
      </c>
      <c r="AU85" s="14" t="s">
        <v>139</v>
      </c>
      <c r="BK85" s="196">
        <f>SUM(BK86:BK89)</f>
        <v>0</v>
      </c>
    </row>
    <row r="86" s="1" customFormat="1" ht="22.5" customHeight="1">
      <c r="B86" s="35"/>
      <c r="C86" s="239" t="s">
        <v>80</v>
      </c>
      <c r="D86" s="239" t="s">
        <v>273</v>
      </c>
      <c r="E86" s="240" t="s">
        <v>414</v>
      </c>
      <c r="F86" s="241" t="s">
        <v>415</v>
      </c>
      <c r="G86" s="242" t="s">
        <v>197</v>
      </c>
      <c r="H86" s="243">
        <v>975</v>
      </c>
      <c r="I86" s="244"/>
      <c r="J86" s="245">
        <f>ROUND(I86*H86,2)</f>
        <v>0</v>
      </c>
      <c r="K86" s="241" t="s">
        <v>165</v>
      </c>
      <c r="L86" s="246"/>
      <c r="M86" s="247" t="s">
        <v>1</v>
      </c>
      <c r="N86" s="248" t="s">
        <v>42</v>
      </c>
      <c r="O86" s="76"/>
      <c r="P86" s="222">
        <f>O86*H86</f>
        <v>0</v>
      </c>
      <c r="Q86" s="222">
        <v>0.049390000000000003</v>
      </c>
      <c r="R86" s="222">
        <f>Q86*H86</f>
        <v>48.155250000000002</v>
      </c>
      <c r="S86" s="222">
        <v>0</v>
      </c>
      <c r="T86" s="223">
        <f>S86*H86</f>
        <v>0</v>
      </c>
      <c r="AR86" s="14" t="s">
        <v>212</v>
      </c>
      <c r="AT86" s="14" t="s">
        <v>273</v>
      </c>
      <c r="AU86" s="14" t="s">
        <v>71</v>
      </c>
      <c r="AY86" s="14" t="s">
        <v>158</v>
      </c>
      <c r="BE86" s="224">
        <f>IF(N86="základní",J86,0)</f>
        <v>0</v>
      </c>
      <c r="BF86" s="224">
        <f>IF(N86="snížená",J86,0)</f>
        <v>0</v>
      </c>
      <c r="BG86" s="224">
        <f>IF(N86="zákl. přenesená",J86,0)</f>
        <v>0</v>
      </c>
      <c r="BH86" s="224">
        <f>IF(N86="sníž. přenesená",J86,0)</f>
        <v>0</v>
      </c>
      <c r="BI86" s="224">
        <f>IF(N86="nulová",J86,0)</f>
        <v>0</v>
      </c>
      <c r="BJ86" s="14" t="s">
        <v>78</v>
      </c>
      <c r="BK86" s="224">
        <f>ROUND(I86*H86,2)</f>
        <v>0</v>
      </c>
      <c r="BL86" s="14" t="s">
        <v>166</v>
      </c>
      <c r="BM86" s="14" t="s">
        <v>573</v>
      </c>
    </row>
    <row r="87" s="1" customFormat="1">
      <c r="B87" s="35"/>
      <c r="C87" s="36"/>
      <c r="D87" s="225" t="s">
        <v>168</v>
      </c>
      <c r="E87" s="36"/>
      <c r="F87" s="226" t="s">
        <v>415</v>
      </c>
      <c r="G87" s="36"/>
      <c r="H87" s="36"/>
      <c r="I87" s="140"/>
      <c r="J87" s="36"/>
      <c r="K87" s="36"/>
      <c r="L87" s="40"/>
      <c r="M87" s="227"/>
      <c r="N87" s="76"/>
      <c r="O87" s="76"/>
      <c r="P87" s="76"/>
      <c r="Q87" s="76"/>
      <c r="R87" s="76"/>
      <c r="S87" s="76"/>
      <c r="T87" s="77"/>
      <c r="AT87" s="14" t="s">
        <v>168</v>
      </c>
      <c r="AU87" s="14" t="s">
        <v>71</v>
      </c>
    </row>
    <row r="88" s="1" customFormat="1">
      <c r="B88" s="35"/>
      <c r="C88" s="36"/>
      <c r="D88" s="225" t="s">
        <v>278</v>
      </c>
      <c r="E88" s="36"/>
      <c r="F88" s="249" t="s">
        <v>413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278</v>
      </c>
      <c r="AU88" s="14" t="s">
        <v>71</v>
      </c>
    </row>
    <row r="89" s="12" customFormat="1">
      <c r="B89" s="228"/>
      <c r="C89" s="229"/>
      <c r="D89" s="225" t="s">
        <v>170</v>
      </c>
      <c r="E89" s="230" t="s">
        <v>1</v>
      </c>
      <c r="F89" s="231" t="s">
        <v>514</v>
      </c>
      <c r="G89" s="229"/>
      <c r="H89" s="232">
        <v>975</v>
      </c>
      <c r="I89" s="233"/>
      <c r="J89" s="229"/>
      <c r="K89" s="229"/>
      <c r="L89" s="234"/>
      <c r="M89" s="250"/>
      <c r="N89" s="251"/>
      <c r="O89" s="251"/>
      <c r="P89" s="251"/>
      <c r="Q89" s="251"/>
      <c r="R89" s="251"/>
      <c r="S89" s="251"/>
      <c r="T89" s="252"/>
      <c r="AT89" s="238" t="s">
        <v>170</v>
      </c>
      <c r="AU89" s="238" t="s">
        <v>71</v>
      </c>
      <c r="AV89" s="12" t="s">
        <v>80</v>
      </c>
      <c r="AW89" s="12" t="s">
        <v>34</v>
      </c>
      <c r="AX89" s="12" t="s">
        <v>78</v>
      </c>
      <c r="AY89" s="238" t="s">
        <v>158</v>
      </c>
    </row>
    <row r="90" s="1" customFormat="1" ht="6.96" customHeight="1">
      <c r="B90" s="54"/>
      <c r="C90" s="55"/>
      <c r="D90" s="55"/>
      <c r="E90" s="55"/>
      <c r="F90" s="55"/>
      <c r="G90" s="55"/>
      <c r="H90" s="55"/>
      <c r="I90" s="164"/>
      <c r="J90" s="55"/>
      <c r="K90" s="55"/>
      <c r="L90" s="40"/>
    </row>
  </sheetData>
  <sheetProtection sheet="1" autoFilter="0" formatColumns="0" formatRows="0" objects="1" scenarios="1" spinCount="100000" saltValue="kST71zWCSvy3Qtlm5UuBvRQUqNCBiiWIKC9pPcjQmsTkuGfMubrQv1FNVD/LUQaJRHkhts5adBwIRbp+ZJeD7w==" hashValue="ebVhKFZGDEBDjTOuF/1KQbIoEOAukuwSB++dfcBXNmgl8lVjhV1jWmlAzKFYmTC2HhVamcNMAKD619banBfxcg==" algorithmName="SHA-512" password="CC35"/>
  <autoFilter ref="C84:K8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109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574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575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509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ROUND((SUM(BE88:BE187)),  2)</f>
        <v>0</v>
      </c>
      <c r="I35" s="153">
        <v>0.20999999999999999</v>
      </c>
      <c r="J35" s="152">
        <f>ROUND(((SUM(BE88:BE187))*I35),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ROUND((SUM(BF88:BF187)),  2)</f>
        <v>0</v>
      </c>
      <c r="I36" s="153">
        <v>0.14999999999999999</v>
      </c>
      <c r="J36" s="152">
        <f>ROUND(((SUM(BF88:BF187))*I36),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ROUND((SUM(BG88:BG187)),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ROUND((SUM(BH88:BH187)),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ROUND((SUM(BI88:BI187)),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574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4.1 - želeniční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N. Hrady - Jílovice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J156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574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4.1 - želeniční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N. Hrady - Jílovice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P89+P156</f>
        <v>0</v>
      </c>
      <c r="Q88" s="89"/>
      <c r="R88" s="194">
        <f>R89+R156</f>
        <v>607.83935999999994</v>
      </c>
      <c r="S88" s="89"/>
      <c r="T88" s="195">
        <f>T89+T156</f>
        <v>0</v>
      </c>
      <c r="AT88" s="14" t="s">
        <v>70</v>
      </c>
      <c r="AU88" s="14" t="s">
        <v>139</v>
      </c>
      <c r="BK88" s="196">
        <f>BK89+BK156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607.83935999999994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SUM(P91:P155)</f>
        <v>0</v>
      </c>
      <c r="Q90" s="205"/>
      <c r="R90" s="206">
        <f>SUM(R91:R155)</f>
        <v>607.83935999999994</v>
      </c>
      <c r="S90" s="205"/>
      <c r="T90" s="207">
        <f>SUM(T91:T155)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SUM(BK91:BK155)</f>
        <v>0</v>
      </c>
    </row>
    <row r="91" s="1" customFormat="1" ht="22.5" customHeight="1">
      <c r="B91" s="35"/>
      <c r="C91" s="213" t="s">
        <v>78</v>
      </c>
      <c r="D91" s="213" t="s">
        <v>161</v>
      </c>
      <c r="E91" s="214" t="s">
        <v>576</v>
      </c>
      <c r="F91" s="215" t="s">
        <v>577</v>
      </c>
      <c r="G91" s="216" t="s">
        <v>180</v>
      </c>
      <c r="H91" s="217">
        <v>1.1399999999999999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578</v>
      </c>
    </row>
    <row r="92" s="1" customFormat="1">
      <c r="B92" s="35"/>
      <c r="C92" s="36"/>
      <c r="D92" s="225" t="s">
        <v>168</v>
      </c>
      <c r="E92" s="36"/>
      <c r="F92" s="226" t="s">
        <v>579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580</v>
      </c>
      <c r="G93" s="229"/>
      <c r="H93" s="232">
        <v>1.1399999999999999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80</v>
      </c>
      <c r="D94" s="213" t="s">
        <v>161</v>
      </c>
      <c r="E94" s="214" t="s">
        <v>172</v>
      </c>
      <c r="F94" s="215" t="s">
        <v>173</v>
      </c>
      <c r="G94" s="216" t="s">
        <v>164</v>
      </c>
      <c r="H94" s="217">
        <v>432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581</v>
      </c>
    </row>
    <row r="95" s="1" customFormat="1">
      <c r="B95" s="35"/>
      <c r="C95" s="36"/>
      <c r="D95" s="225" t="s">
        <v>168</v>
      </c>
      <c r="E95" s="36"/>
      <c r="F95" s="226" t="s">
        <v>175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582</v>
      </c>
      <c r="G96" s="229"/>
      <c r="H96" s="232">
        <v>432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177</v>
      </c>
      <c r="D97" s="213" t="s">
        <v>161</v>
      </c>
      <c r="E97" s="214" t="s">
        <v>178</v>
      </c>
      <c r="F97" s="215" t="s">
        <v>179</v>
      </c>
      <c r="G97" s="216" t="s">
        <v>180</v>
      </c>
      <c r="H97" s="217">
        <v>1.1399999999999999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583</v>
      </c>
    </row>
    <row r="98" s="1" customFormat="1">
      <c r="B98" s="35"/>
      <c r="C98" s="36"/>
      <c r="D98" s="225" t="s">
        <v>168</v>
      </c>
      <c r="E98" s="36"/>
      <c r="F98" s="226" t="s">
        <v>182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580</v>
      </c>
      <c r="G99" s="229"/>
      <c r="H99" s="232">
        <v>1.1399999999999999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343</v>
      </c>
      <c r="D100" s="213" t="s">
        <v>161</v>
      </c>
      <c r="E100" s="214" t="s">
        <v>184</v>
      </c>
      <c r="F100" s="215" t="s">
        <v>185</v>
      </c>
      <c r="G100" s="216" t="s">
        <v>186</v>
      </c>
      <c r="H100" s="217">
        <v>8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584</v>
      </c>
    </row>
    <row r="101" s="1" customFormat="1">
      <c r="B101" s="35"/>
      <c r="C101" s="36"/>
      <c r="D101" s="225" t="s">
        <v>168</v>
      </c>
      <c r="E101" s="36"/>
      <c r="F101" s="226" t="s">
        <v>188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585</v>
      </c>
      <c r="G102" s="229"/>
      <c r="H102" s="232">
        <v>8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166</v>
      </c>
      <c r="D103" s="213" t="s">
        <v>161</v>
      </c>
      <c r="E103" s="214" t="s">
        <v>586</v>
      </c>
      <c r="F103" s="215" t="s">
        <v>587</v>
      </c>
      <c r="G103" s="216" t="s">
        <v>197</v>
      </c>
      <c r="H103" s="217">
        <v>10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588</v>
      </c>
    </row>
    <row r="104" s="1" customFormat="1">
      <c r="B104" s="35"/>
      <c r="C104" s="36"/>
      <c r="D104" s="225" t="s">
        <v>168</v>
      </c>
      <c r="E104" s="36"/>
      <c r="F104" s="226" t="s">
        <v>589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458</v>
      </c>
      <c r="G105" s="229"/>
      <c r="H105" s="232">
        <v>10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159</v>
      </c>
      <c r="D106" s="213" t="s">
        <v>161</v>
      </c>
      <c r="E106" s="214" t="s">
        <v>202</v>
      </c>
      <c r="F106" s="215" t="s">
        <v>203</v>
      </c>
      <c r="G106" s="216" t="s">
        <v>186</v>
      </c>
      <c r="H106" s="217">
        <v>10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590</v>
      </c>
    </row>
    <row r="107" s="1" customFormat="1">
      <c r="B107" s="35"/>
      <c r="C107" s="36"/>
      <c r="D107" s="225" t="s">
        <v>168</v>
      </c>
      <c r="E107" s="36"/>
      <c r="F107" s="226" t="s">
        <v>205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591</v>
      </c>
      <c r="G108" s="229"/>
      <c r="H108" s="232">
        <v>10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236</v>
      </c>
      <c r="D109" s="213" t="s">
        <v>161</v>
      </c>
      <c r="E109" s="214" t="s">
        <v>592</v>
      </c>
      <c r="F109" s="215" t="s">
        <v>593</v>
      </c>
      <c r="G109" s="216" t="s">
        <v>180</v>
      </c>
      <c r="H109" s="217">
        <v>1.1399999999999999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594</v>
      </c>
    </row>
    <row r="110" s="1" customFormat="1">
      <c r="B110" s="35"/>
      <c r="C110" s="36"/>
      <c r="D110" s="225" t="s">
        <v>168</v>
      </c>
      <c r="E110" s="36"/>
      <c r="F110" s="226" t="s">
        <v>595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596</v>
      </c>
      <c r="G111" s="229"/>
      <c r="H111" s="232">
        <v>1.1399999999999999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13" t="s">
        <v>207</v>
      </c>
      <c r="D112" s="213" t="s">
        <v>161</v>
      </c>
      <c r="E112" s="214" t="s">
        <v>208</v>
      </c>
      <c r="F112" s="215" t="s">
        <v>209</v>
      </c>
      <c r="G112" s="216" t="s">
        <v>180</v>
      </c>
      <c r="H112" s="217">
        <v>1.1399999999999999</v>
      </c>
      <c r="I112" s="218"/>
      <c r="J112" s="219">
        <f>ROUND(I112*H112,2)</f>
        <v>0</v>
      </c>
      <c r="K112" s="215" t="s">
        <v>165</v>
      </c>
      <c r="L112" s="40"/>
      <c r="M112" s="220" t="s">
        <v>1</v>
      </c>
      <c r="N112" s="221" t="s">
        <v>42</v>
      </c>
      <c r="O112" s="76"/>
      <c r="P112" s="222">
        <f>O112*H112</f>
        <v>0</v>
      </c>
      <c r="Q112" s="222">
        <v>0</v>
      </c>
      <c r="R112" s="222">
        <f>Q112*H112</f>
        <v>0</v>
      </c>
      <c r="S112" s="222">
        <v>0</v>
      </c>
      <c r="T112" s="223">
        <f>S112*H112</f>
        <v>0</v>
      </c>
      <c r="AR112" s="14" t="s">
        <v>166</v>
      </c>
      <c r="AT112" s="14" t="s">
        <v>161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597</v>
      </c>
    </row>
    <row r="113" s="1" customFormat="1">
      <c r="B113" s="35"/>
      <c r="C113" s="36"/>
      <c r="D113" s="225" t="s">
        <v>168</v>
      </c>
      <c r="E113" s="36"/>
      <c r="F113" s="226" t="s">
        <v>211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2" customFormat="1">
      <c r="B114" s="228"/>
      <c r="C114" s="229"/>
      <c r="D114" s="225" t="s">
        <v>170</v>
      </c>
      <c r="E114" s="230" t="s">
        <v>1</v>
      </c>
      <c r="F114" s="231" t="s">
        <v>598</v>
      </c>
      <c r="G114" s="229"/>
      <c r="H114" s="232">
        <v>1.1399999999999999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170</v>
      </c>
      <c r="AU114" s="238" t="s">
        <v>80</v>
      </c>
      <c r="AV114" s="12" t="s">
        <v>80</v>
      </c>
      <c r="AW114" s="12" t="s">
        <v>34</v>
      </c>
      <c r="AX114" s="12" t="s">
        <v>78</v>
      </c>
      <c r="AY114" s="238" t="s">
        <v>158</v>
      </c>
    </row>
    <row r="115" s="1" customFormat="1" ht="22.5" customHeight="1">
      <c r="B115" s="35"/>
      <c r="C115" s="213" t="s">
        <v>201</v>
      </c>
      <c r="D115" s="213" t="s">
        <v>161</v>
      </c>
      <c r="E115" s="214" t="s">
        <v>213</v>
      </c>
      <c r="F115" s="215" t="s">
        <v>214</v>
      </c>
      <c r="G115" s="216" t="s">
        <v>215</v>
      </c>
      <c r="H115" s="217">
        <v>10</v>
      </c>
      <c r="I115" s="218"/>
      <c r="J115" s="219">
        <f>ROUND(I115*H115,2)</f>
        <v>0</v>
      </c>
      <c r="K115" s="215" t="s">
        <v>165</v>
      </c>
      <c r="L115" s="40"/>
      <c r="M115" s="220" t="s">
        <v>1</v>
      </c>
      <c r="N115" s="221" t="s">
        <v>42</v>
      </c>
      <c r="O115" s="76"/>
      <c r="P115" s="222">
        <f>O115*H115</f>
        <v>0</v>
      </c>
      <c r="Q115" s="222">
        <v>0</v>
      </c>
      <c r="R115" s="222">
        <f>Q115*H115</f>
        <v>0</v>
      </c>
      <c r="S115" s="222">
        <v>0</v>
      </c>
      <c r="T115" s="223">
        <f>S115*H115</f>
        <v>0</v>
      </c>
      <c r="AR115" s="14" t="s">
        <v>166</v>
      </c>
      <c r="AT115" s="14" t="s">
        <v>161</v>
      </c>
      <c r="AU115" s="14" t="s">
        <v>80</v>
      </c>
      <c r="AY115" s="14" t="s">
        <v>158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4" t="s">
        <v>78</v>
      </c>
      <c r="BK115" s="224">
        <f>ROUND(I115*H115,2)</f>
        <v>0</v>
      </c>
      <c r="BL115" s="14" t="s">
        <v>166</v>
      </c>
      <c r="BM115" s="14" t="s">
        <v>599</v>
      </c>
    </row>
    <row r="116" s="1" customFormat="1">
      <c r="B116" s="35"/>
      <c r="C116" s="36"/>
      <c r="D116" s="225" t="s">
        <v>168</v>
      </c>
      <c r="E116" s="36"/>
      <c r="F116" s="226" t="s">
        <v>217</v>
      </c>
      <c r="G116" s="36"/>
      <c r="H116" s="36"/>
      <c r="I116" s="140"/>
      <c r="J116" s="36"/>
      <c r="K116" s="36"/>
      <c r="L116" s="40"/>
      <c r="M116" s="227"/>
      <c r="N116" s="76"/>
      <c r="O116" s="76"/>
      <c r="P116" s="76"/>
      <c r="Q116" s="76"/>
      <c r="R116" s="76"/>
      <c r="S116" s="76"/>
      <c r="T116" s="77"/>
      <c r="AT116" s="14" t="s">
        <v>168</v>
      </c>
      <c r="AU116" s="14" t="s">
        <v>80</v>
      </c>
    </row>
    <row r="117" s="12" customFormat="1">
      <c r="B117" s="228"/>
      <c r="C117" s="229"/>
      <c r="D117" s="225" t="s">
        <v>170</v>
      </c>
      <c r="E117" s="230" t="s">
        <v>1</v>
      </c>
      <c r="F117" s="231" t="s">
        <v>591</v>
      </c>
      <c r="G117" s="229"/>
      <c r="H117" s="232">
        <v>10</v>
      </c>
      <c r="I117" s="233"/>
      <c r="J117" s="229"/>
      <c r="K117" s="229"/>
      <c r="L117" s="234"/>
      <c r="M117" s="235"/>
      <c r="N117" s="236"/>
      <c r="O117" s="236"/>
      <c r="P117" s="236"/>
      <c r="Q117" s="236"/>
      <c r="R117" s="236"/>
      <c r="S117" s="236"/>
      <c r="T117" s="237"/>
      <c r="AT117" s="238" t="s">
        <v>170</v>
      </c>
      <c r="AU117" s="238" t="s">
        <v>80</v>
      </c>
      <c r="AV117" s="12" t="s">
        <v>80</v>
      </c>
      <c r="AW117" s="12" t="s">
        <v>34</v>
      </c>
      <c r="AX117" s="12" t="s">
        <v>78</v>
      </c>
      <c r="AY117" s="238" t="s">
        <v>158</v>
      </c>
    </row>
    <row r="118" s="1" customFormat="1" ht="22.5" customHeight="1">
      <c r="B118" s="35"/>
      <c r="C118" s="213" t="s">
        <v>194</v>
      </c>
      <c r="D118" s="213" t="s">
        <v>161</v>
      </c>
      <c r="E118" s="214" t="s">
        <v>226</v>
      </c>
      <c r="F118" s="215" t="s">
        <v>227</v>
      </c>
      <c r="G118" s="216" t="s">
        <v>197</v>
      </c>
      <c r="H118" s="217">
        <v>2880</v>
      </c>
      <c r="I118" s="218"/>
      <c r="J118" s="219">
        <f>ROUND(I118*H118,2)</f>
        <v>0</v>
      </c>
      <c r="K118" s="215" t="s">
        <v>165</v>
      </c>
      <c r="L118" s="40"/>
      <c r="M118" s="220" t="s">
        <v>1</v>
      </c>
      <c r="N118" s="221" t="s">
        <v>42</v>
      </c>
      <c r="O118" s="76"/>
      <c r="P118" s="222">
        <f>O118*H118</f>
        <v>0</v>
      </c>
      <c r="Q118" s="222">
        <v>0</v>
      </c>
      <c r="R118" s="222">
        <f>Q118*H118</f>
        <v>0</v>
      </c>
      <c r="S118" s="222">
        <v>0</v>
      </c>
      <c r="T118" s="223">
        <f>S118*H118</f>
        <v>0</v>
      </c>
      <c r="AR118" s="14" t="s">
        <v>166</v>
      </c>
      <c r="AT118" s="14" t="s">
        <v>161</v>
      </c>
      <c r="AU118" s="14" t="s">
        <v>80</v>
      </c>
      <c r="AY118" s="14" t="s">
        <v>158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4" t="s">
        <v>78</v>
      </c>
      <c r="BK118" s="224">
        <f>ROUND(I118*H118,2)</f>
        <v>0</v>
      </c>
      <c r="BL118" s="14" t="s">
        <v>166</v>
      </c>
      <c r="BM118" s="14" t="s">
        <v>600</v>
      </c>
    </row>
    <row r="119" s="1" customFormat="1">
      <c r="B119" s="35"/>
      <c r="C119" s="36"/>
      <c r="D119" s="225" t="s">
        <v>168</v>
      </c>
      <c r="E119" s="36"/>
      <c r="F119" s="226" t="s">
        <v>229</v>
      </c>
      <c r="G119" s="36"/>
      <c r="H119" s="36"/>
      <c r="I119" s="140"/>
      <c r="J119" s="36"/>
      <c r="K119" s="36"/>
      <c r="L119" s="40"/>
      <c r="M119" s="227"/>
      <c r="N119" s="76"/>
      <c r="O119" s="76"/>
      <c r="P119" s="76"/>
      <c r="Q119" s="76"/>
      <c r="R119" s="76"/>
      <c r="S119" s="76"/>
      <c r="T119" s="77"/>
      <c r="AT119" s="14" t="s">
        <v>168</v>
      </c>
      <c r="AU119" s="14" t="s">
        <v>80</v>
      </c>
    </row>
    <row r="120" s="12" customFormat="1">
      <c r="B120" s="228"/>
      <c r="C120" s="229"/>
      <c r="D120" s="225" t="s">
        <v>170</v>
      </c>
      <c r="E120" s="230" t="s">
        <v>1</v>
      </c>
      <c r="F120" s="231" t="s">
        <v>601</v>
      </c>
      <c r="G120" s="229"/>
      <c r="H120" s="232">
        <v>2880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170</v>
      </c>
      <c r="AU120" s="238" t="s">
        <v>80</v>
      </c>
      <c r="AV120" s="12" t="s">
        <v>80</v>
      </c>
      <c r="AW120" s="12" t="s">
        <v>34</v>
      </c>
      <c r="AX120" s="12" t="s">
        <v>78</v>
      </c>
      <c r="AY120" s="238" t="s">
        <v>158</v>
      </c>
    </row>
    <row r="121" s="1" customFormat="1" ht="22.5" customHeight="1">
      <c r="B121" s="35"/>
      <c r="C121" s="213" t="s">
        <v>212</v>
      </c>
      <c r="D121" s="213" t="s">
        <v>161</v>
      </c>
      <c r="E121" s="214" t="s">
        <v>232</v>
      </c>
      <c r="F121" s="215" t="s">
        <v>233</v>
      </c>
      <c r="G121" s="216" t="s">
        <v>197</v>
      </c>
      <c r="H121" s="217">
        <v>2880</v>
      </c>
      <c r="I121" s="218"/>
      <c r="J121" s="219">
        <f>ROUND(I121*H121,2)</f>
        <v>0</v>
      </c>
      <c r="K121" s="215" t="s">
        <v>165</v>
      </c>
      <c r="L121" s="40"/>
      <c r="M121" s="220" t="s">
        <v>1</v>
      </c>
      <c r="N121" s="221" t="s">
        <v>42</v>
      </c>
      <c r="O121" s="76"/>
      <c r="P121" s="222">
        <f>O121*H121</f>
        <v>0</v>
      </c>
      <c r="Q121" s="222">
        <v>0</v>
      </c>
      <c r="R121" s="222">
        <f>Q121*H121</f>
        <v>0</v>
      </c>
      <c r="S121" s="222">
        <v>0</v>
      </c>
      <c r="T121" s="223">
        <f>S121*H121</f>
        <v>0</v>
      </c>
      <c r="AR121" s="14" t="s">
        <v>166</v>
      </c>
      <c r="AT121" s="14" t="s">
        <v>161</v>
      </c>
      <c r="AU121" s="14" t="s">
        <v>80</v>
      </c>
      <c r="AY121" s="14" t="s">
        <v>158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4" t="s">
        <v>78</v>
      </c>
      <c r="BK121" s="224">
        <f>ROUND(I121*H121,2)</f>
        <v>0</v>
      </c>
      <c r="BL121" s="14" t="s">
        <v>166</v>
      </c>
      <c r="BM121" s="14" t="s">
        <v>602</v>
      </c>
    </row>
    <row r="122" s="1" customFormat="1">
      <c r="B122" s="35"/>
      <c r="C122" s="36"/>
      <c r="D122" s="225" t="s">
        <v>168</v>
      </c>
      <c r="E122" s="36"/>
      <c r="F122" s="226" t="s">
        <v>235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168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601</v>
      </c>
      <c r="G123" s="229"/>
      <c r="H123" s="232">
        <v>2880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13" t="s">
        <v>306</v>
      </c>
      <c r="D124" s="213" t="s">
        <v>161</v>
      </c>
      <c r="E124" s="214" t="s">
        <v>237</v>
      </c>
      <c r="F124" s="215" t="s">
        <v>238</v>
      </c>
      <c r="G124" s="216" t="s">
        <v>197</v>
      </c>
      <c r="H124" s="217">
        <v>4.7999999999999998</v>
      </c>
      <c r="I124" s="218"/>
      <c r="J124" s="219">
        <f>ROUND(I124*H124,2)</f>
        <v>0</v>
      </c>
      <c r="K124" s="215" t="s">
        <v>165</v>
      </c>
      <c r="L124" s="40"/>
      <c r="M124" s="220" t="s">
        <v>1</v>
      </c>
      <c r="N124" s="221" t="s">
        <v>42</v>
      </c>
      <c r="O124" s="76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3">
        <f>S124*H124</f>
        <v>0</v>
      </c>
      <c r="AR124" s="14" t="s">
        <v>166</v>
      </c>
      <c r="AT124" s="14" t="s">
        <v>161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603</v>
      </c>
    </row>
    <row r="125" s="1" customFormat="1">
      <c r="B125" s="35"/>
      <c r="C125" s="36"/>
      <c r="D125" s="225" t="s">
        <v>168</v>
      </c>
      <c r="E125" s="36"/>
      <c r="F125" s="226" t="s">
        <v>240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2" customFormat="1">
      <c r="B126" s="228"/>
      <c r="C126" s="229"/>
      <c r="D126" s="225" t="s">
        <v>170</v>
      </c>
      <c r="E126" s="230" t="s">
        <v>1</v>
      </c>
      <c r="F126" s="231" t="s">
        <v>604</v>
      </c>
      <c r="G126" s="229"/>
      <c r="H126" s="232">
        <v>4.7999999999999998</v>
      </c>
      <c r="I126" s="233"/>
      <c r="J126" s="229"/>
      <c r="K126" s="229"/>
      <c r="L126" s="234"/>
      <c r="M126" s="235"/>
      <c r="N126" s="236"/>
      <c r="O126" s="236"/>
      <c r="P126" s="236"/>
      <c r="Q126" s="236"/>
      <c r="R126" s="236"/>
      <c r="S126" s="236"/>
      <c r="T126" s="237"/>
      <c r="AT126" s="238" t="s">
        <v>170</v>
      </c>
      <c r="AU126" s="238" t="s">
        <v>80</v>
      </c>
      <c r="AV126" s="12" t="s">
        <v>80</v>
      </c>
      <c r="AW126" s="12" t="s">
        <v>34</v>
      </c>
      <c r="AX126" s="12" t="s">
        <v>78</v>
      </c>
      <c r="AY126" s="238" t="s">
        <v>158</v>
      </c>
    </row>
    <row r="127" s="1" customFormat="1" ht="22.5" customHeight="1">
      <c r="B127" s="35"/>
      <c r="C127" s="213" t="s">
        <v>272</v>
      </c>
      <c r="D127" s="213" t="s">
        <v>161</v>
      </c>
      <c r="E127" s="214" t="s">
        <v>605</v>
      </c>
      <c r="F127" s="215" t="s">
        <v>606</v>
      </c>
      <c r="G127" s="216" t="s">
        <v>186</v>
      </c>
      <c r="H127" s="217">
        <v>4</v>
      </c>
      <c r="I127" s="218"/>
      <c r="J127" s="219">
        <f>ROUND(I127*H127,2)</f>
        <v>0</v>
      </c>
      <c r="K127" s="215" t="s">
        <v>165</v>
      </c>
      <c r="L127" s="40"/>
      <c r="M127" s="220" t="s">
        <v>1</v>
      </c>
      <c r="N127" s="221" t="s">
        <v>42</v>
      </c>
      <c r="O127" s="76"/>
      <c r="P127" s="222">
        <f>O127*H127</f>
        <v>0</v>
      </c>
      <c r="Q127" s="222">
        <v>0</v>
      </c>
      <c r="R127" s="222">
        <f>Q127*H127</f>
        <v>0</v>
      </c>
      <c r="S127" s="222">
        <v>0</v>
      </c>
      <c r="T127" s="223">
        <f>S127*H127</f>
        <v>0</v>
      </c>
      <c r="AR127" s="14" t="s">
        <v>166</v>
      </c>
      <c r="AT127" s="14" t="s">
        <v>161</v>
      </c>
      <c r="AU127" s="14" t="s">
        <v>80</v>
      </c>
      <c r="AY127" s="14" t="s">
        <v>158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4" t="s">
        <v>78</v>
      </c>
      <c r="BK127" s="224">
        <f>ROUND(I127*H127,2)</f>
        <v>0</v>
      </c>
      <c r="BL127" s="14" t="s">
        <v>166</v>
      </c>
      <c r="BM127" s="14" t="s">
        <v>607</v>
      </c>
    </row>
    <row r="128" s="1" customFormat="1">
      <c r="B128" s="35"/>
      <c r="C128" s="36"/>
      <c r="D128" s="225" t="s">
        <v>168</v>
      </c>
      <c r="E128" s="36"/>
      <c r="F128" s="226" t="s">
        <v>608</v>
      </c>
      <c r="G128" s="36"/>
      <c r="H128" s="36"/>
      <c r="I128" s="140"/>
      <c r="J128" s="36"/>
      <c r="K128" s="36"/>
      <c r="L128" s="40"/>
      <c r="M128" s="227"/>
      <c r="N128" s="76"/>
      <c r="O128" s="76"/>
      <c r="P128" s="76"/>
      <c r="Q128" s="76"/>
      <c r="R128" s="76"/>
      <c r="S128" s="76"/>
      <c r="T128" s="77"/>
      <c r="AT128" s="14" t="s">
        <v>168</v>
      </c>
      <c r="AU128" s="14" t="s">
        <v>80</v>
      </c>
    </row>
    <row r="129" s="12" customFormat="1">
      <c r="B129" s="228"/>
      <c r="C129" s="229"/>
      <c r="D129" s="225" t="s">
        <v>170</v>
      </c>
      <c r="E129" s="230" t="s">
        <v>1</v>
      </c>
      <c r="F129" s="231" t="s">
        <v>218</v>
      </c>
      <c r="G129" s="229"/>
      <c r="H129" s="232">
        <v>4</v>
      </c>
      <c r="I129" s="233"/>
      <c r="J129" s="229"/>
      <c r="K129" s="229"/>
      <c r="L129" s="234"/>
      <c r="M129" s="235"/>
      <c r="N129" s="236"/>
      <c r="O129" s="236"/>
      <c r="P129" s="236"/>
      <c r="Q129" s="236"/>
      <c r="R129" s="236"/>
      <c r="S129" s="236"/>
      <c r="T129" s="237"/>
      <c r="AT129" s="238" t="s">
        <v>170</v>
      </c>
      <c r="AU129" s="238" t="s">
        <v>80</v>
      </c>
      <c r="AV129" s="12" t="s">
        <v>80</v>
      </c>
      <c r="AW129" s="12" t="s">
        <v>34</v>
      </c>
      <c r="AX129" s="12" t="s">
        <v>78</v>
      </c>
      <c r="AY129" s="238" t="s">
        <v>158</v>
      </c>
    </row>
    <row r="130" s="1" customFormat="1" ht="22.5" customHeight="1">
      <c r="B130" s="35"/>
      <c r="C130" s="213" t="s">
        <v>465</v>
      </c>
      <c r="D130" s="213" t="s">
        <v>161</v>
      </c>
      <c r="E130" s="214" t="s">
        <v>609</v>
      </c>
      <c r="F130" s="215" t="s">
        <v>610</v>
      </c>
      <c r="G130" s="216" t="s">
        <v>186</v>
      </c>
      <c r="H130" s="217">
        <v>2</v>
      </c>
      <c r="I130" s="218"/>
      <c r="J130" s="219">
        <f>ROUND(I130*H130,2)</f>
        <v>0</v>
      </c>
      <c r="K130" s="215" t="s">
        <v>165</v>
      </c>
      <c r="L130" s="40"/>
      <c r="M130" s="220" t="s">
        <v>1</v>
      </c>
      <c r="N130" s="221" t="s">
        <v>42</v>
      </c>
      <c r="O130" s="76"/>
      <c r="P130" s="222">
        <f>O130*H130</f>
        <v>0</v>
      </c>
      <c r="Q130" s="222">
        <v>0</v>
      </c>
      <c r="R130" s="222">
        <f>Q130*H130</f>
        <v>0</v>
      </c>
      <c r="S130" s="222">
        <v>0</v>
      </c>
      <c r="T130" s="223">
        <f>S130*H130</f>
        <v>0</v>
      </c>
      <c r="AR130" s="14" t="s">
        <v>166</v>
      </c>
      <c r="AT130" s="14" t="s">
        <v>161</v>
      </c>
      <c r="AU130" s="14" t="s">
        <v>80</v>
      </c>
      <c r="AY130" s="14" t="s">
        <v>158</v>
      </c>
      <c r="BE130" s="224">
        <f>IF(N130="základní",J130,0)</f>
        <v>0</v>
      </c>
      <c r="BF130" s="224">
        <f>IF(N130="snížená",J130,0)</f>
        <v>0</v>
      </c>
      <c r="BG130" s="224">
        <f>IF(N130="zákl. přenesená",J130,0)</f>
        <v>0</v>
      </c>
      <c r="BH130" s="224">
        <f>IF(N130="sníž. přenesená",J130,0)</f>
        <v>0</v>
      </c>
      <c r="BI130" s="224">
        <f>IF(N130="nulová",J130,0)</f>
        <v>0</v>
      </c>
      <c r="BJ130" s="14" t="s">
        <v>78</v>
      </c>
      <c r="BK130" s="224">
        <f>ROUND(I130*H130,2)</f>
        <v>0</v>
      </c>
      <c r="BL130" s="14" t="s">
        <v>166</v>
      </c>
      <c r="BM130" s="14" t="s">
        <v>611</v>
      </c>
    </row>
    <row r="131" s="1" customFormat="1">
      <c r="B131" s="35"/>
      <c r="C131" s="36"/>
      <c r="D131" s="225" t="s">
        <v>168</v>
      </c>
      <c r="E131" s="36"/>
      <c r="F131" s="226" t="s">
        <v>612</v>
      </c>
      <c r="G131" s="36"/>
      <c r="H131" s="36"/>
      <c r="I131" s="140"/>
      <c r="J131" s="36"/>
      <c r="K131" s="36"/>
      <c r="L131" s="40"/>
      <c r="M131" s="227"/>
      <c r="N131" s="76"/>
      <c r="O131" s="76"/>
      <c r="P131" s="76"/>
      <c r="Q131" s="76"/>
      <c r="R131" s="76"/>
      <c r="S131" s="76"/>
      <c r="T131" s="77"/>
      <c r="AT131" s="14" t="s">
        <v>168</v>
      </c>
      <c r="AU131" s="14" t="s">
        <v>80</v>
      </c>
    </row>
    <row r="132" s="12" customFormat="1">
      <c r="B132" s="228"/>
      <c r="C132" s="229"/>
      <c r="D132" s="225" t="s">
        <v>170</v>
      </c>
      <c r="E132" s="230" t="s">
        <v>1</v>
      </c>
      <c r="F132" s="231" t="s">
        <v>224</v>
      </c>
      <c r="G132" s="229"/>
      <c r="H132" s="232">
        <v>2</v>
      </c>
      <c r="I132" s="233"/>
      <c r="J132" s="229"/>
      <c r="K132" s="229"/>
      <c r="L132" s="234"/>
      <c r="M132" s="235"/>
      <c r="N132" s="236"/>
      <c r="O132" s="236"/>
      <c r="P132" s="236"/>
      <c r="Q132" s="236"/>
      <c r="R132" s="236"/>
      <c r="S132" s="236"/>
      <c r="T132" s="237"/>
      <c r="AT132" s="238" t="s">
        <v>170</v>
      </c>
      <c r="AU132" s="238" t="s">
        <v>80</v>
      </c>
      <c r="AV132" s="12" t="s">
        <v>80</v>
      </c>
      <c r="AW132" s="12" t="s">
        <v>34</v>
      </c>
      <c r="AX132" s="12" t="s">
        <v>78</v>
      </c>
      <c r="AY132" s="238" t="s">
        <v>158</v>
      </c>
    </row>
    <row r="133" s="1" customFormat="1" ht="22.5" customHeight="1">
      <c r="B133" s="35"/>
      <c r="C133" s="213" t="s">
        <v>7</v>
      </c>
      <c r="D133" s="213" t="s">
        <v>161</v>
      </c>
      <c r="E133" s="214" t="s">
        <v>613</v>
      </c>
      <c r="F133" s="215" t="s">
        <v>614</v>
      </c>
      <c r="G133" s="216" t="s">
        <v>186</v>
      </c>
      <c r="H133" s="217">
        <v>2</v>
      </c>
      <c r="I133" s="218"/>
      <c r="J133" s="219">
        <f>ROUND(I133*H133,2)</f>
        <v>0</v>
      </c>
      <c r="K133" s="215" t="s">
        <v>165</v>
      </c>
      <c r="L133" s="40"/>
      <c r="M133" s="220" t="s">
        <v>1</v>
      </c>
      <c r="N133" s="221" t="s">
        <v>42</v>
      </c>
      <c r="O133" s="76"/>
      <c r="P133" s="222">
        <f>O133*H133</f>
        <v>0</v>
      </c>
      <c r="Q133" s="222">
        <v>0</v>
      </c>
      <c r="R133" s="222">
        <f>Q133*H133</f>
        <v>0</v>
      </c>
      <c r="S133" s="222">
        <v>0</v>
      </c>
      <c r="T133" s="223">
        <f>S133*H133</f>
        <v>0</v>
      </c>
      <c r="AR133" s="14" t="s">
        <v>166</v>
      </c>
      <c r="AT133" s="14" t="s">
        <v>161</v>
      </c>
      <c r="AU133" s="14" t="s">
        <v>80</v>
      </c>
      <c r="AY133" s="14" t="s">
        <v>158</v>
      </c>
      <c r="BE133" s="224">
        <f>IF(N133="základní",J133,0)</f>
        <v>0</v>
      </c>
      <c r="BF133" s="224">
        <f>IF(N133="snížená",J133,0)</f>
        <v>0</v>
      </c>
      <c r="BG133" s="224">
        <f>IF(N133="zákl. přenesená",J133,0)</f>
        <v>0</v>
      </c>
      <c r="BH133" s="224">
        <f>IF(N133="sníž. přenesená",J133,0)</f>
        <v>0</v>
      </c>
      <c r="BI133" s="224">
        <f>IF(N133="nulová",J133,0)</f>
        <v>0</v>
      </c>
      <c r="BJ133" s="14" t="s">
        <v>78</v>
      </c>
      <c r="BK133" s="224">
        <f>ROUND(I133*H133,2)</f>
        <v>0</v>
      </c>
      <c r="BL133" s="14" t="s">
        <v>166</v>
      </c>
      <c r="BM133" s="14" t="s">
        <v>615</v>
      </c>
    </row>
    <row r="134" s="1" customFormat="1">
      <c r="B134" s="35"/>
      <c r="C134" s="36"/>
      <c r="D134" s="225" t="s">
        <v>168</v>
      </c>
      <c r="E134" s="36"/>
      <c r="F134" s="226" t="s">
        <v>616</v>
      </c>
      <c r="G134" s="36"/>
      <c r="H134" s="36"/>
      <c r="I134" s="140"/>
      <c r="J134" s="36"/>
      <c r="K134" s="36"/>
      <c r="L134" s="40"/>
      <c r="M134" s="227"/>
      <c r="N134" s="76"/>
      <c r="O134" s="76"/>
      <c r="P134" s="76"/>
      <c r="Q134" s="76"/>
      <c r="R134" s="76"/>
      <c r="S134" s="76"/>
      <c r="T134" s="77"/>
      <c r="AT134" s="14" t="s">
        <v>168</v>
      </c>
      <c r="AU134" s="14" t="s">
        <v>80</v>
      </c>
    </row>
    <row r="135" s="12" customFormat="1">
      <c r="B135" s="228"/>
      <c r="C135" s="229"/>
      <c r="D135" s="225" t="s">
        <v>170</v>
      </c>
      <c r="E135" s="230" t="s">
        <v>1</v>
      </c>
      <c r="F135" s="231" t="s">
        <v>224</v>
      </c>
      <c r="G135" s="229"/>
      <c r="H135" s="232">
        <v>2</v>
      </c>
      <c r="I135" s="233"/>
      <c r="J135" s="229"/>
      <c r="K135" s="229"/>
      <c r="L135" s="234"/>
      <c r="M135" s="235"/>
      <c r="N135" s="236"/>
      <c r="O135" s="236"/>
      <c r="P135" s="236"/>
      <c r="Q135" s="236"/>
      <c r="R135" s="236"/>
      <c r="S135" s="236"/>
      <c r="T135" s="237"/>
      <c r="AT135" s="238" t="s">
        <v>170</v>
      </c>
      <c r="AU135" s="238" t="s">
        <v>80</v>
      </c>
      <c r="AV135" s="12" t="s">
        <v>80</v>
      </c>
      <c r="AW135" s="12" t="s">
        <v>34</v>
      </c>
      <c r="AX135" s="12" t="s">
        <v>78</v>
      </c>
      <c r="AY135" s="238" t="s">
        <v>158</v>
      </c>
    </row>
    <row r="136" s="1" customFormat="1" ht="22.5" customHeight="1">
      <c r="B136" s="35"/>
      <c r="C136" s="239" t="s">
        <v>231</v>
      </c>
      <c r="D136" s="239" t="s">
        <v>273</v>
      </c>
      <c r="E136" s="240" t="s">
        <v>274</v>
      </c>
      <c r="F136" s="241" t="s">
        <v>275</v>
      </c>
      <c r="G136" s="242" t="s">
        <v>276</v>
      </c>
      <c r="H136" s="243">
        <v>604.79999999999995</v>
      </c>
      <c r="I136" s="244"/>
      <c r="J136" s="245">
        <f>ROUND(I136*H136,2)</f>
        <v>0</v>
      </c>
      <c r="K136" s="241" t="s">
        <v>165</v>
      </c>
      <c r="L136" s="246"/>
      <c r="M136" s="247" t="s">
        <v>1</v>
      </c>
      <c r="N136" s="248" t="s">
        <v>42</v>
      </c>
      <c r="O136" s="76"/>
      <c r="P136" s="222">
        <f>O136*H136</f>
        <v>0</v>
      </c>
      <c r="Q136" s="222">
        <v>1</v>
      </c>
      <c r="R136" s="222">
        <f>Q136*H136</f>
        <v>604.79999999999995</v>
      </c>
      <c r="S136" s="222">
        <v>0</v>
      </c>
      <c r="T136" s="223">
        <f>S136*H136</f>
        <v>0</v>
      </c>
      <c r="AR136" s="14" t="s">
        <v>212</v>
      </c>
      <c r="AT136" s="14" t="s">
        <v>273</v>
      </c>
      <c r="AU136" s="14" t="s">
        <v>80</v>
      </c>
      <c r="AY136" s="14" t="s">
        <v>158</v>
      </c>
      <c r="BE136" s="224">
        <f>IF(N136="základní",J136,0)</f>
        <v>0</v>
      </c>
      <c r="BF136" s="224">
        <f>IF(N136="snížená",J136,0)</f>
        <v>0</v>
      </c>
      <c r="BG136" s="224">
        <f>IF(N136="zákl. přenesená",J136,0)</f>
        <v>0</v>
      </c>
      <c r="BH136" s="224">
        <f>IF(N136="sníž. přenesená",J136,0)</f>
        <v>0</v>
      </c>
      <c r="BI136" s="224">
        <f>IF(N136="nulová",J136,0)</f>
        <v>0</v>
      </c>
      <c r="BJ136" s="14" t="s">
        <v>78</v>
      </c>
      <c r="BK136" s="224">
        <f>ROUND(I136*H136,2)</f>
        <v>0</v>
      </c>
      <c r="BL136" s="14" t="s">
        <v>166</v>
      </c>
      <c r="BM136" s="14" t="s">
        <v>617</v>
      </c>
    </row>
    <row r="137" s="1" customFormat="1">
      <c r="B137" s="35"/>
      <c r="C137" s="36"/>
      <c r="D137" s="225" t="s">
        <v>168</v>
      </c>
      <c r="E137" s="36"/>
      <c r="F137" s="226" t="s">
        <v>275</v>
      </c>
      <c r="G137" s="36"/>
      <c r="H137" s="36"/>
      <c r="I137" s="140"/>
      <c r="J137" s="36"/>
      <c r="K137" s="36"/>
      <c r="L137" s="40"/>
      <c r="M137" s="227"/>
      <c r="N137" s="76"/>
      <c r="O137" s="76"/>
      <c r="P137" s="76"/>
      <c r="Q137" s="76"/>
      <c r="R137" s="76"/>
      <c r="S137" s="76"/>
      <c r="T137" s="77"/>
      <c r="AT137" s="14" t="s">
        <v>168</v>
      </c>
      <c r="AU137" s="14" t="s">
        <v>80</v>
      </c>
    </row>
    <row r="138" s="1" customFormat="1">
      <c r="B138" s="35"/>
      <c r="C138" s="36"/>
      <c r="D138" s="225" t="s">
        <v>278</v>
      </c>
      <c r="E138" s="36"/>
      <c r="F138" s="249" t="s">
        <v>279</v>
      </c>
      <c r="G138" s="36"/>
      <c r="H138" s="36"/>
      <c r="I138" s="140"/>
      <c r="J138" s="36"/>
      <c r="K138" s="36"/>
      <c r="L138" s="40"/>
      <c r="M138" s="227"/>
      <c r="N138" s="76"/>
      <c r="O138" s="76"/>
      <c r="P138" s="76"/>
      <c r="Q138" s="76"/>
      <c r="R138" s="76"/>
      <c r="S138" s="76"/>
      <c r="T138" s="77"/>
      <c r="AT138" s="14" t="s">
        <v>278</v>
      </c>
      <c r="AU138" s="14" t="s">
        <v>80</v>
      </c>
    </row>
    <row r="139" s="12" customFormat="1">
      <c r="B139" s="228"/>
      <c r="C139" s="229"/>
      <c r="D139" s="225" t="s">
        <v>170</v>
      </c>
      <c r="E139" s="230" t="s">
        <v>1</v>
      </c>
      <c r="F139" s="231" t="s">
        <v>618</v>
      </c>
      <c r="G139" s="229"/>
      <c r="H139" s="232">
        <v>604.79999999999995</v>
      </c>
      <c r="I139" s="233"/>
      <c r="J139" s="229"/>
      <c r="K139" s="229"/>
      <c r="L139" s="234"/>
      <c r="M139" s="235"/>
      <c r="N139" s="236"/>
      <c r="O139" s="236"/>
      <c r="P139" s="236"/>
      <c r="Q139" s="236"/>
      <c r="R139" s="236"/>
      <c r="S139" s="236"/>
      <c r="T139" s="237"/>
      <c r="AT139" s="238" t="s">
        <v>170</v>
      </c>
      <c r="AU139" s="238" t="s">
        <v>80</v>
      </c>
      <c r="AV139" s="12" t="s">
        <v>80</v>
      </c>
      <c r="AW139" s="12" t="s">
        <v>34</v>
      </c>
      <c r="AX139" s="12" t="s">
        <v>78</v>
      </c>
      <c r="AY139" s="238" t="s">
        <v>158</v>
      </c>
    </row>
    <row r="140" s="1" customFormat="1" ht="22.5" customHeight="1">
      <c r="B140" s="35"/>
      <c r="C140" s="239" t="s">
        <v>337</v>
      </c>
      <c r="D140" s="239" t="s">
        <v>273</v>
      </c>
      <c r="E140" s="240" t="s">
        <v>281</v>
      </c>
      <c r="F140" s="241" t="s">
        <v>282</v>
      </c>
      <c r="G140" s="242" t="s">
        <v>186</v>
      </c>
      <c r="H140" s="243">
        <v>32</v>
      </c>
      <c r="I140" s="244"/>
      <c r="J140" s="245">
        <f>ROUND(I140*H140,2)</f>
        <v>0</v>
      </c>
      <c r="K140" s="241" t="s">
        <v>165</v>
      </c>
      <c r="L140" s="246"/>
      <c r="M140" s="247" t="s">
        <v>1</v>
      </c>
      <c r="N140" s="248" t="s">
        <v>42</v>
      </c>
      <c r="O140" s="76"/>
      <c r="P140" s="222">
        <f>O140*H140</f>
        <v>0</v>
      </c>
      <c r="Q140" s="222">
        <v>0.00123</v>
      </c>
      <c r="R140" s="222">
        <f>Q140*H140</f>
        <v>0.039359999999999999</v>
      </c>
      <c r="S140" s="222">
        <v>0</v>
      </c>
      <c r="T140" s="223">
        <f>S140*H140</f>
        <v>0</v>
      </c>
      <c r="AR140" s="14" t="s">
        <v>212</v>
      </c>
      <c r="AT140" s="14" t="s">
        <v>273</v>
      </c>
      <c r="AU140" s="14" t="s">
        <v>80</v>
      </c>
      <c r="AY140" s="14" t="s">
        <v>158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4" t="s">
        <v>78</v>
      </c>
      <c r="BK140" s="224">
        <f>ROUND(I140*H140,2)</f>
        <v>0</v>
      </c>
      <c r="BL140" s="14" t="s">
        <v>166</v>
      </c>
      <c r="BM140" s="14" t="s">
        <v>619</v>
      </c>
    </row>
    <row r="141" s="1" customFormat="1">
      <c r="B141" s="35"/>
      <c r="C141" s="36"/>
      <c r="D141" s="225" t="s">
        <v>168</v>
      </c>
      <c r="E141" s="36"/>
      <c r="F141" s="226" t="s">
        <v>282</v>
      </c>
      <c r="G141" s="36"/>
      <c r="H141" s="36"/>
      <c r="I141" s="140"/>
      <c r="J141" s="36"/>
      <c r="K141" s="36"/>
      <c r="L141" s="40"/>
      <c r="M141" s="227"/>
      <c r="N141" s="76"/>
      <c r="O141" s="76"/>
      <c r="P141" s="76"/>
      <c r="Q141" s="76"/>
      <c r="R141" s="76"/>
      <c r="S141" s="76"/>
      <c r="T141" s="77"/>
      <c r="AT141" s="14" t="s">
        <v>168</v>
      </c>
      <c r="AU141" s="14" t="s">
        <v>80</v>
      </c>
    </row>
    <row r="142" s="1" customFormat="1">
      <c r="B142" s="35"/>
      <c r="C142" s="36"/>
      <c r="D142" s="225" t="s">
        <v>278</v>
      </c>
      <c r="E142" s="36"/>
      <c r="F142" s="249" t="s">
        <v>279</v>
      </c>
      <c r="G142" s="36"/>
      <c r="H142" s="36"/>
      <c r="I142" s="140"/>
      <c r="J142" s="36"/>
      <c r="K142" s="36"/>
      <c r="L142" s="40"/>
      <c r="M142" s="227"/>
      <c r="N142" s="76"/>
      <c r="O142" s="76"/>
      <c r="P142" s="76"/>
      <c r="Q142" s="76"/>
      <c r="R142" s="76"/>
      <c r="S142" s="76"/>
      <c r="T142" s="77"/>
      <c r="AT142" s="14" t="s">
        <v>278</v>
      </c>
      <c r="AU142" s="14" t="s">
        <v>80</v>
      </c>
    </row>
    <row r="143" s="12" customFormat="1">
      <c r="B143" s="228"/>
      <c r="C143" s="229"/>
      <c r="D143" s="225" t="s">
        <v>170</v>
      </c>
      <c r="E143" s="230" t="s">
        <v>1</v>
      </c>
      <c r="F143" s="231" t="s">
        <v>620</v>
      </c>
      <c r="G143" s="229"/>
      <c r="H143" s="232">
        <v>32</v>
      </c>
      <c r="I143" s="233"/>
      <c r="J143" s="229"/>
      <c r="K143" s="229"/>
      <c r="L143" s="234"/>
      <c r="M143" s="235"/>
      <c r="N143" s="236"/>
      <c r="O143" s="236"/>
      <c r="P143" s="236"/>
      <c r="Q143" s="236"/>
      <c r="R143" s="236"/>
      <c r="S143" s="236"/>
      <c r="T143" s="237"/>
      <c r="AT143" s="238" t="s">
        <v>170</v>
      </c>
      <c r="AU143" s="238" t="s">
        <v>80</v>
      </c>
      <c r="AV143" s="12" t="s">
        <v>80</v>
      </c>
      <c r="AW143" s="12" t="s">
        <v>34</v>
      </c>
      <c r="AX143" s="12" t="s">
        <v>78</v>
      </c>
      <c r="AY143" s="238" t="s">
        <v>158</v>
      </c>
    </row>
    <row r="144" s="1" customFormat="1" ht="22.5" customHeight="1">
      <c r="B144" s="35"/>
      <c r="C144" s="239" t="s">
        <v>323</v>
      </c>
      <c r="D144" s="239" t="s">
        <v>273</v>
      </c>
      <c r="E144" s="240" t="s">
        <v>621</v>
      </c>
      <c r="F144" s="241" t="s">
        <v>622</v>
      </c>
      <c r="G144" s="242" t="s">
        <v>276</v>
      </c>
      <c r="H144" s="243">
        <v>3</v>
      </c>
      <c r="I144" s="244"/>
      <c r="J144" s="245">
        <f>ROUND(I144*H144,2)</f>
        <v>0</v>
      </c>
      <c r="K144" s="241" t="s">
        <v>165</v>
      </c>
      <c r="L144" s="246"/>
      <c r="M144" s="247" t="s">
        <v>1</v>
      </c>
      <c r="N144" s="248" t="s">
        <v>42</v>
      </c>
      <c r="O144" s="76"/>
      <c r="P144" s="222">
        <f>O144*H144</f>
        <v>0</v>
      </c>
      <c r="Q144" s="222">
        <v>1</v>
      </c>
      <c r="R144" s="222">
        <f>Q144*H144</f>
        <v>3</v>
      </c>
      <c r="S144" s="222">
        <v>0</v>
      </c>
      <c r="T144" s="223">
        <f>S144*H144</f>
        <v>0</v>
      </c>
      <c r="AR144" s="14" t="s">
        <v>212</v>
      </c>
      <c r="AT144" s="14" t="s">
        <v>273</v>
      </c>
      <c r="AU144" s="14" t="s">
        <v>80</v>
      </c>
      <c r="AY144" s="14" t="s">
        <v>158</v>
      </c>
      <c r="BE144" s="224">
        <f>IF(N144="základní",J144,0)</f>
        <v>0</v>
      </c>
      <c r="BF144" s="224">
        <f>IF(N144="snížená",J144,0)</f>
        <v>0</v>
      </c>
      <c r="BG144" s="224">
        <f>IF(N144="zákl. přenesená",J144,0)</f>
        <v>0</v>
      </c>
      <c r="BH144" s="224">
        <f>IF(N144="sníž. přenesená",J144,0)</f>
        <v>0</v>
      </c>
      <c r="BI144" s="224">
        <f>IF(N144="nulová",J144,0)</f>
        <v>0</v>
      </c>
      <c r="BJ144" s="14" t="s">
        <v>78</v>
      </c>
      <c r="BK144" s="224">
        <f>ROUND(I144*H144,2)</f>
        <v>0</v>
      </c>
      <c r="BL144" s="14" t="s">
        <v>166</v>
      </c>
      <c r="BM144" s="14" t="s">
        <v>623</v>
      </c>
    </row>
    <row r="145" s="1" customFormat="1">
      <c r="B145" s="35"/>
      <c r="C145" s="36"/>
      <c r="D145" s="225" t="s">
        <v>168</v>
      </c>
      <c r="E145" s="36"/>
      <c r="F145" s="226" t="s">
        <v>622</v>
      </c>
      <c r="G145" s="36"/>
      <c r="H145" s="36"/>
      <c r="I145" s="140"/>
      <c r="J145" s="36"/>
      <c r="K145" s="36"/>
      <c r="L145" s="40"/>
      <c r="M145" s="227"/>
      <c r="N145" s="76"/>
      <c r="O145" s="76"/>
      <c r="P145" s="76"/>
      <c r="Q145" s="76"/>
      <c r="R145" s="76"/>
      <c r="S145" s="76"/>
      <c r="T145" s="77"/>
      <c r="AT145" s="14" t="s">
        <v>168</v>
      </c>
      <c r="AU145" s="14" t="s">
        <v>80</v>
      </c>
    </row>
    <row r="146" s="1" customFormat="1">
      <c r="B146" s="35"/>
      <c r="C146" s="36"/>
      <c r="D146" s="225" t="s">
        <v>278</v>
      </c>
      <c r="E146" s="36"/>
      <c r="F146" s="249" t="s">
        <v>279</v>
      </c>
      <c r="G146" s="36"/>
      <c r="H146" s="36"/>
      <c r="I146" s="140"/>
      <c r="J146" s="36"/>
      <c r="K146" s="36"/>
      <c r="L146" s="40"/>
      <c r="M146" s="227"/>
      <c r="N146" s="76"/>
      <c r="O146" s="76"/>
      <c r="P146" s="76"/>
      <c r="Q146" s="76"/>
      <c r="R146" s="76"/>
      <c r="S146" s="76"/>
      <c r="T146" s="77"/>
      <c r="AT146" s="14" t="s">
        <v>278</v>
      </c>
      <c r="AU146" s="14" t="s">
        <v>80</v>
      </c>
    </row>
    <row r="147" s="12" customFormat="1">
      <c r="B147" s="228"/>
      <c r="C147" s="229"/>
      <c r="D147" s="225" t="s">
        <v>170</v>
      </c>
      <c r="E147" s="230" t="s">
        <v>1</v>
      </c>
      <c r="F147" s="231" t="s">
        <v>624</v>
      </c>
      <c r="G147" s="229"/>
      <c r="H147" s="232">
        <v>3</v>
      </c>
      <c r="I147" s="233"/>
      <c r="J147" s="229"/>
      <c r="K147" s="229"/>
      <c r="L147" s="234"/>
      <c r="M147" s="235"/>
      <c r="N147" s="236"/>
      <c r="O147" s="236"/>
      <c r="P147" s="236"/>
      <c r="Q147" s="236"/>
      <c r="R147" s="236"/>
      <c r="S147" s="236"/>
      <c r="T147" s="237"/>
      <c r="AT147" s="238" t="s">
        <v>170</v>
      </c>
      <c r="AU147" s="238" t="s">
        <v>80</v>
      </c>
      <c r="AV147" s="12" t="s">
        <v>80</v>
      </c>
      <c r="AW147" s="12" t="s">
        <v>34</v>
      </c>
      <c r="AX147" s="12" t="s">
        <v>78</v>
      </c>
      <c r="AY147" s="238" t="s">
        <v>158</v>
      </c>
    </row>
    <row r="148" s="1" customFormat="1" ht="22.5" customHeight="1">
      <c r="B148" s="35"/>
      <c r="C148" s="239" t="s">
        <v>225</v>
      </c>
      <c r="D148" s="239" t="s">
        <v>273</v>
      </c>
      <c r="E148" s="240" t="s">
        <v>543</v>
      </c>
      <c r="F148" s="241" t="s">
        <v>544</v>
      </c>
      <c r="G148" s="242" t="s">
        <v>186</v>
      </c>
      <c r="H148" s="243">
        <v>24</v>
      </c>
      <c r="I148" s="244"/>
      <c r="J148" s="245">
        <f>ROUND(I148*H148,2)</f>
        <v>0</v>
      </c>
      <c r="K148" s="241" t="s">
        <v>165</v>
      </c>
      <c r="L148" s="246"/>
      <c r="M148" s="247" t="s">
        <v>1</v>
      </c>
      <c r="N148" s="248" t="s">
        <v>42</v>
      </c>
      <c r="O148" s="76"/>
      <c r="P148" s="222">
        <f>O148*H148</f>
        <v>0</v>
      </c>
      <c r="Q148" s="222">
        <v>0</v>
      </c>
      <c r="R148" s="222">
        <f>Q148*H148</f>
        <v>0</v>
      </c>
      <c r="S148" s="222">
        <v>0</v>
      </c>
      <c r="T148" s="223">
        <f>S148*H148</f>
        <v>0</v>
      </c>
      <c r="AR148" s="14" t="s">
        <v>212</v>
      </c>
      <c r="AT148" s="14" t="s">
        <v>273</v>
      </c>
      <c r="AU148" s="14" t="s">
        <v>80</v>
      </c>
      <c r="AY148" s="14" t="s">
        <v>158</v>
      </c>
      <c r="BE148" s="224">
        <f>IF(N148="základní",J148,0)</f>
        <v>0</v>
      </c>
      <c r="BF148" s="224">
        <f>IF(N148="snížená",J148,0)</f>
        <v>0</v>
      </c>
      <c r="BG148" s="224">
        <f>IF(N148="zákl. přenesená",J148,0)</f>
        <v>0</v>
      </c>
      <c r="BH148" s="224">
        <f>IF(N148="sníž. přenesená",J148,0)</f>
        <v>0</v>
      </c>
      <c r="BI148" s="224">
        <f>IF(N148="nulová",J148,0)</f>
        <v>0</v>
      </c>
      <c r="BJ148" s="14" t="s">
        <v>78</v>
      </c>
      <c r="BK148" s="224">
        <f>ROUND(I148*H148,2)</f>
        <v>0</v>
      </c>
      <c r="BL148" s="14" t="s">
        <v>166</v>
      </c>
      <c r="BM148" s="14" t="s">
        <v>625</v>
      </c>
    </row>
    <row r="149" s="1" customFormat="1">
      <c r="B149" s="35"/>
      <c r="C149" s="36"/>
      <c r="D149" s="225" t="s">
        <v>168</v>
      </c>
      <c r="E149" s="36"/>
      <c r="F149" s="226" t="s">
        <v>544</v>
      </c>
      <c r="G149" s="36"/>
      <c r="H149" s="36"/>
      <c r="I149" s="140"/>
      <c r="J149" s="36"/>
      <c r="K149" s="36"/>
      <c r="L149" s="40"/>
      <c r="M149" s="227"/>
      <c r="N149" s="76"/>
      <c r="O149" s="76"/>
      <c r="P149" s="76"/>
      <c r="Q149" s="76"/>
      <c r="R149" s="76"/>
      <c r="S149" s="76"/>
      <c r="T149" s="77"/>
      <c r="AT149" s="14" t="s">
        <v>168</v>
      </c>
      <c r="AU149" s="14" t="s">
        <v>80</v>
      </c>
    </row>
    <row r="150" s="1" customFormat="1">
      <c r="B150" s="35"/>
      <c r="C150" s="36"/>
      <c r="D150" s="225" t="s">
        <v>278</v>
      </c>
      <c r="E150" s="36"/>
      <c r="F150" s="249" t="s">
        <v>279</v>
      </c>
      <c r="G150" s="36"/>
      <c r="H150" s="36"/>
      <c r="I150" s="140"/>
      <c r="J150" s="36"/>
      <c r="K150" s="36"/>
      <c r="L150" s="40"/>
      <c r="M150" s="227"/>
      <c r="N150" s="76"/>
      <c r="O150" s="76"/>
      <c r="P150" s="76"/>
      <c r="Q150" s="76"/>
      <c r="R150" s="76"/>
      <c r="S150" s="76"/>
      <c r="T150" s="77"/>
      <c r="AT150" s="14" t="s">
        <v>278</v>
      </c>
      <c r="AU150" s="14" t="s">
        <v>80</v>
      </c>
    </row>
    <row r="151" s="12" customFormat="1">
      <c r="B151" s="228"/>
      <c r="C151" s="229"/>
      <c r="D151" s="225" t="s">
        <v>170</v>
      </c>
      <c r="E151" s="230" t="s">
        <v>1</v>
      </c>
      <c r="F151" s="231" t="s">
        <v>626</v>
      </c>
      <c r="G151" s="229"/>
      <c r="H151" s="232">
        <v>24</v>
      </c>
      <c r="I151" s="233"/>
      <c r="J151" s="229"/>
      <c r="K151" s="229"/>
      <c r="L151" s="234"/>
      <c r="M151" s="235"/>
      <c r="N151" s="236"/>
      <c r="O151" s="236"/>
      <c r="P151" s="236"/>
      <c r="Q151" s="236"/>
      <c r="R151" s="236"/>
      <c r="S151" s="236"/>
      <c r="T151" s="237"/>
      <c r="AT151" s="238" t="s">
        <v>170</v>
      </c>
      <c r="AU151" s="238" t="s">
        <v>80</v>
      </c>
      <c r="AV151" s="12" t="s">
        <v>80</v>
      </c>
      <c r="AW151" s="12" t="s">
        <v>34</v>
      </c>
      <c r="AX151" s="12" t="s">
        <v>78</v>
      </c>
      <c r="AY151" s="238" t="s">
        <v>158</v>
      </c>
    </row>
    <row r="152" s="1" customFormat="1" ht="22.5" customHeight="1">
      <c r="B152" s="35"/>
      <c r="C152" s="239" t="s">
        <v>310</v>
      </c>
      <c r="D152" s="239" t="s">
        <v>273</v>
      </c>
      <c r="E152" s="240" t="s">
        <v>296</v>
      </c>
      <c r="F152" s="241" t="s">
        <v>297</v>
      </c>
      <c r="G152" s="242" t="s">
        <v>186</v>
      </c>
      <c r="H152" s="243">
        <v>8</v>
      </c>
      <c r="I152" s="244"/>
      <c r="J152" s="245">
        <f>ROUND(I152*H152,2)</f>
        <v>0</v>
      </c>
      <c r="K152" s="241" t="s">
        <v>165</v>
      </c>
      <c r="L152" s="246"/>
      <c r="M152" s="247" t="s">
        <v>1</v>
      </c>
      <c r="N152" s="248" t="s">
        <v>42</v>
      </c>
      <c r="O152" s="76"/>
      <c r="P152" s="222">
        <f>O152*H152</f>
        <v>0</v>
      </c>
      <c r="Q152" s="222">
        <v>0</v>
      </c>
      <c r="R152" s="222">
        <f>Q152*H152</f>
        <v>0</v>
      </c>
      <c r="S152" s="222">
        <v>0</v>
      </c>
      <c r="T152" s="223">
        <f>S152*H152</f>
        <v>0</v>
      </c>
      <c r="AR152" s="14" t="s">
        <v>212</v>
      </c>
      <c r="AT152" s="14" t="s">
        <v>273</v>
      </c>
      <c r="AU152" s="14" t="s">
        <v>80</v>
      </c>
      <c r="AY152" s="14" t="s">
        <v>158</v>
      </c>
      <c r="BE152" s="224">
        <f>IF(N152="základní",J152,0)</f>
        <v>0</v>
      </c>
      <c r="BF152" s="224">
        <f>IF(N152="snížená",J152,0)</f>
        <v>0</v>
      </c>
      <c r="BG152" s="224">
        <f>IF(N152="zákl. přenesená",J152,0)</f>
        <v>0</v>
      </c>
      <c r="BH152" s="224">
        <f>IF(N152="sníž. přenesená",J152,0)</f>
        <v>0</v>
      </c>
      <c r="BI152" s="224">
        <f>IF(N152="nulová",J152,0)</f>
        <v>0</v>
      </c>
      <c r="BJ152" s="14" t="s">
        <v>78</v>
      </c>
      <c r="BK152" s="224">
        <f>ROUND(I152*H152,2)</f>
        <v>0</v>
      </c>
      <c r="BL152" s="14" t="s">
        <v>166</v>
      </c>
      <c r="BM152" s="14" t="s">
        <v>627</v>
      </c>
    </row>
    <row r="153" s="1" customFormat="1">
      <c r="B153" s="35"/>
      <c r="C153" s="36"/>
      <c r="D153" s="225" t="s">
        <v>168</v>
      </c>
      <c r="E153" s="36"/>
      <c r="F153" s="226" t="s">
        <v>297</v>
      </c>
      <c r="G153" s="36"/>
      <c r="H153" s="36"/>
      <c r="I153" s="140"/>
      <c r="J153" s="36"/>
      <c r="K153" s="36"/>
      <c r="L153" s="40"/>
      <c r="M153" s="227"/>
      <c r="N153" s="76"/>
      <c r="O153" s="76"/>
      <c r="P153" s="76"/>
      <c r="Q153" s="76"/>
      <c r="R153" s="76"/>
      <c r="S153" s="76"/>
      <c r="T153" s="77"/>
      <c r="AT153" s="14" t="s">
        <v>168</v>
      </c>
      <c r="AU153" s="14" t="s">
        <v>80</v>
      </c>
    </row>
    <row r="154" s="1" customFormat="1">
      <c r="B154" s="35"/>
      <c r="C154" s="36"/>
      <c r="D154" s="225" t="s">
        <v>278</v>
      </c>
      <c r="E154" s="36"/>
      <c r="F154" s="249" t="s">
        <v>628</v>
      </c>
      <c r="G154" s="36"/>
      <c r="H154" s="36"/>
      <c r="I154" s="140"/>
      <c r="J154" s="36"/>
      <c r="K154" s="36"/>
      <c r="L154" s="40"/>
      <c r="M154" s="227"/>
      <c r="N154" s="76"/>
      <c r="O154" s="76"/>
      <c r="P154" s="76"/>
      <c r="Q154" s="76"/>
      <c r="R154" s="76"/>
      <c r="S154" s="76"/>
      <c r="T154" s="77"/>
      <c r="AT154" s="14" t="s">
        <v>278</v>
      </c>
      <c r="AU154" s="14" t="s">
        <v>80</v>
      </c>
    </row>
    <row r="155" s="12" customFormat="1">
      <c r="B155" s="228"/>
      <c r="C155" s="229"/>
      <c r="D155" s="225" t="s">
        <v>170</v>
      </c>
      <c r="E155" s="230" t="s">
        <v>1</v>
      </c>
      <c r="F155" s="231" t="s">
        <v>585</v>
      </c>
      <c r="G155" s="229"/>
      <c r="H155" s="232">
        <v>8</v>
      </c>
      <c r="I155" s="233"/>
      <c r="J155" s="229"/>
      <c r="K155" s="229"/>
      <c r="L155" s="234"/>
      <c r="M155" s="235"/>
      <c r="N155" s="236"/>
      <c r="O155" s="236"/>
      <c r="P155" s="236"/>
      <c r="Q155" s="236"/>
      <c r="R155" s="236"/>
      <c r="S155" s="236"/>
      <c r="T155" s="237"/>
      <c r="AT155" s="238" t="s">
        <v>170</v>
      </c>
      <c r="AU155" s="238" t="s">
        <v>80</v>
      </c>
      <c r="AV155" s="12" t="s">
        <v>80</v>
      </c>
      <c r="AW155" s="12" t="s">
        <v>34</v>
      </c>
      <c r="AX155" s="12" t="s">
        <v>78</v>
      </c>
      <c r="AY155" s="238" t="s">
        <v>158</v>
      </c>
    </row>
    <row r="156" s="11" customFormat="1" ht="25.92" customHeight="1">
      <c r="B156" s="197"/>
      <c r="C156" s="198"/>
      <c r="D156" s="199" t="s">
        <v>70</v>
      </c>
      <c r="E156" s="200" t="s">
        <v>316</v>
      </c>
      <c r="F156" s="200" t="s">
        <v>317</v>
      </c>
      <c r="G156" s="198"/>
      <c r="H156" s="198"/>
      <c r="I156" s="201"/>
      <c r="J156" s="202">
        <f>BK156</f>
        <v>0</v>
      </c>
      <c r="K156" s="198"/>
      <c r="L156" s="203"/>
      <c r="M156" s="204"/>
      <c r="N156" s="205"/>
      <c r="O156" s="205"/>
      <c r="P156" s="206">
        <f>SUM(P157:P187)</f>
        <v>0</v>
      </c>
      <c r="Q156" s="205"/>
      <c r="R156" s="206">
        <f>SUM(R157:R187)</f>
        <v>0</v>
      </c>
      <c r="S156" s="205"/>
      <c r="T156" s="207">
        <f>SUM(T157:T187)</f>
        <v>0</v>
      </c>
      <c r="AR156" s="208" t="s">
        <v>166</v>
      </c>
      <c r="AT156" s="209" t="s">
        <v>70</v>
      </c>
      <c r="AU156" s="209" t="s">
        <v>71</v>
      </c>
      <c r="AY156" s="208" t="s">
        <v>158</v>
      </c>
      <c r="BK156" s="210">
        <f>SUM(BK157:BK187)</f>
        <v>0</v>
      </c>
    </row>
    <row r="157" s="1" customFormat="1" ht="22.5" customHeight="1">
      <c r="B157" s="35"/>
      <c r="C157" s="213" t="s">
        <v>259</v>
      </c>
      <c r="D157" s="213" t="s">
        <v>161</v>
      </c>
      <c r="E157" s="214" t="s">
        <v>319</v>
      </c>
      <c r="F157" s="215" t="s">
        <v>320</v>
      </c>
      <c r="G157" s="216" t="s">
        <v>186</v>
      </c>
      <c r="H157" s="217">
        <v>31</v>
      </c>
      <c r="I157" s="218"/>
      <c r="J157" s="219">
        <f>ROUND(I157*H157,2)</f>
        <v>0</v>
      </c>
      <c r="K157" s="215" t="s">
        <v>165</v>
      </c>
      <c r="L157" s="40"/>
      <c r="M157" s="220" t="s">
        <v>1</v>
      </c>
      <c r="N157" s="221" t="s">
        <v>42</v>
      </c>
      <c r="O157" s="76"/>
      <c r="P157" s="222">
        <f>O157*H157</f>
        <v>0</v>
      </c>
      <c r="Q157" s="222">
        <v>0</v>
      </c>
      <c r="R157" s="222">
        <f>Q157*H157</f>
        <v>0</v>
      </c>
      <c r="S157" s="222">
        <v>0</v>
      </c>
      <c r="T157" s="223">
        <f>S157*H157</f>
        <v>0</v>
      </c>
      <c r="AR157" s="14" t="s">
        <v>321</v>
      </c>
      <c r="AT157" s="14" t="s">
        <v>161</v>
      </c>
      <c r="AU157" s="14" t="s">
        <v>78</v>
      </c>
      <c r="AY157" s="14" t="s">
        <v>158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4" t="s">
        <v>78</v>
      </c>
      <c r="BK157" s="224">
        <f>ROUND(I157*H157,2)</f>
        <v>0</v>
      </c>
      <c r="BL157" s="14" t="s">
        <v>321</v>
      </c>
      <c r="BM157" s="14" t="s">
        <v>629</v>
      </c>
    </row>
    <row r="158" s="1" customFormat="1">
      <c r="B158" s="35"/>
      <c r="C158" s="36"/>
      <c r="D158" s="225" t="s">
        <v>168</v>
      </c>
      <c r="E158" s="36"/>
      <c r="F158" s="226" t="s">
        <v>320</v>
      </c>
      <c r="G158" s="36"/>
      <c r="H158" s="36"/>
      <c r="I158" s="140"/>
      <c r="J158" s="36"/>
      <c r="K158" s="36"/>
      <c r="L158" s="40"/>
      <c r="M158" s="227"/>
      <c r="N158" s="76"/>
      <c r="O158" s="76"/>
      <c r="P158" s="76"/>
      <c r="Q158" s="76"/>
      <c r="R158" s="76"/>
      <c r="S158" s="76"/>
      <c r="T158" s="77"/>
      <c r="AT158" s="14" t="s">
        <v>168</v>
      </c>
      <c r="AU158" s="14" t="s">
        <v>78</v>
      </c>
    </row>
    <row r="159" s="12" customFormat="1">
      <c r="B159" s="228"/>
      <c r="C159" s="229"/>
      <c r="D159" s="225" t="s">
        <v>170</v>
      </c>
      <c r="E159" s="230" t="s">
        <v>1</v>
      </c>
      <c r="F159" s="231" t="s">
        <v>630</v>
      </c>
      <c r="G159" s="229"/>
      <c r="H159" s="232">
        <v>31</v>
      </c>
      <c r="I159" s="233"/>
      <c r="J159" s="229"/>
      <c r="K159" s="229"/>
      <c r="L159" s="234"/>
      <c r="M159" s="235"/>
      <c r="N159" s="236"/>
      <c r="O159" s="236"/>
      <c r="P159" s="236"/>
      <c r="Q159" s="236"/>
      <c r="R159" s="236"/>
      <c r="S159" s="236"/>
      <c r="T159" s="237"/>
      <c r="AT159" s="238" t="s">
        <v>170</v>
      </c>
      <c r="AU159" s="238" t="s">
        <v>78</v>
      </c>
      <c r="AV159" s="12" t="s">
        <v>80</v>
      </c>
      <c r="AW159" s="12" t="s">
        <v>34</v>
      </c>
      <c r="AX159" s="12" t="s">
        <v>78</v>
      </c>
      <c r="AY159" s="238" t="s">
        <v>158</v>
      </c>
    </row>
    <row r="160" s="1" customFormat="1" ht="22.5" customHeight="1">
      <c r="B160" s="35"/>
      <c r="C160" s="213" t="s">
        <v>253</v>
      </c>
      <c r="D160" s="213" t="s">
        <v>161</v>
      </c>
      <c r="E160" s="214" t="s">
        <v>324</v>
      </c>
      <c r="F160" s="215" t="s">
        <v>325</v>
      </c>
      <c r="G160" s="216" t="s">
        <v>186</v>
      </c>
      <c r="H160" s="217">
        <v>31</v>
      </c>
      <c r="I160" s="218"/>
      <c r="J160" s="219">
        <f>ROUND(I160*H160,2)</f>
        <v>0</v>
      </c>
      <c r="K160" s="215" t="s">
        <v>165</v>
      </c>
      <c r="L160" s="40"/>
      <c r="M160" s="220" t="s">
        <v>1</v>
      </c>
      <c r="N160" s="221" t="s">
        <v>42</v>
      </c>
      <c r="O160" s="76"/>
      <c r="P160" s="222">
        <f>O160*H160</f>
        <v>0</v>
      </c>
      <c r="Q160" s="222">
        <v>0</v>
      </c>
      <c r="R160" s="222">
        <f>Q160*H160</f>
        <v>0</v>
      </c>
      <c r="S160" s="222">
        <v>0</v>
      </c>
      <c r="T160" s="223">
        <f>S160*H160</f>
        <v>0</v>
      </c>
      <c r="AR160" s="14" t="s">
        <v>321</v>
      </c>
      <c r="AT160" s="14" t="s">
        <v>161</v>
      </c>
      <c r="AU160" s="14" t="s">
        <v>78</v>
      </c>
      <c r="AY160" s="14" t="s">
        <v>158</v>
      </c>
      <c r="BE160" s="224">
        <f>IF(N160="základní",J160,0)</f>
        <v>0</v>
      </c>
      <c r="BF160" s="224">
        <f>IF(N160="snížená",J160,0)</f>
        <v>0</v>
      </c>
      <c r="BG160" s="224">
        <f>IF(N160="zákl. přenesená",J160,0)</f>
        <v>0</v>
      </c>
      <c r="BH160" s="224">
        <f>IF(N160="sníž. přenesená",J160,0)</f>
        <v>0</v>
      </c>
      <c r="BI160" s="224">
        <f>IF(N160="nulová",J160,0)</f>
        <v>0</v>
      </c>
      <c r="BJ160" s="14" t="s">
        <v>78</v>
      </c>
      <c r="BK160" s="224">
        <f>ROUND(I160*H160,2)</f>
        <v>0</v>
      </c>
      <c r="BL160" s="14" t="s">
        <v>321</v>
      </c>
      <c r="BM160" s="14" t="s">
        <v>631</v>
      </c>
    </row>
    <row r="161" s="1" customFormat="1">
      <c r="B161" s="35"/>
      <c r="C161" s="36"/>
      <c r="D161" s="225" t="s">
        <v>168</v>
      </c>
      <c r="E161" s="36"/>
      <c r="F161" s="226" t="s">
        <v>327</v>
      </c>
      <c r="G161" s="36"/>
      <c r="H161" s="36"/>
      <c r="I161" s="140"/>
      <c r="J161" s="36"/>
      <c r="K161" s="36"/>
      <c r="L161" s="40"/>
      <c r="M161" s="227"/>
      <c r="N161" s="76"/>
      <c r="O161" s="76"/>
      <c r="P161" s="76"/>
      <c r="Q161" s="76"/>
      <c r="R161" s="76"/>
      <c r="S161" s="76"/>
      <c r="T161" s="77"/>
      <c r="AT161" s="14" t="s">
        <v>168</v>
      </c>
      <c r="AU161" s="14" t="s">
        <v>78</v>
      </c>
    </row>
    <row r="162" s="12" customFormat="1">
      <c r="B162" s="228"/>
      <c r="C162" s="229"/>
      <c r="D162" s="225" t="s">
        <v>170</v>
      </c>
      <c r="E162" s="230" t="s">
        <v>1</v>
      </c>
      <c r="F162" s="231" t="s">
        <v>630</v>
      </c>
      <c r="G162" s="229"/>
      <c r="H162" s="232">
        <v>31</v>
      </c>
      <c r="I162" s="233"/>
      <c r="J162" s="229"/>
      <c r="K162" s="229"/>
      <c r="L162" s="234"/>
      <c r="M162" s="235"/>
      <c r="N162" s="236"/>
      <c r="O162" s="236"/>
      <c r="P162" s="236"/>
      <c r="Q162" s="236"/>
      <c r="R162" s="236"/>
      <c r="S162" s="236"/>
      <c r="T162" s="237"/>
      <c r="AT162" s="238" t="s">
        <v>170</v>
      </c>
      <c r="AU162" s="238" t="s">
        <v>78</v>
      </c>
      <c r="AV162" s="12" t="s">
        <v>80</v>
      </c>
      <c r="AW162" s="12" t="s">
        <v>34</v>
      </c>
      <c r="AX162" s="12" t="s">
        <v>78</v>
      </c>
      <c r="AY162" s="238" t="s">
        <v>158</v>
      </c>
    </row>
    <row r="163" s="1" customFormat="1" ht="22.5" customHeight="1">
      <c r="B163" s="35"/>
      <c r="C163" s="213" t="s">
        <v>318</v>
      </c>
      <c r="D163" s="213" t="s">
        <v>161</v>
      </c>
      <c r="E163" s="214" t="s">
        <v>329</v>
      </c>
      <c r="F163" s="215" t="s">
        <v>330</v>
      </c>
      <c r="G163" s="216" t="s">
        <v>186</v>
      </c>
      <c r="H163" s="217">
        <v>4</v>
      </c>
      <c r="I163" s="218"/>
      <c r="J163" s="219">
        <f>ROUND(I163*H163,2)</f>
        <v>0</v>
      </c>
      <c r="K163" s="215" t="s">
        <v>165</v>
      </c>
      <c r="L163" s="40"/>
      <c r="M163" s="220" t="s">
        <v>1</v>
      </c>
      <c r="N163" s="221" t="s">
        <v>42</v>
      </c>
      <c r="O163" s="76"/>
      <c r="P163" s="222">
        <f>O163*H163</f>
        <v>0</v>
      </c>
      <c r="Q163" s="222">
        <v>0</v>
      </c>
      <c r="R163" s="222">
        <f>Q163*H163</f>
        <v>0</v>
      </c>
      <c r="S163" s="222">
        <v>0</v>
      </c>
      <c r="T163" s="223">
        <f>S163*H163</f>
        <v>0</v>
      </c>
      <c r="AR163" s="14" t="s">
        <v>321</v>
      </c>
      <c r="AT163" s="14" t="s">
        <v>161</v>
      </c>
      <c r="AU163" s="14" t="s">
        <v>78</v>
      </c>
      <c r="AY163" s="14" t="s">
        <v>158</v>
      </c>
      <c r="BE163" s="224">
        <f>IF(N163="základní",J163,0)</f>
        <v>0</v>
      </c>
      <c r="BF163" s="224">
        <f>IF(N163="snížená",J163,0)</f>
        <v>0</v>
      </c>
      <c r="BG163" s="224">
        <f>IF(N163="zákl. přenesená",J163,0)</f>
        <v>0</v>
      </c>
      <c r="BH163" s="224">
        <f>IF(N163="sníž. přenesená",J163,0)</f>
        <v>0</v>
      </c>
      <c r="BI163" s="224">
        <f>IF(N163="nulová",J163,0)</f>
        <v>0</v>
      </c>
      <c r="BJ163" s="14" t="s">
        <v>78</v>
      </c>
      <c r="BK163" s="224">
        <f>ROUND(I163*H163,2)</f>
        <v>0</v>
      </c>
      <c r="BL163" s="14" t="s">
        <v>321</v>
      </c>
      <c r="BM163" s="14" t="s">
        <v>632</v>
      </c>
    </row>
    <row r="164" s="1" customFormat="1">
      <c r="B164" s="35"/>
      <c r="C164" s="36"/>
      <c r="D164" s="225" t="s">
        <v>168</v>
      </c>
      <c r="E164" s="36"/>
      <c r="F164" s="226" t="s">
        <v>332</v>
      </c>
      <c r="G164" s="36"/>
      <c r="H164" s="36"/>
      <c r="I164" s="140"/>
      <c r="J164" s="36"/>
      <c r="K164" s="36"/>
      <c r="L164" s="40"/>
      <c r="M164" s="227"/>
      <c r="N164" s="76"/>
      <c r="O164" s="76"/>
      <c r="P164" s="76"/>
      <c r="Q164" s="76"/>
      <c r="R164" s="76"/>
      <c r="S164" s="76"/>
      <c r="T164" s="77"/>
      <c r="AT164" s="14" t="s">
        <v>168</v>
      </c>
      <c r="AU164" s="14" t="s">
        <v>78</v>
      </c>
    </row>
    <row r="165" s="12" customFormat="1">
      <c r="B165" s="228"/>
      <c r="C165" s="229"/>
      <c r="D165" s="225" t="s">
        <v>170</v>
      </c>
      <c r="E165" s="230" t="s">
        <v>1</v>
      </c>
      <c r="F165" s="231" t="s">
        <v>218</v>
      </c>
      <c r="G165" s="229"/>
      <c r="H165" s="232">
        <v>4</v>
      </c>
      <c r="I165" s="233"/>
      <c r="J165" s="229"/>
      <c r="K165" s="229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170</v>
      </c>
      <c r="AU165" s="238" t="s">
        <v>78</v>
      </c>
      <c r="AV165" s="12" t="s">
        <v>80</v>
      </c>
      <c r="AW165" s="12" t="s">
        <v>34</v>
      </c>
      <c r="AX165" s="12" t="s">
        <v>78</v>
      </c>
      <c r="AY165" s="238" t="s">
        <v>158</v>
      </c>
    </row>
    <row r="166" s="1" customFormat="1" ht="22.5" customHeight="1">
      <c r="B166" s="35"/>
      <c r="C166" s="213" t="s">
        <v>333</v>
      </c>
      <c r="D166" s="213" t="s">
        <v>161</v>
      </c>
      <c r="E166" s="214" t="s">
        <v>334</v>
      </c>
      <c r="F166" s="215" t="s">
        <v>335</v>
      </c>
      <c r="G166" s="216" t="s">
        <v>186</v>
      </c>
      <c r="H166" s="217">
        <v>4</v>
      </c>
      <c r="I166" s="218"/>
      <c r="J166" s="219">
        <f>ROUND(I166*H166,2)</f>
        <v>0</v>
      </c>
      <c r="K166" s="215" t="s">
        <v>165</v>
      </c>
      <c r="L166" s="40"/>
      <c r="M166" s="220" t="s">
        <v>1</v>
      </c>
      <c r="N166" s="221" t="s">
        <v>42</v>
      </c>
      <c r="O166" s="76"/>
      <c r="P166" s="222">
        <f>O166*H166</f>
        <v>0</v>
      </c>
      <c r="Q166" s="222">
        <v>0</v>
      </c>
      <c r="R166" s="222">
        <f>Q166*H166</f>
        <v>0</v>
      </c>
      <c r="S166" s="222">
        <v>0</v>
      </c>
      <c r="T166" s="223">
        <f>S166*H166</f>
        <v>0</v>
      </c>
      <c r="AR166" s="14" t="s">
        <v>321</v>
      </c>
      <c r="AT166" s="14" t="s">
        <v>161</v>
      </c>
      <c r="AU166" s="14" t="s">
        <v>78</v>
      </c>
      <c r="AY166" s="14" t="s">
        <v>158</v>
      </c>
      <c r="BE166" s="224">
        <f>IF(N166="základní",J166,0)</f>
        <v>0</v>
      </c>
      <c r="BF166" s="224">
        <f>IF(N166="snížená",J166,0)</f>
        <v>0</v>
      </c>
      <c r="BG166" s="224">
        <f>IF(N166="zákl. přenesená",J166,0)</f>
        <v>0</v>
      </c>
      <c r="BH166" s="224">
        <f>IF(N166="sníž. přenesená",J166,0)</f>
        <v>0</v>
      </c>
      <c r="BI166" s="224">
        <f>IF(N166="nulová",J166,0)</f>
        <v>0</v>
      </c>
      <c r="BJ166" s="14" t="s">
        <v>78</v>
      </c>
      <c r="BK166" s="224">
        <f>ROUND(I166*H166,2)</f>
        <v>0</v>
      </c>
      <c r="BL166" s="14" t="s">
        <v>321</v>
      </c>
      <c r="BM166" s="14" t="s">
        <v>633</v>
      </c>
    </row>
    <row r="167" s="1" customFormat="1">
      <c r="B167" s="35"/>
      <c r="C167" s="36"/>
      <c r="D167" s="225" t="s">
        <v>168</v>
      </c>
      <c r="E167" s="36"/>
      <c r="F167" s="226" t="s">
        <v>335</v>
      </c>
      <c r="G167" s="36"/>
      <c r="H167" s="36"/>
      <c r="I167" s="140"/>
      <c r="J167" s="36"/>
      <c r="K167" s="36"/>
      <c r="L167" s="40"/>
      <c r="M167" s="227"/>
      <c r="N167" s="76"/>
      <c r="O167" s="76"/>
      <c r="P167" s="76"/>
      <c r="Q167" s="76"/>
      <c r="R167" s="76"/>
      <c r="S167" s="76"/>
      <c r="T167" s="77"/>
      <c r="AT167" s="14" t="s">
        <v>168</v>
      </c>
      <c r="AU167" s="14" t="s">
        <v>78</v>
      </c>
    </row>
    <row r="168" s="12" customFormat="1">
      <c r="B168" s="228"/>
      <c r="C168" s="229"/>
      <c r="D168" s="225" t="s">
        <v>170</v>
      </c>
      <c r="E168" s="230" t="s">
        <v>1</v>
      </c>
      <c r="F168" s="231" t="s">
        <v>218</v>
      </c>
      <c r="G168" s="229"/>
      <c r="H168" s="232">
        <v>4</v>
      </c>
      <c r="I168" s="233"/>
      <c r="J168" s="229"/>
      <c r="K168" s="229"/>
      <c r="L168" s="234"/>
      <c r="M168" s="235"/>
      <c r="N168" s="236"/>
      <c r="O168" s="236"/>
      <c r="P168" s="236"/>
      <c r="Q168" s="236"/>
      <c r="R168" s="236"/>
      <c r="S168" s="236"/>
      <c r="T168" s="237"/>
      <c r="AT168" s="238" t="s">
        <v>170</v>
      </c>
      <c r="AU168" s="238" t="s">
        <v>78</v>
      </c>
      <c r="AV168" s="12" t="s">
        <v>80</v>
      </c>
      <c r="AW168" s="12" t="s">
        <v>34</v>
      </c>
      <c r="AX168" s="12" t="s">
        <v>78</v>
      </c>
      <c r="AY168" s="238" t="s">
        <v>158</v>
      </c>
    </row>
    <row r="169" s="1" customFormat="1" ht="22.5" customHeight="1">
      <c r="B169" s="35"/>
      <c r="C169" s="213" t="s">
        <v>301</v>
      </c>
      <c r="D169" s="213" t="s">
        <v>161</v>
      </c>
      <c r="E169" s="214" t="s">
        <v>634</v>
      </c>
      <c r="F169" s="215" t="s">
        <v>635</v>
      </c>
      <c r="G169" s="216" t="s">
        <v>276</v>
      </c>
      <c r="H169" s="217">
        <v>540</v>
      </c>
      <c r="I169" s="218"/>
      <c r="J169" s="219">
        <f>ROUND(I169*H169,2)</f>
        <v>0</v>
      </c>
      <c r="K169" s="215" t="s">
        <v>165</v>
      </c>
      <c r="L169" s="40"/>
      <c r="M169" s="220" t="s">
        <v>1</v>
      </c>
      <c r="N169" s="221" t="s">
        <v>42</v>
      </c>
      <c r="O169" s="76"/>
      <c r="P169" s="222">
        <f>O169*H169</f>
        <v>0</v>
      </c>
      <c r="Q169" s="222">
        <v>0</v>
      </c>
      <c r="R169" s="222">
        <f>Q169*H169</f>
        <v>0</v>
      </c>
      <c r="S169" s="222">
        <v>0</v>
      </c>
      <c r="T169" s="223">
        <f>S169*H169</f>
        <v>0</v>
      </c>
      <c r="AR169" s="14" t="s">
        <v>321</v>
      </c>
      <c r="AT169" s="14" t="s">
        <v>161</v>
      </c>
      <c r="AU169" s="14" t="s">
        <v>78</v>
      </c>
      <c r="AY169" s="14" t="s">
        <v>158</v>
      </c>
      <c r="BE169" s="224">
        <f>IF(N169="základní",J169,0)</f>
        <v>0</v>
      </c>
      <c r="BF169" s="224">
        <f>IF(N169="snížená",J169,0)</f>
        <v>0</v>
      </c>
      <c r="BG169" s="224">
        <f>IF(N169="zákl. přenesená",J169,0)</f>
        <v>0</v>
      </c>
      <c r="BH169" s="224">
        <f>IF(N169="sníž. přenesená",J169,0)</f>
        <v>0</v>
      </c>
      <c r="BI169" s="224">
        <f>IF(N169="nulová",J169,0)</f>
        <v>0</v>
      </c>
      <c r="BJ169" s="14" t="s">
        <v>78</v>
      </c>
      <c r="BK169" s="224">
        <f>ROUND(I169*H169,2)</f>
        <v>0</v>
      </c>
      <c r="BL169" s="14" t="s">
        <v>321</v>
      </c>
      <c r="BM169" s="14" t="s">
        <v>636</v>
      </c>
    </row>
    <row r="170" s="1" customFormat="1">
      <c r="B170" s="35"/>
      <c r="C170" s="36"/>
      <c r="D170" s="225" t="s">
        <v>168</v>
      </c>
      <c r="E170" s="36"/>
      <c r="F170" s="226" t="s">
        <v>637</v>
      </c>
      <c r="G170" s="36"/>
      <c r="H170" s="36"/>
      <c r="I170" s="140"/>
      <c r="J170" s="36"/>
      <c r="K170" s="36"/>
      <c r="L170" s="40"/>
      <c r="M170" s="227"/>
      <c r="N170" s="76"/>
      <c r="O170" s="76"/>
      <c r="P170" s="76"/>
      <c r="Q170" s="76"/>
      <c r="R170" s="76"/>
      <c r="S170" s="76"/>
      <c r="T170" s="77"/>
      <c r="AT170" s="14" t="s">
        <v>168</v>
      </c>
      <c r="AU170" s="14" t="s">
        <v>78</v>
      </c>
    </row>
    <row r="171" s="1" customFormat="1">
      <c r="B171" s="35"/>
      <c r="C171" s="36"/>
      <c r="D171" s="225" t="s">
        <v>278</v>
      </c>
      <c r="E171" s="36"/>
      <c r="F171" s="249" t="s">
        <v>638</v>
      </c>
      <c r="G171" s="36"/>
      <c r="H171" s="36"/>
      <c r="I171" s="140"/>
      <c r="J171" s="36"/>
      <c r="K171" s="36"/>
      <c r="L171" s="40"/>
      <c r="M171" s="227"/>
      <c r="N171" s="76"/>
      <c r="O171" s="76"/>
      <c r="P171" s="76"/>
      <c r="Q171" s="76"/>
      <c r="R171" s="76"/>
      <c r="S171" s="76"/>
      <c r="T171" s="77"/>
      <c r="AT171" s="14" t="s">
        <v>278</v>
      </c>
      <c r="AU171" s="14" t="s">
        <v>78</v>
      </c>
    </row>
    <row r="172" s="12" customFormat="1">
      <c r="B172" s="228"/>
      <c r="C172" s="229"/>
      <c r="D172" s="225" t="s">
        <v>170</v>
      </c>
      <c r="E172" s="230" t="s">
        <v>1</v>
      </c>
      <c r="F172" s="231" t="s">
        <v>639</v>
      </c>
      <c r="G172" s="229"/>
      <c r="H172" s="232">
        <v>540</v>
      </c>
      <c r="I172" s="233"/>
      <c r="J172" s="229"/>
      <c r="K172" s="229"/>
      <c r="L172" s="234"/>
      <c r="M172" s="235"/>
      <c r="N172" s="236"/>
      <c r="O172" s="236"/>
      <c r="P172" s="236"/>
      <c r="Q172" s="236"/>
      <c r="R172" s="236"/>
      <c r="S172" s="236"/>
      <c r="T172" s="237"/>
      <c r="AT172" s="238" t="s">
        <v>170</v>
      </c>
      <c r="AU172" s="238" t="s">
        <v>78</v>
      </c>
      <c r="AV172" s="12" t="s">
        <v>80</v>
      </c>
      <c r="AW172" s="12" t="s">
        <v>34</v>
      </c>
      <c r="AX172" s="12" t="s">
        <v>78</v>
      </c>
      <c r="AY172" s="238" t="s">
        <v>158</v>
      </c>
    </row>
    <row r="173" s="1" customFormat="1" ht="22.5" customHeight="1">
      <c r="B173" s="35"/>
      <c r="C173" s="213" t="s">
        <v>452</v>
      </c>
      <c r="D173" s="213" t="s">
        <v>161</v>
      </c>
      <c r="E173" s="214" t="s">
        <v>338</v>
      </c>
      <c r="F173" s="215" t="s">
        <v>339</v>
      </c>
      <c r="G173" s="216" t="s">
        <v>276</v>
      </c>
      <c r="H173" s="217">
        <v>609.60000000000002</v>
      </c>
      <c r="I173" s="218"/>
      <c r="J173" s="219">
        <f>ROUND(I173*H173,2)</f>
        <v>0</v>
      </c>
      <c r="K173" s="215" t="s">
        <v>165</v>
      </c>
      <c r="L173" s="40"/>
      <c r="M173" s="220" t="s">
        <v>1</v>
      </c>
      <c r="N173" s="221" t="s">
        <v>42</v>
      </c>
      <c r="O173" s="76"/>
      <c r="P173" s="222">
        <f>O173*H173</f>
        <v>0</v>
      </c>
      <c r="Q173" s="222">
        <v>0</v>
      </c>
      <c r="R173" s="222">
        <f>Q173*H173</f>
        <v>0</v>
      </c>
      <c r="S173" s="222">
        <v>0</v>
      </c>
      <c r="T173" s="223">
        <f>S173*H173</f>
        <v>0</v>
      </c>
      <c r="AR173" s="14" t="s">
        <v>321</v>
      </c>
      <c r="AT173" s="14" t="s">
        <v>161</v>
      </c>
      <c r="AU173" s="14" t="s">
        <v>78</v>
      </c>
      <c r="AY173" s="14" t="s">
        <v>158</v>
      </c>
      <c r="BE173" s="224">
        <f>IF(N173="základní",J173,0)</f>
        <v>0</v>
      </c>
      <c r="BF173" s="224">
        <f>IF(N173="snížená",J173,0)</f>
        <v>0</v>
      </c>
      <c r="BG173" s="224">
        <f>IF(N173="zákl. přenesená",J173,0)</f>
        <v>0</v>
      </c>
      <c r="BH173" s="224">
        <f>IF(N173="sníž. přenesená",J173,0)</f>
        <v>0</v>
      </c>
      <c r="BI173" s="224">
        <f>IF(N173="nulová",J173,0)</f>
        <v>0</v>
      </c>
      <c r="BJ173" s="14" t="s">
        <v>78</v>
      </c>
      <c r="BK173" s="224">
        <f>ROUND(I173*H173,2)</f>
        <v>0</v>
      </c>
      <c r="BL173" s="14" t="s">
        <v>321</v>
      </c>
      <c r="BM173" s="14" t="s">
        <v>640</v>
      </c>
    </row>
    <row r="174" s="1" customFormat="1">
      <c r="B174" s="35"/>
      <c r="C174" s="36"/>
      <c r="D174" s="225" t="s">
        <v>168</v>
      </c>
      <c r="E174" s="36"/>
      <c r="F174" s="226" t="s">
        <v>341</v>
      </c>
      <c r="G174" s="36"/>
      <c r="H174" s="36"/>
      <c r="I174" s="140"/>
      <c r="J174" s="36"/>
      <c r="K174" s="36"/>
      <c r="L174" s="40"/>
      <c r="M174" s="227"/>
      <c r="N174" s="76"/>
      <c r="O174" s="76"/>
      <c r="P174" s="76"/>
      <c r="Q174" s="76"/>
      <c r="R174" s="76"/>
      <c r="S174" s="76"/>
      <c r="T174" s="77"/>
      <c r="AT174" s="14" t="s">
        <v>168</v>
      </c>
      <c r="AU174" s="14" t="s">
        <v>78</v>
      </c>
    </row>
    <row r="175" s="1" customFormat="1">
      <c r="B175" s="35"/>
      <c r="C175" s="36"/>
      <c r="D175" s="225" t="s">
        <v>278</v>
      </c>
      <c r="E175" s="36"/>
      <c r="F175" s="249" t="s">
        <v>641</v>
      </c>
      <c r="G175" s="36"/>
      <c r="H175" s="36"/>
      <c r="I175" s="140"/>
      <c r="J175" s="36"/>
      <c r="K175" s="36"/>
      <c r="L175" s="40"/>
      <c r="M175" s="227"/>
      <c r="N175" s="76"/>
      <c r="O175" s="76"/>
      <c r="P175" s="76"/>
      <c r="Q175" s="76"/>
      <c r="R175" s="76"/>
      <c r="S175" s="76"/>
      <c r="T175" s="77"/>
      <c r="AT175" s="14" t="s">
        <v>278</v>
      </c>
      <c r="AU175" s="14" t="s">
        <v>78</v>
      </c>
    </row>
    <row r="176" s="12" customFormat="1">
      <c r="B176" s="228"/>
      <c r="C176" s="229"/>
      <c r="D176" s="225" t="s">
        <v>170</v>
      </c>
      <c r="E176" s="230" t="s">
        <v>1</v>
      </c>
      <c r="F176" s="231" t="s">
        <v>642</v>
      </c>
      <c r="G176" s="229"/>
      <c r="H176" s="232">
        <v>609.60000000000002</v>
      </c>
      <c r="I176" s="233"/>
      <c r="J176" s="229"/>
      <c r="K176" s="229"/>
      <c r="L176" s="234"/>
      <c r="M176" s="235"/>
      <c r="N176" s="236"/>
      <c r="O176" s="236"/>
      <c r="P176" s="236"/>
      <c r="Q176" s="236"/>
      <c r="R176" s="236"/>
      <c r="S176" s="236"/>
      <c r="T176" s="237"/>
      <c r="AT176" s="238" t="s">
        <v>170</v>
      </c>
      <c r="AU176" s="238" t="s">
        <v>78</v>
      </c>
      <c r="AV176" s="12" t="s">
        <v>80</v>
      </c>
      <c r="AW176" s="12" t="s">
        <v>34</v>
      </c>
      <c r="AX176" s="12" t="s">
        <v>78</v>
      </c>
      <c r="AY176" s="238" t="s">
        <v>158</v>
      </c>
    </row>
    <row r="177" s="1" customFormat="1" ht="22.5" customHeight="1">
      <c r="B177" s="35"/>
      <c r="C177" s="213" t="s">
        <v>350</v>
      </c>
      <c r="D177" s="213" t="s">
        <v>161</v>
      </c>
      <c r="E177" s="214" t="s">
        <v>643</v>
      </c>
      <c r="F177" s="215" t="s">
        <v>644</v>
      </c>
      <c r="G177" s="216" t="s">
        <v>276</v>
      </c>
      <c r="H177" s="217">
        <v>2.3279999999999998</v>
      </c>
      <c r="I177" s="218"/>
      <c r="J177" s="219">
        <f>ROUND(I177*H177,2)</f>
        <v>0</v>
      </c>
      <c r="K177" s="215" t="s">
        <v>165</v>
      </c>
      <c r="L177" s="40"/>
      <c r="M177" s="220" t="s">
        <v>1</v>
      </c>
      <c r="N177" s="221" t="s">
        <v>42</v>
      </c>
      <c r="O177" s="76"/>
      <c r="P177" s="222">
        <f>O177*H177</f>
        <v>0</v>
      </c>
      <c r="Q177" s="222">
        <v>0</v>
      </c>
      <c r="R177" s="222">
        <f>Q177*H177</f>
        <v>0</v>
      </c>
      <c r="S177" s="222">
        <v>0</v>
      </c>
      <c r="T177" s="223">
        <f>S177*H177</f>
        <v>0</v>
      </c>
      <c r="AR177" s="14" t="s">
        <v>321</v>
      </c>
      <c r="AT177" s="14" t="s">
        <v>161</v>
      </c>
      <c r="AU177" s="14" t="s">
        <v>78</v>
      </c>
      <c r="AY177" s="14" t="s">
        <v>158</v>
      </c>
      <c r="BE177" s="224">
        <f>IF(N177="základní",J177,0)</f>
        <v>0</v>
      </c>
      <c r="BF177" s="224">
        <f>IF(N177="snížená",J177,0)</f>
        <v>0</v>
      </c>
      <c r="BG177" s="224">
        <f>IF(N177="zákl. přenesená",J177,0)</f>
        <v>0</v>
      </c>
      <c r="BH177" s="224">
        <f>IF(N177="sníž. přenesená",J177,0)</f>
        <v>0</v>
      </c>
      <c r="BI177" s="224">
        <f>IF(N177="nulová",J177,0)</f>
        <v>0</v>
      </c>
      <c r="BJ177" s="14" t="s">
        <v>78</v>
      </c>
      <c r="BK177" s="224">
        <f>ROUND(I177*H177,2)</f>
        <v>0</v>
      </c>
      <c r="BL177" s="14" t="s">
        <v>321</v>
      </c>
      <c r="BM177" s="14" t="s">
        <v>645</v>
      </c>
    </row>
    <row r="178" s="1" customFormat="1">
      <c r="B178" s="35"/>
      <c r="C178" s="36"/>
      <c r="D178" s="225" t="s">
        <v>168</v>
      </c>
      <c r="E178" s="36"/>
      <c r="F178" s="226" t="s">
        <v>646</v>
      </c>
      <c r="G178" s="36"/>
      <c r="H178" s="36"/>
      <c r="I178" s="140"/>
      <c r="J178" s="36"/>
      <c r="K178" s="36"/>
      <c r="L178" s="40"/>
      <c r="M178" s="227"/>
      <c r="N178" s="76"/>
      <c r="O178" s="76"/>
      <c r="P178" s="76"/>
      <c r="Q178" s="76"/>
      <c r="R178" s="76"/>
      <c r="S178" s="76"/>
      <c r="T178" s="77"/>
      <c r="AT178" s="14" t="s">
        <v>168</v>
      </c>
      <c r="AU178" s="14" t="s">
        <v>78</v>
      </c>
    </row>
    <row r="179" s="1" customFormat="1">
      <c r="B179" s="35"/>
      <c r="C179" s="36"/>
      <c r="D179" s="225" t="s">
        <v>278</v>
      </c>
      <c r="E179" s="36"/>
      <c r="F179" s="249" t="s">
        <v>373</v>
      </c>
      <c r="G179" s="36"/>
      <c r="H179" s="36"/>
      <c r="I179" s="140"/>
      <c r="J179" s="36"/>
      <c r="K179" s="36"/>
      <c r="L179" s="40"/>
      <c r="M179" s="227"/>
      <c r="N179" s="76"/>
      <c r="O179" s="76"/>
      <c r="P179" s="76"/>
      <c r="Q179" s="76"/>
      <c r="R179" s="76"/>
      <c r="S179" s="76"/>
      <c r="T179" s="77"/>
      <c r="AT179" s="14" t="s">
        <v>278</v>
      </c>
      <c r="AU179" s="14" t="s">
        <v>78</v>
      </c>
    </row>
    <row r="180" s="12" customFormat="1">
      <c r="B180" s="228"/>
      <c r="C180" s="229"/>
      <c r="D180" s="225" t="s">
        <v>170</v>
      </c>
      <c r="E180" s="230" t="s">
        <v>1</v>
      </c>
      <c r="F180" s="231" t="s">
        <v>647</v>
      </c>
      <c r="G180" s="229"/>
      <c r="H180" s="232">
        <v>2.3279999999999998</v>
      </c>
      <c r="I180" s="233"/>
      <c r="J180" s="229"/>
      <c r="K180" s="229"/>
      <c r="L180" s="234"/>
      <c r="M180" s="235"/>
      <c r="N180" s="236"/>
      <c r="O180" s="236"/>
      <c r="P180" s="236"/>
      <c r="Q180" s="236"/>
      <c r="R180" s="236"/>
      <c r="S180" s="236"/>
      <c r="T180" s="237"/>
      <c r="AT180" s="238" t="s">
        <v>170</v>
      </c>
      <c r="AU180" s="238" t="s">
        <v>78</v>
      </c>
      <c r="AV180" s="12" t="s">
        <v>80</v>
      </c>
      <c r="AW180" s="12" t="s">
        <v>34</v>
      </c>
      <c r="AX180" s="12" t="s">
        <v>78</v>
      </c>
      <c r="AY180" s="238" t="s">
        <v>158</v>
      </c>
    </row>
    <row r="181" s="1" customFormat="1" ht="22.5" customHeight="1">
      <c r="B181" s="35"/>
      <c r="C181" s="213" t="s">
        <v>328</v>
      </c>
      <c r="D181" s="213" t="s">
        <v>161</v>
      </c>
      <c r="E181" s="214" t="s">
        <v>380</v>
      </c>
      <c r="F181" s="215" t="s">
        <v>381</v>
      </c>
      <c r="G181" s="216" t="s">
        <v>276</v>
      </c>
      <c r="H181" s="217">
        <v>1.44</v>
      </c>
      <c r="I181" s="218"/>
      <c r="J181" s="219">
        <f>ROUND(I181*H181,2)</f>
        <v>0</v>
      </c>
      <c r="K181" s="215" t="s">
        <v>165</v>
      </c>
      <c r="L181" s="40"/>
      <c r="M181" s="220" t="s">
        <v>1</v>
      </c>
      <c r="N181" s="221" t="s">
        <v>42</v>
      </c>
      <c r="O181" s="76"/>
      <c r="P181" s="222">
        <f>O181*H181</f>
        <v>0</v>
      </c>
      <c r="Q181" s="222">
        <v>0</v>
      </c>
      <c r="R181" s="222">
        <f>Q181*H181</f>
        <v>0</v>
      </c>
      <c r="S181" s="222">
        <v>0</v>
      </c>
      <c r="T181" s="223">
        <f>S181*H181</f>
        <v>0</v>
      </c>
      <c r="AR181" s="14" t="s">
        <v>321</v>
      </c>
      <c r="AT181" s="14" t="s">
        <v>161</v>
      </c>
      <c r="AU181" s="14" t="s">
        <v>78</v>
      </c>
      <c r="AY181" s="14" t="s">
        <v>158</v>
      </c>
      <c r="BE181" s="224">
        <f>IF(N181="základní",J181,0)</f>
        <v>0</v>
      </c>
      <c r="BF181" s="224">
        <f>IF(N181="snížená",J181,0)</f>
        <v>0</v>
      </c>
      <c r="BG181" s="224">
        <f>IF(N181="zákl. přenesená",J181,0)</f>
        <v>0</v>
      </c>
      <c r="BH181" s="224">
        <f>IF(N181="sníž. přenesená",J181,0)</f>
        <v>0</v>
      </c>
      <c r="BI181" s="224">
        <f>IF(N181="nulová",J181,0)</f>
        <v>0</v>
      </c>
      <c r="BJ181" s="14" t="s">
        <v>78</v>
      </c>
      <c r="BK181" s="224">
        <f>ROUND(I181*H181,2)</f>
        <v>0</v>
      </c>
      <c r="BL181" s="14" t="s">
        <v>321</v>
      </c>
      <c r="BM181" s="14" t="s">
        <v>648</v>
      </c>
    </row>
    <row r="182" s="1" customFormat="1">
      <c r="B182" s="35"/>
      <c r="C182" s="36"/>
      <c r="D182" s="225" t="s">
        <v>168</v>
      </c>
      <c r="E182" s="36"/>
      <c r="F182" s="226" t="s">
        <v>383</v>
      </c>
      <c r="G182" s="36"/>
      <c r="H182" s="36"/>
      <c r="I182" s="140"/>
      <c r="J182" s="36"/>
      <c r="K182" s="36"/>
      <c r="L182" s="40"/>
      <c r="M182" s="227"/>
      <c r="N182" s="76"/>
      <c r="O182" s="76"/>
      <c r="P182" s="76"/>
      <c r="Q182" s="76"/>
      <c r="R182" s="76"/>
      <c r="S182" s="76"/>
      <c r="T182" s="77"/>
      <c r="AT182" s="14" t="s">
        <v>168</v>
      </c>
      <c r="AU182" s="14" t="s">
        <v>78</v>
      </c>
    </row>
    <row r="183" s="1" customFormat="1">
      <c r="B183" s="35"/>
      <c r="C183" s="36"/>
      <c r="D183" s="225" t="s">
        <v>278</v>
      </c>
      <c r="E183" s="36"/>
      <c r="F183" s="249" t="s">
        <v>384</v>
      </c>
      <c r="G183" s="36"/>
      <c r="H183" s="36"/>
      <c r="I183" s="140"/>
      <c r="J183" s="36"/>
      <c r="K183" s="36"/>
      <c r="L183" s="40"/>
      <c r="M183" s="227"/>
      <c r="N183" s="76"/>
      <c r="O183" s="76"/>
      <c r="P183" s="76"/>
      <c r="Q183" s="76"/>
      <c r="R183" s="76"/>
      <c r="S183" s="76"/>
      <c r="T183" s="77"/>
      <c r="AT183" s="14" t="s">
        <v>278</v>
      </c>
      <c r="AU183" s="14" t="s">
        <v>78</v>
      </c>
    </row>
    <row r="184" s="12" customFormat="1">
      <c r="B184" s="228"/>
      <c r="C184" s="229"/>
      <c r="D184" s="225" t="s">
        <v>170</v>
      </c>
      <c r="E184" s="230" t="s">
        <v>1</v>
      </c>
      <c r="F184" s="231" t="s">
        <v>649</v>
      </c>
      <c r="G184" s="229"/>
      <c r="H184" s="232">
        <v>1.44</v>
      </c>
      <c r="I184" s="233"/>
      <c r="J184" s="229"/>
      <c r="K184" s="229"/>
      <c r="L184" s="234"/>
      <c r="M184" s="235"/>
      <c r="N184" s="236"/>
      <c r="O184" s="236"/>
      <c r="P184" s="236"/>
      <c r="Q184" s="236"/>
      <c r="R184" s="236"/>
      <c r="S184" s="236"/>
      <c r="T184" s="237"/>
      <c r="AT184" s="238" t="s">
        <v>170</v>
      </c>
      <c r="AU184" s="238" t="s">
        <v>78</v>
      </c>
      <c r="AV184" s="12" t="s">
        <v>80</v>
      </c>
      <c r="AW184" s="12" t="s">
        <v>34</v>
      </c>
      <c r="AX184" s="12" t="s">
        <v>78</v>
      </c>
      <c r="AY184" s="238" t="s">
        <v>158</v>
      </c>
    </row>
    <row r="185" s="1" customFormat="1" ht="22.5" customHeight="1">
      <c r="B185" s="35"/>
      <c r="C185" s="213" t="s">
        <v>8</v>
      </c>
      <c r="D185" s="213" t="s">
        <v>161</v>
      </c>
      <c r="E185" s="214" t="s">
        <v>387</v>
      </c>
      <c r="F185" s="215" t="s">
        <v>388</v>
      </c>
      <c r="G185" s="216" t="s">
        <v>186</v>
      </c>
      <c r="H185" s="217">
        <v>4</v>
      </c>
      <c r="I185" s="218"/>
      <c r="J185" s="219">
        <f>ROUND(I185*H185,2)</f>
        <v>0</v>
      </c>
      <c r="K185" s="215" t="s">
        <v>165</v>
      </c>
      <c r="L185" s="40"/>
      <c r="M185" s="220" t="s">
        <v>1</v>
      </c>
      <c r="N185" s="221" t="s">
        <v>42</v>
      </c>
      <c r="O185" s="76"/>
      <c r="P185" s="222">
        <f>O185*H185</f>
        <v>0</v>
      </c>
      <c r="Q185" s="222">
        <v>0</v>
      </c>
      <c r="R185" s="222">
        <f>Q185*H185</f>
        <v>0</v>
      </c>
      <c r="S185" s="222">
        <v>0</v>
      </c>
      <c r="T185" s="223">
        <f>S185*H185</f>
        <v>0</v>
      </c>
      <c r="AR185" s="14" t="s">
        <v>321</v>
      </c>
      <c r="AT185" s="14" t="s">
        <v>161</v>
      </c>
      <c r="AU185" s="14" t="s">
        <v>78</v>
      </c>
      <c r="AY185" s="14" t="s">
        <v>158</v>
      </c>
      <c r="BE185" s="224">
        <f>IF(N185="základní",J185,0)</f>
        <v>0</v>
      </c>
      <c r="BF185" s="224">
        <f>IF(N185="snížená",J185,0)</f>
        <v>0</v>
      </c>
      <c r="BG185" s="224">
        <f>IF(N185="zákl. přenesená",J185,0)</f>
        <v>0</v>
      </c>
      <c r="BH185" s="224">
        <f>IF(N185="sníž. přenesená",J185,0)</f>
        <v>0</v>
      </c>
      <c r="BI185" s="224">
        <f>IF(N185="nulová",J185,0)</f>
        <v>0</v>
      </c>
      <c r="BJ185" s="14" t="s">
        <v>78</v>
      </c>
      <c r="BK185" s="224">
        <f>ROUND(I185*H185,2)</f>
        <v>0</v>
      </c>
      <c r="BL185" s="14" t="s">
        <v>321</v>
      </c>
      <c r="BM185" s="14" t="s">
        <v>650</v>
      </c>
    </row>
    <row r="186" s="1" customFormat="1">
      <c r="B186" s="35"/>
      <c r="C186" s="36"/>
      <c r="D186" s="225" t="s">
        <v>168</v>
      </c>
      <c r="E186" s="36"/>
      <c r="F186" s="226" t="s">
        <v>390</v>
      </c>
      <c r="G186" s="36"/>
      <c r="H186" s="36"/>
      <c r="I186" s="140"/>
      <c r="J186" s="36"/>
      <c r="K186" s="36"/>
      <c r="L186" s="40"/>
      <c r="M186" s="227"/>
      <c r="N186" s="76"/>
      <c r="O186" s="76"/>
      <c r="P186" s="76"/>
      <c r="Q186" s="76"/>
      <c r="R186" s="76"/>
      <c r="S186" s="76"/>
      <c r="T186" s="77"/>
      <c r="AT186" s="14" t="s">
        <v>168</v>
      </c>
      <c r="AU186" s="14" t="s">
        <v>78</v>
      </c>
    </row>
    <row r="187" s="12" customFormat="1">
      <c r="B187" s="228"/>
      <c r="C187" s="229"/>
      <c r="D187" s="225" t="s">
        <v>170</v>
      </c>
      <c r="E187" s="230" t="s">
        <v>1</v>
      </c>
      <c r="F187" s="231" t="s">
        <v>218</v>
      </c>
      <c r="G187" s="229"/>
      <c r="H187" s="232">
        <v>4</v>
      </c>
      <c r="I187" s="233"/>
      <c r="J187" s="229"/>
      <c r="K187" s="229"/>
      <c r="L187" s="234"/>
      <c r="M187" s="250"/>
      <c r="N187" s="251"/>
      <c r="O187" s="251"/>
      <c r="P187" s="251"/>
      <c r="Q187" s="251"/>
      <c r="R187" s="251"/>
      <c r="S187" s="251"/>
      <c r="T187" s="252"/>
      <c r="AT187" s="238" t="s">
        <v>170</v>
      </c>
      <c r="AU187" s="238" t="s">
        <v>78</v>
      </c>
      <c r="AV187" s="12" t="s">
        <v>80</v>
      </c>
      <c r="AW187" s="12" t="s">
        <v>34</v>
      </c>
      <c r="AX187" s="12" t="s">
        <v>78</v>
      </c>
      <c r="AY187" s="238" t="s">
        <v>158</v>
      </c>
    </row>
    <row r="188" s="1" customFormat="1" ht="6.96" customHeight="1">
      <c r="B188" s="54"/>
      <c r="C188" s="55"/>
      <c r="D188" s="55"/>
      <c r="E188" s="55"/>
      <c r="F188" s="55"/>
      <c r="G188" s="55"/>
      <c r="H188" s="55"/>
      <c r="I188" s="164"/>
      <c r="J188" s="55"/>
      <c r="K188" s="55"/>
      <c r="L188" s="40"/>
    </row>
  </sheetData>
  <sheetProtection sheet="1" autoFilter="0" formatColumns="0" formatRows="0" objects="1" scenarios="1" spinCount="100000" saltValue="lvLs7VcmBt5hGPHVTU/121Sh5avkbXdCMYzAfp+gWkHnuDfE+aNoOfs5fgvwsp6lKw9YEHqXIcb4kwv1BpYchQ==" hashValue="vm6EVIfjh3TrkbjYDRWEuZJwO9YMi7Dr6TRIHI5vaF1A0XVCRmzrCfMUqHApR15b19HNZdOlWiQum7yMYa/e8Q==" algorithmName="SHA-512" password="CC35"/>
  <autoFilter ref="C87:K18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111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574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651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509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ROUND(J86,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ROUND((SUM(BE86:BE98)),  2)</f>
        <v>0</v>
      </c>
      <c r="I35" s="153">
        <v>0.20999999999999999</v>
      </c>
      <c r="J35" s="152">
        <f>ROUND(((SUM(BE86:BE98))*I35),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ROUND((SUM(BF86:BF98)),  2)</f>
        <v>0</v>
      </c>
      <c r="I36" s="153">
        <v>0.14999999999999999</v>
      </c>
      <c r="J36" s="152">
        <f>ROUND(((SUM(BF86:BF98))*I36),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ROUND((SUM(BG86:BG98)),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ROUND((SUM(BH86:BH98)),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ROUND((SUM(BI86:BI98)),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574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4.2 - materiál a práce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N. Hrady - Jílovice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J86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409</v>
      </c>
      <c r="E64" s="177"/>
      <c r="F64" s="177"/>
      <c r="G64" s="177"/>
      <c r="H64" s="177"/>
      <c r="I64" s="178"/>
      <c r="J64" s="179">
        <f>J95</f>
        <v>0</v>
      </c>
      <c r="K64" s="175"/>
      <c r="L64" s="180"/>
    </row>
    <row r="65" s="1" customFormat="1" ht="21.84" customHeight="1">
      <c r="B65" s="35"/>
      <c r="C65" s="36"/>
      <c r="D65" s="36"/>
      <c r="E65" s="36"/>
      <c r="F65" s="36"/>
      <c r="G65" s="36"/>
      <c r="H65" s="36"/>
      <c r="I65" s="140"/>
      <c r="J65" s="36"/>
      <c r="K65" s="36"/>
      <c r="L65" s="40"/>
    </row>
    <row r="66" s="1" customFormat="1" ht="6.96" customHeight="1">
      <c r="B66" s="54"/>
      <c r="C66" s="55"/>
      <c r="D66" s="55"/>
      <c r="E66" s="55"/>
      <c r="F66" s="55"/>
      <c r="G66" s="55"/>
      <c r="H66" s="55"/>
      <c r="I66" s="164"/>
      <c r="J66" s="55"/>
      <c r="K66" s="55"/>
      <c r="L66" s="40"/>
    </row>
    <row r="70" s="1" customFormat="1" ht="6.96" customHeight="1">
      <c r="B70" s="56"/>
      <c r="C70" s="57"/>
      <c r="D70" s="57"/>
      <c r="E70" s="57"/>
      <c r="F70" s="57"/>
      <c r="G70" s="57"/>
      <c r="H70" s="57"/>
      <c r="I70" s="167"/>
      <c r="J70" s="57"/>
      <c r="K70" s="57"/>
      <c r="L70" s="40"/>
    </row>
    <row r="71" s="1" customFormat="1" ht="24.96" customHeight="1">
      <c r="B71" s="35"/>
      <c r="C71" s="20" t="s">
        <v>143</v>
      </c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6.96" customHeight="1">
      <c r="B72" s="35"/>
      <c r="C72" s="36"/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2" customHeight="1">
      <c r="B73" s="35"/>
      <c r="C73" s="29" t="s">
        <v>16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16.5" customHeight="1">
      <c r="B74" s="35"/>
      <c r="C74" s="36"/>
      <c r="D74" s="36"/>
      <c r="E74" s="168" t="str">
        <f>E7</f>
        <v>Opravné práce v úseku Č. Velenice - Borovany</v>
      </c>
      <c r="F74" s="29"/>
      <c r="G74" s="29"/>
      <c r="H74" s="29"/>
      <c r="I74" s="140"/>
      <c r="J74" s="36"/>
      <c r="K74" s="36"/>
      <c r="L74" s="40"/>
    </row>
    <row r="75" ht="12" customHeight="1">
      <c r="B75" s="18"/>
      <c r="C75" s="29" t="s">
        <v>130</v>
      </c>
      <c r="D75" s="19"/>
      <c r="E75" s="19"/>
      <c r="F75" s="19"/>
      <c r="G75" s="19"/>
      <c r="H75" s="19"/>
      <c r="I75" s="133"/>
      <c r="J75" s="19"/>
      <c r="K75" s="19"/>
      <c r="L75" s="17"/>
    </row>
    <row r="76" s="1" customFormat="1" ht="16.5" customHeight="1">
      <c r="B76" s="35"/>
      <c r="C76" s="36"/>
      <c r="D76" s="36"/>
      <c r="E76" s="168" t="s">
        <v>574</v>
      </c>
      <c r="F76" s="36"/>
      <c r="G76" s="36"/>
      <c r="H76" s="36"/>
      <c r="I76" s="140"/>
      <c r="J76" s="36"/>
      <c r="K76" s="36"/>
      <c r="L76" s="40"/>
    </row>
    <row r="77" s="1" customFormat="1" ht="12" customHeight="1">
      <c r="B77" s="35"/>
      <c r="C77" s="29" t="s">
        <v>132</v>
      </c>
      <c r="D77" s="36"/>
      <c r="E77" s="36"/>
      <c r="F77" s="36"/>
      <c r="G77" s="36"/>
      <c r="H77" s="36"/>
      <c r="I77" s="140"/>
      <c r="J77" s="36"/>
      <c r="K77" s="36"/>
      <c r="L77" s="40"/>
    </row>
    <row r="78" s="1" customFormat="1" ht="16.5" customHeight="1">
      <c r="B78" s="35"/>
      <c r="C78" s="36"/>
      <c r="D78" s="36"/>
      <c r="E78" s="61" t="str">
        <f>E11</f>
        <v>SO 4.2 - materiál a práce zadavatele</v>
      </c>
      <c r="F78" s="36"/>
      <c r="G78" s="36"/>
      <c r="H78" s="36"/>
      <c r="I78" s="140"/>
      <c r="J78" s="36"/>
      <c r="K78" s="36"/>
      <c r="L78" s="40"/>
    </row>
    <row r="79" s="1" customFormat="1" ht="6.96" customHeight="1">
      <c r="B79" s="35"/>
      <c r="C79" s="36"/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2" customHeight="1">
      <c r="B80" s="35"/>
      <c r="C80" s="29" t="s">
        <v>20</v>
      </c>
      <c r="D80" s="36"/>
      <c r="E80" s="36"/>
      <c r="F80" s="24" t="str">
        <f>F14</f>
        <v>trať dle JŘ č. 199, v úseku N. Hrady - Jílovice</v>
      </c>
      <c r="G80" s="36"/>
      <c r="H80" s="36"/>
      <c r="I80" s="142" t="s">
        <v>22</v>
      </c>
      <c r="J80" s="64" t="str">
        <f>IF(J14="","",J14)</f>
        <v>23. 5. 2019</v>
      </c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3.65" customHeight="1">
      <c r="B82" s="35"/>
      <c r="C82" s="29" t="s">
        <v>24</v>
      </c>
      <c r="D82" s="36"/>
      <c r="E82" s="36"/>
      <c r="F82" s="24" t="str">
        <f>E17</f>
        <v>SŽDC,státní organizace,OŘ Plzeň,ST Č.Budějovice</v>
      </c>
      <c r="G82" s="36"/>
      <c r="H82" s="36"/>
      <c r="I82" s="142" t="s">
        <v>32</v>
      </c>
      <c r="J82" s="33" t="str">
        <f>E23</f>
        <v xml:space="preserve"> </v>
      </c>
      <c r="K82" s="36"/>
      <c r="L82" s="40"/>
    </row>
    <row r="83" s="1" customFormat="1" ht="13.65" customHeight="1">
      <c r="B83" s="35"/>
      <c r="C83" s="29" t="s">
        <v>30</v>
      </c>
      <c r="D83" s="36"/>
      <c r="E83" s="36"/>
      <c r="F83" s="24" t="str">
        <f>IF(E20="","",E20)</f>
        <v>Vyplň údaj</v>
      </c>
      <c r="G83" s="36"/>
      <c r="H83" s="36"/>
      <c r="I83" s="142" t="s">
        <v>35</v>
      </c>
      <c r="J83" s="33" t="str">
        <f>E26</f>
        <v xml:space="preserve"> </v>
      </c>
      <c r="K83" s="36"/>
      <c r="L83" s="40"/>
    </row>
    <row r="84" s="1" customFormat="1" ht="10.32" customHeight="1">
      <c r="B84" s="35"/>
      <c r="C84" s="36"/>
      <c r="D84" s="36"/>
      <c r="E84" s="36"/>
      <c r="F84" s="36"/>
      <c r="G84" s="36"/>
      <c r="H84" s="36"/>
      <c r="I84" s="140"/>
      <c r="J84" s="36"/>
      <c r="K84" s="36"/>
      <c r="L84" s="40"/>
    </row>
    <row r="85" s="10" customFormat="1" ht="29.28" customHeight="1">
      <c r="B85" s="187"/>
      <c r="C85" s="188" t="s">
        <v>144</v>
      </c>
      <c r="D85" s="189" t="s">
        <v>56</v>
      </c>
      <c r="E85" s="189" t="s">
        <v>52</v>
      </c>
      <c r="F85" s="189" t="s">
        <v>53</v>
      </c>
      <c r="G85" s="189" t="s">
        <v>145</v>
      </c>
      <c r="H85" s="189" t="s">
        <v>146</v>
      </c>
      <c r="I85" s="190" t="s">
        <v>147</v>
      </c>
      <c r="J85" s="189" t="s">
        <v>137</v>
      </c>
      <c r="K85" s="191" t="s">
        <v>148</v>
      </c>
      <c r="L85" s="192"/>
      <c r="M85" s="85" t="s">
        <v>1</v>
      </c>
      <c r="N85" s="86" t="s">
        <v>41</v>
      </c>
      <c r="O85" s="86" t="s">
        <v>149</v>
      </c>
      <c r="P85" s="86" t="s">
        <v>150</v>
      </c>
      <c r="Q85" s="86" t="s">
        <v>151</v>
      </c>
      <c r="R85" s="86" t="s">
        <v>152</v>
      </c>
      <c r="S85" s="86" t="s">
        <v>153</v>
      </c>
      <c r="T85" s="87" t="s">
        <v>154</v>
      </c>
    </row>
    <row r="86" s="1" customFormat="1" ht="22.8" customHeight="1">
      <c r="B86" s="35"/>
      <c r="C86" s="92" t="s">
        <v>155</v>
      </c>
      <c r="D86" s="36"/>
      <c r="E86" s="36"/>
      <c r="F86" s="36"/>
      <c r="G86" s="36"/>
      <c r="H86" s="36"/>
      <c r="I86" s="140"/>
      <c r="J86" s="193">
        <f>BK86</f>
        <v>0</v>
      </c>
      <c r="K86" s="36"/>
      <c r="L86" s="40"/>
      <c r="M86" s="88"/>
      <c r="N86" s="89"/>
      <c r="O86" s="89"/>
      <c r="P86" s="194">
        <f>P87+SUM(P88:P95)</f>
        <v>0</v>
      </c>
      <c r="Q86" s="89"/>
      <c r="R86" s="194">
        <f>R87+SUM(R88:R95)</f>
        <v>0</v>
      </c>
      <c r="S86" s="89"/>
      <c r="T86" s="195">
        <f>T87+SUM(T88:T95)</f>
        <v>0</v>
      </c>
      <c r="AT86" s="14" t="s">
        <v>70</v>
      </c>
      <c r="AU86" s="14" t="s">
        <v>139</v>
      </c>
      <c r="BK86" s="196">
        <f>BK87+SUM(BK88:BK95)</f>
        <v>0</v>
      </c>
    </row>
    <row r="87" s="1" customFormat="1" ht="22.5" customHeight="1">
      <c r="B87" s="35"/>
      <c r="C87" s="239" t="s">
        <v>78</v>
      </c>
      <c r="D87" s="239" t="s">
        <v>273</v>
      </c>
      <c r="E87" s="240" t="s">
        <v>652</v>
      </c>
      <c r="F87" s="241" t="s">
        <v>653</v>
      </c>
      <c r="G87" s="242" t="s">
        <v>197</v>
      </c>
      <c r="H87" s="243">
        <v>10</v>
      </c>
      <c r="I87" s="244"/>
      <c r="J87" s="245">
        <f>ROUND(I87*H87,2)</f>
        <v>0</v>
      </c>
      <c r="K87" s="241" t="s">
        <v>165</v>
      </c>
      <c r="L87" s="246"/>
      <c r="M87" s="247" t="s">
        <v>1</v>
      </c>
      <c r="N87" s="248" t="s">
        <v>42</v>
      </c>
      <c r="O87" s="76"/>
      <c r="P87" s="222">
        <f>O87*H87</f>
        <v>0</v>
      </c>
      <c r="Q87" s="222">
        <v>0</v>
      </c>
      <c r="R87" s="222">
        <f>Q87*H87</f>
        <v>0</v>
      </c>
      <c r="S87" s="222">
        <v>0</v>
      </c>
      <c r="T87" s="223">
        <f>S87*H87</f>
        <v>0</v>
      </c>
      <c r="AR87" s="14" t="s">
        <v>212</v>
      </c>
      <c r="AT87" s="14" t="s">
        <v>273</v>
      </c>
      <c r="AU87" s="14" t="s">
        <v>71</v>
      </c>
      <c r="AY87" s="14" t="s">
        <v>158</v>
      </c>
      <c r="BE87" s="224">
        <f>IF(N87="základní",J87,0)</f>
        <v>0</v>
      </c>
      <c r="BF87" s="224">
        <f>IF(N87="snížená",J87,0)</f>
        <v>0</v>
      </c>
      <c r="BG87" s="224">
        <f>IF(N87="zákl. přenesená",J87,0)</f>
        <v>0</v>
      </c>
      <c r="BH87" s="224">
        <f>IF(N87="sníž. přenesená",J87,0)</f>
        <v>0</v>
      </c>
      <c r="BI87" s="224">
        <f>IF(N87="nulová",J87,0)</f>
        <v>0</v>
      </c>
      <c r="BJ87" s="14" t="s">
        <v>78</v>
      </c>
      <c r="BK87" s="224">
        <f>ROUND(I87*H87,2)</f>
        <v>0</v>
      </c>
      <c r="BL87" s="14" t="s">
        <v>166</v>
      </c>
      <c r="BM87" s="14" t="s">
        <v>654</v>
      </c>
    </row>
    <row r="88" s="1" customFormat="1">
      <c r="B88" s="35"/>
      <c r="C88" s="36"/>
      <c r="D88" s="225" t="s">
        <v>168</v>
      </c>
      <c r="E88" s="36"/>
      <c r="F88" s="226" t="s">
        <v>653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168</v>
      </c>
      <c r="AU88" s="14" t="s">
        <v>71</v>
      </c>
    </row>
    <row r="89" s="1" customFormat="1">
      <c r="B89" s="35"/>
      <c r="C89" s="36"/>
      <c r="D89" s="225" t="s">
        <v>278</v>
      </c>
      <c r="E89" s="36"/>
      <c r="F89" s="249" t="s">
        <v>413</v>
      </c>
      <c r="G89" s="36"/>
      <c r="H89" s="36"/>
      <c r="I89" s="140"/>
      <c r="J89" s="36"/>
      <c r="K89" s="36"/>
      <c r="L89" s="40"/>
      <c r="M89" s="227"/>
      <c r="N89" s="76"/>
      <c r="O89" s="76"/>
      <c r="P89" s="76"/>
      <c r="Q89" s="76"/>
      <c r="R89" s="76"/>
      <c r="S89" s="76"/>
      <c r="T89" s="77"/>
      <c r="AT89" s="14" t="s">
        <v>278</v>
      </c>
      <c r="AU89" s="14" t="s">
        <v>71</v>
      </c>
    </row>
    <row r="90" s="12" customFormat="1">
      <c r="B90" s="228"/>
      <c r="C90" s="229"/>
      <c r="D90" s="225" t="s">
        <v>170</v>
      </c>
      <c r="E90" s="230" t="s">
        <v>1</v>
      </c>
      <c r="F90" s="231" t="s">
        <v>458</v>
      </c>
      <c r="G90" s="229"/>
      <c r="H90" s="232">
        <v>10</v>
      </c>
      <c r="I90" s="233"/>
      <c r="J90" s="229"/>
      <c r="K90" s="229"/>
      <c r="L90" s="234"/>
      <c r="M90" s="235"/>
      <c r="N90" s="236"/>
      <c r="O90" s="236"/>
      <c r="P90" s="236"/>
      <c r="Q90" s="236"/>
      <c r="R90" s="236"/>
      <c r="S90" s="236"/>
      <c r="T90" s="237"/>
      <c r="AT90" s="238" t="s">
        <v>170</v>
      </c>
      <c r="AU90" s="238" t="s">
        <v>71</v>
      </c>
      <c r="AV90" s="12" t="s">
        <v>80</v>
      </c>
      <c r="AW90" s="12" t="s">
        <v>34</v>
      </c>
      <c r="AX90" s="12" t="s">
        <v>78</v>
      </c>
      <c r="AY90" s="238" t="s">
        <v>158</v>
      </c>
    </row>
    <row r="91" s="1" customFormat="1" ht="22.5" customHeight="1">
      <c r="B91" s="35"/>
      <c r="C91" s="239" t="s">
        <v>177</v>
      </c>
      <c r="D91" s="239" t="s">
        <v>273</v>
      </c>
      <c r="E91" s="240" t="s">
        <v>410</v>
      </c>
      <c r="F91" s="241" t="s">
        <v>411</v>
      </c>
      <c r="G91" s="242" t="s">
        <v>186</v>
      </c>
      <c r="H91" s="243">
        <v>8</v>
      </c>
      <c r="I91" s="244"/>
      <c r="J91" s="245">
        <f>ROUND(I91*H91,2)</f>
        <v>0</v>
      </c>
      <c r="K91" s="241" t="s">
        <v>165</v>
      </c>
      <c r="L91" s="246"/>
      <c r="M91" s="247" t="s">
        <v>1</v>
      </c>
      <c r="N91" s="248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212</v>
      </c>
      <c r="AT91" s="14" t="s">
        <v>273</v>
      </c>
      <c r="AU91" s="14" t="s">
        <v>71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655</v>
      </c>
    </row>
    <row r="92" s="1" customFormat="1">
      <c r="B92" s="35"/>
      <c r="C92" s="36"/>
      <c r="D92" s="225" t="s">
        <v>168</v>
      </c>
      <c r="E92" s="36"/>
      <c r="F92" s="226" t="s">
        <v>411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71</v>
      </c>
    </row>
    <row r="93" s="1" customFormat="1">
      <c r="B93" s="35"/>
      <c r="C93" s="36"/>
      <c r="D93" s="225" t="s">
        <v>278</v>
      </c>
      <c r="E93" s="36"/>
      <c r="F93" s="249" t="s">
        <v>413</v>
      </c>
      <c r="G93" s="36"/>
      <c r="H93" s="36"/>
      <c r="I93" s="140"/>
      <c r="J93" s="36"/>
      <c r="K93" s="36"/>
      <c r="L93" s="40"/>
      <c r="M93" s="227"/>
      <c r="N93" s="76"/>
      <c r="O93" s="76"/>
      <c r="P93" s="76"/>
      <c r="Q93" s="76"/>
      <c r="R93" s="76"/>
      <c r="S93" s="76"/>
      <c r="T93" s="77"/>
      <c r="AT93" s="14" t="s">
        <v>278</v>
      </c>
      <c r="AU93" s="14" t="s">
        <v>71</v>
      </c>
    </row>
    <row r="94" s="12" customFormat="1">
      <c r="B94" s="228"/>
      <c r="C94" s="229"/>
      <c r="D94" s="225" t="s">
        <v>170</v>
      </c>
      <c r="E94" s="230" t="s">
        <v>1</v>
      </c>
      <c r="F94" s="231" t="s">
        <v>585</v>
      </c>
      <c r="G94" s="229"/>
      <c r="H94" s="232">
        <v>8</v>
      </c>
      <c r="I94" s="233"/>
      <c r="J94" s="229"/>
      <c r="K94" s="229"/>
      <c r="L94" s="234"/>
      <c r="M94" s="235"/>
      <c r="N94" s="236"/>
      <c r="O94" s="236"/>
      <c r="P94" s="236"/>
      <c r="Q94" s="236"/>
      <c r="R94" s="236"/>
      <c r="S94" s="236"/>
      <c r="T94" s="237"/>
      <c r="AT94" s="238" t="s">
        <v>170</v>
      </c>
      <c r="AU94" s="238" t="s">
        <v>71</v>
      </c>
      <c r="AV94" s="12" t="s">
        <v>80</v>
      </c>
      <c r="AW94" s="12" t="s">
        <v>34</v>
      </c>
      <c r="AX94" s="12" t="s">
        <v>78</v>
      </c>
      <c r="AY94" s="238" t="s">
        <v>158</v>
      </c>
    </row>
    <row r="95" s="11" customFormat="1" ht="25.92" customHeight="1">
      <c r="B95" s="197"/>
      <c r="C95" s="198"/>
      <c r="D95" s="199" t="s">
        <v>70</v>
      </c>
      <c r="E95" s="200" t="s">
        <v>418</v>
      </c>
      <c r="F95" s="200" t="s">
        <v>419</v>
      </c>
      <c r="G95" s="198"/>
      <c r="H95" s="198"/>
      <c r="I95" s="201"/>
      <c r="J95" s="202">
        <f>BK95</f>
        <v>0</v>
      </c>
      <c r="K95" s="198"/>
      <c r="L95" s="203"/>
      <c r="M95" s="204"/>
      <c r="N95" s="205"/>
      <c r="O95" s="205"/>
      <c r="P95" s="206">
        <f>SUM(P96:P98)</f>
        <v>0</v>
      </c>
      <c r="Q95" s="205"/>
      <c r="R95" s="206">
        <f>SUM(R96:R98)</f>
        <v>0</v>
      </c>
      <c r="S95" s="205"/>
      <c r="T95" s="207">
        <f>SUM(T96:T98)</f>
        <v>0</v>
      </c>
      <c r="AR95" s="208" t="s">
        <v>159</v>
      </c>
      <c r="AT95" s="209" t="s">
        <v>70</v>
      </c>
      <c r="AU95" s="209" t="s">
        <v>71</v>
      </c>
      <c r="AY95" s="208" t="s">
        <v>158</v>
      </c>
      <c r="BK95" s="210">
        <f>SUM(BK96:BK98)</f>
        <v>0</v>
      </c>
    </row>
    <row r="96" s="1" customFormat="1" ht="22.5" customHeight="1">
      <c r="B96" s="35"/>
      <c r="C96" s="213" t="s">
        <v>80</v>
      </c>
      <c r="D96" s="213" t="s">
        <v>161</v>
      </c>
      <c r="E96" s="214" t="s">
        <v>420</v>
      </c>
      <c r="F96" s="215" t="s">
        <v>421</v>
      </c>
      <c r="G96" s="216" t="s">
        <v>422</v>
      </c>
      <c r="H96" s="253"/>
      <c r="I96" s="218"/>
      <c r="J96" s="219">
        <f>ROUND(I96*H96,2)</f>
        <v>0</v>
      </c>
      <c r="K96" s="215" t="s">
        <v>165</v>
      </c>
      <c r="L96" s="40"/>
      <c r="M96" s="220" t="s">
        <v>1</v>
      </c>
      <c r="N96" s="221" t="s">
        <v>42</v>
      </c>
      <c r="O96" s="76"/>
      <c r="P96" s="222">
        <f>O96*H96</f>
        <v>0</v>
      </c>
      <c r="Q96" s="222">
        <v>0</v>
      </c>
      <c r="R96" s="222">
        <f>Q96*H96</f>
        <v>0</v>
      </c>
      <c r="S96" s="222">
        <v>0</v>
      </c>
      <c r="T96" s="223">
        <f>S96*H96</f>
        <v>0</v>
      </c>
      <c r="AR96" s="14" t="s">
        <v>166</v>
      </c>
      <c r="AT96" s="14" t="s">
        <v>161</v>
      </c>
      <c r="AU96" s="14" t="s">
        <v>78</v>
      </c>
      <c r="AY96" s="14" t="s">
        <v>158</v>
      </c>
      <c r="BE96" s="224">
        <f>IF(N96="základní",J96,0)</f>
        <v>0</v>
      </c>
      <c r="BF96" s="224">
        <f>IF(N96="snížená",J96,0)</f>
        <v>0</v>
      </c>
      <c r="BG96" s="224">
        <f>IF(N96="zákl. přenesená",J96,0)</f>
        <v>0</v>
      </c>
      <c r="BH96" s="224">
        <f>IF(N96="sníž. přenesená",J96,0)</f>
        <v>0</v>
      </c>
      <c r="BI96" s="224">
        <f>IF(N96="nulová",J96,0)</f>
        <v>0</v>
      </c>
      <c r="BJ96" s="14" t="s">
        <v>78</v>
      </c>
      <c r="BK96" s="224">
        <f>ROUND(I96*H96,2)</f>
        <v>0</v>
      </c>
      <c r="BL96" s="14" t="s">
        <v>166</v>
      </c>
      <c r="BM96" s="14" t="s">
        <v>656</v>
      </c>
    </row>
    <row r="97" s="1" customFormat="1">
      <c r="B97" s="35"/>
      <c r="C97" s="36"/>
      <c r="D97" s="225" t="s">
        <v>168</v>
      </c>
      <c r="E97" s="36"/>
      <c r="F97" s="226" t="s">
        <v>421</v>
      </c>
      <c r="G97" s="36"/>
      <c r="H97" s="36"/>
      <c r="I97" s="140"/>
      <c r="J97" s="36"/>
      <c r="K97" s="36"/>
      <c r="L97" s="40"/>
      <c r="M97" s="227"/>
      <c r="N97" s="76"/>
      <c r="O97" s="76"/>
      <c r="P97" s="76"/>
      <c r="Q97" s="76"/>
      <c r="R97" s="76"/>
      <c r="S97" s="76"/>
      <c r="T97" s="77"/>
      <c r="AT97" s="14" t="s">
        <v>168</v>
      </c>
      <c r="AU97" s="14" t="s">
        <v>78</v>
      </c>
    </row>
    <row r="98" s="1" customFormat="1">
      <c r="B98" s="35"/>
      <c r="C98" s="36"/>
      <c r="D98" s="225" t="s">
        <v>278</v>
      </c>
      <c r="E98" s="36"/>
      <c r="F98" s="249" t="s">
        <v>413</v>
      </c>
      <c r="G98" s="36"/>
      <c r="H98" s="36"/>
      <c r="I98" s="140"/>
      <c r="J98" s="36"/>
      <c r="K98" s="36"/>
      <c r="L98" s="40"/>
      <c r="M98" s="254"/>
      <c r="N98" s="255"/>
      <c r="O98" s="255"/>
      <c r="P98" s="255"/>
      <c r="Q98" s="255"/>
      <c r="R98" s="255"/>
      <c r="S98" s="255"/>
      <c r="T98" s="256"/>
      <c r="AT98" s="14" t="s">
        <v>278</v>
      </c>
      <c r="AU98" s="14" t="s">
        <v>78</v>
      </c>
    </row>
    <row r="99" s="1" customFormat="1" ht="6.96" customHeight="1">
      <c r="B99" s="54"/>
      <c r="C99" s="55"/>
      <c r="D99" s="55"/>
      <c r="E99" s="55"/>
      <c r="F99" s="55"/>
      <c r="G99" s="55"/>
      <c r="H99" s="55"/>
      <c r="I99" s="164"/>
      <c r="J99" s="55"/>
      <c r="K99" s="55"/>
      <c r="L99" s="40"/>
    </row>
  </sheetData>
  <sheetProtection sheet="1" autoFilter="0" formatColumns="0" formatRows="0" objects="1" scenarios="1" spinCount="100000" saltValue="PrUfl3Zdu//KFEHqjLAmC1GIJYjHQg8Pq/RVXic0lYl7Vqvznd4ix/eq5NMwL/UJOSvZuZYny/AgMNNxahAl2w==" hashValue="0Jol9QcbYoHNNMmnuXQYTB86fZftPFvLv8bXyjNmvnbV7khAoAlTTcUClEniRdm5RJd8umQlSyQklad+C0nCdw==" algorithmName="SHA-512" password="CC35"/>
  <autoFilter ref="C85:K9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116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657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658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659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ROUND((SUM(BE88:BE178)),  2)</f>
        <v>0</v>
      </c>
      <c r="I35" s="153">
        <v>0.20999999999999999</v>
      </c>
      <c r="J35" s="152">
        <f>ROUND(((SUM(BE88:BE178))*I35),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ROUND((SUM(BF88:BF178)),  2)</f>
        <v>0</v>
      </c>
      <c r="I36" s="153">
        <v>0.14999999999999999</v>
      </c>
      <c r="J36" s="152">
        <f>ROUND(((SUM(BF88:BF178))*I36),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ROUND((SUM(BG88:BG178)),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ROUND((SUM(BH88:BH178)),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ROUND((SUM(BI88:BI178)),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657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5.1 - železniční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Jílovice - Borovany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J143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657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5.1 - železniční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Jílovice - Borovany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P89+P143</f>
        <v>0</v>
      </c>
      <c r="Q88" s="89"/>
      <c r="R88" s="194">
        <f>R89+R143</f>
        <v>257.05824000000001</v>
      </c>
      <c r="S88" s="89"/>
      <c r="T88" s="195">
        <f>T89+T143</f>
        <v>0</v>
      </c>
      <c r="AT88" s="14" t="s">
        <v>70</v>
      </c>
      <c r="AU88" s="14" t="s">
        <v>139</v>
      </c>
      <c r="BK88" s="196">
        <f>BK89+BK143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257.05824000000001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SUM(P91:P142)</f>
        <v>0</v>
      </c>
      <c r="Q90" s="205"/>
      <c r="R90" s="206">
        <f>SUM(R91:R142)</f>
        <v>257.05824000000001</v>
      </c>
      <c r="S90" s="205"/>
      <c r="T90" s="207">
        <f>SUM(T91:T142)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SUM(BK91:BK142)</f>
        <v>0</v>
      </c>
    </row>
    <row r="91" s="1" customFormat="1" ht="22.5" customHeight="1">
      <c r="B91" s="35"/>
      <c r="C91" s="213" t="s">
        <v>177</v>
      </c>
      <c r="D91" s="213" t="s">
        <v>161</v>
      </c>
      <c r="E91" s="214" t="s">
        <v>172</v>
      </c>
      <c r="F91" s="215" t="s">
        <v>173</v>
      </c>
      <c r="G91" s="216" t="s">
        <v>164</v>
      </c>
      <c r="H91" s="217">
        <v>180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660</v>
      </c>
    </row>
    <row r="92" s="1" customFormat="1">
      <c r="B92" s="35"/>
      <c r="C92" s="36"/>
      <c r="D92" s="225" t="s">
        <v>168</v>
      </c>
      <c r="E92" s="36"/>
      <c r="F92" s="226" t="s">
        <v>175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661</v>
      </c>
      <c r="G93" s="229"/>
      <c r="H93" s="232">
        <v>180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166</v>
      </c>
      <c r="D94" s="213" t="s">
        <v>161</v>
      </c>
      <c r="E94" s="214" t="s">
        <v>178</v>
      </c>
      <c r="F94" s="215" t="s">
        <v>179</v>
      </c>
      <c r="G94" s="216" t="s">
        <v>180</v>
      </c>
      <c r="H94" s="217">
        <v>0.57499999999999996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662</v>
      </c>
    </row>
    <row r="95" s="1" customFormat="1">
      <c r="B95" s="35"/>
      <c r="C95" s="36"/>
      <c r="D95" s="225" t="s">
        <v>168</v>
      </c>
      <c r="E95" s="36"/>
      <c r="F95" s="226" t="s">
        <v>182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663</v>
      </c>
      <c r="G96" s="229"/>
      <c r="H96" s="232">
        <v>0.57499999999999996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78</v>
      </c>
      <c r="D97" s="213" t="s">
        <v>161</v>
      </c>
      <c r="E97" s="214" t="s">
        <v>664</v>
      </c>
      <c r="F97" s="215" t="s">
        <v>665</v>
      </c>
      <c r="G97" s="216" t="s">
        <v>186</v>
      </c>
      <c r="H97" s="217">
        <v>958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666</v>
      </c>
    </row>
    <row r="98" s="1" customFormat="1">
      <c r="B98" s="35"/>
      <c r="C98" s="36"/>
      <c r="D98" s="225" t="s">
        <v>168</v>
      </c>
      <c r="E98" s="36"/>
      <c r="F98" s="226" t="s">
        <v>667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668</v>
      </c>
      <c r="G99" s="229"/>
      <c r="H99" s="232">
        <v>958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318</v>
      </c>
      <c r="D100" s="213" t="s">
        <v>161</v>
      </c>
      <c r="E100" s="214" t="s">
        <v>431</v>
      </c>
      <c r="F100" s="215" t="s">
        <v>432</v>
      </c>
      <c r="G100" s="216" t="s">
        <v>186</v>
      </c>
      <c r="H100" s="217">
        <v>880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669</v>
      </c>
    </row>
    <row r="101" s="1" customFormat="1">
      <c r="B101" s="35"/>
      <c r="C101" s="36"/>
      <c r="D101" s="225" t="s">
        <v>168</v>
      </c>
      <c r="E101" s="36"/>
      <c r="F101" s="226" t="s">
        <v>434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670</v>
      </c>
      <c r="G102" s="229"/>
      <c r="H102" s="232">
        <v>880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201</v>
      </c>
      <c r="D103" s="213" t="s">
        <v>161</v>
      </c>
      <c r="E103" s="214" t="s">
        <v>671</v>
      </c>
      <c r="F103" s="215" t="s">
        <v>672</v>
      </c>
      <c r="G103" s="216" t="s">
        <v>197</v>
      </c>
      <c r="H103" s="217">
        <v>900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673</v>
      </c>
    </row>
    <row r="104" s="1" customFormat="1">
      <c r="B104" s="35"/>
      <c r="C104" s="36"/>
      <c r="D104" s="225" t="s">
        <v>168</v>
      </c>
      <c r="E104" s="36"/>
      <c r="F104" s="226" t="s">
        <v>674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675</v>
      </c>
      <c r="G105" s="229"/>
      <c r="H105" s="232">
        <v>900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194</v>
      </c>
      <c r="D106" s="213" t="s">
        <v>161</v>
      </c>
      <c r="E106" s="214" t="s">
        <v>202</v>
      </c>
      <c r="F106" s="215" t="s">
        <v>203</v>
      </c>
      <c r="G106" s="216" t="s">
        <v>186</v>
      </c>
      <c r="H106" s="217">
        <v>38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676</v>
      </c>
    </row>
    <row r="107" s="1" customFormat="1">
      <c r="B107" s="35"/>
      <c r="C107" s="36"/>
      <c r="D107" s="225" t="s">
        <v>168</v>
      </c>
      <c r="E107" s="36"/>
      <c r="F107" s="226" t="s">
        <v>205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677</v>
      </c>
      <c r="G108" s="229"/>
      <c r="H108" s="232">
        <v>38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266</v>
      </c>
      <c r="D109" s="213" t="s">
        <v>161</v>
      </c>
      <c r="E109" s="214" t="s">
        <v>592</v>
      </c>
      <c r="F109" s="215" t="s">
        <v>593</v>
      </c>
      <c r="G109" s="216" t="s">
        <v>180</v>
      </c>
      <c r="H109" s="217">
        <v>1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678</v>
      </c>
    </row>
    <row r="110" s="1" customFormat="1">
      <c r="B110" s="35"/>
      <c r="C110" s="36"/>
      <c r="D110" s="225" t="s">
        <v>168</v>
      </c>
      <c r="E110" s="36"/>
      <c r="F110" s="226" t="s">
        <v>595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679</v>
      </c>
      <c r="G111" s="229"/>
      <c r="H111" s="232">
        <v>1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13" t="s">
        <v>159</v>
      </c>
      <c r="D112" s="213" t="s">
        <v>161</v>
      </c>
      <c r="E112" s="214" t="s">
        <v>208</v>
      </c>
      <c r="F112" s="215" t="s">
        <v>209</v>
      </c>
      <c r="G112" s="216" t="s">
        <v>180</v>
      </c>
      <c r="H112" s="217">
        <v>1</v>
      </c>
      <c r="I112" s="218"/>
      <c r="J112" s="219">
        <f>ROUND(I112*H112,2)</f>
        <v>0</v>
      </c>
      <c r="K112" s="215" t="s">
        <v>165</v>
      </c>
      <c r="L112" s="40"/>
      <c r="M112" s="220" t="s">
        <v>1</v>
      </c>
      <c r="N112" s="221" t="s">
        <v>42</v>
      </c>
      <c r="O112" s="76"/>
      <c r="P112" s="222">
        <f>O112*H112</f>
        <v>0</v>
      </c>
      <c r="Q112" s="222">
        <v>0</v>
      </c>
      <c r="R112" s="222">
        <f>Q112*H112</f>
        <v>0</v>
      </c>
      <c r="S112" s="222">
        <v>0</v>
      </c>
      <c r="T112" s="223">
        <f>S112*H112</f>
        <v>0</v>
      </c>
      <c r="AR112" s="14" t="s">
        <v>166</v>
      </c>
      <c r="AT112" s="14" t="s">
        <v>161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680</v>
      </c>
    </row>
    <row r="113" s="1" customFormat="1">
      <c r="B113" s="35"/>
      <c r="C113" s="36"/>
      <c r="D113" s="225" t="s">
        <v>168</v>
      </c>
      <c r="E113" s="36"/>
      <c r="F113" s="226" t="s">
        <v>211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2" customFormat="1">
      <c r="B114" s="228"/>
      <c r="C114" s="229"/>
      <c r="D114" s="225" t="s">
        <v>170</v>
      </c>
      <c r="E114" s="230" t="s">
        <v>1</v>
      </c>
      <c r="F114" s="231" t="s">
        <v>679</v>
      </c>
      <c r="G114" s="229"/>
      <c r="H114" s="232">
        <v>1</v>
      </c>
      <c r="I114" s="233"/>
      <c r="J114" s="229"/>
      <c r="K114" s="229"/>
      <c r="L114" s="234"/>
      <c r="M114" s="235"/>
      <c r="N114" s="236"/>
      <c r="O114" s="236"/>
      <c r="P114" s="236"/>
      <c r="Q114" s="236"/>
      <c r="R114" s="236"/>
      <c r="S114" s="236"/>
      <c r="T114" s="237"/>
      <c r="AT114" s="238" t="s">
        <v>170</v>
      </c>
      <c r="AU114" s="238" t="s">
        <v>80</v>
      </c>
      <c r="AV114" s="12" t="s">
        <v>80</v>
      </c>
      <c r="AW114" s="12" t="s">
        <v>34</v>
      </c>
      <c r="AX114" s="12" t="s">
        <v>78</v>
      </c>
      <c r="AY114" s="238" t="s">
        <v>158</v>
      </c>
    </row>
    <row r="115" s="1" customFormat="1" ht="22.5" customHeight="1">
      <c r="B115" s="35"/>
      <c r="C115" s="213" t="s">
        <v>333</v>
      </c>
      <c r="D115" s="213" t="s">
        <v>161</v>
      </c>
      <c r="E115" s="214" t="s">
        <v>519</v>
      </c>
      <c r="F115" s="215" t="s">
        <v>520</v>
      </c>
      <c r="G115" s="216" t="s">
        <v>215</v>
      </c>
      <c r="H115" s="217">
        <v>34</v>
      </c>
      <c r="I115" s="218"/>
      <c r="J115" s="219">
        <f>ROUND(I115*H115,2)</f>
        <v>0</v>
      </c>
      <c r="K115" s="215" t="s">
        <v>165</v>
      </c>
      <c r="L115" s="40"/>
      <c r="M115" s="220" t="s">
        <v>1</v>
      </c>
      <c r="N115" s="221" t="s">
        <v>42</v>
      </c>
      <c r="O115" s="76"/>
      <c r="P115" s="222">
        <f>O115*H115</f>
        <v>0</v>
      </c>
      <c r="Q115" s="222">
        <v>0</v>
      </c>
      <c r="R115" s="222">
        <f>Q115*H115</f>
        <v>0</v>
      </c>
      <c r="S115" s="222">
        <v>0</v>
      </c>
      <c r="T115" s="223">
        <f>S115*H115</f>
        <v>0</v>
      </c>
      <c r="AR115" s="14" t="s">
        <v>166</v>
      </c>
      <c r="AT115" s="14" t="s">
        <v>161</v>
      </c>
      <c r="AU115" s="14" t="s">
        <v>80</v>
      </c>
      <c r="AY115" s="14" t="s">
        <v>158</v>
      </c>
      <c r="BE115" s="224">
        <f>IF(N115="základní",J115,0)</f>
        <v>0</v>
      </c>
      <c r="BF115" s="224">
        <f>IF(N115="snížená",J115,0)</f>
        <v>0</v>
      </c>
      <c r="BG115" s="224">
        <f>IF(N115="zákl. přenesená",J115,0)</f>
        <v>0</v>
      </c>
      <c r="BH115" s="224">
        <f>IF(N115="sníž. přenesená",J115,0)</f>
        <v>0</v>
      </c>
      <c r="BI115" s="224">
        <f>IF(N115="nulová",J115,0)</f>
        <v>0</v>
      </c>
      <c r="BJ115" s="14" t="s">
        <v>78</v>
      </c>
      <c r="BK115" s="224">
        <f>ROUND(I115*H115,2)</f>
        <v>0</v>
      </c>
      <c r="BL115" s="14" t="s">
        <v>166</v>
      </c>
      <c r="BM115" s="14" t="s">
        <v>681</v>
      </c>
    </row>
    <row r="116" s="1" customFormat="1">
      <c r="B116" s="35"/>
      <c r="C116" s="36"/>
      <c r="D116" s="225" t="s">
        <v>168</v>
      </c>
      <c r="E116" s="36"/>
      <c r="F116" s="226" t="s">
        <v>522</v>
      </c>
      <c r="G116" s="36"/>
      <c r="H116" s="36"/>
      <c r="I116" s="140"/>
      <c r="J116" s="36"/>
      <c r="K116" s="36"/>
      <c r="L116" s="40"/>
      <c r="M116" s="227"/>
      <c r="N116" s="76"/>
      <c r="O116" s="76"/>
      <c r="P116" s="76"/>
      <c r="Q116" s="76"/>
      <c r="R116" s="76"/>
      <c r="S116" s="76"/>
      <c r="T116" s="77"/>
      <c r="AT116" s="14" t="s">
        <v>168</v>
      </c>
      <c r="AU116" s="14" t="s">
        <v>80</v>
      </c>
    </row>
    <row r="117" s="12" customFormat="1">
      <c r="B117" s="228"/>
      <c r="C117" s="229"/>
      <c r="D117" s="225" t="s">
        <v>170</v>
      </c>
      <c r="E117" s="230" t="s">
        <v>1</v>
      </c>
      <c r="F117" s="231" t="s">
        <v>682</v>
      </c>
      <c r="G117" s="229"/>
      <c r="H117" s="232">
        <v>34</v>
      </c>
      <c r="I117" s="233"/>
      <c r="J117" s="229"/>
      <c r="K117" s="229"/>
      <c r="L117" s="234"/>
      <c r="M117" s="235"/>
      <c r="N117" s="236"/>
      <c r="O117" s="236"/>
      <c r="P117" s="236"/>
      <c r="Q117" s="236"/>
      <c r="R117" s="236"/>
      <c r="S117" s="236"/>
      <c r="T117" s="237"/>
      <c r="AT117" s="238" t="s">
        <v>170</v>
      </c>
      <c r="AU117" s="238" t="s">
        <v>80</v>
      </c>
      <c r="AV117" s="12" t="s">
        <v>80</v>
      </c>
      <c r="AW117" s="12" t="s">
        <v>34</v>
      </c>
      <c r="AX117" s="12" t="s">
        <v>78</v>
      </c>
      <c r="AY117" s="238" t="s">
        <v>158</v>
      </c>
    </row>
    <row r="118" s="1" customFormat="1" ht="22.5" customHeight="1">
      <c r="B118" s="35"/>
      <c r="C118" s="213" t="s">
        <v>212</v>
      </c>
      <c r="D118" s="213" t="s">
        <v>161</v>
      </c>
      <c r="E118" s="214" t="s">
        <v>213</v>
      </c>
      <c r="F118" s="215" t="s">
        <v>214</v>
      </c>
      <c r="G118" s="216" t="s">
        <v>215</v>
      </c>
      <c r="H118" s="217">
        <v>4</v>
      </c>
      <c r="I118" s="218"/>
      <c r="J118" s="219">
        <f>ROUND(I118*H118,2)</f>
        <v>0</v>
      </c>
      <c r="K118" s="215" t="s">
        <v>165</v>
      </c>
      <c r="L118" s="40"/>
      <c r="M118" s="220" t="s">
        <v>1</v>
      </c>
      <c r="N118" s="221" t="s">
        <v>42</v>
      </c>
      <c r="O118" s="76"/>
      <c r="P118" s="222">
        <f>O118*H118</f>
        <v>0</v>
      </c>
      <c r="Q118" s="222">
        <v>0</v>
      </c>
      <c r="R118" s="222">
        <f>Q118*H118</f>
        <v>0</v>
      </c>
      <c r="S118" s="222">
        <v>0</v>
      </c>
      <c r="T118" s="223">
        <f>S118*H118</f>
        <v>0</v>
      </c>
      <c r="AR118" s="14" t="s">
        <v>166</v>
      </c>
      <c r="AT118" s="14" t="s">
        <v>161</v>
      </c>
      <c r="AU118" s="14" t="s">
        <v>80</v>
      </c>
      <c r="AY118" s="14" t="s">
        <v>158</v>
      </c>
      <c r="BE118" s="224">
        <f>IF(N118="základní",J118,0)</f>
        <v>0</v>
      </c>
      <c r="BF118" s="224">
        <f>IF(N118="snížená",J118,0)</f>
        <v>0</v>
      </c>
      <c r="BG118" s="224">
        <f>IF(N118="zákl. přenesená",J118,0)</f>
        <v>0</v>
      </c>
      <c r="BH118" s="224">
        <f>IF(N118="sníž. přenesená",J118,0)</f>
        <v>0</v>
      </c>
      <c r="BI118" s="224">
        <f>IF(N118="nulová",J118,0)</f>
        <v>0</v>
      </c>
      <c r="BJ118" s="14" t="s">
        <v>78</v>
      </c>
      <c r="BK118" s="224">
        <f>ROUND(I118*H118,2)</f>
        <v>0</v>
      </c>
      <c r="BL118" s="14" t="s">
        <v>166</v>
      </c>
      <c r="BM118" s="14" t="s">
        <v>683</v>
      </c>
    </row>
    <row r="119" s="1" customFormat="1">
      <c r="B119" s="35"/>
      <c r="C119" s="36"/>
      <c r="D119" s="225" t="s">
        <v>168</v>
      </c>
      <c r="E119" s="36"/>
      <c r="F119" s="226" t="s">
        <v>217</v>
      </c>
      <c r="G119" s="36"/>
      <c r="H119" s="36"/>
      <c r="I119" s="140"/>
      <c r="J119" s="36"/>
      <c r="K119" s="36"/>
      <c r="L119" s="40"/>
      <c r="M119" s="227"/>
      <c r="N119" s="76"/>
      <c r="O119" s="76"/>
      <c r="P119" s="76"/>
      <c r="Q119" s="76"/>
      <c r="R119" s="76"/>
      <c r="S119" s="76"/>
      <c r="T119" s="77"/>
      <c r="AT119" s="14" t="s">
        <v>168</v>
      </c>
      <c r="AU119" s="14" t="s">
        <v>80</v>
      </c>
    </row>
    <row r="120" s="12" customFormat="1">
      <c r="B120" s="228"/>
      <c r="C120" s="229"/>
      <c r="D120" s="225" t="s">
        <v>170</v>
      </c>
      <c r="E120" s="230" t="s">
        <v>1</v>
      </c>
      <c r="F120" s="231" t="s">
        <v>218</v>
      </c>
      <c r="G120" s="229"/>
      <c r="H120" s="232">
        <v>4</v>
      </c>
      <c r="I120" s="233"/>
      <c r="J120" s="229"/>
      <c r="K120" s="229"/>
      <c r="L120" s="234"/>
      <c r="M120" s="235"/>
      <c r="N120" s="236"/>
      <c r="O120" s="236"/>
      <c r="P120" s="236"/>
      <c r="Q120" s="236"/>
      <c r="R120" s="236"/>
      <c r="S120" s="236"/>
      <c r="T120" s="237"/>
      <c r="AT120" s="238" t="s">
        <v>170</v>
      </c>
      <c r="AU120" s="238" t="s">
        <v>80</v>
      </c>
      <c r="AV120" s="12" t="s">
        <v>80</v>
      </c>
      <c r="AW120" s="12" t="s">
        <v>34</v>
      </c>
      <c r="AX120" s="12" t="s">
        <v>78</v>
      </c>
      <c r="AY120" s="238" t="s">
        <v>158</v>
      </c>
    </row>
    <row r="121" s="1" customFormat="1" ht="22.5" customHeight="1">
      <c r="B121" s="35"/>
      <c r="C121" s="213" t="s">
        <v>253</v>
      </c>
      <c r="D121" s="213" t="s">
        <v>161</v>
      </c>
      <c r="E121" s="214" t="s">
        <v>684</v>
      </c>
      <c r="F121" s="215" t="s">
        <v>685</v>
      </c>
      <c r="G121" s="216" t="s">
        <v>197</v>
      </c>
      <c r="H121" s="217">
        <v>1500</v>
      </c>
      <c r="I121" s="218"/>
      <c r="J121" s="219">
        <f>ROUND(I121*H121,2)</f>
        <v>0</v>
      </c>
      <c r="K121" s="215" t="s">
        <v>165</v>
      </c>
      <c r="L121" s="40"/>
      <c r="M121" s="220" t="s">
        <v>1</v>
      </c>
      <c r="N121" s="221" t="s">
        <v>42</v>
      </c>
      <c r="O121" s="76"/>
      <c r="P121" s="222">
        <f>O121*H121</f>
        <v>0</v>
      </c>
      <c r="Q121" s="222">
        <v>0</v>
      </c>
      <c r="R121" s="222">
        <f>Q121*H121</f>
        <v>0</v>
      </c>
      <c r="S121" s="222">
        <v>0</v>
      </c>
      <c r="T121" s="223">
        <f>S121*H121</f>
        <v>0</v>
      </c>
      <c r="AR121" s="14" t="s">
        <v>166</v>
      </c>
      <c r="AT121" s="14" t="s">
        <v>161</v>
      </c>
      <c r="AU121" s="14" t="s">
        <v>80</v>
      </c>
      <c r="AY121" s="14" t="s">
        <v>158</v>
      </c>
      <c r="BE121" s="224">
        <f>IF(N121="základní",J121,0)</f>
        <v>0</v>
      </c>
      <c r="BF121" s="224">
        <f>IF(N121="snížená",J121,0)</f>
        <v>0</v>
      </c>
      <c r="BG121" s="224">
        <f>IF(N121="zákl. přenesená",J121,0)</f>
        <v>0</v>
      </c>
      <c r="BH121" s="224">
        <f>IF(N121="sníž. přenesená",J121,0)</f>
        <v>0</v>
      </c>
      <c r="BI121" s="224">
        <f>IF(N121="nulová",J121,0)</f>
        <v>0</v>
      </c>
      <c r="BJ121" s="14" t="s">
        <v>78</v>
      </c>
      <c r="BK121" s="224">
        <f>ROUND(I121*H121,2)</f>
        <v>0</v>
      </c>
      <c r="BL121" s="14" t="s">
        <v>166</v>
      </c>
      <c r="BM121" s="14" t="s">
        <v>686</v>
      </c>
    </row>
    <row r="122" s="1" customFormat="1">
      <c r="B122" s="35"/>
      <c r="C122" s="36"/>
      <c r="D122" s="225" t="s">
        <v>168</v>
      </c>
      <c r="E122" s="36"/>
      <c r="F122" s="226" t="s">
        <v>687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168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688</v>
      </c>
      <c r="G123" s="229"/>
      <c r="H123" s="232">
        <v>1500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13" t="s">
        <v>259</v>
      </c>
      <c r="D124" s="213" t="s">
        <v>161</v>
      </c>
      <c r="E124" s="214" t="s">
        <v>689</v>
      </c>
      <c r="F124" s="215" t="s">
        <v>690</v>
      </c>
      <c r="G124" s="216" t="s">
        <v>197</v>
      </c>
      <c r="H124" s="217">
        <v>1500</v>
      </c>
      <c r="I124" s="218"/>
      <c r="J124" s="219">
        <f>ROUND(I124*H124,2)</f>
        <v>0</v>
      </c>
      <c r="K124" s="215" t="s">
        <v>165</v>
      </c>
      <c r="L124" s="40"/>
      <c r="M124" s="220" t="s">
        <v>1</v>
      </c>
      <c r="N124" s="221" t="s">
        <v>42</v>
      </c>
      <c r="O124" s="76"/>
      <c r="P124" s="222">
        <f>O124*H124</f>
        <v>0</v>
      </c>
      <c r="Q124" s="222">
        <v>0</v>
      </c>
      <c r="R124" s="222">
        <f>Q124*H124</f>
        <v>0</v>
      </c>
      <c r="S124" s="222">
        <v>0</v>
      </c>
      <c r="T124" s="223">
        <f>S124*H124</f>
        <v>0</v>
      </c>
      <c r="AR124" s="14" t="s">
        <v>166</v>
      </c>
      <c r="AT124" s="14" t="s">
        <v>161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691</v>
      </c>
    </row>
    <row r="125" s="1" customFormat="1">
      <c r="B125" s="35"/>
      <c r="C125" s="36"/>
      <c r="D125" s="225" t="s">
        <v>168</v>
      </c>
      <c r="E125" s="36"/>
      <c r="F125" s="226" t="s">
        <v>692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2" customFormat="1">
      <c r="B126" s="228"/>
      <c r="C126" s="229"/>
      <c r="D126" s="225" t="s">
        <v>170</v>
      </c>
      <c r="E126" s="230" t="s">
        <v>1</v>
      </c>
      <c r="F126" s="231" t="s">
        <v>688</v>
      </c>
      <c r="G126" s="229"/>
      <c r="H126" s="232">
        <v>1500</v>
      </c>
      <c r="I126" s="233"/>
      <c r="J126" s="229"/>
      <c r="K126" s="229"/>
      <c r="L126" s="234"/>
      <c r="M126" s="235"/>
      <c r="N126" s="236"/>
      <c r="O126" s="236"/>
      <c r="P126" s="236"/>
      <c r="Q126" s="236"/>
      <c r="R126" s="236"/>
      <c r="S126" s="236"/>
      <c r="T126" s="237"/>
      <c r="AT126" s="238" t="s">
        <v>170</v>
      </c>
      <c r="AU126" s="238" t="s">
        <v>80</v>
      </c>
      <c r="AV126" s="12" t="s">
        <v>80</v>
      </c>
      <c r="AW126" s="12" t="s">
        <v>34</v>
      </c>
      <c r="AX126" s="12" t="s">
        <v>78</v>
      </c>
      <c r="AY126" s="238" t="s">
        <v>158</v>
      </c>
    </row>
    <row r="127" s="1" customFormat="1" ht="22.5" customHeight="1">
      <c r="B127" s="35"/>
      <c r="C127" s="239" t="s">
        <v>272</v>
      </c>
      <c r="D127" s="239" t="s">
        <v>273</v>
      </c>
      <c r="E127" s="240" t="s">
        <v>274</v>
      </c>
      <c r="F127" s="241" t="s">
        <v>275</v>
      </c>
      <c r="G127" s="242" t="s">
        <v>276</v>
      </c>
      <c r="H127" s="243">
        <v>252</v>
      </c>
      <c r="I127" s="244"/>
      <c r="J127" s="245">
        <f>ROUND(I127*H127,2)</f>
        <v>0</v>
      </c>
      <c r="K127" s="241" t="s">
        <v>165</v>
      </c>
      <c r="L127" s="246"/>
      <c r="M127" s="247" t="s">
        <v>1</v>
      </c>
      <c r="N127" s="248" t="s">
        <v>42</v>
      </c>
      <c r="O127" s="76"/>
      <c r="P127" s="222">
        <f>O127*H127</f>
        <v>0</v>
      </c>
      <c r="Q127" s="222">
        <v>1</v>
      </c>
      <c r="R127" s="222">
        <f>Q127*H127</f>
        <v>252</v>
      </c>
      <c r="S127" s="222">
        <v>0</v>
      </c>
      <c r="T127" s="223">
        <f>S127*H127</f>
        <v>0</v>
      </c>
      <c r="AR127" s="14" t="s">
        <v>212</v>
      </c>
      <c r="AT127" s="14" t="s">
        <v>273</v>
      </c>
      <c r="AU127" s="14" t="s">
        <v>80</v>
      </c>
      <c r="AY127" s="14" t="s">
        <v>158</v>
      </c>
      <c r="BE127" s="224">
        <f>IF(N127="základní",J127,0)</f>
        <v>0</v>
      </c>
      <c r="BF127" s="224">
        <f>IF(N127="snížená",J127,0)</f>
        <v>0</v>
      </c>
      <c r="BG127" s="224">
        <f>IF(N127="zákl. přenesená",J127,0)</f>
        <v>0</v>
      </c>
      <c r="BH127" s="224">
        <f>IF(N127="sníž. přenesená",J127,0)</f>
        <v>0</v>
      </c>
      <c r="BI127" s="224">
        <f>IF(N127="nulová",J127,0)</f>
        <v>0</v>
      </c>
      <c r="BJ127" s="14" t="s">
        <v>78</v>
      </c>
      <c r="BK127" s="224">
        <f>ROUND(I127*H127,2)</f>
        <v>0</v>
      </c>
      <c r="BL127" s="14" t="s">
        <v>166</v>
      </c>
      <c r="BM127" s="14" t="s">
        <v>693</v>
      </c>
    </row>
    <row r="128" s="1" customFormat="1">
      <c r="B128" s="35"/>
      <c r="C128" s="36"/>
      <c r="D128" s="225" t="s">
        <v>168</v>
      </c>
      <c r="E128" s="36"/>
      <c r="F128" s="226" t="s">
        <v>275</v>
      </c>
      <c r="G128" s="36"/>
      <c r="H128" s="36"/>
      <c r="I128" s="140"/>
      <c r="J128" s="36"/>
      <c r="K128" s="36"/>
      <c r="L128" s="40"/>
      <c r="M128" s="227"/>
      <c r="N128" s="76"/>
      <c r="O128" s="76"/>
      <c r="P128" s="76"/>
      <c r="Q128" s="76"/>
      <c r="R128" s="76"/>
      <c r="S128" s="76"/>
      <c r="T128" s="77"/>
      <c r="AT128" s="14" t="s">
        <v>168</v>
      </c>
      <c r="AU128" s="14" t="s">
        <v>80</v>
      </c>
    </row>
    <row r="129" s="1" customFormat="1">
      <c r="B129" s="35"/>
      <c r="C129" s="36"/>
      <c r="D129" s="225" t="s">
        <v>278</v>
      </c>
      <c r="E129" s="36"/>
      <c r="F129" s="249" t="s">
        <v>279</v>
      </c>
      <c r="G129" s="36"/>
      <c r="H129" s="36"/>
      <c r="I129" s="140"/>
      <c r="J129" s="36"/>
      <c r="K129" s="36"/>
      <c r="L129" s="40"/>
      <c r="M129" s="227"/>
      <c r="N129" s="76"/>
      <c r="O129" s="76"/>
      <c r="P129" s="76"/>
      <c r="Q129" s="76"/>
      <c r="R129" s="76"/>
      <c r="S129" s="76"/>
      <c r="T129" s="77"/>
      <c r="AT129" s="14" t="s">
        <v>278</v>
      </c>
      <c r="AU129" s="14" t="s">
        <v>80</v>
      </c>
    </row>
    <row r="130" s="12" customFormat="1">
      <c r="B130" s="228"/>
      <c r="C130" s="229"/>
      <c r="D130" s="225" t="s">
        <v>170</v>
      </c>
      <c r="E130" s="230" t="s">
        <v>1</v>
      </c>
      <c r="F130" s="231" t="s">
        <v>694</v>
      </c>
      <c r="G130" s="229"/>
      <c r="H130" s="232">
        <v>252</v>
      </c>
      <c r="I130" s="233"/>
      <c r="J130" s="229"/>
      <c r="K130" s="229"/>
      <c r="L130" s="234"/>
      <c r="M130" s="235"/>
      <c r="N130" s="236"/>
      <c r="O130" s="236"/>
      <c r="P130" s="236"/>
      <c r="Q130" s="236"/>
      <c r="R130" s="236"/>
      <c r="S130" s="236"/>
      <c r="T130" s="237"/>
      <c r="AT130" s="238" t="s">
        <v>170</v>
      </c>
      <c r="AU130" s="238" t="s">
        <v>80</v>
      </c>
      <c r="AV130" s="12" t="s">
        <v>80</v>
      </c>
      <c r="AW130" s="12" t="s">
        <v>34</v>
      </c>
      <c r="AX130" s="12" t="s">
        <v>78</v>
      </c>
      <c r="AY130" s="238" t="s">
        <v>158</v>
      </c>
    </row>
    <row r="131" s="1" customFormat="1" ht="22.5" customHeight="1">
      <c r="B131" s="35"/>
      <c r="C131" s="239" t="s">
        <v>452</v>
      </c>
      <c r="D131" s="239" t="s">
        <v>273</v>
      </c>
      <c r="E131" s="240" t="s">
        <v>291</v>
      </c>
      <c r="F131" s="241" t="s">
        <v>292</v>
      </c>
      <c r="G131" s="242" t="s">
        <v>186</v>
      </c>
      <c r="H131" s="243">
        <v>1916</v>
      </c>
      <c r="I131" s="244"/>
      <c r="J131" s="245">
        <f>ROUND(I131*H131,2)</f>
        <v>0</v>
      </c>
      <c r="K131" s="241" t="s">
        <v>165</v>
      </c>
      <c r="L131" s="246"/>
      <c r="M131" s="247" t="s">
        <v>1</v>
      </c>
      <c r="N131" s="248" t="s">
        <v>42</v>
      </c>
      <c r="O131" s="76"/>
      <c r="P131" s="222">
        <f>O131*H131</f>
        <v>0</v>
      </c>
      <c r="Q131" s="222">
        <v>0.00018000000000000001</v>
      </c>
      <c r="R131" s="222">
        <f>Q131*H131</f>
        <v>0.34488000000000002</v>
      </c>
      <c r="S131" s="222">
        <v>0</v>
      </c>
      <c r="T131" s="223">
        <f>S131*H131</f>
        <v>0</v>
      </c>
      <c r="AR131" s="14" t="s">
        <v>212</v>
      </c>
      <c r="AT131" s="14" t="s">
        <v>273</v>
      </c>
      <c r="AU131" s="14" t="s">
        <v>80</v>
      </c>
      <c r="AY131" s="14" t="s">
        <v>158</v>
      </c>
      <c r="BE131" s="224">
        <f>IF(N131="základní",J131,0)</f>
        <v>0</v>
      </c>
      <c r="BF131" s="224">
        <f>IF(N131="snížená",J131,0)</f>
        <v>0</v>
      </c>
      <c r="BG131" s="224">
        <f>IF(N131="zákl. přenesená",J131,0)</f>
        <v>0</v>
      </c>
      <c r="BH131" s="224">
        <f>IF(N131="sníž. přenesená",J131,0)</f>
        <v>0</v>
      </c>
      <c r="BI131" s="224">
        <f>IF(N131="nulová",J131,0)</f>
        <v>0</v>
      </c>
      <c r="BJ131" s="14" t="s">
        <v>78</v>
      </c>
      <c r="BK131" s="224">
        <f>ROUND(I131*H131,2)</f>
        <v>0</v>
      </c>
      <c r="BL131" s="14" t="s">
        <v>166</v>
      </c>
      <c r="BM131" s="14" t="s">
        <v>695</v>
      </c>
    </row>
    <row r="132" s="1" customFormat="1">
      <c r="B132" s="35"/>
      <c r="C132" s="36"/>
      <c r="D132" s="225" t="s">
        <v>168</v>
      </c>
      <c r="E132" s="36"/>
      <c r="F132" s="226" t="s">
        <v>292</v>
      </c>
      <c r="G132" s="36"/>
      <c r="H132" s="36"/>
      <c r="I132" s="140"/>
      <c r="J132" s="36"/>
      <c r="K132" s="36"/>
      <c r="L132" s="40"/>
      <c r="M132" s="227"/>
      <c r="N132" s="76"/>
      <c r="O132" s="76"/>
      <c r="P132" s="76"/>
      <c r="Q132" s="76"/>
      <c r="R132" s="76"/>
      <c r="S132" s="76"/>
      <c r="T132" s="77"/>
      <c r="AT132" s="14" t="s">
        <v>168</v>
      </c>
      <c r="AU132" s="14" t="s">
        <v>80</v>
      </c>
    </row>
    <row r="133" s="1" customFormat="1">
      <c r="B133" s="35"/>
      <c r="C133" s="36"/>
      <c r="D133" s="225" t="s">
        <v>278</v>
      </c>
      <c r="E133" s="36"/>
      <c r="F133" s="249" t="s">
        <v>279</v>
      </c>
      <c r="G133" s="36"/>
      <c r="H133" s="36"/>
      <c r="I133" s="140"/>
      <c r="J133" s="36"/>
      <c r="K133" s="36"/>
      <c r="L133" s="40"/>
      <c r="M133" s="227"/>
      <c r="N133" s="76"/>
      <c r="O133" s="76"/>
      <c r="P133" s="76"/>
      <c r="Q133" s="76"/>
      <c r="R133" s="76"/>
      <c r="S133" s="76"/>
      <c r="T133" s="77"/>
      <c r="AT133" s="14" t="s">
        <v>278</v>
      </c>
      <c r="AU133" s="14" t="s">
        <v>80</v>
      </c>
    </row>
    <row r="134" s="12" customFormat="1">
      <c r="B134" s="228"/>
      <c r="C134" s="229"/>
      <c r="D134" s="225" t="s">
        <v>170</v>
      </c>
      <c r="E134" s="230" t="s">
        <v>1</v>
      </c>
      <c r="F134" s="231" t="s">
        <v>696</v>
      </c>
      <c r="G134" s="229"/>
      <c r="H134" s="232">
        <v>1916</v>
      </c>
      <c r="I134" s="233"/>
      <c r="J134" s="229"/>
      <c r="K134" s="229"/>
      <c r="L134" s="234"/>
      <c r="M134" s="235"/>
      <c r="N134" s="236"/>
      <c r="O134" s="236"/>
      <c r="P134" s="236"/>
      <c r="Q134" s="236"/>
      <c r="R134" s="236"/>
      <c r="S134" s="236"/>
      <c r="T134" s="237"/>
      <c r="AT134" s="238" t="s">
        <v>170</v>
      </c>
      <c r="AU134" s="238" t="s">
        <v>80</v>
      </c>
      <c r="AV134" s="12" t="s">
        <v>80</v>
      </c>
      <c r="AW134" s="12" t="s">
        <v>34</v>
      </c>
      <c r="AX134" s="12" t="s">
        <v>78</v>
      </c>
      <c r="AY134" s="238" t="s">
        <v>158</v>
      </c>
    </row>
    <row r="135" s="1" customFormat="1" ht="22.5" customHeight="1">
      <c r="B135" s="35"/>
      <c r="C135" s="239" t="s">
        <v>8</v>
      </c>
      <c r="D135" s="239" t="s">
        <v>273</v>
      </c>
      <c r="E135" s="240" t="s">
        <v>286</v>
      </c>
      <c r="F135" s="241" t="s">
        <v>287</v>
      </c>
      <c r="G135" s="242" t="s">
        <v>186</v>
      </c>
      <c r="H135" s="243">
        <v>3832</v>
      </c>
      <c r="I135" s="244"/>
      <c r="J135" s="245">
        <f>ROUND(I135*H135,2)</f>
        <v>0</v>
      </c>
      <c r="K135" s="241" t="s">
        <v>165</v>
      </c>
      <c r="L135" s="246"/>
      <c r="M135" s="247" t="s">
        <v>1</v>
      </c>
      <c r="N135" s="248" t="s">
        <v>42</v>
      </c>
      <c r="O135" s="76"/>
      <c r="P135" s="222">
        <f>O135*H135</f>
        <v>0</v>
      </c>
      <c r="Q135" s="222">
        <v>0.00123</v>
      </c>
      <c r="R135" s="222">
        <f>Q135*H135</f>
        <v>4.7133599999999998</v>
      </c>
      <c r="S135" s="222">
        <v>0</v>
      </c>
      <c r="T135" s="223">
        <f>S135*H135</f>
        <v>0</v>
      </c>
      <c r="AR135" s="14" t="s">
        <v>212</v>
      </c>
      <c r="AT135" s="14" t="s">
        <v>273</v>
      </c>
      <c r="AU135" s="14" t="s">
        <v>80</v>
      </c>
      <c r="AY135" s="14" t="s">
        <v>158</v>
      </c>
      <c r="BE135" s="224">
        <f>IF(N135="základní",J135,0)</f>
        <v>0</v>
      </c>
      <c r="BF135" s="224">
        <f>IF(N135="snížená",J135,0)</f>
        <v>0</v>
      </c>
      <c r="BG135" s="224">
        <f>IF(N135="zákl. přenesená",J135,0)</f>
        <v>0</v>
      </c>
      <c r="BH135" s="224">
        <f>IF(N135="sníž. přenesená",J135,0)</f>
        <v>0</v>
      </c>
      <c r="BI135" s="224">
        <f>IF(N135="nulová",J135,0)</f>
        <v>0</v>
      </c>
      <c r="BJ135" s="14" t="s">
        <v>78</v>
      </c>
      <c r="BK135" s="224">
        <f>ROUND(I135*H135,2)</f>
        <v>0</v>
      </c>
      <c r="BL135" s="14" t="s">
        <v>166</v>
      </c>
      <c r="BM135" s="14" t="s">
        <v>697</v>
      </c>
    </row>
    <row r="136" s="1" customFormat="1">
      <c r="B136" s="35"/>
      <c r="C136" s="36"/>
      <c r="D136" s="225" t="s">
        <v>168</v>
      </c>
      <c r="E136" s="36"/>
      <c r="F136" s="226" t="s">
        <v>287</v>
      </c>
      <c r="G136" s="36"/>
      <c r="H136" s="36"/>
      <c r="I136" s="140"/>
      <c r="J136" s="36"/>
      <c r="K136" s="36"/>
      <c r="L136" s="40"/>
      <c r="M136" s="227"/>
      <c r="N136" s="76"/>
      <c r="O136" s="76"/>
      <c r="P136" s="76"/>
      <c r="Q136" s="76"/>
      <c r="R136" s="76"/>
      <c r="S136" s="76"/>
      <c r="T136" s="77"/>
      <c r="AT136" s="14" t="s">
        <v>168</v>
      </c>
      <c r="AU136" s="14" t="s">
        <v>80</v>
      </c>
    </row>
    <row r="137" s="1" customFormat="1">
      <c r="B137" s="35"/>
      <c r="C137" s="36"/>
      <c r="D137" s="225" t="s">
        <v>278</v>
      </c>
      <c r="E137" s="36"/>
      <c r="F137" s="249" t="s">
        <v>279</v>
      </c>
      <c r="G137" s="36"/>
      <c r="H137" s="36"/>
      <c r="I137" s="140"/>
      <c r="J137" s="36"/>
      <c r="K137" s="36"/>
      <c r="L137" s="40"/>
      <c r="M137" s="227"/>
      <c r="N137" s="76"/>
      <c r="O137" s="76"/>
      <c r="P137" s="76"/>
      <c r="Q137" s="76"/>
      <c r="R137" s="76"/>
      <c r="S137" s="76"/>
      <c r="T137" s="77"/>
      <c r="AT137" s="14" t="s">
        <v>278</v>
      </c>
      <c r="AU137" s="14" t="s">
        <v>80</v>
      </c>
    </row>
    <row r="138" s="12" customFormat="1">
      <c r="B138" s="228"/>
      <c r="C138" s="229"/>
      <c r="D138" s="225" t="s">
        <v>170</v>
      </c>
      <c r="E138" s="230" t="s">
        <v>1</v>
      </c>
      <c r="F138" s="231" t="s">
        <v>698</v>
      </c>
      <c r="G138" s="229"/>
      <c r="H138" s="232">
        <v>3832</v>
      </c>
      <c r="I138" s="233"/>
      <c r="J138" s="229"/>
      <c r="K138" s="229"/>
      <c r="L138" s="234"/>
      <c r="M138" s="235"/>
      <c r="N138" s="236"/>
      <c r="O138" s="236"/>
      <c r="P138" s="236"/>
      <c r="Q138" s="236"/>
      <c r="R138" s="236"/>
      <c r="S138" s="236"/>
      <c r="T138" s="237"/>
      <c r="AT138" s="238" t="s">
        <v>170</v>
      </c>
      <c r="AU138" s="238" t="s">
        <v>80</v>
      </c>
      <c r="AV138" s="12" t="s">
        <v>80</v>
      </c>
      <c r="AW138" s="12" t="s">
        <v>34</v>
      </c>
      <c r="AX138" s="12" t="s">
        <v>78</v>
      </c>
      <c r="AY138" s="238" t="s">
        <v>158</v>
      </c>
    </row>
    <row r="139" s="1" customFormat="1" ht="22.5" customHeight="1">
      <c r="B139" s="35"/>
      <c r="C139" s="239" t="s">
        <v>459</v>
      </c>
      <c r="D139" s="239" t="s">
        <v>273</v>
      </c>
      <c r="E139" s="240" t="s">
        <v>543</v>
      </c>
      <c r="F139" s="241" t="s">
        <v>544</v>
      </c>
      <c r="G139" s="242" t="s">
        <v>186</v>
      </c>
      <c r="H139" s="243">
        <v>12</v>
      </c>
      <c r="I139" s="244"/>
      <c r="J139" s="245">
        <f>ROUND(I139*H139,2)</f>
        <v>0</v>
      </c>
      <c r="K139" s="241" t="s">
        <v>165</v>
      </c>
      <c r="L139" s="246"/>
      <c r="M139" s="247" t="s">
        <v>1</v>
      </c>
      <c r="N139" s="248" t="s">
        <v>42</v>
      </c>
      <c r="O139" s="76"/>
      <c r="P139" s="222">
        <f>O139*H139</f>
        <v>0</v>
      </c>
      <c r="Q139" s="222">
        <v>0</v>
      </c>
      <c r="R139" s="222">
        <f>Q139*H139</f>
        <v>0</v>
      </c>
      <c r="S139" s="222">
        <v>0</v>
      </c>
      <c r="T139" s="223">
        <f>S139*H139</f>
        <v>0</v>
      </c>
      <c r="AR139" s="14" t="s">
        <v>212</v>
      </c>
      <c r="AT139" s="14" t="s">
        <v>273</v>
      </c>
      <c r="AU139" s="14" t="s">
        <v>80</v>
      </c>
      <c r="AY139" s="14" t="s">
        <v>158</v>
      </c>
      <c r="BE139" s="224">
        <f>IF(N139="základní",J139,0)</f>
        <v>0</v>
      </c>
      <c r="BF139" s="224">
        <f>IF(N139="snížená",J139,0)</f>
        <v>0</v>
      </c>
      <c r="BG139" s="224">
        <f>IF(N139="zákl. přenesená",J139,0)</f>
        <v>0</v>
      </c>
      <c r="BH139" s="224">
        <f>IF(N139="sníž. přenesená",J139,0)</f>
        <v>0</v>
      </c>
      <c r="BI139" s="224">
        <f>IF(N139="nulová",J139,0)</f>
        <v>0</v>
      </c>
      <c r="BJ139" s="14" t="s">
        <v>78</v>
      </c>
      <c r="BK139" s="224">
        <f>ROUND(I139*H139,2)</f>
        <v>0</v>
      </c>
      <c r="BL139" s="14" t="s">
        <v>166</v>
      </c>
      <c r="BM139" s="14" t="s">
        <v>699</v>
      </c>
    </row>
    <row r="140" s="1" customFormat="1">
      <c r="B140" s="35"/>
      <c r="C140" s="36"/>
      <c r="D140" s="225" t="s">
        <v>168</v>
      </c>
      <c r="E140" s="36"/>
      <c r="F140" s="226" t="s">
        <v>544</v>
      </c>
      <c r="G140" s="36"/>
      <c r="H140" s="36"/>
      <c r="I140" s="140"/>
      <c r="J140" s="36"/>
      <c r="K140" s="36"/>
      <c r="L140" s="40"/>
      <c r="M140" s="227"/>
      <c r="N140" s="76"/>
      <c r="O140" s="76"/>
      <c r="P140" s="76"/>
      <c r="Q140" s="76"/>
      <c r="R140" s="76"/>
      <c r="S140" s="76"/>
      <c r="T140" s="77"/>
      <c r="AT140" s="14" t="s">
        <v>168</v>
      </c>
      <c r="AU140" s="14" t="s">
        <v>80</v>
      </c>
    </row>
    <row r="141" s="1" customFormat="1">
      <c r="B141" s="35"/>
      <c r="C141" s="36"/>
      <c r="D141" s="225" t="s">
        <v>278</v>
      </c>
      <c r="E141" s="36"/>
      <c r="F141" s="249" t="s">
        <v>279</v>
      </c>
      <c r="G141" s="36"/>
      <c r="H141" s="36"/>
      <c r="I141" s="140"/>
      <c r="J141" s="36"/>
      <c r="K141" s="36"/>
      <c r="L141" s="40"/>
      <c r="M141" s="227"/>
      <c r="N141" s="76"/>
      <c r="O141" s="76"/>
      <c r="P141" s="76"/>
      <c r="Q141" s="76"/>
      <c r="R141" s="76"/>
      <c r="S141" s="76"/>
      <c r="T141" s="77"/>
      <c r="AT141" s="14" t="s">
        <v>278</v>
      </c>
      <c r="AU141" s="14" t="s">
        <v>80</v>
      </c>
    </row>
    <row r="142" s="12" customFormat="1">
      <c r="B142" s="228"/>
      <c r="C142" s="229"/>
      <c r="D142" s="225" t="s">
        <v>170</v>
      </c>
      <c r="E142" s="230" t="s">
        <v>1</v>
      </c>
      <c r="F142" s="231" t="s">
        <v>300</v>
      </c>
      <c r="G142" s="229"/>
      <c r="H142" s="232">
        <v>12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170</v>
      </c>
      <c r="AU142" s="238" t="s">
        <v>80</v>
      </c>
      <c r="AV142" s="12" t="s">
        <v>80</v>
      </c>
      <c r="AW142" s="12" t="s">
        <v>34</v>
      </c>
      <c r="AX142" s="12" t="s">
        <v>78</v>
      </c>
      <c r="AY142" s="238" t="s">
        <v>158</v>
      </c>
    </row>
    <row r="143" s="11" customFormat="1" ht="25.92" customHeight="1">
      <c r="B143" s="197"/>
      <c r="C143" s="198"/>
      <c r="D143" s="199" t="s">
        <v>70</v>
      </c>
      <c r="E143" s="200" t="s">
        <v>316</v>
      </c>
      <c r="F143" s="200" t="s">
        <v>317</v>
      </c>
      <c r="G143" s="198"/>
      <c r="H143" s="198"/>
      <c r="I143" s="201"/>
      <c r="J143" s="202">
        <f>BK143</f>
        <v>0</v>
      </c>
      <c r="K143" s="198"/>
      <c r="L143" s="203"/>
      <c r="M143" s="204"/>
      <c r="N143" s="205"/>
      <c r="O143" s="205"/>
      <c r="P143" s="206">
        <f>SUM(P144:P178)</f>
        <v>0</v>
      </c>
      <c r="Q143" s="205"/>
      <c r="R143" s="206">
        <f>SUM(R144:R178)</f>
        <v>0</v>
      </c>
      <c r="S143" s="205"/>
      <c r="T143" s="207">
        <f>SUM(T144:T178)</f>
        <v>0</v>
      </c>
      <c r="AR143" s="208" t="s">
        <v>166</v>
      </c>
      <c r="AT143" s="209" t="s">
        <v>70</v>
      </c>
      <c r="AU143" s="209" t="s">
        <v>71</v>
      </c>
      <c r="AY143" s="208" t="s">
        <v>158</v>
      </c>
      <c r="BK143" s="210">
        <f>SUM(BK144:BK178)</f>
        <v>0</v>
      </c>
    </row>
    <row r="144" s="1" customFormat="1" ht="22.5" customHeight="1">
      <c r="B144" s="35"/>
      <c r="C144" s="213" t="s">
        <v>236</v>
      </c>
      <c r="D144" s="213" t="s">
        <v>161</v>
      </c>
      <c r="E144" s="214" t="s">
        <v>319</v>
      </c>
      <c r="F144" s="215" t="s">
        <v>320</v>
      </c>
      <c r="G144" s="216" t="s">
        <v>186</v>
      </c>
      <c r="H144" s="217">
        <v>20</v>
      </c>
      <c r="I144" s="218"/>
      <c r="J144" s="219">
        <f>ROUND(I144*H144,2)</f>
        <v>0</v>
      </c>
      <c r="K144" s="215" t="s">
        <v>165</v>
      </c>
      <c r="L144" s="40"/>
      <c r="M144" s="220" t="s">
        <v>1</v>
      </c>
      <c r="N144" s="221" t="s">
        <v>42</v>
      </c>
      <c r="O144" s="76"/>
      <c r="P144" s="222">
        <f>O144*H144</f>
        <v>0</v>
      </c>
      <c r="Q144" s="222">
        <v>0</v>
      </c>
      <c r="R144" s="222">
        <f>Q144*H144</f>
        <v>0</v>
      </c>
      <c r="S144" s="222">
        <v>0</v>
      </c>
      <c r="T144" s="223">
        <f>S144*H144</f>
        <v>0</v>
      </c>
      <c r="AR144" s="14" t="s">
        <v>321</v>
      </c>
      <c r="AT144" s="14" t="s">
        <v>161</v>
      </c>
      <c r="AU144" s="14" t="s">
        <v>78</v>
      </c>
      <c r="AY144" s="14" t="s">
        <v>158</v>
      </c>
      <c r="BE144" s="224">
        <f>IF(N144="základní",J144,0)</f>
        <v>0</v>
      </c>
      <c r="BF144" s="224">
        <f>IF(N144="snížená",J144,0)</f>
        <v>0</v>
      </c>
      <c r="BG144" s="224">
        <f>IF(N144="zákl. přenesená",J144,0)</f>
        <v>0</v>
      </c>
      <c r="BH144" s="224">
        <f>IF(N144="sníž. přenesená",J144,0)</f>
        <v>0</v>
      </c>
      <c r="BI144" s="224">
        <f>IF(N144="nulová",J144,0)</f>
        <v>0</v>
      </c>
      <c r="BJ144" s="14" t="s">
        <v>78</v>
      </c>
      <c r="BK144" s="224">
        <f>ROUND(I144*H144,2)</f>
        <v>0</v>
      </c>
      <c r="BL144" s="14" t="s">
        <v>321</v>
      </c>
      <c r="BM144" s="14" t="s">
        <v>700</v>
      </c>
    </row>
    <row r="145" s="1" customFormat="1">
      <c r="B145" s="35"/>
      <c r="C145" s="36"/>
      <c r="D145" s="225" t="s">
        <v>168</v>
      </c>
      <c r="E145" s="36"/>
      <c r="F145" s="226" t="s">
        <v>320</v>
      </c>
      <c r="G145" s="36"/>
      <c r="H145" s="36"/>
      <c r="I145" s="140"/>
      <c r="J145" s="36"/>
      <c r="K145" s="36"/>
      <c r="L145" s="40"/>
      <c r="M145" s="227"/>
      <c r="N145" s="76"/>
      <c r="O145" s="76"/>
      <c r="P145" s="76"/>
      <c r="Q145" s="76"/>
      <c r="R145" s="76"/>
      <c r="S145" s="76"/>
      <c r="T145" s="77"/>
      <c r="AT145" s="14" t="s">
        <v>168</v>
      </c>
      <c r="AU145" s="14" t="s">
        <v>78</v>
      </c>
    </row>
    <row r="146" s="12" customFormat="1">
      <c r="B146" s="228"/>
      <c r="C146" s="229"/>
      <c r="D146" s="225" t="s">
        <v>170</v>
      </c>
      <c r="E146" s="230" t="s">
        <v>1</v>
      </c>
      <c r="F146" s="231" t="s">
        <v>176</v>
      </c>
      <c r="G146" s="229"/>
      <c r="H146" s="232">
        <v>20</v>
      </c>
      <c r="I146" s="233"/>
      <c r="J146" s="229"/>
      <c r="K146" s="229"/>
      <c r="L146" s="234"/>
      <c r="M146" s="235"/>
      <c r="N146" s="236"/>
      <c r="O146" s="236"/>
      <c r="P146" s="236"/>
      <c r="Q146" s="236"/>
      <c r="R146" s="236"/>
      <c r="S146" s="236"/>
      <c r="T146" s="237"/>
      <c r="AT146" s="238" t="s">
        <v>170</v>
      </c>
      <c r="AU146" s="238" t="s">
        <v>78</v>
      </c>
      <c r="AV146" s="12" t="s">
        <v>80</v>
      </c>
      <c r="AW146" s="12" t="s">
        <v>34</v>
      </c>
      <c r="AX146" s="12" t="s">
        <v>78</v>
      </c>
      <c r="AY146" s="238" t="s">
        <v>158</v>
      </c>
    </row>
    <row r="147" s="1" customFormat="1" ht="22.5" customHeight="1">
      <c r="B147" s="35"/>
      <c r="C147" s="213" t="s">
        <v>207</v>
      </c>
      <c r="D147" s="213" t="s">
        <v>161</v>
      </c>
      <c r="E147" s="214" t="s">
        <v>324</v>
      </c>
      <c r="F147" s="215" t="s">
        <v>325</v>
      </c>
      <c r="G147" s="216" t="s">
        <v>186</v>
      </c>
      <c r="H147" s="217">
        <v>20</v>
      </c>
      <c r="I147" s="218"/>
      <c r="J147" s="219">
        <f>ROUND(I147*H147,2)</f>
        <v>0</v>
      </c>
      <c r="K147" s="215" t="s">
        <v>165</v>
      </c>
      <c r="L147" s="40"/>
      <c r="M147" s="220" t="s">
        <v>1</v>
      </c>
      <c r="N147" s="221" t="s">
        <v>42</v>
      </c>
      <c r="O147" s="76"/>
      <c r="P147" s="222">
        <f>O147*H147</f>
        <v>0</v>
      </c>
      <c r="Q147" s="222">
        <v>0</v>
      </c>
      <c r="R147" s="222">
        <f>Q147*H147</f>
        <v>0</v>
      </c>
      <c r="S147" s="222">
        <v>0</v>
      </c>
      <c r="T147" s="223">
        <f>S147*H147</f>
        <v>0</v>
      </c>
      <c r="AR147" s="14" t="s">
        <v>321</v>
      </c>
      <c r="AT147" s="14" t="s">
        <v>161</v>
      </c>
      <c r="AU147" s="14" t="s">
        <v>78</v>
      </c>
      <c r="AY147" s="14" t="s">
        <v>158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4" t="s">
        <v>78</v>
      </c>
      <c r="BK147" s="224">
        <f>ROUND(I147*H147,2)</f>
        <v>0</v>
      </c>
      <c r="BL147" s="14" t="s">
        <v>321</v>
      </c>
      <c r="BM147" s="14" t="s">
        <v>701</v>
      </c>
    </row>
    <row r="148" s="1" customFormat="1">
      <c r="B148" s="35"/>
      <c r="C148" s="36"/>
      <c r="D148" s="225" t="s">
        <v>168</v>
      </c>
      <c r="E148" s="36"/>
      <c r="F148" s="226" t="s">
        <v>327</v>
      </c>
      <c r="G148" s="36"/>
      <c r="H148" s="36"/>
      <c r="I148" s="140"/>
      <c r="J148" s="36"/>
      <c r="K148" s="36"/>
      <c r="L148" s="40"/>
      <c r="M148" s="227"/>
      <c r="N148" s="76"/>
      <c r="O148" s="76"/>
      <c r="P148" s="76"/>
      <c r="Q148" s="76"/>
      <c r="R148" s="76"/>
      <c r="S148" s="76"/>
      <c r="T148" s="77"/>
      <c r="AT148" s="14" t="s">
        <v>168</v>
      </c>
      <c r="AU148" s="14" t="s">
        <v>78</v>
      </c>
    </row>
    <row r="149" s="12" customFormat="1">
      <c r="B149" s="228"/>
      <c r="C149" s="229"/>
      <c r="D149" s="225" t="s">
        <v>170</v>
      </c>
      <c r="E149" s="230" t="s">
        <v>1</v>
      </c>
      <c r="F149" s="231" t="s">
        <v>176</v>
      </c>
      <c r="G149" s="229"/>
      <c r="H149" s="232">
        <v>20</v>
      </c>
      <c r="I149" s="233"/>
      <c r="J149" s="229"/>
      <c r="K149" s="229"/>
      <c r="L149" s="234"/>
      <c r="M149" s="235"/>
      <c r="N149" s="236"/>
      <c r="O149" s="236"/>
      <c r="P149" s="236"/>
      <c r="Q149" s="236"/>
      <c r="R149" s="236"/>
      <c r="S149" s="236"/>
      <c r="T149" s="237"/>
      <c r="AT149" s="238" t="s">
        <v>170</v>
      </c>
      <c r="AU149" s="238" t="s">
        <v>78</v>
      </c>
      <c r="AV149" s="12" t="s">
        <v>80</v>
      </c>
      <c r="AW149" s="12" t="s">
        <v>34</v>
      </c>
      <c r="AX149" s="12" t="s">
        <v>78</v>
      </c>
      <c r="AY149" s="238" t="s">
        <v>158</v>
      </c>
    </row>
    <row r="150" s="1" customFormat="1" ht="22.5" customHeight="1">
      <c r="B150" s="35"/>
      <c r="C150" s="213" t="s">
        <v>465</v>
      </c>
      <c r="D150" s="213" t="s">
        <v>161</v>
      </c>
      <c r="E150" s="214" t="s">
        <v>338</v>
      </c>
      <c r="F150" s="215" t="s">
        <v>339</v>
      </c>
      <c r="G150" s="216" t="s">
        <v>276</v>
      </c>
      <c r="H150" s="217">
        <v>252</v>
      </c>
      <c r="I150" s="218"/>
      <c r="J150" s="219">
        <f>ROUND(I150*H150,2)</f>
        <v>0</v>
      </c>
      <c r="K150" s="215" t="s">
        <v>165</v>
      </c>
      <c r="L150" s="40"/>
      <c r="M150" s="220" t="s">
        <v>1</v>
      </c>
      <c r="N150" s="221" t="s">
        <v>42</v>
      </c>
      <c r="O150" s="76"/>
      <c r="P150" s="222">
        <f>O150*H150</f>
        <v>0</v>
      </c>
      <c r="Q150" s="222">
        <v>0</v>
      </c>
      <c r="R150" s="222">
        <f>Q150*H150</f>
        <v>0</v>
      </c>
      <c r="S150" s="222">
        <v>0</v>
      </c>
      <c r="T150" s="223">
        <f>S150*H150</f>
        <v>0</v>
      </c>
      <c r="AR150" s="14" t="s">
        <v>321</v>
      </c>
      <c r="AT150" s="14" t="s">
        <v>161</v>
      </c>
      <c r="AU150" s="14" t="s">
        <v>78</v>
      </c>
      <c r="AY150" s="14" t="s">
        <v>158</v>
      </c>
      <c r="BE150" s="224">
        <f>IF(N150="základní",J150,0)</f>
        <v>0</v>
      </c>
      <c r="BF150" s="224">
        <f>IF(N150="snížená",J150,0)</f>
        <v>0</v>
      </c>
      <c r="BG150" s="224">
        <f>IF(N150="zákl. přenesená",J150,0)</f>
        <v>0</v>
      </c>
      <c r="BH150" s="224">
        <f>IF(N150="sníž. přenesená",J150,0)</f>
        <v>0</v>
      </c>
      <c r="BI150" s="224">
        <f>IF(N150="nulová",J150,0)</f>
        <v>0</v>
      </c>
      <c r="BJ150" s="14" t="s">
        <v>78</v>
      </c>
      <c r="BK150" s="224">
        <f>ROUND(I150*H150,2)</f>
        <v>0</v>
      </c>
      <c r="BL150" s="14" t="s">
        <v>321</v>
      </c>
      <c r="BM150" s="14" t="s">
        <v>702</v>
      </c>
    </row>
    <row r="151" s="1" customFormat="1">
      <c r="B151" s="35"/>
      <c r="C151" s="36"/>
      <c r="D151" s="225" t="s">
        <v>168</v>
      </c>
      <c r="E151" s="36"/>
      <c r="F151" s="226" t="s">
        <v>341</v>
      </c>
      <c r="G151" s="36"/>
      <c r="H151" s="36"/>
      <c r="I151" s="140"/>
      <c r="J151" s="36"/>
      <c r="K151" s="36"/>
      <c r="L151" s="40"/>
      <c r="M151" s="227"/>
      <c r="N151" s="76"/>
      <c r="O151" s="76"/>
      <c r="P151" s="76"/>
      <c r="Q151" s="76"/>
      <c r="R151" s="76"/>
      <c r="S151" s="76"/>
      <c r="T151" s="77"/>
      <c r="AT151" s="14" t="s">
        <v>168</v>
      </c>
      <c r="AU151" s="14" t="s">
        <v>78</v>
      </c>
    </row>
    <row r="152" s="1" customFormat="1">
      <c r="B152" s="35"/>
      <c r="C152" s="36"/>
      <c r="D152" s="225" t="s">
        <v>278</v>
      </c>
      <c r="E152" s="36"/>
      <c r="F152" s="249" t="s">
        <v>703</v>
      </c>
      <c r="G152" s="36"/>
      <c r="H152" s="36"/>
      <c r="I152" s="140"/>
      <c r="J152" s="36"/>
      <c r="K152" s="36"/>
      <c r="L152" s="40"/>
      <c r="M152" s="227"/>
      <c r="N152" s="76"/>
      <c r="O152" s="76"/>
      <c r="P152" s="76"/>
      <c r="Q152" s="76"/>
      <c r="R152" s="76"/>
      <c r="S152" s="76"/>
      <c r="T152" s="77"/>
      <c r="AT152" s="14" t="s">
        <v>278</v>
      </c>
      <c r="AU152" s="14" t="s">
        <v>78</v>
      </c>
    </row>
    <row r="153" s="12" customFormat="1">
      <c r="B153" s="228"/>
      <c r="C153" s="229"/>
      <c r="D153" s="225" t="s">
        <v>170</v>
      </c>
      <c r="E153" s="230" t="s">
        <v>1</v>
      </c>
      <c r="F153" s="231" t="s">
        <v>694</v>
      </c>
      <c r="G153" s="229"/>
      <c r="H153" s="232">
        <v>252</v>
      </c>
      <c r="I153" s="233"/>
      <c r="J153" s="229"/>
      <c r="K153" s="229"/>
      <c r="L153" s="234"/>
      <c r="M153" s="235"/>
      <c r="N153" s="236"/>
      <c r="O153" s="236"/>
      <c r="P153" s="236"/>
      <c r="Q153" s="236"/>
      <c r="R153" s="236"/>
      <c r="S153" s="236"/>
      <c r="T153" s="237"/>
      <c r="AT153" s="238" t="s">
        <v>170</v>
      </c>
      <c r="AU153" s="238" t="s">
        <v>78</v>
      </c>
      <c r="AV153" s="12" t="s">
        <v>80</v>
      </c>
      <c r="AW153" s="12" t="s">
        <v>34</v>
      </c>
      <c r="AX153" s="12" t="s">
        <v>78</v>
      </c>
      <c r="AY153" s="238" t="s">
        <v>158</v>
      </c>
    </row>
    <row r="154" s="1" customFormat="1" ht="22.5" customHeight="1">
      <c r="B154" s="35"/>
      <c r="C154" s="213" t="s">
        <v>301</v>
      </c>
      <c r="D154" s="213" t="s">
        <v>161</v>
      </c>
      <c r="E154" s="214" t="s">
        <v>358</v>
      </c>
      <c r="F154" s="215" t="s">
        <v>359</v>
      </c>
      <c r="G154" s="216" t="s">
        <v>276</v>
      </c>
      <c r="H154" s="217">
        <v>298.31700000000001</v>
      </c>
      <c r="I154" s="218"/>
      <c r="J154" s="219">
        <f>ROUND(I154*H154,2)</f>
        <v>0</v>
      </c>
      <c r="K154" s="215" t="s">
        <v>165</v>
      </c>
      <c r="L154" s="40"/>
      <c r="M154" s="220" t="s">
        <v>1</v>
      </c>
      <c r="N154" s="221" t="s">
        <v>42</v>
      </c>
      <c r="O154" s="76"/>
      <c r="P154" s="222">
        <f>O154*H154</f>
        <v>0</v>
      </c>
      <c r="Q154" s="222">
        <v>0</v>
      </c>
      <c r="R154" s="222">
        <f>Q154*H154</f>
        <v>0</v>
      </c>
      <c r="S154" s="222">
        <v>0</v>
      </c>
      <c r="T154" s="223">
        <f>S154*H154</f>
        <v>0</v>
      </c>
      <c r="AR154" s="14" t="s">
        <v>321</v>
      </c>
      <c r="AT154" s="14" t="s">
        <v>161</v>
      </c>
      <c r="AU154" s="14" t="s">
        <v>78</v>
      </c>
      <c r="AY154" s="14" t="s">
        <v>158</v>
      </c>
      <c r="BE154" s="224">
        <f>IF(N154="základní",J154,0)</f>
        <v>0</v>
      </c>
      <c r="BF154" s="224">
        <f>IF(N154="snížená",J154,0)</f>
        <v>0</v>
      </c>
      <c r="BG154" s="224">
        <f>IF(N154="zákl. přenesená",J154,0)</f>
        <v>0</v>
      </c>
      <c r="BH154" s="224">
        <f>IF(N154="sníž. přenesená",J154,0)</f>
        <v>0</v>
      </c>
      <c r="BI154" s="224">
        <f>IF(N154="nulová",J154,0)</f>
        <v>0</v>
      </c>
      <c r="BJ154" s="14" t="s">
        <v>78</v>
      </c>
      <c r="BK154" s="224">
        <f>ROUND(I154*H154,2)</f>
        <v>0</v>
      </c>
      <c r="BL154" s="14" t="s">
        <v>321</v>
      </c>
      <c r="BM154" s="14" t="s">
        <v>704</v>
      </c>
    </row>
    <row r="155" s="1" customFormat="1">
      <c r="B155" s="35"/>
      <c r="C155" s="36"/>
      <c r="D155" s="225" t="s">
        <v>168</v>
      </c>
      <c r="E155" s="36"/>
      <c r="F155" s="226" t="s">
        <v>361</v>
      </c>
      <c r="G155" s="36"/>
      <c r="H155" s="36"/>
      <c r="I155" s="140"/>
      <c r="J155" s="36"/>
      <c r="K155" s="36"/>
      <c r="L155" s="40"/>
      <c r="M155" s="227"/>
      <c r="N155" s="76"/>
      <c r="O155" s="76"/>
      <c r="P155" s="76"/>
      <c r="Q155" s="76"/>
      <c r="R155" s="76"/>
      <c r="S155" s="76"/>
      <c r="T155" s="77"/>
      <c r="AT155" s="14" t="s">
        <v>168</v>
      </c>
      <c r="AU155" s="14" t="s">
        <v>78</v>
      </c>
    </row>
    <row r="156" s="1" customFormat="1">
      <c r="B156" s="35"/>
      <c r="C156" s="36"/>
      <c r="D156" s="225" t="s">
        <v>278</v>
      </c>
      <c r="E156" s="36"/>
      <c r="F156" s="249" t="s">
        <v>705</v>
      </c>
      <c r="G156" s="36"/>
      <c r="H156" s="36"/>
      <c r="I156" s="140"/>
      <c r="J156" s="36"/>
      <c r="K156" s="36"/>
      <c r="L156" s="40"/>
      <c r="M156" s="227"/>
      <c r="N156" s="76"/>
      <c r="O156" s="76"/>
      <c r="P156" s="76"/>
      <c r="Q156" s="76"/>
      <c r="R156" s="76"/>
      <c r="S156" s="76"/>
      <c r="T156" s="77"/>
      <c r="AT156" s="14" t="s">
        <v>278</v>
      </c>
      <c r="AU156" s="14" t="s">
        <v>78</v>
      </c>
    </row>
    <row r="157" s="12" customFormat="1">
      <c r="B157" s="228"/>
      <c r="C157" s="229"/>
      <c r="D157" s="225" t="s">
        <v>170</v>
      </c>
      <c r="E157" s="230" t="s">
        <v>1</v>
      </c>
      <c r="F157" s="231" t="s">
        <v>706</v>
      </c>
      <c r="G157" s="229"/>
      <c r="H157" s="232">
        <v>298.31700000000001</v>
      </c>
      <c r="I157" s="233"/>
      <c r="J157" s="229"/>
      <c r="K157" s="229"/>
      <c r="L157" s="234"/>
      <c r="M157" s="235"/>
      <c r="N157" s="236"/>
      <c r="O157" s="236"/>
      <c r="P157" s="236"/>
      <c r="Q157" s="236"/>
      <c r="R157" s="236"/>
      <c r="S157" s="236"/>
      <c r="T157" s="237"/>
      <c r="AT157" s="238" t="s">
        <v>170</v>
      </c>
      <c r="AU157" s="238" t="s">
        <v>78</v>
      </c>
      <c r="AV157" s="12" t="s">
        <v>80</v>
      </c>
      <c r="AW157" s="12" t="s">
        <v>34</v>
      </c>
      <c r="AX157" s="12" t="s">
        <v>78</v>
      </c>
      <c r="AY157" s="238" t="s">
        <v>158</v>
      </c>
    </row>
    <row r="158" s="1" customFormat="1" ht="22.5" customHeight="1">
      <c r="B158" s="35"/>
      <c r="C158" s="213" t="s">
        <v>323</v>
      </c>
      <c r="D158" s="213" t="s">
        <v>161</v>
      </c>
      <c r="E158" s="214" t="s">
        <v>358</v>
      </c>
      <c r="F158" s="215" t="s">
        <v>359</v>
      </c>
      <c r="G158" s="216" t="s">
        <v>276</v>
      </c>
      <c r="H158" s="217">
        <v>44.460000000000001</v>
      </c>
      <c r="I158" s="218"/>
      <c r="J158" s="219">
        <f>ROUND(I158*H158,2)</f>
        <v>0</v>
      </c>
      <c r="K158" s="215" t="s">
        <v>165</v>
      </c>
      <c r="L158" s="40"/>
      <c r="M158" s="220" t="s">
        <v>1</v>
      </c>
      <c r="N158" s="221" t="s">
        <v>42</v>
      </c>
      <c r="O158" s="76"/>
      <c r="P158" s="222">
        <f>O158*H158</f>
        <v>0</v>
      </c>
      <c r="Q158" s="222">
        <v>0</v>
      </c>
      <c r="R158" s="222">
        <f>Q158*H158</f>
        <v>0</v>
      </c>
      <c r="S158" s="222">
        <v>0</v>
      </c>
      <c r="T158" s="223">
        <f>S158*H158</f>
        <v>0</v>
      </c>
      <c r="AR158" s="14" t="s">
        <v>321</v>
      </c>
      <c r="AT158" s="14" t="s">
        <v>161</v>
      </c>
      <c r="AU158" s="14" t="s">
        <v>78</v>
      </c>
      <c r="AY158" s="14" t="s">
        <v>158</v>
      </c>
      <c r="BE158" s="224">
        <f>IF(N158="základní",J158,0)</f>
        <v>0</v>
      </c>
      <c r="BF158" s="224">
        <f>IF(N158="snížená",J158,0)</f>
        <v>0</v>
      </c>
      <c r="BG158" s="224">
        <f>IF(N158="zákl. přenesená",J158,0)</f>
        <v>0</v>
      </c>
      <c r="BH158" s="224">
        <f>IF(N158="sníž. přenesená",J158,0)</f>
        <v>0</v>
      </c>
      <c r="BI158" s="224">
        <f>IF(N158="nulová",J158,0)</f>
        <v>0</v>
      </c>
      <c r="BJ158" s="14" t="s">
        <v>78</v>
      </c>
      <c r="BK158" s="224">
        <f>ROUND(I158*H158,2)</f>
        <v>0</v>
      </c>
      <c r="BL158" s="14" t="s">
        <v>321</v>
      </c>
      <c r="BM158" s="14" t="s">
        <v>707</v>
      </c>
    </row>
    <row r="159" s="1" customFormat="1">
      <c r="B159" s="35"/>
      <c r="C159" s="36"/>
      <c r="D159" s="225" t="s">
        <v>168</v>
      </c>
      <c r="E159" s="36"/>
      <c r="F159" s="226" t="s">
        <v>361</v>
      </c>
      <c r="G159" s="36"/>
      <c r="H159" s="36"/>
      <c r="I159" s="140"/>
      <c r="J159" s="36"/>
      <c r="K159" s="36"/>
      <c r="L159" s="40"/>
      <c r="M159" s="227"/>
      <c r="N159" s="76"/>
      <c r="O159" s="76"/>
      <c r="P159" s="76"/>
      <c r="Q159" s="76"/>
      <c r="R159" s="76"/>
      <c r="S159" s="76"/>
      <c r="T159" s="77"/>
      <c r="AT159" s="14" t="s">
        <v>168</v>
      </c>
      <c r="AU159" s="14" t="s">
        <v>78</v>
      </c>
    </row>
    <row r="160" s="1" customFormat="1">
      <c r="B160" s="35"/>
      <c r="C160" s="36"/>
      <c r="D160" s="225" t="s">
        <v>278</v>
      </c>
      <c r="E160" s="36"/>
      <c r="F160" s="249" t="s">
        <v>557</v>
      </c>
      <c r="G160" s="36"/>
      <c r="H160" s="36"/>
      <c r="I160" s="140"/>
      <c r="J160" s="36"/>
      <c r="K160" s="36"/>
      <c r="L160" s="40"/>
      <c r="M160" s="227"/>
      <c r="N160" s="76"/>
      <c r="O160" s="76"/>
      <c r="P160" s="76"/>
      <c r="Q160" s="76"/>
      <c r="R160" s="76"/>
      <c r="S160" s="76"/>
      <c r="T160" s="77"/>
      <c r="AT160" s="14" t="s">
        <v>278</v>
      </c>
      <c r="AU160" s="14" t="s">
        <v>78</v>
      </c>
    </row>
    <row r="161" s="12" customFormat="1">
      <c r="B161" s="228"/>
      <c r="C161" s="229"/>
      <c r="D161" s="225" t="s">
        <v>170</v>
      </c>
      <c r="E161" s="230" t="s">
        <v>1</v>
      </c>
      <c r="F161" s="231" t="s">
        <v>558</v>
      </c>
      <c r="G161" s="229"/>
      <c r="H161" s="232">
        <v>44.460000000000001</v>
      </c>
      <c r="I161" s="233"/>
      <c r="J161" s="229"/>
      <c r="K161" s="229"/>
      <c r="L161" s="234"/>
      <c r="M161" s="235"/>
      <c r="N161" s="236"/>
      <c r="O161" s="236"/>
      <c r="P161" s="236"/>
      <c r="Q161" s="236"/>
      <c r="R161" s="236"/>
      <c r="S161" s="236"/>
      <c r="T161" s="237"/>
      <c r="AT161" s="238" t="s">
        <v>170</v>
      </c>
      <c r="AU161" s="238" t="s">
        <v>78</v>
      </c>
      <c r="AV161" s="12" t="s">
        <v>80</v>
      </c>
      <c r="AW161" s="12" t="s">
        <v>34</v>
      </c>
      <c r="AX161" s="12" t="s">
        <v>78</v>
      </c>
      <c r="AY161" s="238" t="s">
        <v>158</v>
      </c>
    </row>
    <row r="162" s="1" customFormat="1" ht="22.5" customHeight="1">
      <c r="B162" s="35"/>
      <c r="C162" s="213" t="s">
        <v>295</v>
      </c>
      <c r="D162" s="213" t="s">
        <v>161</v>
      </c>
      <c r="E162" s="214" t="s">
        <v>643</v>
      </c>
      <c r="F162" s="215" t="s">
        <v>644</v>
      </c>
      <c r="G162" s="216" t="s">
        <v>276</v>
      </c>
      <c r="H162" s="217">
        <v>278.77800000000002</v>
      </c>
      <c r="I162" s="218"/>
      <c r="J162" s="219">
        <f>ROUND(I162*H162,2)</f>
        <v>0</v>
      </c>
      <c r="K162" s="215" t="s">
        <v>165</v>
      </c>
      <c r="L162" s="40"/>
      <c r="M162" s="220" t="s">
        <v>1</v>
      </c>
      <c r="N162" s="221" t="s">
        <v>42</v>
      </c>
      <c r="O162" s="76"/>
      <c r="P162" s="222">
        <f>O162*H162</f>
        <v>0</v>
      </c>
      <c r="Q162" s="222">
        <v>0</v>
      </c>
      <c r="R162" s="222">
        <f>Q162*H162</f>
        <v>0</v>
      </c>
      <c r="S162" s="222">
        <v>0</v>
      </c>
      <c r="T162" s="223">
        <f>S162*H162</f>
        <v>0</v>
      </c>
      <c r="AR162" s="14" t="s">
        <v>321</v>
      </c>
      <c r="AT162" s="14" t="s">
        <v>161</v>
      </c>
      <c r="AU162" s="14" t="s">
        <v>78</v>
      </c>
      <c r="AY162" s="14" t="s">
        <v>158</v>
      </c>
      <c r="BE162" s="224">
        <f>IF(N162="základní",J162,0)</f>
        <v>0</v>
      </c>
      <c r="BF162" s="224">
        <f>IF(N162="snížená",J162,0)</f>
        <v>0</v>
      </c>
      <c r="BG162" s="224">
        <f>IF(N162="zákl. přenesená",J162,0)</f>
        <v>0</v>
      </c>
      <c r="BH162" s="224">
        <f>IF(N162="sníž. přenesená",J162,0)</f>
        <v>0</v>
      </c>
      <c r="BI162" s="224">
        <f>IF(N162="nulová",J162,0)</f>
        <v>0</v>
      </c>
      <c r="BJ162" s="14" t="s">
        <v>78</v>
      </c>
      <c r="BK162" s="224">
        <f>ROUND(I162*H162,2)</f>
        <v>0</v>
      </c>
      <c r="BL162" s="14" t="s">
        <v>321</v>
      </c>
      <c r="BM162" s="14" t="s">
        <v>708</v>
      </c>
    </row>
    <row r="163" s="1" customFormat="1">
      <c r="B163" s="35"/>
      <c r="C163" s="36"/>
      <c r="D163" s="225" t="s">
        <v>168</v>
      </c>
      <c r="E163" s="36"/>
      <c r="F163" s="226" t="s">
        <v>646</v>
      </c>
      <c r="G163" s="36"/>
      <c r="H163" s="36"/>
      <c r="I163" s="140"/>
      <c r="J163" s="36"/>
      <c r="K163" s="36"/>
      <c r="L163" s="40"/>
      <c r="M163" s="227"/>
      <c r="N163" s="76"/>
      <c r="O163" s="76"/>
      <c r="P163" s="76"/>
      <c r="Q163" s="76"/>
      <c r="R163" s="76"/>
      <c r="S163" s="76"/>
      <c r="T163" s="77"/>
      <c r="AT163" s="14" t="s">
        <v>168</v>
      </c>
      <c r="AU163" s="14" t="s">
        <v>78</v>
      </c>
    </row>
    <row r="164" s="1" customFormat="1">
      <c r="B164" s="35"/>
      <c r="C164" s="36"/>
      <c r="D164" s="225" t="s">
        <v>278</v>
      </c>
      <c r="E164" s="36"/>
      <c r="F164" s="249" t="s">
        <v>709</v>
      </c>
      <c r="G164" s="36"/>
      <c r="H164" s="36"/>
      <c r="I164" s="140"/>
      <c r="J164" s="36"/>
      <c r="K164" s="36"/>
      <c r="L164" s="40"/>
      <c r="M164" s="227"/>
      <c r="N164" s="76"/>
      <c r="O164" s="76"/>
      <c r="P164" s="76"/>
      <c r="Q164" s="76"/>
      <c r="R164" s="76"/>
      <c r="S164" s="76"/>
      <c r="T164" s="77"/>
      <c r="AT164" s="14" t="s">
        <v>278</v>
      </c>
      <c r="AU164" s="14" t="s">
        <v>78</v>
      </c>
    </row>
    <row r="165" s="12" customFormat="1">
      <c r="B165" s="228"/>
      <c r="C165" s="229"/>
      <c r="D165" s="225" t="s">
        <v>170</v>
      </c>
      <c r="E165" s="230" t="s">
        <v>1</v>
      </c>
      <c r="F165" s="231" t="s">
        <v>710</v>
      </c>
      <c r="G165" s="229"/>
      <c r="H165" s="232">
        <v>278.77800000000002</v>
      </c>
      <c r="I165" s="233"/>
      <c r="J165" s="229"/>
      <c r="K165" s="229"/>
      <c r="L165" s="234"/>
      <c r="M165" s="235"/>
      <c r="N165" s="236"/>
      <c r="O165" s="236"/>
      <c r="P165" s="236"/>
      <c r="Q165" s="236"/>
      <c r="R165" s="236"/>
      <c r="S165" s="236"/>
      <c r="T165" s="237"/>
      <c r="AT165" s="238" t="s">
        <v>170</v>
      </c>
      <c r="AU165" s="238" t="s">
        <v>78</v>
      </c>
      <c r="AV165" s="12" t="s">
        <v>80</v>
      </c>
      <c r="AW165" s="12" t="s">
        <v>34</v>
      </c>
      <c r="AX165" s="12" t="s">
        <v>78</v>
      </c>
      <c r="AY165" s="238" t="s">
        <v>158</v>
      </c>
    </row>
    <row r="166" s="1" customFormat="1" ht="22.5" customHeight="1">
      <c r="B166" s="35"/>
      <c r="C166" s="213" t="s">
        <v>7</v>
      </c>
      <c r="D166" s="213" t="s">
        <v>161</v>
      </c>
      <c r="E166" s="214" t="s">
        <v>559</v>
      </c>
      <c r="F166" s="215" t="s">
        <v>560</v>
      </c>
      <c r="G166" s="216" t="s">
        <v>276</v>
      </c>
      <c r="H166" s="217">
        <v>4.3300000000000001</v>
      </c>
      <c r="I166" s="218"/>
      <c r="J166" s="219">
        <f>ROUND(I166*H166,2)</f>
        <v>0</v>
      </c>
      <c r="K166" s="215" t="s">
        <v>165</v>
      </c>
      <c r="L166" s="40"/>
      <c r="M166" s="220" t="s">
        <v>1</v>
      </c>
      <c r="N166" s="221" t="s">
        <v>42</v>
      </c>
      <c r="O166" s="76"/>
      <c r="P166" s="222">
        <f>O166*H166</f>
        <v>0</v>
      </c>
      <c r="Q166" s="222">
        <v>0</v>
      </c>
      <c r="R166" s="222">
        <f>Q166*H166</f>
        <v>0</v>
      </c>
      <c r="S166" s="222">
        <v>0</v>
      </c>
      <c r="T166" s="223">
        <f>S166*H166</f>
        <v>0</v>
      </c>
      <c r="AR166" s="14" t="s">
        <v>321</v>
      </c>
      <c r="AT166" s="14" t="s">
        <v>161</v>
      </c>
      <c r="AU166" s="14" t="s">
        <v>78</v>
      </c>
      <c r="AY166" s="14" t="s">
        <v>158</v>
      </c>
      <c r="BE166" s="224">
        <f>IF(N166="základní",J166,0)</f>
        <v>0</v>
      </c>
      <c r="BF166" s="224">
        <f>IF(N166="snížená",J166,0)</f>
        <v>0</v>
      </c>
      <c r="BG166" s="224">
        <f>IF(N166="zákl. přenesená",J166,0)</f>
        <v>0</v>
      </c>
      <c r="BH166" s="224">
        <f>IF(N166="sníž. přenesená",J166,0)</f>
        <v>0</v>
      </c>
      <c r="BI166" s="224">
        <f>IF(N166="nulová",J166,0)</f>
        <v>0</v>
      </c>
      <c r="BJ166" s="14" t="s">
        <v>78</v>
      </c>
      <c r="BK166" s="224">
        <f>ROUND(I166*H166,2)</f>
        <v>0</v>
      </c>
      <c r="BL166" s="14" t="s">
        <v>321</v>
      </c>
      <c r="BM166" s="14" t="s">
        <v>711</v>
      </c>
    </row>
    <row r="167" s="1" customFormat="1">
      <c r="B167" s="35"/>
      <c r="C167" s="36"/>
      <c r="D167" s="225" t="s">
        <v>168</v>
      </c>
      <c r="E167" s="36"/>
      <c r="F167" s="226" t="s">
        <v>562</v>
      </c>
      <c r="G167" s="36"/>
      <c r="H167" s="36"/>
      <c r="I167" s="140"/>
      <c r="J167" s="36"/>
      <c r="K167" s="36"/>
      <c r="L167" s="40"/>
      <c r="M167" s="227"/>
      <c r="N167" s="76"/>
      <c r="O167" s="76"/>
      <c r="P167" s="76"/>
      <c r="Q167" s="76"/>
      <c r="R167" s="76"/>
      <c r="S167" s="76"/>
      <c r="T167" s="77"/>
      <c r="AT167" s="14" t="s">
        <v>168</v>
      </c>
      <c r="AU167" s="14" t="s">
        <v>78</v>
      </c>
    </row>
    <row r="168" s="1" customFormat="1">
      <c r="B168" s="35"/>
      <c r="C168" s="36"/>
      <c r="D168" s="225" t="s">
        <v>278</v>
      </c>
      <c r="E168" s="36"/>
      <c r="F168" s="249" t="s">
        <v>563</v>
      </c>
      <c r="G168" s="36"/>
      <c r="H168" s="36"/>
      <c r="I168" s="140"/>
      <c r="J168" s="36"/>
      <c r="K168" s="36"/>
      <c r="L168" s="40"/>
      <c r="M168" s="227"/>
      <c r="N168" s="76"/>
      <c r="O168" s="76"/>
      <c r="P168" s="76"/>
      <c r="Q168" s="76"/>
      <c r="R168" s="76"/>
      <c r="S168" s="76"/>
      <c r="T168" s="77"/>
      <c r="AT168" s="14" t="s">
        <v>278</v>
      </c>
      <c r="AU168" s="14" t="s">
        <v>78</v>
      </c>
    </row>
    <row r="169" s="12" customFormat="1">
      <c r="B169" s="228"/>
      <c r="C169" s="229"/>
      <c r="D169" s="225" t="s">
        <v>170</v>
      </c>
      <c r="E169" s="230" t="s">
        <v>1</v>
      </c>
      <c r="F169" s="231" t="s">
        <v>712</v>
      </c>
      <c r="G169" s="229"/>
      <c r="H169" s="232">
        <v>4.3300000000000001</v>
      </c>
      <c r="I169" s="233"/>
      <c r="J169" s="229"/>
      <c r="K169" s="229"/>
      <c r="L169" s="234"/>
      <c r="M169" s="235"/>
      <c r="N169" s="236"/>
      <c r="O169" s="236"/>
      <c r="P169" s="236"/>
      <c r="Q169" s="236"/>
      <c r="R169" s="236"/>
      <c r="S169" s="236"/>
      <c r="T169" s="237"/>
      <c r="AT169" s="238" t="s">
        <v>170</v>
      </c>
      <c r="AU169" s="238" t="s">
        <v>78</v>
      </c>
      <c r="AV169" s="12" t="s">
        <v>80</v>
      </c>
      <c r="AW169" s="12" t="s">
        <v>34</v>
      </c>
      <c r="AX169" s="12" t="s">
        <v>78</v>
      </c>
      <c r="AY169" s="238" t="s">
        <v>158</v>
      </c>
    </row>
    <row r="170" s="1" customFormat="1" ht="22.5" customHeight="1">
      <c r="B170" s="35"/>
      <c r="C170" s="213" t="s">
        <v>310</v>
      </c>
      <c r="D170" s="213" t="s">
        <v>161</v>
      </c>
      <c r="E170" s="214" t="s">
        <v>565</v>
      </c>
      <c r="F170" s="215" t="s">
        <v>566</v>
      </c>
      <c r="G170" s="216" t="s">
        <v>276</v>
      </c>
      <c r="H170" s="217">
        <v>298.31700000000001</v>
      </c>
      <c r="I170" s="218"/>
      <c r="J170" s="219">
        <f>ROUND(I170*H170,2)</f>
        <v>0</v>
      </c>
      <c r="K170" s="215" t="s">
        <v>165</v>
      </c>
      <c r="L170" s="40"/>
      <c r="M170" s="220" t="s">
        <v>1</v>
      </c>
      <c r="N170" s="221" t="s">
        <v>42</v>
      </c>
      <c r="O170" s="76"/>
      <c r="P170" s="222">
        <f>O170*H170</f>
        <v>0</v>
      </c>
      <c r="Q170" s="222">
        <v>0</v>
      </c>
      <c r="R170" s="222">
        <f>Q170*H170</f>
        <v>0</v>
      </c>
      <c r="S170" s="222">
        <v>0</v>
      </c>
      <c r="T170" s="223">
        <f>S170*H170</f>
        <v>0</v>
      </c>
      <c r="AR170" s="14" t="s">
        <v>321</v>
      </c>
      <c r="AT170" s="14" t="s">
        <v>161</v>
      </c>
      <c r="AU170" s="14" t="s">
        <v>78</v>
      </c>
      <c r="AY170" s="14" t="s">
        <v>158</v>
      </c>
      <c r="BE170" s="224">
        <f>IF(N170="základní",J170,0)</f>
        <v>0</v>
      </c>
      <c r="BF170" s="224">
        <f>IF(N170="snížená",J170,0)</f>
        <v>0</v>
      </c>
      <c r="BG170" s="224">
        <f>IF(N170="zákl. přenesená",J170,0)</f>
        <v>0</v>
      </c>
      <c r="BH170" s="224">
        <f>IF(N170="sníž. přenesená",J170,0)</f>
        <v>0</v>
      </c>
      <c r="BI170" s="224">
        <f>IF(N170="nulová",J170,0)</f>
        <v>0</v>
      </c>
      <c r="BJ170" s="14" t="s">
        <v>78</v>
      </c>
      <c r="BK170" s="224">
        <f>ROUND(I170*H170,2)</f>
        <v>0</v>
      </c>
      <c r="BL170" s="14" t="s">
        <v>321</v>
      </c>
      <c r="BM170" s="14" t="s">
        <v>713</v>
      </c>
    </row>
    <row r="171" s="1" customFormat="1">
      <c r="B171" s="35"/>
      <c r="C171" s="36"/>
      <c r="D171" s="225" t="s">
        <v>168</v>
      </c>
      <c r="E171" s="36"/>
      <c r="F171" s="226" t="s">
        <v>568</v>
      </c>
      <c r="G171" s="36"/>
      <c r="H171" s="36"/>
      <c r="I171" s="140"/>
      <c r="J171" s="36"/>
      <c r="K171" s="36"/>
      <c r="L171" s="40"/>
      <c r="M171" s="227"/>
      <c r="N171" s="76"/>
      <c r="O171" s="76"/>
      <c r="P171" s="76"/>
      <c r="Q171" s="76"/>
      <c r="R171" s="76"/>
      <c r="S171" s="76"/>
      <c r="T171" s="77"/>
      <c r="AT171" s="14" t="s">
        <v>168</v>
      </c>
      <c r="AU171" s="14" t="s">
        <v>78</v>
      </c>
    </row>
    <row r="172" s="12" customFormat="1">
      <c r="B172" s="228"/>
      <c r="C172" s="229"/>
      <c r="D172" s="225" t="s">
        <v>170</v>
      </c>
      <c r="E172" s="230" t="s">
        <v>1</v>
      </c>
      <c r="F172" s="231" t="s">
        <v>706</v>
      </c>
      <c r="G172" s="229"/>
      <c r="H172" s="232">
        <v>298.31700000000001</v>
      </c>
      <c r="I172" s="233"/>
      <c r="J172" s="229"/>
      <c r="K172" s="229"/>
      <c r="L172" s="234"/>
      <c r="M172" s="235"/>
      <c r="N172" s="236"/>
      <c r="O172" s="236"/>
      <c r="P172" s="236"/>
      <c r="Q172" s="236"/>
      <c r="R172" s="236"/>
      <c r="S172" s="236"/>
      <c r="T172" s="237"/>
      <c r="AT172" s="238" t="s">
        <v>170</v>
      </c>
      <c r="AU172" s="238" t="s">
        <v>78</v>
      </c>
      <c r="AV172" s="12" t="s">
        <v>80</v>
      </c>
      <c r="AW172" s="12" t="s">
        <v>34</v>
      </c>
      <c r="AX172" s="12" t="s">
        <v>78</v>
      </c>
      <c r="AY172" s="238" t="s">
        <v>158</v>
      </c>
    </row>
    <row r="173" s="1" customFormat="1" ht="22.5" customHeight="1">
      <c r="B173" s="35"/>
      <c r="C173" s="213" t="s">
        <v>285</v>
      </c>
      <c r="D173" s="213" t="s">
        <v>161</v>
      </c>
      <c r="E173" s="214" t="s">
        <v>387</v>
      </c>
      <c r="F173" s="215" t="s">
        <v>388</v>
      </c>
      <c r="G173" s="216" t="s">
        <v>186</v>
      </c>
      <c r="H173" s="217">
        <v>3</v>
      </c>
      <c r="I173" s="218"/>
      <c r="J173" s="219">
        <f>ROUND(I173*H173,2)</f>
        <v>0</v>
      </c>
      <c r="K173" s="215" t="s">
        <v>165</v>
      </c>
      <c r="L173" s="40"/>
      <c r="M173" s="220" t="s">
        <v>1</v>
      </c>
      <c r="N173" s="221" t="s">
        <v>42</v>
      </c>
      <c r="O173" s="76"/>
      <c r="P173" s="222">
        <f>O173*H173</f>
        <v>0</v>
      </c>
      <c r="Q173" s="222">
        <v>0</v>
      </c>
      <c r="R173" s="222">
        <f>Q173*H173</f>
        <v>0</v>
      </c>
      <c r="S173" s="222">
        <v>0</v>
      </c>
      <c r="T173" s="223">
        <f>S173*H173</f>
        <v>0</v>
      </c>
      <c r="AR173" s="14" t="s">
        <v>321</v>
      </c>
      <c r="AT173" s="14" t="s">
        <v>161</v>
      </c>
      <c r="AU173" s="14" t="s">
        <v>78</v>
      </c>
      <c r="AY173" s="14" t="s">
        <v>158</v>
      </c>
      <c r="BE173" s="224">
        <f>IF(N173="základní",J173,0)</f>
        <v>0</v>
      </c>
      <c r="BF173" s="224">
        <f>IF(N173="snížená",J173,0)</f>
        <v>0</v>
      </c>
      <c r="BG173" s="224">
        <f>IF(N173="zákl. přenesená",J173,0)</f>
        <v>0</v>
      </c>
      <c r="BH173" s="224">
        <f>IF(N173="sníž. přenesená",J173,0)</f>
        <v>0</v>
      </c>
      <c r="BI173" s="224">
        <f>IF(N173="nulová",J173,0)</f>
        <v>0</v>
      </c>
      <c r="BJ173" s="14" t="s">
        <v>78</v>
      </c>
      <c r="BK173" s="224">
        <f>ROUND(I173*H173,2)</f>
        <v>0</v>
      </c>
      <c r="BL173" s="14" t="s">
        <v>321</v>
      </c>
      <c r="BM173" s="14" t="s">
        <v>714</v>
      </c>
    </row>
    <row r="174" s="1" customFormat="1">
      <c r="B174" s="35"/>
      <c r="C174" s="36"/>
      <c r="D174" s="225" t="s">
        <v>168</v>
      </c>
      <c r="E174" s="36"/>
      <c r="F174" s="226" t="s">
        <v>390</v>
      </c>
      <c r="G174" s="36"/>
      <c r="H174" s="36"/>
      <c r="I174" s="140"/>
      <c r="J174" s="36"/>
      <c r="K174" s="36"/>
      <c r="L174" s="40"/>
      <c r="M174" s="227"/>
      <c r="N174" s="76"/>
      <c r="O174" s="76"/>
      <c r="P174" s="76"/>
      <c r="Q174" s="76"/>
      <c r="R174" s="76"/>
      <c r="S174" s="76"/>
      <c r="T174" s="77"/>
      <c r="AT174" s="14" t="s">
        <v>168</v>
      </c>
      <c r="AU174" s="14" t="s">
        <v>78</v>
      </c>
    </row>
    <row r="175" s="12" customFormat="1">
      <c r="B175" s="228"/>
      <c r="C175" s="229"/>
      <c r="D175" s="225" t="s">
        <v>170</v>
      </c>
      <c r="E175" s="230" t="s">
        <v>1</v>
      </c>
      <c r="F175" s="231" t="s">
        <v>624</v>
      </c>
      <c r="G175" s="229"/>
      <c r="H175" s="232">
        <v>3</v>
      </c>
      <c r="I175" s="233"/>
      <c r="J175" s="229"/>
      <c r="K175" s="229"/>
      <c r="L175" s="234"/>
      <c r="M175" s="235"/>
      <c r="N175" s="236"/>
      <c r="O175" s="236"/>
      <c r="P175" s="236"/>
      <c r="Q175" s="236"/>
      <c r="R175" s="236"/>
      <c r="S175" s="236"/>
      <c r="T175" s="237"/>
      <c r="AT175" s="238" t="s">
        <v>170</v>
      </c>
      <c r="AU175" s="238" t="s">
        <v>78</v>
      </c>
      <c r="AV175" s="12" t="s">
        <v>80</v>
      </c>
      <c r="AW175" s="12" t="s">
        <v>34</v>
      </c>
      <c r="AX175" s="12" t="s">
        <v>78</v>
      </c>
      <c r="AY175" s="238" t="s">
        <v>158</v>
      </c>
    </row>
    <row r="176" s="1" customFormat="1" ht="22.5" customHeight="1">
      <c r="B176" s="35"/>
      <c r="C176" s="213" t="s">
        <v>290</v>
      </c>
      <c r="D176" s="213" t="s">
        <v>161</v>
      </c>
      <c r="E176" s="214" t="s">
        <v>403</v>
      </c>
      <c r="F176" s="215" t="s">
        <v>404</v>
      </c>
      <c r="G176" s="216" t="s">
        <v>276</v>
      </c>
      <c r="H176" s="217">
        <v>0.34899999999999998</v>
      </c>
      <c r="I176" s="218"/>
      <c r="J176" s="219">
        <f>ROUND(I176*H176,2)</f>
        <v>0</v>
      </c>
      <c r="K176" s="215" t="s">
        <v>165</v>
      </c>
      <c r="L176" s="40"/>
      <c r="M176" s="220" t="s">
        <v>1</v>
      </c>
      <c r="N176" s="221" t="s">
        <v>42</v>
      </c>
      <c r="O176" s="76"/>
      <c r="P176" s="222">
        <f>O176*H176</f>
        <v>0</v>
      </c>
      <c r="Q176" s="222">
        <v>0</v>
      </c>
      <c r="R176" s="222">
        <f>Q176*H176</f>
        <v>0</v>
      </c>
      <c r="S176" s="222">
        <v>0</v>
      </c>
      <c r="T176" s="223">
        <f>S176*H176</f>
        <v>0</v>
      </c>
      <c r="AR176" s="14" t="s">
        <v>321</v>
      </c>
      <c r="AT176" s="14" t="s">
        <v>161</v>
      </c>
      <c r="AU176" s="14" t="s">
        <v>78</v>
      </c>
      <c r="AY176" s="14" t="s">
        <v>158</v>
      </c>
      <c r="BE176" s="224">
        <f>IF(N176="základní",J176,0)</f>
        <v>0</v>
      </c>
      <c r="BF176" s="224">
        <f>IF(N176="snížená",J176,0)</f>
        <v>0</v>
      </c>
      <c r="BG176" s="224">
        <f>IF(N176="zákl. přenesená",J176,0)</f>
        <v>0</v>
      </c>
      <c r="BH176" s="224">
        <f>IF(N176="sníž. přenesená",J176,0)</f>
        <v>0</v>
      </c>
      <c r="BI176" s="224">
        <f>IF(N176="nulová",J176,0)</f>
        <v>0</v>
      </c>
      <c r="BJ176" s="14" t="s">
        <v>78</v>
      </c>
      <c r="BK176" s="224">
        <f>ROUND(I176*H176,2)</f>
        <v>0</v>
      </c>
      <c r="BL176" s="14" t="s">
        <v>321</v>
      </c>
      <c r="BM176" s="14" t="s">
        <v>715</v>
      </c>
    </row>
    <row r="177" s="1" customFormat="1">
      <c r="B177" s="35"/>
      <c r="C177" s="36"/>
      <c r="D177" s="225" t="s">
        <v>168</v>
      </c>
      <c r="E177" s="36"/>
      <c r="F177" s="226" t="s">
        <v>406</v>
      </c>
      <c r="G177" s="36"/>
      <c r="H177" s="36"/>
      <c r="I177" s="140"/>
      <c r="J177" s="36"/>
      <c r="K177" s="36"/>
      <c r="L177" s="40"/>
      <c r="M177" s="227"/>
      <c r="N177" s="76"/>
      <c r="O177" s="76"/>
      <c r="P177" s="76"/>
      <c r="Q177" s="76"/>
      <c r="R177" s="76"/>
      <c r="S177" s="76"/>
      <c r="T177" s="77"/>
      <c r="AT177" s="14" t="s">
        <v>168</v>
      </c>
      <c r="AU177" s="14" t="s">
        <v>78</v>
      </c>
    </row>
    <row r="178" s="12" customFormat="1">
      <c r="B178" s="228"/>
      <c r="C178" s="229"/>
      <c r="D178" s="225" t="s">
        <v>170</v>
      </c>
      <c r="E178" s="230" t="s">
        <v>1</v>
      </c>
      <c r="F178" s="231" t="s">
        <v>716</v>
      </c>
      <c r="G178" s="229"/>
      <c r="H178" s="232">
        <v>0.34899999999999998</v>
      </c>
      <c r="I178" s="233"/>
      <c r="J178" s="229"/>
      <c r="K178" s="229"/>
      <c r="L178" s="234"/>
      <c r="M178" s="250"/>
      <c r="N178" s="251"/>
      <c r="O178" s="251"/>
      <c r="P178" s="251"/>
      <c r="Q178" s="251"/>
      <c r="R178" s="251"/>
      <c r="S178" s="251"/>
      <c r="T178" s="252"/>
      <c r="AT178" s="238" t="s">
        <v>170</v>
      </c>
      <c r="AU178" s="238" t="s">
        <v>78</v>
      </c>
      <c r="AV178" s="12" t="s">
        <v>80</v>
      </c>
      <c r="AW178" s="12" t="s">
        <v>34</v>
      </c>
      <c r="AX178" s="12" t="s">
        <v>78</v>
      </c>
      <c r="AY178" s="238" t="s">
        <v>158</v>
      </c>
    </row>
    <row r="179" s="1" customFormat="1" ht="6.96" customHeight="1">
      <c r="B179" s="54"/>
      <c r="C179" s="55"/>
      <c r="D179" s="55"/>
      <c r="E179" s="55"/>
      <c r="F179" s="55"/>
      <c r="G179" s="55"/>
      <c r="H179" s="55"/>
      <c r="I179" s="164"/>
      <c r="J179" s="55"/>
      <c r="K179" s="55"/>
      <c r="L179" s="40"/>
    </row>
  </sheetData>
  <sheetProtection sheet="1" autoFilter="0" formatColumns="0" formatRows="0" objects="1" scenarios="1" spinCount="100000" saltValue="xrB/hoK3LviPk1uufOM3uwaAerz18crRXAKnbo8YTZ/yR9fvJ0X+H35iYZsh+u8XqZ6f0TFhn0vXLagCupbJig==" hashValue="GPQQ9gxSnh9Crdc7LbGEHTWRlStaJ0P3UvBqscQ1D3gi+0qhPGzw2ZXXJLFkDack57Cw39GXIKoRn+Ve+uI6Kg==" algorithmName="SHA-512" password="CC35"/>
  <autoFilter ref="C87:K17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118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657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717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659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ROUND(J85,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ROUND((SUM(BE85:BE93)),  2)</f>
        <v>0</v>
      </c>
      <c r="I35" s="153">
        <v>0.20999999999999999</v>
      </c>
      <c r="J35" s="152">
        <f>ROUND(((SUM(BE85:BE93))*I35),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ROUND((SUM(BF85:BF93)),  2)</f>
        <v>0</v>
      </c>
      <c r="I36" s="153">
        <v>0.14999999999999999</v>
      </c>
      <c r="J36" s="152">
        <f>ROUND(((SUM(BF85:BF93))*I36),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ROUND((SUM(BG85:BG93)),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ROUND((SUM(BH85:BH93)),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ROUND((SUM(BI85:BI93)),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657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5.2 - materiál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Jílovice - Borovany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J85</f>
        <v>0</v>
      </c>
      <c r="K63" s="36"/>
      <c r="L63" s="40"/>
      <c r="AU63" s="14" t="s">
        <v>139</v>
      </c>
    </row>
    <row r="64" s="1" customFormat="1" ht="21.84" customHeight="1">
      <c r="B64" s="35"/>
      <c r="C64" s="36"/>
      <c r="D64" s="36"/>
      <c r="E64" s="36"/>
      <c r="F64" s="36"/>
      <c r="G64" s="36"/>
      <c r="H64" s="36"/>
      <c r="I64" s="140"/>
      <c r="J64" s="36"/>
      <c r="K64" s="36"/>
      <c r="L64" s="40"/>
    </row>
    <row r="65" s="1" customFormat="1" ht="6.96" customHeight="1">
      <c r="B65" s="54"/>
      <c r="C65" s="55"/>
      <c r="D65" s="55"/>
      <c r="E65" s="55"/>
      <c r="F65" s="55"/>
      <c r="G65" s="55"/>
      <c r="H65" s="55"/>
      <c r="I65" s="164"/>
      <c r="J65" s="55"/>
      <c r="K65" s="55"/>
      <c r="L65" s="40"/>
    </row>
    <row r="69" s="1" customFormat="1" ht="6.96" customHeight="1">
      <c r="B69" s="56"/>
      <c r="C69" s="57"/>
      <c r="D69" s="57"/>
      <c r="E69" s="57"/>
      <c r="F69" s="57"/>
      <c r="G69" s="57"/>
      <c r="H69" s="57"/>
      <c r="I69" s="167"/>
      <c r="J69" s="57"/>
      <c r="K69" s="57"/>
      <c r="L69" s="40"/>
    </row>
    <row r="70" s="1" customFormat="1" ht="24.96" customHeight="1">
      <c r="B70" s="35"/>
      <c r="C70" s="20" t="s">
        <v>143</v>
      </c>
      <c r="D70" s="36"/>
      <c r="E70" s="36"/>
      <c r="F70" s="36"/>
      <c r="G70" s="36"/>
      <c r="H70" s="36"/>
      <c r="I70" s="140"/>
      <c r="J70" s="36"/>
      <c r="K70" s="36"/>
      <c r="L70" s="40"/>
    </row>
    <row r="71" s="1" customFormat="1" ht="6.96" customHeight="1">
      <c r="B71" s="35"/>
      <c r="C71" s="36"/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12" customHeight="1">
      <c r="B72" s="35"/>
      <c r="C72" s="29" t="s">
        <v>16</v>
      </c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6.5" customHeight="1">
      <c r="B73" s="35"/>
      <c r="C73" s="36"/>
      <c r="D73" s="36"/>
      <c r="E73" s="168" t="str">
        <f>E7</f>
        <v>Opravné práce v úseku Č. Velenice - Borovany</v>
      </c>
      <c r="F73" s="29"/>
      <c r="G73" s="29"/>
      <c r="H73" s="29"/>
      <c r="I73" s="140"/>
      <c r="J73" s="36"/>
      <c r="K73" s="36"/>
      <c r="L73" s="40"/>
    </row>
    <row r="74" ht="12" customHeight="1">
      <c r="B74" s="18"/>
      <c r="C74" s="29" t="s">
        <v>130</v>
      </c>
      <c r="D74" s="19"/>
      <c r="E74" s="19"/>
      <c r="F74" s="19"/>
      <c r="G74" s="19"/>
      <c r="H74" s="19"/>
      <c r="I74" s="133"/>
      <c r="J74" s="19"/>
      <c r="K74" s="19"/>
      <c r="L74" s="17"/>
    </row>
    <row r="75" s="1" customFormat="1" ht="16.5" customHeight="1">
      <c r="B75" s="35"/>
      <c r="C75" s="36"/>
      <c r="D75" s="36"/>
      <c r="E75" s="168" t="s">
        <v>657</v>
      </c>
      <c r="F75" s="36"/>
      <c r="G75" s="36"/>
      <c r="H75" s="36"/>
      <c r="I75" s="140"/>
      <c r="J75" s="36"/>
      <c r="K75" s="36"/>
      <c r="L75" s="40"/>
    </row>
    <row r="76" s="1" customFormat="1" ht="12" customHeight="1">
      <c r="B76" s="35"/>
      <c r="C76" s="29" t="s">
        <v>132</v>
      </c>
      <c r="D76" s="36"/>
      <c r="E76" s="36"/>
      <c r="F76" s="36"/>
      <c r="G76" s="36"/>
      <c r="H76" s="36"/>
      <c r="I76" s="140"/>
      <c r="J76" s="36"/>
      <c r="K76" s="36"/>
      <c r="L76" s="40"/>
    </row>
    <row r="77" s="1" customFormat="1" ht="16.5" customHeight="1">
      <c r="B77" s="35"/>
      <c r="C77" s="36"/>
      <c r="D77" s="36"/>
      <c r="E77" s="61" t="str">
        <f>E11</f>
        <v>SO 5.2 - materiál zadavatele</v>
      </c>
      <c r="F77" s="36"/>
      <c r="G77" s="36"/>
      <c r="H77" s="36"/>
      <c r="I77" s="140"/>
      <c r="J77" s="36"/>
      <c r="K77" s="36"/>
      <c r="L77" s="40"/>
    </row>
    <row r="78" s="1" customFormat="1" ht="6.96" customHeight="1">
      <c r="B78" s="35"/>
      <c r="C78" s="36"/>
      <c r="D78" s="36"/>
      <c r="E78" s="36"/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20</v>
      </c>
      <c r="D79" s="36"/>
      <c r="E79" s="36"/>
      <c r="F79" s="24" t="str">
        <f>F14</f>
        <v>trať dle JŘ č. 199, v úseku Jílovice - Borovany</v>
      </c>
      <c r="G79" s="36"/>
      <c r="H79" s="36"/>
      <c r="I79" s="142" t="s">
        <v>22</v>
      </c>
      <c r="J79" s="64" t="str">
        <f>IF(J14="","",J14)</f>
        <v>23. 5. 2019</v>
      </c>
      <c r="K79" s="36"/>
      <c r="L79" s="40"/>
    </row>
    <row r="80" s="1" customFormat="1" ht="6.96" customHeight="1">
      <c r="B80" s="35"/>
      <c r="C80" s="36"/>
      <c r="D80" s="36"/>
      <c r="E80" s="36"/>
      <c r="F80" s="36"/>
      <c r="G80" s="36"/>
      <c r="H80" s="36"/>
      <c r="I80" s="140"/>
      <c r="J80" s="36"/>
      <c r="K80" s="36"/>
      <c r="L80" s="40"/>
    </row>
    <row r="81" s="1" customFormat="1" ht="13.65" customHeight="1">
      <c r="B81" s="35"/>
      <c r="C81" s="29" t="s">
        <v>24</v>
      </c>
      <c r="D81" s="36"/>
      <c r="E81" s="36"/>
      <c r="F81" s="24" t="str">
        <f>E17</f>
        <v>SŽDC,státní organizace,OŘ Plzeň,ST Č.Budějovice</v>
      </c>
      <c r="G81" s="36"/>
      <c r="H81" s="36"/>
      <c r="I81" s="142" t="s">
        <v>32</v>
      </c>
      <c r="J81" s="33" t="str">
        <f>E23</f>
        <v xml:space="preserve"> </v>
      </c>
      <c r="K81" s="36"/>
      <c r="L81" s="40"/>
    </row>
    <row r="82" s="1" customFormat="1" ht="13.65" customHeight="1">
      <c r="B82" s="35"/>
      <c r="C82" s="29" t="s">
        <v>30</v>
      </c>
      <c r="D82" s="36"/>
      <c r="E82" s="36"/>
      <c r="F82" s="24" t="str">
        <f>IF(E20="","",E20)</f>
        <v>Vyplň údaj</v>
      </c>
      <c r="G82" s="36"/>
      <c r="H82" s="36"/>
      <c r="I82" s="142" t="s">
        <v>35</v>
      </c>
      <c r="J82" s="33" t="str">
        <f>E26</f>
        <v xml:space="preserve"> </v>
      </c>
      <c r="K82" s="36"/>
      <c r="L82" s="40"/>
    </row>
    <row r="83" s="1" customFormat="1" ht="10.32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0" customFormat="1" ht="29.28" customHeight="1">
      <c r="B84" s="187"/>
      <c r="C84" s="188" t="s">
        <v>144</v>
      </c>
      <c r="D84" s="189" t="s">
        <v>56</v>
      </c>
      <c r="E84" s="189" t="s">
        <v>52</v>
      </c>
      <c r="F84" s="189" t="s">
        <v>53</v>
      </c>
      <c r="G84" s="189" t="s">
        <v>145</v>
      </c>
      <c r="H84" s="189" t="s">
        <v>146</v>
      </c>
      <c r="I84" s="190" t="s">
        <v>147</v>
      </c>
      <c r="J84" s="189" t="s">
        <v>137</v>
      </c>
      <c r="K84" s="191" t="s">
        <v>148</v>
      </c>
      <c r="L84" s="192"/>
      <c r="M84" s="85" t="s">
        <v>1</v>
      </c>
      <c r="N84" s="86" t="s">
        <v>41</v>
      </c>
      <c r="O84" s="86" t="s">
        <v>149</v>
      </c>
      <c r="P84" s="86" t="s">
        <v>150</v>
      </c>
      <c r="Q84" s="86" t="s">
        <v>151</v>
      </c>
      <c r="R84" s="86" t="s">
        <v>152</v>
      </c>
      <c r="S84" s="86" t="s">
        <v>153</v>
      </c>
      <c r="T84" s="87" t="s">
        <v>154</v>
      </c>
    </row>
    <row r="85" s="1" customFormat="1" ht="22.8" customHeight="1">
      <c r="B85" s="35"/>
      <c r="C85" s="92" t="s">
        <v>155</v>
      </c>
      <c r="D85" s="36"/>
      <c r="E85" s="36"/>
      <c r="F85" s="36"/>
      <c r="G85" s="36"/>
      <c r="H85" s="36"/>
      <c r="I85" s="140"/>
      <c r="J85" s="193">
        <f>BK85</f>
        <v>0</v>
      </c>
      <c r="K85" s="36"/>
      <c r="L85" s="40"/>
      <c r="M85" s="88"/>
      <c r="N85" s="89"/>
      <c r="O85" s="89"/>
      <c r="P85" s="194">
        <f>SUM(P86:P93)</f>
        <v>0</v>
      </c>
      <c r="Q85" s="89"/>
      <c r="R85" s="194">
        <f>SUM(R86:R93)</f>
        <v>44.451000000000001</v>
      </c>
      <c r="S85" s="89"/>
      <c r="T85" s="195">
        <f>SUM(T86:T93)</f>
        <v>0</v>
      </c>
      <c r="AT85" s="14" t="s">
        <v>70</v>
      </c>
      <c r="AU85" s="14" t="s">
        <v>139</v>
      </c>
      <c r="BK85" s="196">
        <f>SUM(BK86:BK93)</f>
        <v>0</v>
      </c>
    </row>
    <row r="86" s="1" customFormat="1" ht="22.5" customHeight="1">
      <c r="B86" s="35"/>
      <c r="C86" s="239" t="s">
        <v>78</v>
      </c>
      <c r="D86" s="239" t="s">
        <v>273</v>
      </c>
      <c r="E86" s="240" t="s">
        <v>414</v>
      </c>
      <c r="F86" s="241" t="s">
        <v>415</v>
      </c>
      <c r="G86" s="242" t="s">
        <v>197</v>
      </c>
      <c r="H86" s="243">
        <v>900</v>
      </c>
      <c r="I86" s="244"/>
      <c r="J86" s="245">
        <f>ROUND(I86*H86,2)</f>
        <v>0</v>
      </c>
      <c r="K86" s="241" t="s">
        <v>165</v>
      </c>
      <c r="L86" s="246"/>
      <c r="M86" s="247" t="s">
        <v>1</v>
      </c>
      <c r="N86" s="248" t="s">
        <v>42</v>
      </c>
      <c r="O86" s="76"/>
      <c r="P86" s="222">
        <f>O86*H86</f>
        <v>0</v>
      </c>
      <c r="Q86" s="222">
        <v>0.049390000000000003</v>
      </c>
      <c r="R86" s="222">
        <f>Q86*H86</f>
        <v>44.451000000000001</v>
      </c>
      <c r="S86" s="222">
        <v>0</v>
      </c>
      <c r="T86" s="223">
        <f>S86*H86</f>
        <v>0</v>
      </c>
      <c r="AR86" s="14" t="s">
        <v>212</v>
      </c>
      <c r="AT86" s="14" t="s">
        <v>273</v>
      </c>
      <c r="AU86" s="14" t="s">
        <v>71</v>
      </c>
      <c r="AY86" s="14" t="s">
        <v>158</v>
      </c>
      <c r="BE86" s="224">
        <f>IF(N86="základní",J86,0)</f>
        <v>0</v>
      </c>
      <c r="BF86" s="224">
        <f>IF(N86="snížená",J86,0)</f>
        <v>0</v>
      </c>
      <c r="BG86" s="224">
        <f>IF(N86="zákl. přenesená",J86,0)</f>
        <v>0</v>
      </c>
      <c r="BH86" s="224">
        <f>IF(N86="sníž. přenesená",J86,0)</f>
        <v>0</v>
      </c>
      <c r="BI86" s="224">
        <f>IF(N86="nulová",J86,0)</f>
        <v>0</v>
      </c>
      <c r="BJ86" s="14" t="s">
        <v>78</v>
      </c>
      <c r="BK86" s="224">
        <f>ROUND(I86*H86,2)</f>
        <v>0</v>
      </c>
      <c r="BL86" s="14" t="s">
        <v>166</v>
      </c>
      <c r="BM86" s="14" t="s">
        <v>718</v>
      </c>
    </row>
    <row r="87" s="1" customFormat="1">
      <c r="B87" s="35"/>
      <c r="C87" s="36"/>
      <c r="D87" s="225" t="s">
        <v>168</v>
      </c>
      <c r="E87" s="36"/>
      <c r="F87" s="226" t="s">
        <v>415</v>
      </c>
      <c r="G87" s="36"/>
      <c r="H87" s="36"/>
      <c r="I87" s="140"/>
      <c r="J87" s="36"/>
      <c r="K87" s="36"/>
      <c r="L87" s="40"/>
      <c r="M87" s="227"/>
      <c r="N87" s="76"/>
      <c r="O87" s="76"/>
      <c r="P87" s="76"/>
      <c r="Q87" s="76"/>
      <c r="R87" s="76"/>
      <c r="S87" s="76"/>
      <c r="T87" s="77"/>
      <c r="AT87" s="14" t="s">
        <v>168</v>
      </c>
      <c r="AU87" s="14" t="s">
        <v>71</v>
      </c>
    </row>
    <row r="88" s="1" customFormat="1">
      <c r="B88" s="35"/>
      <c r="C88" s="36"/>
      <c r="D88" s="225" t="s">
        <v>278</v>
      </c>
      <c r="E88" s="36"/>
      <c r="F88" s="249" t="s">
        <v>413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278</v>
      </c>
      <c r="AU88" s="14" t="s">
        <v>71</v>
      </c>
    </row>
    <row r="89" s="12" customFormat="1">
      <c r="B89" s="228"/>
      <c r="C89" s="229"/>
      <c r="D89" s="225" t="s">
        <v>170</v>
      </c>
      <c r="E89" s="230" t="s">
        <v>1</v>
      </c>
      <c r="F89" s="231" t="s">
        <v>675</v>
      </c>
      <c r="G89" s="229"/>
      <c r="H89" s="232">
        <v>900</v>
      </c>
      <c r="I89" s="233"/>
      <c r="J89" s="229"/>
      <c r="K89" s="229"/>
      <c r="L89" s="234"/>
      <c r="M89" s="235"/>
      <c r="N89" s="236"/>
      <c r="O89" s="236"/>
      <c r="P89" s="236"/>
      <c r="Q89" s="236"/>
      <c r="R89" s="236"/>
      <c r="S89" s="236"/>
      <c r="T89" s="237"/>
      <c r="AT89" s="238" t="s">
        <v>170</v>
      </c>
      <c r="AU89" s="238" t="s">
        <v>71</v>
      </c>
      <c r="AV89" s="12" t="s">
        <v>80</v>
      </c>
      <c r="AW89" s="12" t="s">
        <v>34</v>
      </c>
      <c r="AX89" s="12" t="s">
        <v>78</v>
      </c>
      <c r="AY89" s="238" t="s">
        <v>158</v>
      </c>
    </row>
    <row r="90" s="1" customFormat="1" ht="22.5" customHeight="1">
      <c r="B90" s="35"/>
      <c r="C90" s="239" t="s">
        <v>80</v>
      </c>
      <c r="D90" s="239" t="s">
        <v>273</v>
      </c>
      <c r="E90" s="240" t="s">
        <v>410</v>
      </c>
      <c r="F90" s="241" t="s">
        <v>411</v>
      </c>
      <c r="G90" s="242" t="s">
        <v>186</v>
      </c>
      <c r="H90" s="243">
        <v>958</v>
      </c>
      <c r="I90" s="244"/>
      <c r="J90" s="245">
        <f>ROUND(I90*H90,2)</f>
        <v>0</v>
      </c>
      <c r="K90" s="241" t="s">
        <v>165</v>
      </c>
      <c r="L90" s="246"/>
      <c r="M90" s="247" t="s">
        <v>1</v>
      </c>
      <c r="N90" s="248" t="s">
        <v>42</v>
      </c>
      <c r="O90" s="76"/>
      <c r="P90" s="222">
        <f>O90*H90</f>
        <v>0</v>
      </c>
      <c r="Q90" s="222">
        <v>0</v>
      </c>
      <c r="R90" s="222">
        <f>Q90*H90</f>
        <v>0</v>
      </c>
      <c r="S90" s="222">
        <v>0</v>
      </c>
      <c r="T90" s="223">
        <f>S90*H90</f>
        <v>0</v>
      </c>
      <c r="AR90" s="14" t="s">
        <v>212</v>
      </c>
      <c r="AT90" s="14" t="s">
        <v>273</v>
      </c>
      <c r="AU90" s="14" t="s">
        <v>71</v>
      </c>
      <c r="AY90" s="14" t="s">
        <v>158</v>
      </c>
      <c r="BE90" s="224">
        <f>IF(N90="základní",J90,0)</f>
        <v>0</v>
      </c>
      <c r="BF90" s="224">
        <f>IF(N90="snížená",J90,0)</f>
        <v>0</v>
      </c>
      <c r="BG90" s="224">
        <f>IF(N90="zákl. přenesená",J90,0)</f>
        <v>0</v>
      </c>
      <c r="BH90" s="224">
        <f>IF(N90="sníž. přenesená",J90,0)</f>
        <v>0</v>
      </c>
      <c r="BI90" s="224">
        <f>IF(N90="nulová",J90,0)</f>
        <v>0</v>
      </c>
      <c r="BJ90" s="14" t="s">
        <v>78</v>
      </c>
      <c r="BK90" s="224">
        <f>ROUND(I90*H90,2)</f>
        <v>0</v>
      </c>
      <c r="BL90" s="14" t="s">
        <v>166</v>
      </c>
      <c r="BM90" s="14" t="s">
        <v>719</v>
      </c>
    </row>
    <row r="91" s="1" customFormat="1">
      <c r="B91" s="35"/>
      <c r="C91" s="36"/>
      <c r="D91" s="225" t="s">
        <v>168</v>
      </c>
      <c r="E91" s="36"/>
      <c r="F91" s="226" t="s">
        <v>411</v>
      </c>
      <c r="G91" s="36"/>
      <c r="H91" s="36"/>
      <c r="I91" s="140"/>
      <c r="J91" s="36"/>
      <c r="K91" s="36"/>
      <c r="L91" s="40"/>
      <c r="M91" s="227"/>
      <c r="N91" s="76"/>
      <c r="O91" s="76"/>
      <c r="P91" s="76"/>
      <c r="Q91" s="76"/>
      <c r="R91" s="76"/>
      <c r="S91" s="76"/>
      <c r="T91" s="77"/>
      <c r="AT91" s="14" t="s">
        <v>168</v>
      </c>
      <c r="AU91" s="14" t="s">
        <v>71</v>
      </c>
    </row>
    <row r="92" s="1" customFormat="1">
      <c r="B92" s="35"/>
      <c r="C92" s="36"/>
      <c r="D92" s="225" t="s">
        <v>278</v>
      </c>
      <c r="E92" s="36"/>
      <c r="F92" s="249" t="s">
        <v>413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278</v>
      </c>
      <c r="AU92" s="14" t="s">
        <v>71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668</v>
      </c>
      <c r="G93" s="229"/>
      <c r="H93" s="232">
        <v>958</v>
      </c>
      <c r="I93" s="233"/>
      <c r="J93" s="229"/>
      <c r="K93" s="229"/>
      <c r="L93" s="234"/>
      <c r="M93" s="250"/>
      <c r="N93" s="251"/>
      <c r="O93" s="251"/>
      <c r="P93" s="251"/>
      <c r="Q93" s="251"/>
      <c r="R93" s="251"/>
      <c r="S93" s="251"/>
      <c r="T93" s="252"/>
      <c r="AT93" s="238" t="s">
        <v>170</v>
      </c>
      <c r="AU93" s="238" t="s">
        <v>71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6.96" customHeight="1">
      <c r="B94" s="54"/>
      <c r="C94" s="55"/>
      <c r="D94" s="55"/>
      <c r="E94" s="55"/>
      <c r="F94" s="55"/>
      <c r="G94" s="55"/>
      <c r="H94" s="55"/>
      <c r="I94" s="164"/>
      <c r="J94" s="55"/>
      <c r="K94" s="55"/>
      <c r="L94" s="40"/>
    </row>
  </sheetData>
  <sheetProtection sheet="1" autoFilter="0" formatColumns="0" formatRows="0" objects="1" scenarios="1" spinCount="100000" saltValue="90tO2Jpdl1IbC8ldzuQR11uLlxjJQjWFL88vjsmlf3mT5XnjLg97FMBRA52HW1rDKvi/WYA8osQooyR5Df1zMQ==" hashValue="TKch7b6ob2ZL/GjI5VGElmPiXSnEi9DULelZ6b38fMJpaTOuFT5rkr2s0GbGZRGQDJQXCbX/xKiqYAJgITJpSA==" algorithmName="SHA-512" password="CC35"/>
  <autoFilter ref="C84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123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720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721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659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ROUND(J88,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ROUND((SUM(BE88:BE159)),  2)</f>
        <v>0</v>
      </c>
      <c r="I35" s="153">
        <v>0.20999999999999999</v>
      </c>
      <c r="J35" s="152">
        <f>ROUND(((SUM(BE88:BE159))*I35),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ROUND((SUM(BF88:BF159)),  2)</f>
        <v>0</v>
      </c>
      <c r="I36" s="153">
        <v>0.14999999999999999</v>
      </c>
      <c r="J36" s="152">
        <f>ROUND(((SUM(BF88:BF159))*I36),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ROUND((SUM(BG88:BG159)),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ROUND((SUM(BH88:BH159)),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ROUND((SUM(BI88:BI159)),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720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6.1 - železniční svršek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Jílovice - Borovany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J88</f>
        <v>0</v>
      </c>
      <c r="K63" s="36"/>
      <c r="L63" s="40"/>
      <c r="AU63" s="14" t="s">
        <v>139</v>
      </c>
    </row>
    <row r="64" s="8" customFormat="1" ht="24.96" customHeight="1">
      <c r="B64" s="174"/>
      <c r="C64" s="175"/>
      <c r="D64" s="176" t="s">
        <v>140</v>
      </c>
      <c r="E64" s="177"/>
      <c r="F64" s="177"/>
      <c r="G64" s="177"/>
      <c r="H64" s="177"/>
      <c r="I64" s="178"/>
      <c r="J64" s="179">
        <f>J89</f>
        <v>0</v>
      </c>
      <c r="K64" s="175"/>
      <c r="L64" s="180"/>
    </row>
    <row r="65" s="9" customFormat="1" ht="19.92" customHeight="1">
      <c r="B65" s="181"/>
      <c r="C65" s="119"/>
      <c r="D65" s="182" t="s">
        <v>141</v>
      </c>
      <c r="E65" s="183"/>
      <c r="F65" s="183"/>
      <c r="G65" s="183"/>
      <c r="H65" s="183"/>
      <c r="I65" s="184"/>
      <c r="J65" s="185">
        <f>J90</f>
        <v>0</v>
      </c>
      <c r="K65" s="119"/>
      <c r="L65" s="186"/>
    </row>
    <row r="66" s="8" customFormat="1" ht="24.96" customHeight="1">
      <c r="B66" s="174"/>
      <c r="C66" s="175"/>
      <c r="D66" s="176" t="s">
        <v>142</v>
      </c>
      <c r="E66" s="177"/>
      <c r="F66" s="177"/>
      <c r="G66" s="177"/>
      <c r="H66" s="177"/>
      <c r="I66" s="178"/>
      <c r="J66" s="179">
        <f>J136</f>
        <v>0</v>
      </c>
      <c r="K66" s="175"/>
      <c r="L66" s="180"/>
    </row>
    <row r="67" s="1" customFormat="1" ht="21.84" customHeight="1">
      <c r="B67" s="35"/>
      <c r="C67" s="36"/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54"/>
      <c r="C68" s="55"/>
      <c r="D68" s="55"/>
      <c r="E68" s="55"/>
      <c r="F68" s="55"/>
      <c r="G68" s="55"/>
      <c r="H68" s="55"/>
      <c r="I68" s="164"/>
      <c r="J68" s="55"/>
      <c r="K68" s="55"/>
      <c r="L68" s="40"/>
    </row>
    <row r="72" s="1" customFormat="1" ht="6.96" customHeight="1">
      <c r="B72" s="56"/>
      <c r="C72" s="57"/>
      <c r="D72" s="57"/>
      <c r="E72" s="57"/>
      <c r="F72" s="57"/>
      <c r="G72" s="57"/>
      <c r="H72" s="57"/>
      <c r="I72" s="167"/>
      <c r="J72" s="57"/>
      <c r="K72" s="57"/>
      <c r="L72" s="40"/>
    </row>
    <row r="73" s="1" customFormat="1" ht="24.96" customHeight="1">
      <c r="B73" s="35"/>
      <c r="C73" s="20" t="s">
        <v>143</v>
      </c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6.96" customHeight="1">
      <c r="B74" s="35"/>
      <c r="C74" s="36"/>
      <c r="D74" s="36"/>
      <c r="E74" s="36"/>
      <c r="F74" s="36"/>
      <c r="G74" s="36"/>
      <c r="H74" s="36"/>
      <c r="I74" s="140"/>
      <c r="J74" s="36"/>
      <c r="K74" s="36"/>
      <c r="L74" s="40"/>
    </row>
    <row r="75" s="1" customFormat="1" ht="12" customHeight="1">
      <c r="B75" s="35"/>
      <c r="C75" s="29" t="s">
        <v>16</v>
      </c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6.5" customHeight="1">
      <c r="B76" s="35"/>
      <c r="C76" s="36"/>
      <c r="D76" s="36"/>
      <c r="E76" s="168" t="str">
        <f>E7</f>
        <v>Opravné práce v úseku Č. Velenice - Borovany</v>
      </c>
      <c r="F76" s="29"/>
      <c r="G76" s="29"/>
      <c r="H76" s="29"/>
      <c r="I76" s="140"/>
      <c r="J76" s="36"/>
      <c r="K76" s="36"/>
      <c r="L76" s="40"/>
    </row>
    <row r="77" ht="12" customHeight="1">
      <c r="B77" s="18"/>
      <c r="C77" s="29" t="s">
        <v>130</v>
      </c>
      <c r="D77" s="19"/>
      <c r="E77" s="19"/>
      <c r="F77" s="19"/>
      <c r="G77" s="19"/>
      <c r="H77" s="19"/>
      <c r="I77" s="133"/>
      <c r="J77" s="19"/>
      <c r="K77" s="19"/>
      <c r="L77" s="17"/>
    </row>
    <row r="78" s="1" customFormat="1" ht="16.5" customHeight="1">
      <c r="B78" s="35"/>
      <c r="C78" s="36"/>
      <c r="D78" s="36"/>
      <c r="E78" s="168" t="s">
        <v>720</v>
      </c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132</v>
      </c>
      <c r="D79" s="36"/>
      <c r="E79" s="36"/>
      <c r="F79" s="36"/>
      <c r="G79" s="36"/>
      <c r="H79" s="36"/>
      <c r="I79" s="140"/>
      <c r="J79" s="36"/>
      <c r="K79" s="36"/>
      <c r="L79" s="40"/>
    </row>
    <row r="80" s="1" customFormat="1" ht="16.5" customHeight="1">
      <c r="B80" s="35"/>
      <c r="C80" s="36"/>
      <c r="D80" s="36"/>
      <c r="E80" s="61" t="str">
        <f>E11</f>
        <v>SO 6.1 - železniční svršek</v>
      </c>
      <c r="F80" s="36"/>
      <c r="G80" s="36"/>
      <c r="H80" s="36"/>
      <c r="I80" s="140"/>
      <c r="J80" s="36"/>
      <c r="K80" s="36"/>
      <c r="L80" s="40"/>
    </row>
    <row r="81" s="1" customFormat="1" ht="6.96" customHeight="1">
      <c r="B81" s="35"/>
      <c r="C81" s="36"/>
      <c r="D81" s="36"/>
      <c r="E81" s="36"/>
      <c r="F81" s="36"/>
      <c r="G81" s="36"/>
      <c r="H81" s="36"/>
      <c r="I81" s="140"/>
      <c r="J81" s="36"/>
      <c r="K81" s="36"/>
      <c r="L81" s="40"/>
    </row>
    <row r="82" s="1" customFormat="1" ht="12" customHeight="1">
      <c r="B82" s="35"/>
      <c r="C82" s="29" t="s">
        <v>20</v>
      </c>
      <c r="D82" s="36"/>
      <c r="E82" s="36"/>
      <c r="F82" s="24" t="str">
        <f>F14</f>
        <v>trať dle JŘ č. 199, v úseku Jílovice - Borovany</v>
      </c>
      <c r="G82" s="36"/>
      <c r="H82" s="36"/>
      <c r="I82" s="142" t="s">
        <v>22</v>
      </c>
      <c r="J82" s="64" t="str">
        <f>IF(J14="","",J14)</f>
        <v>23. 5. 2019</v>
      </c>
      <c r="K82" s="36"/>
      <c r="L82" s="40"/>
    </row>
    <row r="83" s="1" customFormat="1" ht="6.96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" customFormat="1" ht="13.65" customHeight="1">
      <c r="B84" s="35"/>
      <c r="C84" s="29" t="s">
        <v>24</v>
      </c>
      <c r="D84" s="36"/>
      <c r="E84" s="36"/>
      <c r="F84" s="24" t="str">
        <f>E17</f>
        <v>SŽDC,státní organizace,OŘ Plzeň,ST Č.Budějovice</v>
      </c>
      <c r="G84" s="36"/>
      <c r="H84" s="36"/>
      <c r="I84" s="142" t="s">
        <v>32</v>
      </c>
      <c r="J84" s="33" t="str">
        <f>E23</f>
        <v xml:space="preserve"> </v>
      </c>
      <c r="K84" s="36"/>
      <c r="L84" s="40"/>
    </row>
    <row r="85" s="1" customFormat="1" ht="13.65" customHeight="1">
      <c r="B85" s="35"/>
      <c r="C85" s="29" t="s">
        <v>30</v>
      </c>
      <c r="D85" s="36"/>
      <c r="E85" s="36"/>
      <c r="F85" s="24" t="str">
        <f>IF(E20="","",E20)</f>
        <v>Vyplň údaj</v>
      </c>
      <c r="G85" s="36"/>
      <c r="H85" s="36"/>
      <c r="I85" s="142" t="s">
        <v>35</v>
      </c>
      <c r="J85" s="33" t="str">
        <f>E26</f>
        <v xml:space="preserve"> </v>
      </c>
      <c r="K85" s="36"/>
      <c r="L85" s="40"/>
    </row>
    <row r="86" s="1" customFormat="1" ht="10.32" customHeight="1">
      <c r="B86" s="35"/>
      <c r="C86" s="36"/>
      <c r="D86" s="36"/>
      <c r="E86" s="36"/>
      <c r="F86" s="36"/>
      <c r="G86" s="36"/>
      <c r="H86" s="36"/>
      <c r="I86" s="140"/>
      <c r="J86" s="36"/>
      <c r="K86" s="36"/>
      <c r="L86" s="40"/>
    </row>
    <row r="87" s="10" customFormat="1" ht="29.28" customHeight="1">
      <c r="B87" s="187"/>
      <c r="C87" s="188" t="s">
        <v>144</v>
      </c>
      <c r="D87" s="189" t="s">
        <v>56</v>
      </c>
      <c r="E87" s="189" t="s">
        <v>52</v>
      </c>
      <c r="F87" s="189" t="s">
        <v>53</v>
      </c>
      <c r="G87" s="189" t="s">
        <v>145</v>
      </c>
      <c r="H87" s="189" t="s">
        <v>146</v>
      </c>
      <c r="I87" s="190" t="s">
        <v>147</v>
      </c>
      <c r="J87" s="189" t="s">
        <v>137</v>
      </c>
      <c r="K87" s="191" t="s">
        <v>148</v>
      </c>
      <c r="L87" s="192"/>
      <c r="M87" s="85" t="s">
        <v>1</v>
      </c>
      <c r="N87" s="86" t="s">
        <v>41</v>
      </c>
      <c r="O87" s="86" t="s">
        <v>149</v>
      </c>
      <c r="P87" s="86" t="s">
        <v>150</v>
      </c>
      <c r="Q87" s="86" t="s">
        <v>151</v>
      </c>
      <c r="R87" s="86" t="s">
        <v>152</v>
      </c>
      <c r="S87" s="86" t="s">
        <v>153</v>
      </c>
      <c r="T87" s="87" t="s">
        <v>154</v>
      </c>
    </row>
    <row r="88" s="1" customFormat="1" ht="22.8" customHeight="1">
      <c r="B88" s="35"/>
      <c r="C88" s="92" t="s">
        <v>155</v>
      </c>
      <c r="D88" s="36"/>
      <c r="E88" s="36"/>
      <c r="F88" s="36"/>
      <c r="G88" s="36"/>
      <c r="H88" s="36"/>
      <c r="I88" s="140"/>
      <c r="J88" s="193">
        <f>BK88</f>
        <v>0</v>
      </c>
      <c r="K88" s="36"/>
      <c r="L88" s="40"/>
      <c r="M88" s="88"/>
      <c r="N88" s="89"/>
      <c r="O88" s="89"/>
      <c r="P88" s="194">
        <f>P89+P136</f>
        <v>0</v>
      </c>
      <c r="Q88" s="89"/>
      <c r="R88" s="194">
        <f>R89+R136</f>
        <v>1.7063999999999999</v>
      </c>
      <c r="S88" s="89"/>
      <c r="T88" s="195">
        <f>T89+T136</f>
        <v>0</v>
      </c>
      <c r="AT88" s="14" t="s">
        <v>70</v>
      </c>
      <c r="AU88" s="14" t="s">
        <v>139</v>
      </c>
      <c r="BK88" s="196">
        <f>BK89+BK136</f>
        <v>0</v>
      </c>
    </row>
    <row r="89" s="11" customFormat="1" ht="25.92" customHeight="1">
      <c r="B89" s="197"/>
      <c r="C89" s="198"/>
      <c r="D89" s="199" t="s">
        <v>70</v>
      </c>
      <c r="E89" s="200" t="s">
        <v>156</v>
      </c>
      <c r="F89" s="200" t="s">
        <v>157</v>
      </c>
      <c r="G89" s="198"/>
      <c r="H89" s="198"/>
      <c r="I89" s="201"/>
      <c r="J89" s="202">
        <f>BK89</f>
        <v>0</v>
      </c>
      <c r="K89" s="198"/>
      <c r="L89" s="203"/>
      <c r="M89" s="204"/>
      <c r="N89" s="205"/>
      <c r="O89" s="205"/>
      <c r="P89" s="206">
        <f>P90</f>
        <v>0</v>
      </c>
      <c r="Q89" s="205"/>
      <c r="R89" s="206">
        <f>R90</f>
        <v>1.7063999999999999</v>
      </c>
      <c r="S89" s="205"/>
      <c r="T89" s="207">
        <f>T90</f>
        <v>0</v>
      </c>
      <c r="AR89" s="208" t="s">
        <v>78</v>
      </c>
      <c r="AT89" s="209" t="s">
        <v>70</v>
      </c>
      <c r="AU89" s="209" t="s">
        <v>71</v>
      </c>
      <c r="AY89" s="208" t="s">
        <v>158</v>
      </c>
      <c r="BK89" s="210">
        <f>BK90</f>
        <v>0</v>
      </c>
    </row>
    <row r="90" s="11" customFormat="1" ht="22.8" customHeight="1">
      <c r="B90" s="197"/>
      <c r="C90" s="198"/>
      <c r="D90" s="199" t="s">
        <v>70</v>
      </c>
      <c r="E90" s="211" t="s">
        <v>159</v>
      </c>
      <c r="F90" s="211" t="s">
        <v>160</v>
      </c>
      <c r="G90" s="198"/>
      <c r="H90" s="198"/>
      <c r="I90" s="201"/>
      <c r="J90" s="212">
        <f>BK90</f>
        <v>0</v>
      </c>
      <c r="K90" s="198"/>
      <c r="L90" s="203"/>
      <c r="M90" s="204"/>
      <c r="N90" s="205"/>
      <c r="O90" s="205"/>
      <c r="P90" s="206">
        <f>SUM(P91:P135)</f>
        <v>0</v>
      </c>
      <c r="Q90" s="205"/>
      <c r="R90" s="206">
        <f>SUM(R91:R135)</f>
        <v>1.7063999999999999</v>
      </c>
      <c r="S90" s="205"/>
      <c r="T90" s="207">
        <f>SUM(T91:T135)</f>
        <v>0</v>
      </c>
      <c r="AR90" s="208" t="s">
        <v>78</v>
      </c>
      <c r="AT90" s="209" t="s">
        <v>70</v>
      </c>
      <c r="AU90" s="209" t="s">
        <v>78</v>
      </c>
      <c r="AY90" s="208" t="s">
        <v>158</v>
      </c>
      <c r="BK90" s="210">
        <f>SUM(BK91:BK135)</f>
        <v>0</v>
      </c>
    </row>
    <row r="91" s="1" customFormat="1" ht="22.5" customHeight="1">
      <c r="B91" s="35"/>
      <c r="C91" s="213" t="s">
        <v>78</v>
      </c>
      <c r="D91" s="213" t="s">
        <v>161</v>
      </c>
      <c r="E91" s="214" t="s">
        <v>510</v>
      </c>
      <c r="F91" s="215" t="s">
        <v>511</v>
      </c>
      <c r="G91" s="216" t="s">
        <v>197</v>
      </c>
      <c r="H91" s="217">
        <v>615</v>
      </c>
      <c r="I91" s="218"/>
      <c r="J91" s="219">
        <f>ROUND(I91*H91,2)</f>
        <v>0</v>
      </c>
      <c r="K91" s="215" t="s">
        <v>165</v>
      </c>
      <c r="L91" s="40"/>
      <c r="M91" s="220" t="s">
        <v>1</v>
      </c>
      <c r="N91" s="221" t="s">
        <v>42</v>
      </c>
      <c r="O91" s="76"/>
      <c r="P91" s="222">
        <f>O91*H91</f>
        <v>0</v>
      </c>
      <c r="Q91" s="222">
        <v>0</v>
      </c>
      <c r="R91" s="222">
        <f>Q91*H91</f>
        <v>0</v>
      </c>
      <c r="S91" s="222">
        <v>0</v>
      </c>
      <c r="T91" s="223">
        <f>S91*H91</f>
        <v>0</v>
      </c>
      <c r="AR91" s="14" t="s">
        <v>166</v>
      </c>
      <c r="AT91" s="14" t="s">
        <v>161</v>
      </c>
      <c r="AU91" s="14" t="s">
        <v>80</v>
      </c>
      <c r="AY91" s="14" t="s">
        <v>158</v>
      </c>
      <c r="BE91" s="224">
        <f>IF(N91="základní",J91,0)</f>
        <v>0</v>
      </c>
      <c r="BF91" s="224">
        <f>IF(N91="snížená",J91,0)</f>
        <v>0</v>
      </c>
      <c r="BG91" s="224">
        <f>IF(N91="zákl. přenesená",J91,0)</f>
        <v>0</v>
      </c>
      <c r="BH91" s="224">
        <f>IF(N91="sníž. přenesená",J91,0)</f>
        <v>0</v>
      </c>
      <c r="BI91" s="224">
        <f>IF(N91="nulová",J91,0)</f>
        <v>0</v>
      </c>
      <c r="BJ91" s="14" t="s">
        <v>78</v>
      </c>
      <c r="BK91" s="224">
        <f>ROUND(I91*H91,2)</f>
        <v>0</v>
      </c>
      <c r="BL91" s="14" t="s">
        <v>166</v>
      </c>
      <c r="BM91" s="14" t="s">
        <v>722</v>
      </c>
    </row>
    <row r="92" s="1" customFormat="1">
      <c r="B92" s="35"/>
      <c r="C92" s="36"/>
      <c r="D92" s="225" t="s">
        <v>168</v>
      </c>
      <c r="E92" s="36"/>
      <c r="F92" s="226" t="s">
        <v>513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168</v>
      </c>
      <c r="AU92" s="14" t="s">
        <v>80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723</v>
      </c>
      <c r="G93" s="229"/>
      <c r="H93" s="232">
        <v>615</v>
      </c>
      <c r="I93" s="233"/>
      <c r="J93" s="229"/>
      <c r="K93" s="229"/>
      <c r="L93" s="234"/>
      <c r="M93" s="235"/>
      <c r="N93" s="236"/>
      <c r="O93" s="236"/>
      <c r="P93" s="236"/>
      <c r="Q93" s="236"/>
      <c r="R93" s="236"/>
      <c r="S93" s="236"/>
      <c r="T93" s="237"/>
      <c r="AT93" s="238" t="s">
        <v>170</v>
      </c>
      <c r="AU93" s="238" t="s">
        <v>80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22.5" customHeight="1">
      <c r="B94" s="35"/>
      <c r="C94" s="213" t="s">
        <v>80</v>
      </c>
      <c r="D94" s="213" t="s">
        <v>161</v>
      </c>
      <c r="E94" s="214" t="s">
        <v>202</v>
      </c>
      <c r="F94" s="215" t="s">
        <v>203</v>
      </c>
      <c r="G94" s="216" t="s">
        <v>186</v>
      </c>
      <c r="H94" s="217">
        <v>28</v>
      </c>
      <c r="I94" s="218"/>
      <c r="J94" s="219">
        <f>ROUND(I94*H94,2)</f>
        <v>0</v>
      </c>
      <c r="K94" s="215" t="s">
        <v>165</v>
      </c>
      <c r="L94" s="40"/>
      <c r="M94" s="220" t="s">
        <v>1</v>
      </c>
      <c r="N94" s="221" t="s">
        <v>42</v>
      </c>
      <c r="O94" s="76"/>
      <c r="P94" s="222">
        <f>O94*H94</f>
        <v>0</v>
      </c>
      <c r="Q94" s="222">
        <v>0</v>
      </c>
      <c r="R94" s="222">
        <f>Q94*H94</f>
        <v>0</v>
      </c>
      <c r="S94" s="222">
        <v>0</v>
      </c>
      <c r="T94" s="223">
        <f>S94*H94</f>
        <v>0</v>
      </c>
      <c r="AR94" s="14" t="s">
        <v>166</v>
      </c>
      <c r="AT94" s="14" t="s">
        <v>161</v>
      </c>
      <c r="AU94" s="14" t="s">
        <v>80</v>
      </c>
      <c r="AY94" s="14" t="s">
        <v>158</v>
      </c>
      <c r="BE94" s="224">
        <f>IF(N94="základní",J94,0)</f>
        <v>0</v>
      </c>
      <c r="BF94" s="224">
        <f>IF(N94="snížená",J94,0)</f>
        <v>0</v>
      </c>
      <c r="BG94" s="224">
        <f>IF(N94="zákl. přenesená",J94,0)</f>
        <v>0</v>
      </c>
      <c r="BH94" s="224">
        <f>IF(N94="sníž. přenesená",J94,0)</f>
        <v>0</v>
      </c>
      <c r="BI94" s="224">
        <f>IF(N94="nulová",J94,0)</f>
        <v>0</v>
      </c>
      <c r="BJ94" s="14" t="s">
        <v>78</v>
      </c>
      <c r="BK94" s="224">
        <f>ROUND(I94*H94,2)</f>
        <v>0</v>
      </c>
      <c r="BL94" s="14" t="s">
        <v>166</v>
      </c>
      <c r="BM94" s="14" t="s">
        <v>724</v>
      </c>
    </row>
    <row r="95" s="1" customFormat="1">
      <c r="B95" s="35"/>
      <c r="C95" s="36"/>
      <c r="D95" s="225" t="s">
        <v>168</v>
      </c>
      <c r="E95" s="36"/>
      <c r="F95" s="226" t="s">
        <v>205</v>
      </c>
      <c r="G95" s="36"/>
      <c r="H95" s="36"/>
      <c r="I95" s="140"/>
      <c r="J95" s="36"/>
      <c r="K95" s="36"/>
      <c r="L95" s="40"/>
      <c r="M95" s="227"/>
      <c r="N95" s="76"/>
      <c r="O95" s="76"/>
      <c r="P95" s="76"/>
      <c r="Q95" s="76"/>
      <c r="R95" s="76"/>
      <c r="S95" s="76"/>
      <c r="T95" s="77"/>
      <c r="AT95" s="14" t="s">
        <v>168</v>
      </c>
      <c r="AU95" s="14" t="s">
        <v>80</v>
      </c>
    </row>
    <row r="96" s="12" customFormat="1">
      <c r="B96" s="228"/>
      <c r="C96" s="229"/>
      <c r="D96" s="225" t="s">
        <v>170</v>
      </c>
      <c r="E96" s="230" t="s">
        <v>1</v>
      </c>
      <c r="F96" s="231" t="s">
        <v>725</v>
      </c>
      <c r="G96" s="229"/>
      <c r="H96" s="232">
        <v>28</v>
      </c>
      <c r="I96" s="233"/>
      <c r="J96" s="229"/>
      <c r="K96" s="229"/>
      <c r="L96" s="234"/>
      <c r="M96" s="235"/>
      <c r="N96" s="236"/>
      <c r="O96" s="236"/>
      <c r="P96" s="236"/>
      <c r="Q96" s="236"/>
      <c r="R96" s="236"/>
      <c r="S96" s="236"/>
      <c r="T96" s="237"/>
      <c r="AT96" s="238" t="s">
        <v>170</v>
      </c>
      <c r="AU96" s="238" t="s">
        <v>80</v>
      </c>
      <c r="AV96" s="12" t="s">
        <v>80</v>
      </c>
      <c r="AW96" s="12" t="s">
        <v>34</v>
      </c>
      <c r="AX96" s="12" t="s">
        <v>78</v>
      </c>
      <c r="AY96" s="238" t="s">
        <v>158</v>
      </c>
    </row>
    <row r="97" s="1" customFormat="1" ht="22.5" customHeight="1">
      <c r="B97" s="35"/>
      <c r="C97" s="213" t="s">
        <v>295</v>
      </c>
      <c r="D97" s="213" t="s">
        <v>161</v>
      </c>
      <c r="E97" s="214" t="s">
        <v>208</v>
      </c>
      <c r="F97" s="215" t="s">
        <v>209</v>
      </c>
      <c r="G97" s="216" t="s">
        <v>180</v>
      </c>
      <c r="H97" s="217">
        <v>0.40000000000000002</v>
      </c>
      <c r="I97" s="218"/>
      <c r="J97" s="219">
        <f>ROUND(I97*H97,2)</f>
        <v>0</v>
      </c>
      <c r="K97" s="215" t="s">
        <v>165</v>
      </c>
      <c r="L97" s="40"/>
      <c r="M97" s="220" t="s">
        <v>1</v>
      </c>
      <c r="N97" s="221" t="s">
        <v>42</v>
      </c>
      <c r="O97" s="76"/>
      <c r="P97" s="222">
        <f>O97*H97</f>
        <v>0</v>
      </c>
      <c r="Q97" s="222">
        <v>0</v>
      </c>
      <c r="R97" s="222">
        <f>Q97*H97</f>
        <v>0</v>
      </c>
      <c r="S97" s="222">
        <v>0</v>
      </c>
      <c r="T97" s="223">
        <f>S97*H97</f>
        <v>0</v>
      </c>
      <c r="AR97" s="14" t="s">
        <v>166</v>
      </c>
      <c r="AT97" s="14" t="s">
        <v>161</v>
      </c>
      <c r="AU97" s="14" t="s">
        <v>80</v>
      </c>
      <c r="AY97" s="14" t="s">
        <v>158</v>
      </c>
      <c r="BE97" s="224">
        <f>IF(N97="základní",J97,0)</f>
        <v>0</v>
      </c>
      <c r="BF97" s="224">
        <f>IF(N97="snížená",J97,0)</f>
        <v>0</v>
      </c>
      <c r="BG97" s="224">
        <f>IF(N97="zákl. přenesená",J97,0)</f>
        <v>0</v>
      </c>
      <c r="BH97" s="224">
        <f>IF(N97="sníž. přenesená",J97,0)</f>
        <v>0</v>
      </c>
      <c r="BI97" s="224">
        <f>IF(N97="nulová",J97,0)</f>
        <v>0</v>
      </c>
      <c r="BJ97" s="14" t="s">
        <v>78</v>
      </c>
      <c r="BK97" s="224">
        <f>ROUND(I97*H97,2)</f>
        <v>0</v>
      </c>
      <c r="BL97" s="14" t="s">
        <v>166</v>
      </c>
      <c r="BM97" s="14" t="s">
        <v>726</v>
      </c>
    </row>
    <row r="98" s="1" customFormat="1">
      <c r="B98" s="35"/>
      <c r="C98" s="36"/>
      <c r="D98" s="225" t="s">
        <v>168</v>
      </c>
      <c r="E98" s="36"/>
      <c r="F98" s="226" t="s">
        <v>211</v>
      </c>
      <c r="G98" s="36"/>
      <c r="H98" s="36"/>
      <c r="I98" s="140"/>
      <c r="J98" s="36"/>
      <c r="K98" s="36"/>
      <c r="L98" s="40"/>
      <c r="M98" s="227"/>
      <c r="N98" s="76"/>
      <c r="O98" s="76"/>
      <c r="P98" s="76"/>
      <c r="Q98" s="76"/>
      <c r="R98" s="76"/>
      <c r="S98" s="76"/>
      <c r="T98" s="77"/>
      <c r="AT98" s="14" t="s">
        <v>168</v>
      </c>
      <c r="AU98" s="14" t="s">
        <v>80</v>
      </c>
    </row>
    <row r="99" s="12" customFormat="1">
      <c r="B99" s="228"/>
      <c r="C99" s="229"/>
      <c r="D99" s="225" t="s">
        <v>170</v>
      </c>
      <c r="E99" s="230" t="s">
        <v>1</v>
      </c>
      <c r="F99" s="231" t="s">
        <v>727</v>
      </c>
      <c r="G99" s="229"/>
      <c r="H99" s="232">
        <v>0.40000000000000002</v>
      </c>
      <c r="I99" s="233"/>
      <c r="J99" s="229"/>
      <c r="K99" s="229"/>
      <c r="L99" s="234"/>
      <c r="M99" s="235"/>
      <c r="N99" s="236"/>
      <c r="O99" s="236"/>
      <c r="P99" s="236"/>
      <c r="Q99" s="236"/>
      <c r="R99" s="236"/>
      <c r="S99" s="236"/>
      <c r="T99" s="237"/>
      <c r="AT99" s="238" t="s">
        <v>170</v>
      </c>
      <c r="AU99" s="238" t="s">
        <v>80</v>
      </c>
      <c r="AV99" s="12" t="s">
        <v>80</v>
      </c>
      <c r="AW99" s="12" t="s">
        <v>34</v>
      </c>
      <c r="AX99" s="12" t="s">
        <v>78</v>
      </c>
      <c r="AY99" s="238" t="s">
        <v>158</v>
      </c>
    </row>
    <row r="100" s="1" customFormat="1" ht="22.5" customHeight="1">
      <c r="B100" s="35"/>
      <c r="C100" s="213" t="s">
        <v>301</v>
      </c>
      <c r="D100" s="213" t="s">
        <v>161</v>
      </c>
      <c r="E100" s="214" t="s">
        <v>519</v>
      </c>
      <c r="F100" s="215" t="s">
        <v>520</v>
      </c>
      <c r="G100" s="216" t="s">
        <v>215</v>
      </c>
      <c r="H100" s="217">
        <v>24</v>
      </c>
      <c r="I100" s="218"/>
      <c r="J100" s="219">
        <f>ROUND(I100*H100,2)</f>
        <v>0</v>
      </c>
      <c r="K100" s="215" t="s">
        <v>165</v>
      </c>
      <c r="L100" s="40"/>
      <c r="M100" s="220" t="s">
        <v>1</v>
      </c>
      <c r="N100" s="221" t="s">
        <v>42</v>
      </c>
      <c r="O100" s="76"/>
      <c r="P100" s="222">
        <f>O100*H100</f>
        <v>0</v>
      </c>
      <c r="Q100" s="222">
        <v>0</v>
      </c>
      <c r="R100" s="222">
        <f>Q100*H100</f>
        <v>0</v>
      </c>
      <c r="S100" s="222">
        <v>0</v>
      </c>
      <c r="T100" s="223">
        <f>S100*H100</f>
        <v>0</v>
      </c>
      <c r="AR100" s="14" t="s">
        <v>166</v>
      </c>
      <c r="AT100" s="14" t="s">
        <v>161</v>
      </c>
      <c r="AU100" s="14" t="s">
        <v>80</v>
      </c>
      <c r="AY100" s="14" t="s">
        <v>158</v>
      </c>
      <c r="BE100" s="224">
        <f>IF(N100="základní",J100,0)</f>
        <v>0</v>
      </c>
      <c r="BF100" s="224">
        <f>IF(N100="snížená",J100,0)</f>
        <v>0</v>
      </c>
      <c r="BG100" s="224">
        <f>IF(N100="zákl. přenesená",J100,0)</f>
        <v>0</v>
      </c>
      <c r="BH100" s="224">
        <f>IF(N100="sníž. přenesená",J100,0)</f>
        <v>0</v>
      </c>
      <c r="BI100" s="224">
        <f>IF(N100="nulová",J100,0)</f>
        <v>0</v>
      </c>
      <c r="BJ100" s="14" t="s">
        <v>78</v>
      </c>
      <c r="BK100" s="224">
        <f>ROUND(I100*H100,2)</f>
        <v>0</v>
      </c>
      <c r="BL100" s="14" t="s">
        <v>166</v>
      </c>
      <c r="BM100" s="14" t="s">
        <v>728</v>
      </c>
    </row>
    <row r="101" s="1" customFormat="1">
      <c r="B101" s="35"/>
      <c r="C101" s="36"/>
      <c r="D101" s="225" t="s">
        <v>168</v>
      </c>
      <c r="E101" s="36"/>
      <c r="F101" s="226" t="s">
        <v>522</v>
      </c>
      <c r="G101" s="36"/>
      <c r="H101" s="36"/>
      <c r="I101" s="140"/>
      <c r="J101" s="36"/>
      <c r="K101" s="36"/>
      <c r="L101" s="40"/>
      <c r="M101" s="227"/>
      <c r="N101" s="76"/>
      <c r="O101" s="76"/>
      <c r="P101" s="76"/>
      <c r="Q101" s="76"/>
      <c r="R101" s="76"/>
      <c r="S101" s="76"/>
      <c r="T101" s="77"/>
      <c r="AT101" s="14" t="s">
        <v>168</v>
      </c>
      <c r="AU101" s="14" t="s">
        <v>80</v>
      </c>
    </row>
    <row r="102" s="12" customFormat="1">
      <c r="B102" s="228"/>
      <c r="C102" s="229"/>
      <c r="D102" s="225" t="s">
        <v>170</v>
      </c>
      <c r="E102" s="230" t="s">
        <v>1</v>
      </c>
      <c r="F102" s="231" t="s">
        <v>626</v>
      </c>
      <c r="G102" s="229"/>
      <c r="H102" s="232">
        <v>24</v>
      </c>
      <c r="I102" s="233"/>
      <c r="J102" s="229"/>
      <c r="K102" s="229"/>
      <c r="L102" s="234"/>
      <c r="M102" s="235"/>
      <c r="N102" s="236"/>
      <c r="O102" s="236"/>
      <c r="P102" s="236"/>
      <c r="Q102" s="236"/>
      <c r="R102" s="236"/>
      <c r="S102" s="236"/>
      <c r="T102" s="237"/>
      <c r="AT102" s="238" t="s">
        <v>170</v>
      </c>
      <c r="AU102" s="238" t="s">
        <v>80</v>
      </c>
      <c r="AV102" s="12" t="s">
        <v>80</v>
      </c>
      <c r="AW102" s="12" t="s">
        <v>34</v>
      </c>
      <c r="AX102" s="12" t="s">
        <v>78</v>
      </c>
      <c r="AY102" s="238" t="s">
        <v>158</v>
      </c>
    </row>
    <row r="103" s="1" customFormat="1" ht="22.5" customHeight="1">
      <c r="B103" s="35"/>
      <c r="C103" s="213" t="s">
        <v>166</v>
      </c>
      <c r="D103" s="213" t="s">
        <v>161</v>
      </c>
      <c r="E103" s="214" t="s">
        <v>213</v>
      </c>
      <c r="F103" s="215" t="s">
        <v>214</v>
      </c>
      <c r="G103" s="216" t="s">
        <v>215</v>
      </c>
      <c r="H103" s="217">
        <v>4</v>
      </c>
      <c r="I103" s="218"/>
      <c r="J103" s="219">
        <f>ROUND(I103*H103,2)</f>
        <v>0</v>
      </c>
      <c r="K103" s="215" t="s">
        <v>165</v>
      </c>
      <c r="L103" s="40"/>
      <c r="M103" s="220" t="s">
        <v>1</v>
      </c>
      <c r="N103" s="221" t="s">
        <v>42</v>
      </c>
      <c r="O103" s="76"/>
      <c r="P103" s="222">
        <f>O103*H103</f>
        <v>0</v>
      </c>
      <c r="Q103" s="222">
        <v>0</v>
      </c>
      <c r="R103" s="222">
        <f>Q103*H103</f>
        <v>0</v>
      </c>
      <c r="S103" s="222">
        <v>0</v>
      </c>
      <c r="T103" s="223">
        <f>S103*H103</f>
        <v>0</v>
      </c>
      <c r="AR103" s="14" t="s">
        <v>166</v>
      </c>
      <c r="AT103" s="14" t="s">
        <v>161</v>
      </c>
      <c r="AU103" s="14" t="s">
        <v>80</v>
      </c>
      <c r="AY103" s="14" t="s">
        <v>158</v>
      </c>
      <c r="BE103" s="224">
        <f>IF(N103="základní",J103,0)</f>
        <v>0</v>
      </c>
      <c r="BF103" s="224">
        <f>IF(N103="snížená",J103,0)</f>
        <v>0</v>
      </c>
      <c r="BG103" s="224">
        <f>IF(N103="zákl. přenesená",J103,0)</f>
        <v>0</v>
      </c>
      <c r="BH103" s="224">
        <f>IF(N103="sníž. přenesená",J103,0)</f>
        <v>0</v>
      </c>
      <c r="BI103" s="224">
        <f>IF(N103="nulová",J103,0)</f>
        <v>0</v>
      </c>
      <c r="BJ103" s="14" t="s">
        <v>78</v>
      </c>
      <c r="BK103" s="224">
        <f>ROUND(I103*H103,2)</f>
        <v>0</v>
      </c>
      <c r="BL103" s="14" t="s">
        <v>166</v>
      </c>
      <c r="BM103" s="14" t="s">
        <v>729</v>
      </c>
    </row>
    <row r="104" s="1" customFormat="1">
      <c r="B104" s="35"/>
      <c r="C104" s="36"/>
      <c r="D104" s="225" t="s">
        <v>168</v>
      </c>
      <c r="E104" s="36"/>
      <c r="F104" s="226" t="s">
        <v>217</v>
      </c>
      <c r="G104" s="36"/>
      <c r="H104" s="36"/>
      <c r="I104" s="140"/>
      <c r="J104" s="36"/>
      <c r="K104" s="36"/>
      <c r="L104" s="40"/>
      <c r="M104" s="227"/>
      <c r="N104" s="76"/>
      <c r="O104" s="76"/>
      <c r="P104" s="76"/>
      <c r="Q104" s="76"/>
      <c r="R104" s="76"/>
      <c r="S104" s="76"/>
      <c r="T104" s="77"/>
      <c r="AT104" s="14" t="s">
        <v>168</v>
      </c>
      <c r="AU104" s="14" t="s">
        <v>80</v>
      </c>
    </row>
    <row r="105" s="12" customFormat="1">
      <c r="B105" s="228"/>
      <c r="C105" s="229"/>
      <c r="D105" s="225" t="s">
        <v>170</v>
      </c>
      <c r="E105" s="230" t="s">
        <v>1</v>
      </c>
      <c r="F105" s="231" t="s">
        <v>218</v>
      </c>
      <c r="G105" s="229"/>
      <c r="H105" s="232">
        <v>4</v>
      </c>
      <c r="I105" s="233"/>
      <c r="J105" s="229"/>
      <c r="K105" s="229"/>
      <c r="L105" s="234"/>
      <c r="M105" s="235"/>
      <c r="N105" s="236"/>
      <c r="O105" s="236"/>
      <c r="P105" s="236"/>
      <c r="Q105" s="236"/>
      <c r="R105" s="236"/>
      <c r="S105" s="236"/>
      <c r="T105" s="237"/>
      <c r="AT105" s="238" t="s">
        <v>170</v>
      </c>
      <c r="AU105" s="238" t="s">
        <v>80</v>
      </c>
      <c r="AV105" s="12" t="s">
        <v>80</v>
      </c>
      <c r="AW105" s="12" t="s">
        <v>34</v>
      </c>
      <c r="AX105" s="12" t="s">
        <v>78</v>
      </c>
      <c r="AY105" s="238" t="s">
        <v>158</v>
      </c>
    </row>
    <row r="106" s="1" customFormat="1" ht="22.5" customHeight="1">
      <c r="B106" s="35"/>
      <c r="C106" s="213" t="s">
        <v>201</v>
      </c>
      <c r="D106" s="213" t="s">
        <v>161</v>
      </c>
      <c r="E106" s="214" t="s">
        <v>226</v>
      </c>
      <c r="F106" s="215" t="s">
        <v>227</v>
      </c>
      <c r="G106" s="216" t="s">
        <v>197</v>
      </c>
      <c r="H106" s="217">
        <v>1200</v>
      </c>
      <c r="I106" s="218"/>
      <c r="J106" s="219">
        <f>ROUND(I106*H106,2)</f>
        <v>0</v>
      </c>
      <c r="K106" s="215" t="s">
        <v>165</v>
      </c>
      <c r="L106" s="40"/>
      <c r="M106" s="220" t="s">
        <v>1</v>
      </c>
      <c r="N106" s="221" t="s">
        <v>42</v>
      </c>
      <c r="O106" s="76"/>
      <c r="P106" s="222">
        <f>O106*H106</f>
        <v>0</v>
      </c>
      <c r="Q106" s="222">
        <v>0</v>
      </c>
      <c r="R106" s="222">
        <f>Q106*H106</f>
        <v>0</v>
      </c>
      <c r="S106" s="222">
        <v>0</v>
      </c>
      <c r="T106" s="223">
        <f>S106*H106</f>
        <v>0</v>
      </c>
      <c r="AR106" s="14" t="s">
        <v>166</v>
      </c>
      <c r="AT106" s="14" t="s">
        <v>161</v>
      </c>
      <c r="AU106" s="14" t="s">
        <v>80</v>
      </c>
      <c r="AY106" s="14" t="s">
        <v>158</v>
      </c>
      <c r="BE106" s="224">
        <f>IF(N106="základní",J106,0)</f>
        <v>0</v>
      </c>
      <c r="BF106" s="224">
        <f>IF(N106="snížená",J106,0)</f>
        <v>0</v>
      </c>
      <c r="BG106" s="224">
        <f>IF(N106="zákl. přenesená",J106,0)</f>
        <v>0</v>
      </c>
      <c r="BH106" s="224">
        <f>IF(N106="sníž. přenesená",J106,0)</f>
        <v>0</v>
      </c>
      <c r="BI106" s="224">
        <f>IF(N106="nulová",J106,0)</f>
        <v>0</v>
      </c>
      <c r="BJ106" s="14" t="s">
        <v>78</v>
      </c>
      <c r="BK106" s="224">
        <f>ROUND(I106*H106,2)</f>
        <v>0</v>
      </c>
      <c r="BL106" s="14" t="s">
        <v>166</v>
      </c>
      <c r="BM106" s="14" t="s">
        <v>730</v>
      </c>
    </row>
    <row r="107" s="1" customFormat="1">
      <c r="B107" s="35"/>
      <c r="C107" s="36"/>
      <c r="D107" s="225" t="s">
        <v>168</v>
      </c>
      <c r="E107" s="36"/>
      <c r="F107" s="226" t="s">
        <v>229</v>
      </c>
      <c r="G107" s="36"/>
      <c r="H107" s="36"/>
      <c r="I107" s="140"/>
      <c r="J107" s="36"/>
      <c r="K107" s="36"/>
      <c r="L107" s="40"/>
      <c r="M107" s="227"/>
      <c r="N107" s="76"/>
      <c r="O107" s="76"/>
      <c r="P107" s="76"/>
      <c r="Q107" s="76"/>
      <c r="R107" s="76"/>
      <c r="S107" s="76"/>
      <c r="T107" s="77"/>
      <c r="AT107" s="14" t="s">
        <v>168</v>
      </c>
      <c r="AU107" s="14" t="s">
        <v>80</v>
      </c>
    </row>
    <row r="108" s="12" customFormat="1">
      <c r="B108" s="228"/>
      <c r="C108" s="229"/>
      <c r="D108" s="225" t="s">
        <v>170</v>
      </c>
      <c r="E108" s="230" t="s">
        <v>1</v>
      </c>
      <c r="F108" s="231" t="s">
        <v>731</v>
      </c>
      <c r="G108" s="229"/>
      <c r="H108" s="232">
        <v>1200</v>
      </c>
      <c r="I108" s="233"/>
      <c r="J108" s="229"/>
      <c r="K108" s="229"/>
      <c r="L108" s="234"/>
      <c r="M108" s="235"/>
      <c r="N108" s="236"/>
      <c r="O108" s="236"/>
      <c r="P108" s="236"/>
      <c r="Q108" s="236"/>
      <c r="R108" s="236"/>
      <c r="S108" s="236"/>
      <c r="T108" s="237"/>
      <c r="AT108" s="238" t="s">
        <v>170</v>
      </c>
      <c r="AU108" s="238" t="s">
        <v>80</v>
      </c>
      <c r="AV108" s="12" t="s">
        <v>80</v>
      </c>
      <c r="AW108" s="12" t="s">
        <v>34</v>
      </c>
      <c r="AX108" s="12" t="s">
        <v>78</v>
      </c>
      <c r="AY108" s="238" t="s">
        <v>158</v>
      </c>
    </row>
    <row r="109" s="1" customFormat="1" ht="22.5" customHeight="1">
      <c r="B109" s="35"/>
      <c r="C109" s="213" t="s">
        <v>194</v>
      </c>
      <c r="D109" s="213" t="s">
        <v>161</v>
      </c>
      <c r="E109" s="214" t="s">
        <v>232</v>
      </c>
      <c r="F109" s="215" t="s">
        <v>233</v>
      </c>
      <c r="G109" s="216" t="s">
        <v>197</v>
      </c>
      <c r="H109" s="217">
        <v>1200</v>
      </c>
      <c r="I109" s="218"/>
      <c r="J109" s="219">
        <f>ROUND(I109*H109,2)</f>
        <v>0</v>
      </c>
      <c r="K109" s="215" t="s">
        <v>165</v>
      </c>
      <c r="L109" s="40"/>
      <c r="M109" s="220" t="s">
        <v>1</v>
      </c>
      <c r="N109" s="221" t="s">
        <v>42</v>
      </c>
      <c r="O109" s="76"/>
      <c r="P109" s="222">
        <f>O109*H109</f>
        <v>0</v>
      </c>
      <c r="Q109" s="222">
        <v>0</v>
      </c>
      <c r="R109" s="222">
        <f>Q109*H109</f>
        <v>0</v>
      </c>
      <c r="S109" s="222">
        <v>0</v>
      </c>
      <c r="T109" s="223">
        <f>S109*H109</f>
        <v>0</v>
      </c>
      <c r="AR109" s="14" t="s">
        <v>166</v>
      </c>
      <c r="AT109" s="14" t="s">
        <v>161</v>
      </c>
      <c r="AU109" s="14" t="s">
        <v>80</v>
      </c>
      <c r="AY109" s="14" t="s">
        <v>158</v>
      </c>
      <c r="BE109" s="224">
        <f>IF(N109="základní",J109,0)</f>
        <v>0</v>
      </c>
      <c r="BF109" s="224">
        <f>IF(N109="snížená",J109,0)</f>
        <v>0</v>
      </c>
      <c r="BG109" s="224">
        <f>IF(N109="zákl. přenesená",J109,0)</f>
        <v>0</v>
      </c>
      <c r="BH109" s="224">
        <f>IF(N109="sníž. přenesená",J109,0)</f>
        <v>0</v>
      </c>
      <c r="BI109" s="224">
        <f>IF(N109="nulová",J109,0)</f>
        <v>0</v>
      </c>
      <c r="BJ109" s="14" t="s">
        <v>78</v>
      </c>
      <c r="BK109" s="224">
        <f>ROUND(I109*H109,2)</f>
        <v>0</v>
      </c>
      <c r="BL109" s="14" t="s">
        <v>166</v>
      </c>
      <c r="BM109" s="14" t="s">
        <v>732</v>
      </c>
    </row>
    <row r="110" s="1" customFormat="1">
      <c r="B110" s="35"/>
      <c r="C110" s="36"/>
      <c r="D110" s="225" t="s">
        <v>168</v>
      </c>
      <c r="E110" s="36"/>
      <c r="F110" s="226" t="s">
        <v>235</v>
      </c>
      <c r="G110" s="36"/>
      <c r="H110" s="36"/>
      <c r="I110" s="140"/>
      <c r="J110" s="36"/>
      <c r="K110" s="36"/>
      <c r="L110" s="40"/>
      <c r="M110" s="227"/>
      <c r="N110" s="76"/>
      <c r="O110" s="76"/>
      <c r="P110" s="76"/>
      <c r="Q110" s="76"/>
      <c r="R110" s="76"/>
      <c r="S110" s="76"/>
      <c r="T110" s="77"/>
      <c r="AT110" s="14" t="s">
        <v>168</v>
      </c>
      <c r="AU110" s="14" t="s">
        <v>80</v>
      </c>
    </row>
    <row r="111" s="12" customFormat="1">
      <c r="B111" s="228"/>
      <c r="C111" s="229"/>
      <c r="D111" s="225" t="s">
        <v>170</v>
      </c>
      <c r="E111" s="230" t="s">
        <v>1</v>
      </c>
      <c r="F111" s="231" t="s">
        <v>731</v>
      </c>
      <c r="G111" s="229"/>
      <c r="H111" s="232">
        <v>1200</v>
      </c>
      <c r="I111" s="233"/>
      <c r="J111" s="229"/>
      <c r="K111" s="229"/>
      <c r="L111" s="234"/>
      <c r="M111" s="235"/>
      <c r="N111" s="236"/>
      <c r="O111" s="236"/>
      <c r="P111" s="236"/>
      <c r="Q111" s="236"/>
      <c r="R111" s="236"/>
      <c r="S111" s="236"/>
      <c r="T111" s="237"/>
      <c r="AT111" s="238" t="s">
        <v>170</v>
      </c>
      <c r="AU111" s="238" t="s">
        <v>80</v>
      </c>
      <c r="AV111" s="12" t="s">
        <v>80</v>
      </c>
      <c r="AW111" s="12" t="s">
        <v>34</v>
      </c>
      <c r="AX111" s="12" t="s">
        <v>78</v>
      </c>
      <c r="AY111" s="238" t="s">
        <v>158</v>
      </c>
    </row>
    <row r="112" s="1" customFormat="1" ht="22.5" customHeight="1">
      <c r="B112" s="35"/>
      <c r="C112" s="239" t="s">
        <v>212</v>
      </c>
      <c r="D112" s="239" t="s">
        <v>273</v>
      </c>
      <c r="E112" s="240" t="s">
        <v>291</v>
      </c>
      <c r="F112" s="241" t="s">
        <v>292</v>
      </c>
      <c r="G112" s="242" t="s">
        <v>186</v>
      </c>
      <c r="H112" s="243">
        <v>1080</v>
      </c>
      <c r="I112" s="244"/>
      <c r="J112" s="245">
        <f>ROUND(I112*H112,2)</f>
        <v>0</v>
      </c>
      <c r="K112" s="241" t="s">
        <v>165</v>
      </c>
      <c r="L112" s="246"/>
      <c r="M112" s="247" t="s">
        <v>1</v>
      </c>
      <c r="N112" s="248" t="s">
        <v>42</v>
      </c>
      <c r="O112" s="76"/>
      <c r="P112" s="222">
        <f>O112*H112</f>
        <v>0</v>
      </c>
      <c r="Q112" s="222">
        <v>0.00018000000000000001</v>
      </c>
      <c r="R112" s="222">
        <f>Q112*H112</f>
        <v>0.19440000000000002</v>
      </c>
      <c r="S112" s="222">
        <v>0</v>
      </c>
      <c r="T112" s="223">
        <f>S112*H112</f>
        <v>0</v>
      </c>
      <c r="AR112" s="14" t="s">
        <v>212</v>
      </c>
      <c r="AT112" s="14" t="s">
        <v>273</v>
      </c>
      <c r="AU112" s="14" t="s">
        <v>80</v>
      </c>
      <c r="AY112" s="14" t="s">
        <v>158</v>
      </c>
      <c r="BE112" s="224">
        <f>IF(N112="základní",J112,0)</f>
        <v>0</v>
      </c>
      <c r="BF112" s="224">
        <f>IF(N112="snížená",J112,0)</f>
        <v>0</v>
      </c>
      <c r="BG112" s="224">
        <f>IF(N112="zákl. přenesená",J112,0)</f>
        <v>0</v>
      </c>
      <c r="BH112" s="224">
        <f>IF(N112="sníž. přenesená",J112,0)</f>
        <v>0</v>
      </c>
      <c r="BI112" s="224">
        <f>IF(N112="nulová",J112,0)</f>
        <v>0</v>
      </c>
      <c r="BJ112" s="14" t="s">
        <v>78</v>
      </c>
      <c r="BK112" s="224">
        <f>ROUND(I112*H112,2)</f>
        <v>0</v>
      </c>
      <c r="BL112" s="14" t="s">
        <v>166</v>
      </c>
      <c r="BM112" s="14" t="s">
        <v>733</v>
      </c>
    </row>
    <row r="113" s="1" customFormat="1">
      <c r="B113" s="35"/>
      <c r="C113" s="36"/>
      <c r="D113" s="225" t="s">
        <v>168</v>
      </c>
      <c r="E113" s="36"/>
      <c r="F113" s="226" t="s">
        <v>292</v>
      </c>
      <c r="G113" s="36"/>
      <c r="H113" s="36"/>
      <c r="I113" s="140"/>
      <c r="J113" s="36"/>
      <c r="K113" s="36"/>
      <c r="L113" s="40"/>
      <c r="M113" s="227"/>
      <c r="N113" s="76"/>
      <c r="O113" s="76"/>
      <c r="P113" s="76"/>
      <c r="Q113" s="76"/>
      <c r="R113" s="76"/>
      <c r="S113" s="76"/>
      <c r="T113" s="77"/>
      <c r="AT113" s="14" t="s">
        <v>168</v>
      </c>
      <c r="AU113" s="14" t="s">
        <v>80</v>
      </c>
    </row>
    <row r="114" s="1" customFormat="1">
      <c r="B114" s="35"/>
      <c r="C114" s="36"/>
      <c r="D114" s="225" t="s">
        <v>278</v>
      </c>
      <c r="E114" s="36"/>
      <c r="F114" s="249" t="s">
        <v>279</v>
      </c>
      <c r="G114" s="36"/>
      <c r="H114" s="36"/>
      <c r="I114" s="140"/>
      <c r="J114" s="36"/>
      <c r="K114" s="36"/>
      <c r="L114" s="40"/>
      <c r="M114" s="227"/>
      <c r="N114" s="76"/>
      <c r="O114" s="76"/>
      <c r="P114" s="76"/>
      <c r="Q114" s="76"/>
      <c r="R114" s="76"/>
      <c r="S114" s="76"/>
      <c r="T114" s="77"/>
      <c r="AT114" s="14" t="s">
        <v>278</v>
      </c>
      <c r="AU114" s="14" t="s">
        <v>80</v>
      </c>
    </row>
    <row r="115" s="12" customFormat="1">
      <c r="B115" s="228"/>
      <c r="C115" s="229"/>
      <c r="D115" s="225" t="s">
        <v>170</v>
      </c>
      <c r="E115" s="230" t="s">
        <v>1</v>
      </c>
      <c r="F115" s="231" t="s">
        <v>734</v>
      </c>
      <c r="G115" s="229"/>
      <c r="H115" s="232">
        <v>1080</v>
      </c>
      <c r="I115" s="233"/>
      <c r="J115" s="229"/>
      <c r="K115" s="229"/>
      <c r="L115" s="234"/>
      <c r="M115" s="235"/>
      <c r="N115" s="236"/>
      <c r="O115" s="236"/>
      <c r="P115" s="236"/>
      <c r="Q115" s="236"/>
      <c r="R115" s="236"/>
      <c r="S115" s="236"/>
      <c r="T115" s="237"/>
      <c r="AT115" s="238" t="s">
        <v>170</v>
      </c>
      <c r="AU115" s="238" t="s">
        <v>80</v>
      </c>
      <c r="AV115" s="12" t="s">
        <v>80</v>
      </c>
      <c r="AW115" s="12" t="s">
        <v>34</v>
      </c>
      <c r="AX115" s="12" t="s">
        <v>78</v>
      </c>
      <c r="AY115" s="238" t="s">
        <v>158</v>
      </c>
    </row>
    <row r="116" s="1" customFormat="1" ht="22.5" customHeight="1">
      <c r="B116" s="35"/>
      <c r="C116" s="239" t="s">
        <v>272</v>
      </c>
      <c r="D116" s="239" t="s">
        <v>273</v>
      </c>
      <c r="E116" s="240" t="s">
        <v>530</v>
      </c>
      <c r="F116" s="241" t="s">
        <v>531</v>
      </c>
      <c r="G116" s="242" t="s">
        <v>186</v>
      </c>
      <c r="H116" s="243">
        <v>2160</v>
      </c>
      <c r="I116" s="244"/>
      <c r="J116" s="245">
        <f>ROUND(I116*H116,2)</f>
        <v>0</v>
      </c>
      <c r="K116" s="241" t="s">
        <v>165</v>
      </c>
      <c r="L116" s="246"/>
      <c r="M116" s="247" t="s">
        <v>1</v>
      </c>
      <c r="N116" s="248" t="s">
        <v>42</v>
      </c>
      <c r="O116" s="76"/>
      <c r="P116" s="222">
        <f>O116*H116</f>
        <v>0</v>
      </c>
      <c r="Q116" s="222">
        <v>5.0000000000000002E-05</v>
      </c>
      <c r="R116" s="222">
        <f>Q116*H116</f>
        <v>0.108</v>
      </c>
      <c r="S116" s="222">
        <v>0</v>
      </c>
      <c r="T116" s="223">
        <f>S116*H116</f>
        <v>0</v>
      </c>
      <c r="AR116" s="14" t="s">
        <v>212</v>
      </c>
      <c r="AT116" s="14" t="s">
        <v>273</v>
      </c>
      <c r="AU116" s="14" t="s">
        <v>80</v>
      </c>
      <c r="AY116" s="14" t="s">
        <v>158</v>
      </c>
      <c r="BE116" s="224">
        <f>IF(N116="základní",J116,0)</f>
        <v>0</v>
      </c>
      <c r="BF116" s="224">
        <f>IF(N116="snížená",J116,0)</f>
        <v>0</v>
      </c>
      <c r="BG116" s="224">
        <f>IF(N116="zákl. přenesená",J116,0)</f>
        <v>0</v>
      </c>
      <c r="BH116" s="224">
        <f>IF(N116="sníž. přenesená",J116,0)</f>
        <v>0</v>
      </c>
      <c r="BI116" s="224">
        <f>IF(N116="nulová",J116,0)</f>
        <v>0</v>
      </c>
      <c r="BJ116" s="14" t="s">
        <v>78</v>
      </c>
      <c r="BK116" s="224">
        <f>ROUND(I116*H116,2)</f>
        <v>0</v>
      </c>
      <c r="BL116" s="14" t="s">
        <v>166</v>
      </c>
      <c r="BM116" s="14" t="s">
        <v>735</v>
      </c>
    </row>
    <row r="117" s="1" customFormat="1">
      <c r="B117" s="35"/>
      <c r="C117" s="36"/>
      <c r="D117" s="225" t="s">
        <v>168</v>
      </c>
      <c r="E117" s="36"/>
      <c r="F117" s="226" t="s">
        <v>531</v>
      </c>
      <c r="G117" s="36"/>
      <c r="H117" s="36"/>
      <c r="I117" s="140"/>
      <c r="J117" s="36"/>
      <c r="K117" s="36"/>
      <c r="L117" s="40"/>
      <c r="M117" s="227"/>
      <c r="N117" s="76"/>
      <c r="O117" s="76"/>
      <c r="P117" s="76"/>
      <c r="Q117" s="76"/>
      <c r="R117" s="76"/>
      <c r="S117" s="76"/>
      <c r="T117" s="77"/>
      <c r="AT117" s="14" t="s">
        <v>168</v>
      </c>
      <c r="AU117" s="14" t="s">
        <v>80</v>
      </c>
    </row>
    <row r="118" s="1" customFormat="1">
      <c r="B118" s="35"/>
      <c r="C118" s="36"/>
      <c r="D118" s="225" t="s">
        <v>278</v>
      </c>
      <c r="E118" s="36"/>
      <c r="F118" s="249" t="s">
        <v>279</v>
      </c>
      <c r="G118" s="36"/>
      <c r="H118" s="36"/>
      <c r="I118" s="140"/>
      <c r="J118" s="36"/>
      <c r="K118" s="36"/>
      <c r="L118" s="40"/>
      <c r="M118" s="227"/>
      <c r="N118" s="76"/>
      <c r="O118" s="76"/>
      <c r="P118" s="76"/>
      <c r="Q118" s="76"/>
      <c r="R118" s="76"/>
      <c r="S118" s="76"/>
      <c r="T118" s="77"/>
      <c r="AT118" s="14" t="s">
        <v>278</v>
      </c>
      <c r="AU118" s="14" t="s">
        <v>80</v>
      </c>
    </row>
    <row r="119" s="12" customFormat="1">
      <c r="B119" s="228"/>
      <c r="C119" s="229"/>
      <c r="D119" s="225" t="s">
        <v>170</v>
      </c>
      <c r="E119" s="230" t="s">
        <v>1</v>
      </c>
      <c r="F119" s="231" t="s">
        <v>736</v>
      </c>
      <c r="G119" s="229"/>
      <c r="H119" s="232">
        <v>2160</v>
      </c>
      <c r="I119" s="233"/>
      <c r="J119" s="229"/>
      <c r="K119" s="229"/>
      <c r="L119" s="234"/>
      <c r="M119" s="235"/>
      <c r="N119" s="236"/>
      <c r="O119" s="236"/>
      <c r="P119" s="236"/>
      <c r="Q119" s="236"/>
      <c r="R119" s="236"/>
      <c r="S119" s="236"/>
      <c r="T119" s="237"/>
      <c r="AT119" s="238" t="s">
        <v>170</v>
      </c>
      <c r="AU119" s="238" t="s">
        <v>80</v>
      </c>
      <c r="AV119" s="12" t="s">
        <v>80</v>
      </c>
      <c r="AW119" s="12" t="s">
        <v>34</v>
      </c>
      <c r="AX119" s="12" t="s">
        <v>78</v>
      </c>
      <c r="AY119" s="238" t="s">
        <v>158</v>
      </c>
    </row>
    <row r="120" s="1" customFormat="1" ht="22.5" customHeight="1">
      <c r="B120" s="35"/>
      <c r="C120" s="239" t="s">
        <v>465</v>
      </c>
      <c r="D120" s="239" t="s">
        <v>273</v>
      </c>
      <c r="E120" s="240" t="s">
        <v>534</v>
      </c>
      <c r="F120" s="241" t="s">
        <v>535</v>
      </c>
      <c r="G120" s="242" t="s">
        <v>186</v>
      </c>
      <c r="H120" s="243">
        <v>2160</v>
      </c>
      <c r="I120" s="244"/>
      <c r="J120" s="245">
        <f>ROUND(I120*H120,2)</f>
        <v>0</v>
      </c>
      <c r="K120" s="241" t="s">
        <v>165</v>
      </c>
      <c r="L120" s="246"/>
      <c r="M120" s="247" t="s">
        <v>1</v>
      </c>
      <c r="N120" s="248" t="s">
        <v>42</v>
      </c>
      <c r="O120" s="76"/>
      <c r="P120" s="222">
        <f>O120*H120</f>
        <v>0</v>
      </c>
      <c r="Q120" s="222">
        <v>0.00014999999999999999</v>
      </c>
      <c r="R120" s="222">
        <f>Q120*H120</f>
        <v>0.32399999999999995</v>
      </c>
      <c r="S120" s="222">
        <v>0</v>
      </c>
      <c r="T120" s="223">
        <f>S120*H120</f>
        <v>0</v>
      </c>
      <c r="AR120" s="14" t="s">
        <v>212</v>
      </c>
      <c r="AT120" s="14" t="s">
        <v>273</v>
      </c>
      <c r="AU120" s="14" t="s">
        <v>80</v>
      </c>
      <c r="AY120" s="14" t="s">
        <v>158</v>
      </c>
      <c r="BE120" s="224">
        <f>IF(N120="základní",J120,0)</f>
        <v>0</v>
      </c>
      <c r="BF120" s="224">
        <f>IF(N120="snížená",J120,0)</f>
        <v>0</v>
      </c>
      <c r="BG120" s="224">
        <f>IF(N120="zákl. přenesená",J120,0)</f>
        <v>0</v>
      </c>
      <c r="BH120" s="224">
        <f>IF(N120="sníž. přenesená",J120,0)</f>
        <v>0</v>
      </c>
      <c r="BI120" s="224">
        <f>IF(N120="nulová",J120,0)</f>
        <v>0</v>
      </c>
      <c r="BJ120" s="14" t="s">
        <v>78</v>
      </c>
      <c r="BK120" s="224">
        <f>ROUND(I120*H120,2)</f>
        <v>0</v>
      </c>
      <c r="BL120" s="14" t="s">
        <v>166</v>
      </c>
      <c r="BM120" s="14" t="s">
        <v>737</v>
      </c>
    </row>
    <row r="121" s="1" customFormat="1">
      <c r="B121" s="35"/>
      <c r="C121" s="36"/>
      <c r="D121" s="225" t="s">
        <v>168</v>
      </c>
      <c r="E121" s="36"/>
      <c r="F121" s="226" t="s">
        <v>535</v>
      </c>
      <c r="G121" s="36"/>
      <c r="H121" s="36"/>
      <c r="I121" s="140"/>
      <c r="J121" s="36"/>
      <c r="K121" s="36"/>
      <c r="L121" s="40"/>
      <c r="M121" s="227"/>
      <c r="N121" s="76"/>
      <c r="O121" s="76"/>
      <c r="P121" s="76"/>
      <c r="Q121" s="76"/>
      <c r="R121" s="76"/>
      <c r="S121" s="76"/>
      <c r="T121" s="77"/>
      <c r="AT121" s="14" t="s">
        <v>168</v>
      </c>
      <c r="AU121" s="14" t="s">
        <v>80</v>
      </c>
    </row>
    <row r="122" s="1" customFormat="1">
      <c r="B122" s="35"/>
      <c r="C122" s="36"/>
      <c r="D122" s="225" t="s">
        <v>278</v>
      </c>
      <c r="E122" s="36"/>
      <c r="F122" s="249" t="s">
        <v>279</v>
      </c>
      <c r="G122" s="36"/>
      <c r="H122" s="36"/>
      <c r="I122" s="140"/>
      <c r="J122" s="36"/>
      <c r="K122" s="36"/>
      <c r="L122" s="40"/>
      <c r="M122" s="227"/>
      <c r="N122" s="76"/>
      <c r="O122" s="76"/>
      <c r="P122" s="76"/>
      <c r="Q122" s="76"/>
      <c r="R122" s="76"/>
      <c r="S122" s="76"/>
      <c r="T122" s="77"/>
      <c r="AT122" s="14" t="s">
        <v>278</v>
      </c>
      <c r="AU122" s="14" t="s">
        <v>80</v>
      </c>
    </row>
    <row r="123" s="12" customFormat="1">
      <c r="B123" s="228"/>
      <c r="C123" s="229"/>
      <c r="D123" s="225" t="s">
        <v>170</v>
      </c>
      <c r="E123" s="230" t="s">
        <v>1</v>
      </c>
      <c r="F123" s="231" t="s">
        <v>736</v>
      </c>
      <c r="G123" s="229"/>
      <c r="H123" s="232">
        <v>2160</v>
      </c>
      <c r="I123" s="233"/>
      <c r="J123" s="229"/>
      <c r="K123" s="229"/>
      <c r="L123" s="234"/>
      <c r="M123" s="235"/>
      <c r="N123" s="236"/>
      <c r="O123" s="236"/>
      <c r="P123" s="236"/>
      <c r="Q123" s="236"/>
      <c r="R123" s="236"/>
      <c r="S123" s="236"/>
      <c r="T123" s="237"/>
      <c r="AT123" s="238" t="s">
        <v>170</v>
      </c>
      <c r="AU123" s="238" t="s">
        <v>80</v>
      </c>
      <c r="AV123" s="12" t="s">
        <v>80</v>
      </c>
      <c r="AW123" s="12" t="s">
        <v>34</v>
      </c>
      <c r="AX123" s="12" t="s">
        <v>78</v>
      </c>
      <c r="AY123" s="238" t="s">
        <v>158</v>
      </c>
    </row>
    <row r="124" s="1" customFormat="1" ht="22.5" customHeight="1">
      <c r="B124" s="35"/>
      <c r="C124" s="239" t="s">
        <v>7</v>
      </c>
      <c r="D124" s="239" t="s">
        <v>273</v>
      </c>
      <c r="E124" s="240" t="s">
        <v>537</v>
      </c>
      <c r="F124" s="241" t="s">
        <v>538</v>
      </c>
      <c r="G124" s="242" t="s">
        <v>186</v>
      </c>
      <c r="H124" s="243">
        <v>2160</v>
      </c>
      <c r="I124" s="244"/>
      <c r="J124" s="245">
        <f>ROUND(I124*H124,2)</f>
        <v>0</v>
      </c>
      <c r="K124" s="241" t="s">
        <v>165</v>
      </c>
      <c r="L124" s="246"/>
      <c r="M124" s="247" t="s">
        <v>1</v>
      </c>
      <c r="N124" s="248" t="s">
        <v>42</v>
      </c>
      <c r="O124" s="76"/>
      <c r="P124" s="222">
        <f>O124*H124</f>
        <v>0</v>
      </c>
      <c r="Q124" s="222">
        <v>9.0000000000000006E-05</v>
      </c>
      <c r="R124" s="222">
        <f>Q124*H124</f>
        <v>0.19440000000000002</v>
      </c>
      <c r="S124" s="222">
        <v>0</v>
      </c>
      <c r="T124" s="223">
        <f>S124*H124</f>
        <v>0</v>
      </c>
      <c r="AR124" s="14" t="s">
        <v>212</v>
      </c>
      <c r="AT124" s="14" t="s">
        <v>273</v>
      </c>
      <c r="AU124" s="14" t="s">
        <v>80</v>
      </c>
      <c r="AY124" s="14" t="s">
        <v>158</v>
      </c>
      <c r="BE124" s="224">
        <f>IF(N124="základní",J124,0)</f>
        <v>0</v>
      </c>
      <c r="BF124" s="224">
        <f>IF(N124="snížená",J124,0)</f>
        <v>0</v>
      </c>
      <c r="BG124" s="224">
        <f>IF(N124="zákl. přenesená",J124,0)</f>
        <v>0</v>
      </c>
      <c r="BH124" s="224">
        <f>IF(N124="sníž. přenesená",J124,0)</f>
        <v>0</v>
      </c>
      <c r="BI124" s="224">
        <f>IF(N124="nulová",J124,0)</f>
        <v>0</v>
      </c>
      <c r="BJ124" s="14" t="s">
        <v>78</v>
      </c>
      <c r="BK124" s="224">
        <f>ROUND(I124*H124,2)</f>
        <v>0</v>
      </c>
      <c r="BL124" s="14" t="s">
        <v>166</v>
      </c>
      <c r="BM124" s="14" t="s">
        <v>738</v>
      </c>
    </row>
    <row r="125" s="1" customFormat="1">
      <c r="B125" s="35"/>
      <c r="C125" s="36"/>
      <c r="D125" s="225" t="s">
        <v>168</v>
      </c>
      <c r="E125" s="36"/>
      <c r="F125" s="226" t="s">
        <v>538</v>
      </c>
      <c r="G125" s="36"/>
      <c r="H125" s="36"/>
      <c r="I125" s="140"/>
      <c r="J125" s="36"/>
      <c r="K125" s="36"/>
      <c r="L125" s="40"/>
      <c r="M125" s="227"/>
      <c r="N125" s="76"/>
      <c r="O125" s="76"/>
      <c r="P125" s="76"/>
      <c r="Q125" s="76"/>
      <c r="R125" s="76"/>
      <c r="S125" s="76"/>
      <c r="T125" s="77"/>
      <c r="AT125" s="14" t="s">
        <v>168</v>
      </c>
      <c r="AU125" s="14" t="s">
        <v>80</v>
      </c>
    </row>
    <row r="126" s="1" customFormat="1">
      <c r="B126" s="35"/>
      <c r="C126" s="36"/>
      <c r="D126" s="225" t="s">
        <v>278</v>
      </c>
      <c r="E126" s="36"/>
      <c r="F126" s="249" t="s">
        <v>279</v>
      </c>
      <c r="G126" s="36"/>
      <c r="H126" s="36"/>
      <c r="I126" s="140"/>
      <c r="J126" s="36"/>
      <c r="K126" s="36"/>
      <c r="L126" s="40"/>
      <c r="M126" s="227"/>
      <c r="N126" s="76"/>
      <c r="O126" s="76"/>
      <c r="P126" s="76"/>
      <c r="Q126" s="76"/>
      <c r="R126" s="76"/>
      <c r="S126" s="76"/>
      <c r="T126" s="77"/>
      <c r="AT126" s="14" t="s">
        <v>278</v>
      </c>
      <c r="AU126" s="14" t="s">
        <v>80</v>
      </c>
    </row>
    <row r="127" s="12" customFormat="1">
      <c r="B127" s="228"/>
      <c r="C127" s="229"/>
      <c r="D127" s="225" t="s">
        <v>170</v>
      </c>
      <c r="E127" s="230" t="s">
        <v>1</v>
      </c>
      <c r="F127" s="231" t="s">
        <v>736</v>
      </c>
      <c r="G127" s="229"/>
      <c r="H127" s="232">
        <v>2160</v>
      </c>
      <c r="I127" s="233"/>
      <c r="J127" s="229"/>
      <c r="K127" s="229"/>
      <c r="L127" s="234"/>
      <c r="M127" s="235"/>
      <c r="N127" s="236"/>
      <c r="O127" s="236"/>
      <c r="P127" s="236"/>
      <c r="Q127" s="236"/>
      <c r="R127" s="236"/>
      <c r="S127" s="236"/>
      <c r="T127" s="237"/>
      <c r="AT127" s="238" t="s">
        <v>170</v>
      </c>
      <c r="AU127" s="238" t="s">
        <v>80</v>
      </c>
      <c r="AV127" s="12" t="s">
        <v>80</v>
      </c>
      <c r="AW127" s="12" t="s">
        <v>34</v>
      </c>
      <c r="AX127" s="12" t="s">
        <v>78</v>
      </c>
      <c r="AY127" s="238" t="s">
        <v>158</v>
      </c>
    </row>
    <row r="128" s="1" customFormat="1" ht="22.5" customHeight="1">
      <c r="B128" s="35"/>
      <c r="C128" s="239" t="s">
        <v>285</v>
      </c>
      <c r="D128" s="239" t="s">
        <v>273</v>
      </c>
      <c r="E128" s="240" t="s">
        <v>540</v>
      </c>
      <c r="F128" s="241" t="s">
        <v>541</v>
      </c>
      <c r="G128" s="242" t="s">
        <v>186</v>
      </c>
      <c r="H128" s="243">
        <v>2160</v>
      </c>
      <c r="I128" s="244"/>
      <c r="J128" s="245">
        <f>ROUND(I128*H128,2)</f>
        <v>0</v>
      </c>
      <c r="K128" s="241" t="s">
        <v>165</v>
      </c>
      <c r="L128" s="246"/>
      <c r="M128" s="247" t="s">
        <v>1</v>
      </c>
      <c r="N128" s="248" t="s">
        <v>42</v>
      </c>
      <c r="O128" s="76"/>
      <c r="P128" s="222">
        <f>O128*H128</f>
        <v>0</v>
      </c>
      <c r="Q128" s="222">
        <v>0.00040999999999999999</v>
      </c>
      <c r="R128" s="222">
        <f>Q128*H128</f>
        <v>0.88559999999999994</v>
      </c>
      <c r="S128" s="222">
        <v>0</v>
      </c>
      <c r="T128" s="223">
        <f>S128*H128</f>
        <v>0</v>
      </c>
      <c r="AR128" s="14" t="s">
        <v>212</v>
      </c>
      <c r="AT128" s="14" t="s">
        <v>273</v>
      </c>
      <c r="AU128" s="14" t="s">
        <v>80</v>
      </c>
      <c r="AY128" s="14" t="s">
        <v>158</v>
      </c>
      <c r="BE128" s="224">
        <f>IF(N128="základní",J128,0)</f>
        <v>0</v>
      </c>
      <c r="BF128" s="224">
        <f>IF(N128="snížená",J128,0)</f>
        <v>0</v>
      </c>
      <c r="BG128" s="224">
        <f>IF(N128="zákl. přenesená",J128,0)</f>
        <v>0</v>
      </c>
      <c r="BH128" s="224">
        <f>IF(N128="sníž. přenesená",J128,0)</f>
        <v>0</v>
      </c>
      <c r="BI128" s="224">
        <f>IF(N128="nulová",J128,0)</f>
        <v>0</v>
      </c>
      <c r="BJ128" s="14" t="s">
        <v>78</v>
      </c>
      <c r="BK128" s="224">
        <f>ROUND(I128*H128,2)</f>
        <v>0</v>
      </c>
      <c r="BL128" s="14" t="s">
        <v>166</v>
      </c>
      <c r="BM128" s="14" t="s">
        <v>739</v>
      </c>
    </row>
    <row r="129" s="1" customFormat="1">
      <c r="B129" s="35"/>
      <c r="C129" s="36"/>
      <c r="D129" s="225" t="s">
        <v>168</v>
      </c>
      <c r="E129" s="36"/>
      <c r="F129" s="226" t="s">
        <v>541</v>
      </c>
      <c r="G129" s="36"/>
      <c r="H129" s="36"/>
      <c r="I129" s="140"/>
      <c r="J129" s="36"/>
      <c r="K129" s="36"/>
      <c r="L129" s="40"/>
      <c r="M129" s="227"/>
      <c r="N129" s="76"/>
      <c r="O129" s="76"/>
      <c r="P129" s="76"/>
      <c r="Q129" s="76"/>
      <c r="R129" s="76"/>
      <c r="S129" s="76"/>
      <c r="T129" s="77"/>
      <c r="AT129" s="14" t="s">
        <v>168</v>
      </c>
      <c r="AU129" s="14" t="s">
        <v>80</v>
      </c>
    </row>
    <row r="130" s="1" customFormat="1">
      <c r="B130" s="35"/>
      <c r="C130" s="36"/>
      <c r="D130" s="225" t="s">
        <v>278</v>
      </c>
      <c r="E130" s="36"/>
      <c r="F130" s="249" t="s">
        <v>279</v>
      </c>
      <c r="G130" s="36"/>
      <c r="H130" s="36"/>
      <c r="I130" s="140"/>
      <c r="J130" s="36"/>
      <c r="K130" s="36"/>
      <c r="L130" s="40"/>
      <c r="M130" s="227"/>
      <c r="N130" s="76"/>
      <c r="O130" s="76"/>
      <c r="P130" s="76"/>
      <c r="Q130" s="76"/>
      <c r="R130" s="76"/>
      <c r="S130" s="76"/>
      <c r="T130" s="77"/>
      <c r="AT130" s="14" t="s">
        <v>278</v>
      </c>
      <c r="AU130" s="14" t="s">
        <v>80</v>
      </c>
    </row>
    <row r="131" s="12" customFormat="1">
      <c r="B131" s="228"/>
      <c r="C131" s="229"/>
      <c r="D131" s="225" t="s">
        <v>170</v>
      </c>
      <c r="E131" s="230" t="s">
        <v>1</v>
      </c>
      <c r="F131" s="231" t="s">
        <v>736</v>
      </c>
      <c r="G131" s="229"/>
      <c r="H131" s="232">
        <v>2160</v>
      </c>
      <c r="I131" s="233"/>
      <c r="J131" s="229"/>
      <c r="K131" s="229"/>
      <c r="L131" s="234"/>
      <c r="M131" s="235"/>
      <c r="N131" s="236"/>
      <c r="O131" s="236"/>
      <c r="P131" s="236"/>
      <c r="Q131" s="236"/>
      <c r="R131" s="236"/>
      <c r="S131" s="236"/>
      <c r="T131" s="237"/>
      <c r="AT131" s="238" t="s">
        <v>170</v>
      </c>
      <c r="AU131" s="238" t="s">
        <v>80</v>
      </c>
      <c r="AV131" s="12" t="s">
        <v>80</v>
      </c>
      <c r="AW131" s="12" t="s">
        <v>34</v>
      </c>
      <c r="AX131" s="12" t="s">
        <v>78</v>
      </c>
      <c r="AY131" s="238" t="s">
        <v>158</v>
      </c>
    </row>
    <row r="132" s="1" customFormat="1" ht="22.5" customHeight="1">
      <c r="B132" s="35"/>
      <c r="C132" s="239" t="s">
        <v>225</v>
      </c>
      <c r="D132" s="239" t="s">
        <v>273</v>
      </c>
      <c r="E132" s="240" t="s">
        <v>543</v>
      </c>
      <c r="F132" s="241" t="s">
        <v>544</v>
      </c>
      <c r="G132" s="242" t="s">
        <v>186</v>
      </c>
      <c r="H132" s="243">
        <v>7</v>
      </c>
      <c r="I132" s="244"/>
      <c r="J132" s="245">
        <f>ROUND(I132*H132,2)</f>
        <v>0</v>
      </c>
      <c r="K132" s="241" t="s">
        <v>165</v>
      </c>
      <c r="L132" s="246"/>
      <c r="M132" s="247" t="s">
        <v>1</v>
      </c>
      <c r="N132" s="248" t="s">
        <v>42</v>
      </c>
      <c r="O132" s="76"/>
      <c r="P132" s="222">
        <f>O132*H132</f>
        <v>0</v>
      </c>
      <c r="Q132" s="222">
        <v>0</v>
      </c>
      <c r="R132" s="222">
        <f>Q132*H132</f>
        <v>0</v>
      </c>
      <c r="S132" s="222">
        <v>0</v>
      </c>
      <c r="T132" s="223">
        <f>S132*H132</f>
        <v>0</v>
      </c>
      <c r="AR132" s="14" t="s">
        <v>212</v>
      </c>
      <c r="AT132" s="14" t="s">
        <v>273</v>
      </c>
      <c r="AU132" s="14" t="s">
        <v>80</v>
      </c>
      <c r="AY132" s="14" t="s">
        <v>158</v>
      </c>
      <c r="BE132" s="224">
        <f>IF(N132="základní",J132,0)</f>
        <v>0</v>
      </c>
      <c r="BF132" s="224">
        <f>IF(N132="snížená",J132,0)</f>
        <v>0</v>
      </c>
      <c r="BG132" s="224">
        <f>IF(N132="zákl. přenesená",J132,0)</f>
        <v>0</v>
      </c>
      <c r="BH132" s="224">
        <f>IF(N132="sníž. přenesená",J132,0)</f>
        <v>0</v>
      </c>
      <c r="BI132" s="224">
        <f>IF(N132="nulová",J132,0)</f>
        <v>0</v>
      </c>
      <c r="BJ132" s="14" t="s">
        <v>78</v>
      </c>
      <c r="BK132" s="224">
        <f>ROUND(I132*H132,2)</f>
        <v>0</v>
      </c>
      <c r="BL132" s="14" t="s">
        <v>166</v>
      </c>
      <c r="BM132" s="14" t="s">
        <v>740</v>
      </c>
    </row>
    <row r="133" s="1" customFormat="1">
      <c r="B133" s="35"/>
      <c r="C133" s="36"/>
      <c r="D133" s="225" t="s">
        <v>168</v>
      </c>
      <c r="E133" s="36"/>
      <c r="F133" s="226" t="s">
        <v>544</v>
      </c>
      <c r="G133" s="36"/>
      <c r="H133" s="36"/>
      <c r="I133" s="140"/>
      <c r="J133" s="36"/>
      <c r="K133" s="36"/>
      <c r="L133" s="40"/>
      <c r="M133" s="227"/>
      <c r="N133" s="76"/>
      <c r="O133" s="76"/>
      <c r="P133" s="76"/>
      <c r="Q133" s="76"/>
      <c r="R133" s="76"/>
      <c r="S133" s="76"/>
      <c r="T133" s="77"/>
      <c r="AT133" s="14" t="s">
        <v>168</v>
      </c>
      <c r="AU133" s="14" t="s">
        <v>80</v>
      </c>
    </row>
    <row r="134" s="1" customFormat="1">
      <c r="B134" s="35"/>
      <c r="C134" s="36"/>
      <c r="D134" s="225" t="s">
        <v>278</v>
      </c>
      <c r="E134" s="36"/>
      <c r="F134" s="249" t="s">
        <v>279</v>
      </c>
      <c r="G134" s="36"/>
      <c r="H134" s="36"/>
      <c r="I134" s="140"/>
      <c r="J134" s="36"/>
      <c r="K134" s="36"/>
      <c r="L134" s="40"/>
      <c r="M134" s="227"/>
      <c r="N134" s="76"/>
      <c r="O134" s="76"/>
      <c r="P134" s="76"/>
      <c r="Q134" s="76"/>
      <c r="R134" s="76"/>
      <c r="S134" s="76"/>
      <c r="T134" s="77"/>
      <c r="AT134" s="14" t="s">
        <v>278</v>
      </c>
      <c r="AU134" s="14" t="s">
        <v>80</v>
      </c>
    </row>
    <row r="135" s="12" customFormat="1">
      <c r="B135" s="228"/>
      <c r="C135" s="229"/>
      <c r="D135" s="225" t="s">
        <v>170</v>
      </c>
      <c r="E135" s="230" t="s">
        <v>1</v>
      </c>
      <c r="F135" s="231" t="s">
        <v>741</v>
      </c>
      <c r="G135" s="229"/>
      <c r="H135" s="232">
        <v>7</v>
      </c>
      <c r="I135" s="233"/>
      <c r="J135" s="229"/>
      <c r="K135" s="229"/>
      <c r="L135" s="234"/>
      <c r="M135" s="235"/>
      <c r="N135" s="236"/>
      <c r="O135" s="236"/>
      <c r="P135" s="236"/>
      <c r="Q135" s="236"/>
      <c r="R135" s="236"/>
      <c r="S135" s="236"/>
      <c r="T135" s="237"/>
      <c r="AT135" s="238" t="s">
        <v>170</v>
      </c>
      <c r="AU135" s="238" t="s">
        <v>80</v>
      </c>
      <c r="AV135" s="12" t="s">
        <v>80</v>
      </c>
      <c r="AW135" s="12" t="s">
        <v>34</v>
      </c>
      <c r="AX135" s="12" t="s">
        <v>78</v>
      </c>
      <c r="AY135" s="238" t="s">
        <v>158</v>
      </c>
    </row>
    <row r="136" s="11" customFormat="1" ht="25.92" customHeight="1">
      <c r="B136" s="197"/>
      <c r="C136" s="198"/>
      <c r="D136" s="199" t="s">
        <v>70</v>
      </c>
      <c r="E136" s="200" t="s">
        <v>316</v>
      </c>
      <c r="F136" s="200" t="s">
        <v>317</v>
      </c>
      <c r="G136" s="198"/>
      <c r="H136" s="198"/>
      <c r="I136" s="201"/>
      <c r="J136" s="202">
        <f>BK136</f>
        <v>0</v>
      </c>
      <c r="K136" s="198"/>
      <c r="L136" s="203"/>
      <c r="M136" s="204"/>
      <c r="N136" s="205"/>
      <c r="O136" s="205"/>
      <c r="P136" s="206">
        <f>SUM(P137:P159)</f>
        <v>0</v>
      </c>
      <c r="Q136" s="205"/>
      <c r="R136" s="206">
        <f>SUM(R137:R159)</f>
        <v>0</v>
      </c>
      <c r="S136" s="205"/>
      <c r="T136" s="207">
        <f>SUM(T137:T159)</f>
        <v>0</v>
      </c>
      <c r="AR136" s="208" t="s">
        <v>166</v>
      </c>
      <c r="AT136" s="209" t="s">
        <v>70</v>
      </c>
      <c r="AU136" s="209" t="s">
        <v>71</v>
      </c>
      <c r="AY136" s="208" t="s">
        <v>158</v>
      </c>
      <c r="BK136" s="210">
        <f>SUM(BK137:BK159)</f>
        <v>0</v>
      </c>
    </row>
    <row r="137" s="1" customFormat="1" ht="22.5" customHeight="1">
      <c r="B137" s="35"/>
      <c r="C137" s="213" t="s">
        <v>253</v>
      </c>
      <c r="D137" s="213" t="s">
        <v>161</v>
      </c>
      <c r="E137" s="214" t="s">
        <v>319</v>
      </c>
      <c r="F137" s="215" t="s">
        <v>320</v>
      </c>
      <c r="G137" s="216" t="s">
        <v>186</v>
      </c>
      <c r="H137" s="217">
        <v>9</v>
      </c>
      <c r="I137" s="218"/>
      <c r="J137" s="219">
        <f>ROUND(I137*H137,2)</f>
        <v>0</v>
      </c>
      <c r="K137" s="215" t="s">
        <v>165</v>
      </c>
      <c r="L137" s="40"/>
      <c r="M137" s="220" t="s">
        <v>1</v>
      </c>
      <c r="N137" s="221" t="s">
        <v>42</v>
      </c>
      <c r="O137" s="76"/>
      <c r="P137" s="222">
        <f>O137*H137</f>
        <v>0</v>
      </c>
      <c r="Q137" s="222">
        <v>0</v>
      </c>
      <c r="R137" s="222">
        <f>Q137*H137</f>
        <v>0</v>
      </c>
      <c r="S137" s="222">
        <v>0</v>
      </c>
      <c r="T137" s="223">
        <f>S137*H137</f>
        <v>0</v>
      </c>
      <c r="AR137" s="14" t="s">
        <v>321</v>
      </c>
      <c r="AT137" s="14" t="s">
        <v>161</v>
      </c>
      <c r="AU137" s="14" t="s">
        <v>78</v>
      </c>
      <c r="AY137" s="14" t="s">
        <v>158</v>
      </c>
      <c r="BE137" s="224">
        <f>IF(N137="základní",J137,0)</f>
        <v>0</v>
      </c>
      <c r="BF137" s="224">
        <f>IF(N137="snížená",J137,0)</f>
        <v>0</v>
      </c>
      <c r="BG137" s="224">
        <f>IF(N137="zákl. přenesená",J137,0)</f>
        <v>0</v>
      </c>
      <c r="BH137" s="224">
        <f>IF(N137="sníž. přenesená",J137,0)</f>
        <v>0</v>
      </c>
      <c r="BI137" s="224">
        <f>IF(N137="nulová",J137,0)</f>
        <v>0</v>
      </c>
      <c r="BJ137" s="14" t="s">
        <v>78</v>
      </c>
      <c r="BK137" s="224">
        <f>ROUND(I137*H137,2)</f>
        <v>0</v>
      </c>
      <c r="BL137" s="14" t="s">
        <v>321</v>
      </c>
      <c r="BM137" s="14" t="s">
        <v>742</v>
      </c>
    </row>
    <row r="138" s="1" customFormat="1">
      <c r="B138" s="35"/>
      <c r="C138" s="36"/>
      <c r="D138" s="225" t="s">
        <v>168</v>
      </c>
      <c r="E138" s="36"/>
      <c r="F138" s="226" t="s">
        <v>320</v>
      </c>
      <c r="G138" s="36"/>
      <c r="H138" s="36"/>
      <c r="I138" s="140"/>
      <c r="J138" s="36"/>
      <c r="K138" s="36"/>
      <c r="L138" s="40"/>
      <c r="M138" s="227"/>
      <c r="N138" s="76"/>
      <c r="O138" s="76"/>
      <c r="P138" s="76"/>
      <c r="Q138" s="76"/>
      <c r="R138" s="76"/>
      <c r="S138" s="76"/>
      <c r="T138" s="77"/>
      <c r="AT138" s="14" t="s">
        <v>168</v>
      </c>
      <c r="AU138" s="14" t="s">
        <v>78</v>
      </c>
    </row>
    <row r="139" s="12" customFormat="1">
      <c r="B139" s="228"/>
      <c r="C139" s="229"/>
      <c r="D139" s="225" t="s">
        <v>170</v>
      </c>
      <c r="E139" s="230" t="s">
        <v>1</v>
      </c>
      <c r="F139" s="231" t="s">
        <v>473</v>
      </c>
      <c r="G139" s="229"/>
      <c r="H139" s="232">
        <v>9</v>
      </c>
      <c r="I139" s="233"/>
      <c r="J139" s="229"/>
      <c r="K139" s="229"/>
      <c r="L139" s="234"/>
      <c r="M139" s="235"/>
      <c r="N139" s="236"/>
      <c r="O139" s="236"/>
      <c r="P139" s="236"/>
      <c r="Q139" s="236"/>
      <c r="R139" s="236"/>
      <c r="S139" s="236"/>
      <c r="T139" s="237"/>
      <c r="AT139" s="238" t="s">
        <v>170</v>
      </c>
      <c r="AU139" s="238" t="s">
        <v>78</v>
      </c>
      <c r="AV139" s="12" t="s">
        <v>80</v>
      </c>
      <c r="AW139" s="12" t="s">
        <v>34</v>
      </c>
      <c r="AX139" s="12" t="s">
        <v>78</v>
      </c>
      <c r="AY139" s="238" t="s">
        <v>158</v>
      </c>
    </row>
    <row r="140" s="1" customFormat="1" ht="22.5" customHeight="1">
      <c r="B140" s="35"/>
      <c r="C140" s="213" t="s">
        <v>259</v>
      </c>
      <c r="D140" s="213" t="s">
        <v>161</v>
      </c>
      <c r="E140" s="214" t="s">
        <v>324</v>
      </c>
      <c r="F140" s="215" t="s">
        <v>325</v>
      </c>
      <c r="G140" s="216" t="s">
        <v>186</v>
      </c>
      <c r="H140" s="217">
        <v>9</v>
      </c>
      <c r="I140" s="218"/>
      <c r="J140" s="219">
        <f>ROUND(I140*H140,2)</f>
        <v>0</v>
      </c>
      <c r="K140" s="215" t="s">
        <v>165</v>
      </c>
      <c r="L140" s="40"/>
      <c r="M140" s="220" t="s">
        <v>1</v>
      </c>
      <c r="N140" s="221" t="s">
        <v>42</v>
      </c>
      <c r="O140" s="76"/>
      <c r="P140" s="222">
        <f>O140*H140</f>
        <v>0</v>
      </c>
      <c r="Q140" s="222">
        <v>0</v>
      </c>
      <c r="R140" s="222">
        <f>Q140*H140</f>
        <v>0</v>
      </c>
      <c r="S140" s="222">
        <v>0</v>
      </c>
      <c r="T140" s="223">
        <f>S140*H140</f>
        <v>0</v>
      </c>
      <c r="AR140" s="14" t="s">
        <v>321</v>
      </c>
      <c r="AT140" s="14" t="s">
        <v>161</v>
      </c>
      <c r="AU140" s="14" t="s">
        <v>78</v>
      </c>
      <c r="AY140" s="14" t="s">
        <v>158</v>
      </c>
      <c r="BE140" s="224">
        <f>IF(N140="základní",J140,0)</f>
        <v>0</v>
      </c>
      <c r="BF140" s="224">
        <f>IF(N140="snížená",J140,0)</f>
        <v>0</v>
      </c>
      <c r="BG140" s="224">
        <f>IF(N140="zákl. přenesená",J140,0)</f>
        <v>0</v>
      </c>
      <c r="BH140" s="224">
        <f>IF(N140="sníž. přenesená",J140,0)</f>
        <v>0</v>
      </c>
      <c r="BI140" s="224">
        <f>IF(N140="nulová",J140,0)</f>
        <v>0</v>
      </c>
      <c r="BJ140" s="14" t="s">
        <v>78</v>
      </c>
      <c r="BK140" s="224">
        <f>ROUND(I140*H140,2)</f>
        <v>0</v>
      </c>
      <c r="BL140" s="14" t="s">
        <v>321</v>
      </c>
      <c r="BM140" s="14" t="s">
        <v>743</v>
      </c>
    </row>
    <row r="141" s="1" customFormat="1">
      <c r="B141" s="35"/>
      <c r="C141" s="36"/>
      <c r="D141" s="225" t="s">
        <v>168</v>
      </c>
      <c r="E141" s="36"/>
      <c r="F141" s="226" t="s">
        <v>327</v>
      </c>
      <c r="G141" s="36"/>
      <c r="H141" s="36"/>
      <c r="I141" s="140"/>
      <c r="J141" s="36"/>
      <c r="K141" s="36"/>
      <c r="L141" s="40"/>
      <c r="M141" s="227"/>
      <c r="N141" s="76"/>
      <c r="O141" s="76"/>
      <c r="P141" s="76"/>
      <c r="Q141" s="76"/>
      <c r="R141" s="76"/>
      <c r="S141" s="76"/>
      <c r="T141" s="77"/>
      <c r="AT141" s="14" t="s">
        <v>168</v>
      </c>
      <c r="AU141" s="14" t="s">
        <v>78</v>
      </c>
    </row>
    <row r="142" s="12" customFormat="1">
      <c r="B142" s="228"/>
      <c r="C142" s="229"/>
      <c r="D142" s="225" t="s">
        <v>170</v>
      </c>
      <c r="E142" s="230" t="s">
        <v>1</v>
      </c>
      <c r="F142" s="231" t="s">
        <v>473</v>
      </c>
      <c r="G142" s="229"/>
      <c r="H142" s="232">
        <v>9</v>
      </c>
      <c r="I142" s="233"/>
      <c r="J142" s="229"/>
      <c r="K142" s="229"/>
      <c r="L142" s="234"/>
      <c r="M142" s="235"/>
      <c r="N142" s="236"/>
      <c r="O142" s="236"/>
      <c r="P142" s="236"/>
      <c r="Q142" s="236"/>
      <c r="R142" s="236"/>
      <c r="S142" s="236"/>
      <c r="T142" s="237"/>
      <c r="AT142" s="238" t="s">
        <v>170</v>
      </c>
      <c r="AU142" s="238" t="s">
        <v>78</v>
      </c>
      <c r="AV142" s="12" t="s">
        <v>80</v>
      </c>
      <c r="AW142" s="12" t="s">
        <v>34</v>
      </c>
      <c r="AX142" s="12" t="s">
        <v>78</v>
      </c>
      <c r="AY142" s="238" t="s">
        <v>158</v>
      </c>
    </row>
    <row r="143" s="1" customFormat="1" ht="22.5" customHeight="1">
      <c r="B143" s="35"/>
      <c r="C143" s="213" t="s">
        <v>266</v>
      </c>
      <c r="D143" s="213" t="s">
        <v>161</v>
      </c>
      <c r="E143" s="214" t="s">
        <v>358</v>
      </c>
      <c r="F143" s="215" t="s">
        <v>359</v>
      </c>
      <c r="G143" s="216" t="s">
        <v>276</v>
      </c>
      <c r="H143" s="217">
        <v>28.158000000000001</v>
      </c>
      <c r="I143" s="218"/>
      <c r="J143" s="219">
        <f>ROUND(I143*H143,2)</f>
        <v>0</v>
      </c>
      <c r="K143" s="215" t="s">
        <v>165</v>
      </c>
      <c r="L143" s="40"/>
      <c r="M143" s="220" t="s">
        <v>1</v>
      </c>
      <c r="N143" s="221" t="s">
        <v>42</v>
      </c>
      <c r="O143" s="76"/>
      <c r="P143" s="222">
        <f>O143*H143</f>
        <v>0</v>
      </c>
      <c r="Q143" s="222">
        <v>0</v>
      </c>
      <c r="R143" s="222">
        <f>Q143*H143</f>
        <v>0</v>
      </c>
      <c r="S143" s="222">
        <v>0</v>
      </c>
      <c r="T143" s="223">
        <f>S143*H143</f>
        <v>0</v>
      </c>
      <c r="AR143" s="14" t="s">
        <v>321</v>
      </c>
      <c r="AT143" s="14" t="s">
        <v>161</v>
      </c>
      <c r="AU143" s="14" t="s">
        <v>78</v>
      </c>
      <c r="AY143" s="14" t="s">
        <v>158</v>
      </c>
      <c r="BE143" s="224">
        <f>IF(N143="základní",J143,0)</f>
        <v>0</v>
      </c>
      <c r="BF143" s="224">
        <f>IF(N143="snížená",J143,0)</f>
        <v>0</v>
      </c>
      <c r="BG143" s="224">
        <f>IF(N143="zákl. přenesená",J143,0)</f>
        <v>0</v>
      </c>
      <c r="BH143" s="224">
        <f>IF(N143="sníž. přenesená",J143,0)</f>
        <v>0</v>
      </c>
      <c r="BI143" s="224">
        <f>IF(N143="nulová",J143,0)</f>
        <v>0</v>
      </c>
      <c r="BJ143" s="14" t="s">
        <v>78</v>
      </c>
      <c r="BK143" s="224">
        <f>ROUND(I143*H143,2)</f>
        <v>0</v>
      </c>
      <c r="BL143" s="14" t="s">
        <v>321</v>
      </c>
      <c r="BM143" s="14" t="s">
        <v>744</v>
      </c>
    </row>
    <row r="144" s="1" customFormat="1">
      <c r="B144" s="35"/>
      <c r="C144" s="36"/>
      <c r="D144" s="225" t="s">
        <v>168</v>
      </c>
      <c r="E144" s="36"/>
      <c r="F144" s="226" t="s">
        <v>361</v>
      </c>
      <c r="G144" s="36"/>
      <c r="H144" s="36"/>
      <c r="I144" s="140"/>
      <c r="J144" s="36"/>
      <c r="K144" s="36"/>
      <c r="L144" s="40"/>
      <c r="M144" s="227"/>
      <c r="N144" s="76"/>
      <c r="O144" s="76"/>
      <c r="P144" s="76"/>
      <c r="Q144" s="76"/>
      <c r="R144" s="76"/>
      <c r="S144" s="76"/>
      <c r="T144" s="77"/>
      <c r="AT144" s="14" t="s">
        <v>168</v>
      </c>
      <c r="AU144" s="14" t="s">
        <v>78</v>
      </c>
    </row>
    <row r="145" s="1" customFormat="1">
      <c r="B145" s="35"/>
      <c r="C145" s="36"/>
      <c r="D145" s="225" t="s">
        <v>278</v>
      </c>
      <c r="E145" s="36"/>
      <c r="F145" s="249" t="s">
        <v>551</v>
      </c>
      <c r="G145" s="36"/>
      <c r="H145" s="36"/>
      <c r="I145" s="140"/>
      <c r="J145" s="36"/>
      <c r="K145" s="36"/>
      <c r="L145" s="40"/>
      <c r="M145" s="227"/>
      <c r="N145" s="76"/>
      <c r="O145" s="76"/>
      <c r="P145" s="76"/>
      <c r="Q145" s="76"/>
      <c r="R145" s="76"/>
      <c r="S145" s="76"/>
      <c r="T145" s="77"/>
      <c r="AT145" s="14" t="s">
        <v>278</v>
      </c>
      <c r="AU145" s="14" t="s">
        <v>78</v>
      </c>
    </row>
    <row r="146" s="12" customFormat="1">
      <c r="B146" s="228"/>
      <c r="C146" s="229"/>
      <c r="D146" s="225" t="s">
        <v>170</v>
      </c>
      <c r="E146" s="230" t="s">
        <v>1</v>
      </c>
      <c r="F146" s="231" t="s">
        <v>745</v>
      </c>
      <c r="G146" s="229"/>
      <c r="H146" s="232">
        <v>28.158000000000001</v>
      </c>
      <c r="I146" s="233"/>
      <c r="J146" s="229"/>
      <c r="K146" s="229"/>
      <c r="L146" s="234"/>
      <c r="M146" s="235"/>
      <c r="N146" s="236"/>
      <c r="O146" s="236"/>
      <c r="P146" s="236"/>
      <c r="Q146" s="236"/>
      <c r="R146" s="236"/>
      <c r="S146" s="236"/>
      <c r="T146" s="237"/>
      <c r="AT146" s="238" t="s">
        <v>170</v>
      </c>
      <c r="AU146" s="238" t="s">
        <v>78</v>
      </c>
      <c r="AV146" s="12" t="s">
        <v>80</v>
      </c>
      <c r="AW146" s="12" t="s">
        <v>34</v>
      </c>
      <c r="AX146" s="12" t="s">
        <v>78</v>
      </c>
      <c r="AY146" s="238" t="s">
        <v>158</v>
      </c>
    </row>
    <row r="147" s="1" customFormat="1" ht="22.5" customHeight="1">
      <c r="B147" s="35"/>
      <c r="C147" s="213" t="s">
        <v>290</v>
      </c>
      <c r="D147" s="213" t="s">
        <v>161</v>
      </c>
      <c r="E147" s="214" t="s">
        <v>358</v>
      </c>
      <c r="F147" s="215" t="s">
        <v>359</v>
      </c>
      <c r="G147" s="216" t="s">
        <v>276</v>
      </c>
      <c r="H147" s="217">
        <v>29.640000000000001</v>
      </c>
      <c r="I147" s="218"/>
      <c r="J147" s="219">
        <f>ROUND(I147*H147,2)</f>
        <v>0</v>
      </c>
      <c r="K147" s="215" t="s">
        <v>165</v>
      </c>
      <c r="L147" s="40"/>
      <c r="M147" s="220" t="s">
        <v>1</v>
      </c>
      <c r="N147" s="221" t="s">
        <v>42</v>
      </c>
      <c r="O147" s="76"/>
      <c r="P147" s="222">
        <f>O147*H147</f>
        <v>0</v>
      </c>
      <c r="Q147" s="222">
        <v>0</v>
      </c>
      <c r="R147" s="222">
        <f>Q147*H147</f>
        <v>0</v>
      </c>
      <c r="S147" s="222">
        <v>0</v>
      </c>
      <c r="T147" s="223">
        <f>S147*H147</f>
        <v>0</v>
      </c>
      <c r="AR147" s="14" t="s">
        <v>321</v>
      </c>
      <c r="AT147" s="14" t="s">
        <v>161</v>
      </c>
      <c r="AU147" s="14" t="s">
        <v>78</v>
      </c>
      <c r="AY147" s="14" t="s">
        <v>158</v>
      </c>
      <c r="BE147" s="224">
        <f>IF(N147="základní",J147,0)</f>
        <v>0</v>
      </c>
      <c r="BF147" s="224">
        <f>IF(N147="snížená",J147,0)</f>
        <v>0</v>
      </c>
      <c r="BG147" s="224">
        <f>IF(N147="zákl. přenesená",J147,0)</f>
        <v>0</v>
      </c>
      <c r="BH147" s="224">
        <f>IF(N147="sníž. přenesená",J147,0)</f>
        <v>0</v>
      </c>
      <c r="BI147" s="224">
        <f>IF(N147="nulová",J147,0)</f>
        <v>0</v>
      </c>
      <c r="BJ147" s="14" t="s">
        <v>78</v>
      </c>
      <c r="BK147" s="224">
        <f>ROUND(I147*H147,2)</f>
        <v>0</v>
      </c>
      <c r="BL147" s="14" t="s">
        <v>321</v>
      </c>
      <c r="BM147" s="14" t="s">
        <v>746</v>
      </c>
    </row>
    <row r="148" s="1" customFormat="1">
      <c r="B148" s="35"/>
      <c r="C148" s="36"/>
      <c r="D148" s="225" t="s">
        <v>168</v>
      </c>
      <c r="E148" s="36"/>
      <c r="F148" s="226" t="s">
        <v>361</v>
      </c>
      <c r="G148" s="36"/>
      <c r="H148" s="36"/>
      <c r="I148" s="140"/>
      <c r="J148" s="36"/>
      <c r="K148" s="36"/>
      <c r="L148" s="40"/>
      <c r="M148" s="227"/>
      <c r="N148" s="76"/>
      <c r="O148" s="76"/>
      <c r="P148" s="76"/>
      <c r="Q148" s="76"/>
      <c r="R148" s="76"/>
      <c r="S148" s="76"/>
      <c r="T148" s="77"/>
      <c r="AT148" s="14" t="s">
        <v>168</v>
      </c>
      <c r="AU148" s="14" t="s">
        <v>78</v>
      </c>
    </row>
    <row r="149" s="1" customFormat="1">
      <c r="B149" s="35"/>
      <c r="C149" s="36"/>
      <c r="D149" s="225" t="s">
        <v>278</v>
      </c>
      <c r="E149" s="36"/>
      <c r="F149" s="249" t="s">
        <v>557</v>
      </c>
      <c r="G149" s="36"/>
      <c r="H149" s="36"/>
      <c r="I149" s="140"/>
      <c r="J149" s="36"/>
      <c r="K149" s="36"/>
      <c r="L149" s="40"/>
      <c r="M149" s="227"/>
      <c r="N149" s="76"/>
      <c r="O149" s="76"/>
      <c r="P149" s="76"/>
      <c r="Q149" s="76"/>
      <c r="R149" s="76"/>
      <c r="S149" s="76"/>
      <c r="T149" s="77"/>
      <c r="AT149" s="14" t="s">
        <v>278</v>
      </c>
      <c r="AU149" s="14" t="s">
        <v>78</v>
      </c>
    </row>
    <row r="150" s="12" customFormat="1">
      <c r="B150" s="228"/>
      <c r="C150" s="229"/>
      <c r="D150" s="225" t="s">
        <v>170</v>
      </c>
      <c r="E150" s="230" t="s">
        <v>1</v>
      </c>
      <c r="F150" s="231" t="s">
        <v>747</v>
      </c>
      <c r="G150" s="229"/>
      <c r="H150" s="232">
        <v>29.640000000000001</v>
      </c>
      <c r="I150" s="233"/>
      <c r="J150" s="229"/>
      <c r="K150" s="229"/>
      <c r="L150" s="234"/>
      <c r="M150" s="235"/>
      <c r="N150" s="236"/>
      <c r="O150" s="236"/>
      <c r="P150" s="236"/>
      <c r="Q150" s="236"/>
      <c r="R150" s="236"/>
      <c r="S150" s="236"/>
      <c r="T150" s="237"/>
      <c r="AT150" s="238" t="s">
        <v>170</v>
      </c>
      <c r="AU150" s="238" t="s">
        <v>78</v>
      </c>
      <c r="AV150" s="12" t="s">
        <v>80</v>
      </c>
      <c r="AW150" s="12" t="s">
        <v>34</v>
      </c>
      <c r="AX150" s="12" t="s">
        <v>78</v>
      </c>
      <c r="AY150" s="238" t="s">
        <v>158</v>
      </c>
    </row>
    <row r="151" s="1" customFormat="1" ht="22.5" customHeight="1">
      <c r="B151" s="35"/>
      <c r="C151" s="213" t="s">
        <v>459</v>
      </c>
      <c r="D151" s="213" t="s">
        <v>161</v>
      </c>
      <c r="E151" s="214" t="s">
        <v>565</v>
      </c>
      <c r="F151" s="215" t="s">
        <v>566</v>
      </c>
      <c r="G151" s="216" t="s">
        <v>276</v>
      </c>
      <c r="H151" s="217">
        <v>28.158000000000001</v>
      </c>
      <c r="I151" s="218"/>
      <c r="J151" s="219">
        <f>ROUND(I151*H151,2)</f>
        <v>0</v>
      </c>
      <c r="K151" s="215" t="s">
        <v>165</v>
      </c>
      <c r="L151" s="40"/>
      <c r="M151" s="220" t="s">
        <v>1</v>
      </c>
      <c r="N151" s="221" t="s">
        <v>42</v>
      </c>
      <c r="O151" s="76"/>
      <c r="P151" s="222">
        <f>O151*H151</f>
        <v>0</v>
      </c>
      <c r="Q151" s="222">
        <v>0</v>
      </c>
      <c r="R151" s="222">
        <f>Q151*H151</f>
        <v>0</v>
      </c>
      <c r="S151" s="222">
        <v>0</v>
      </c>
      <c r="T151" s="223">
        <f>S151*H151</f>
        <v>0</v>
      </c>
      <c r="AR151" s="14" t="s">
        <v>321</v>
      </c>
      <c r="AT151" s="14" t="s">
        <v>161</v>
      </c>
      <c r="AU151" s="14" t="s">
        <v>78</v>
      </c>
      <c r="AY151" s="14" t="s">
        <v>158</v>
      </c>
      <c r="BE151" s="224">
        <f>IF(N151="základní",J151,0)</f>
        <v>0</v>
      </c>
      <c r="BF151" s="224">
        <f>IF(N151="snížená",J151,0)</f>
        <v>0</v>
      </c>
      <c r="BG151" s="224">
        <f>IF(N151="zákl. přenesená",J151,0)</f>
        <v>0</v>
      </c>
      <c r="BH151" s="224">
        <f>IF(N151="sníž. přenesená",J151,0)</f>
        <v>0</v>
      </c>
      <c r="BI151" s="224">
        <f>IF(N151="nulová",J151,0)</f>
        <v>0</v>
      </c>
      <c r="BJ151" s="14" t="s">
        <v>78</v>
      </c>
      <c r="BK151" s="224">
        <f>ROUND(I151*H151,2)</f>
        <v>0</v>
      </c>
      <c r="BL151" s="14" t="s">
        <v>321</v>
      </c>
      <c r="BM151" s="14" t="s">
        <v>748</v>
      </c>
    </row>
    <row r="152" s="1" customFormat="1">
      <c r="B152" s="35"/>
      <c r="C152" s="36"/>
      <c r="D152" s="225" t="s">
        <v>168</v>
      </c>
      <c r="E152" s="36"/>
      <c r="F152" s="226" t="s">
        <v>568</v>
      </c>
      <c r="G152" s="36"/>
      <c r="H152" s="36"/>
      <c r="I152" s="140"/>
      <c r="J152" s="36"/>
      <c r="K152" s="36"/>
      <c r="L152" s="40"/>
      <c r="M152" s="227"/>
      <c r="N152" s="76"/>
      <c r="O152" s="76"/>
      <c r="P152" s="76"/>
      <c r="Q152" s="76"/>
      <c r="R152" s="76"/>
      <c r="S152" s="76"/>
      <c r="T152" s="77"/>
      <c r="AT152" s="14" t="s">
        <v>168</v>
      </c>
      <c r="AU152" s="14" t="s">
        <v>78</v>
      </c>
    </row>
    <row r="153" s="12" customFormat="1">
      <c r="B153" s="228"/>
      <c r="C153" s="229"/>
      <c r="D153" s="225" t="s">
        <v>170</v>
      </c>
      <c r="E153" s="230" t="s">
        <v>1</v>
      </c>
      <c r="F153" s="231" t="s">
        <v>745</v>
      </c>
      <c r="G153" s="229"/>
      <c r="H153" s="232">
        <v>28.158000000000001</v>
      </c>
      <c r="I153" s="233"/>
      <c r="J153" s="229"/>
      <c r="K153" s="229"/>
      <c r="L153" s="234"/>
      <c r="M153" s="235"/>
      <c r="N153" s="236"/>
      <c r="O153" s="236"/>
      <c r="P153" s="236"/>
      <c r="Q153" s="236"/>
      <c r="R153" s="236"/>
      <c r="S153" s="236"/>
      <c r="T153" s="237"/>
      <c r="AT153" s="238" t="s">
        <v>170</v>
      </c>
      <c r="AU153" s="238" t="s">
        <v>78</v>
      </c>
      <c r="AV153" s="12" t="s">
        <v>80</v>
      </c>
      <c r="AW153" s="12" t="s">
        <v>34</v>
      </c>
      <c r="AX153" s="12" t="s">
        <v>78</v>
      </c>
      <c r="AY153" s="238" t="s">
        <v>158</v>
      </c>
    </row>
    <row r="154" s="1" customFormat="1" ht="22.5" customHeight="1">
      <c r="B154" s="35"/>
      <c r="C154" s="213" t="s">
        <v>236</v>
      </c>
      <c r="D154" s="213" t="s">
        <v>161</v>
      </c>
      <c r="E154" s="214" t="s">
        <v>387</v>
      </c>
      <c r="F154" s="215" t="s">
        <v>388</v>
      </c>
      <c r="G154" s="216" t="s">
        <v>186</v>
      </c>
      <c r="H154" s="217">
        <v>3</v>
      </c>
      <c r="I154" s="218"/>
      <c r="J154" s="219">
        <f>ROUND(I154*H154,2)</f>
        <v>0</v>
      </c>
      <c r="K154" s="215" t="s">
        <v>165</v>
      </c>
      <c r="L154" s="40"/>
      <c r="M154" s="220" t="s">
        <v>1</v>
      </c>
      <c r="N154" s="221" t="s">
        <v>42</v>
      </c>
      <c r="O154" s="76"/>
      <c r="P154" s="222">
        <f>O154*H154</f>
        <v>0</v>
      </c>
      <c r="Q154" s="222">
        <v>0</v>
      </c>
      <c r="R154" s="222">
        <f>Q154*H154</f>
        <v>0</v>
      </c>
      <c r="S154" s="222">
        <v>0</v>
      </c>
      <c r="T154" s="223">
        <f>S154*H154</f>
        <v>0</v>
      </c>
      <c r="AR154" s="14" t="s">
        <v>321</v>
      </c>
      <c r="AT154" s="14" t="s">
        <v>161</v>
      </c>
      <c r="AU154" s="14" t="s">
        <v>78</v>
      </c>
      <c r="AY154" s="14" t="s">
        <v>158</v>
      </c>
      <c r="BE154" s="224">
        <f>IF(N154="základní",J154,0)</f>
        <v>0</v>
      </c>
      <c r="BF154" s="224">
        <f>IF(N154="snížená",J154,0)</f>
        <v>0</v>
      </c>
      <c r="BG154" s="224">
        <f>IF(N154="zákl. přenesená",J154,0)</f>
        <v>0</v>
      </c>
      <c r="BH154" s="224">
        <f>IF(N154="sníž. přenesená",J154,0)</f>
        <v>0</v>
      </c>
      <c r="BI154" s="224">
        <f>IF(N154="nulová",J154,0)</f>
        <v>0</v>
      </c>
      <c r="BJ154" s="14" t="s">
        <v>78</v>
      </c>
      <c r="BK154" s="224">
        <f>ROUND(I154*H154,2)</f>
        <v>0</v>
      </c>
      <c r="BL154" s="14" t="s">
        <v>321</v>
      </c>
      <c r="BM154" s="14" t="s">
        <v>749</v>
      </c>
    </row>
    <row r="155" s="1" customFormat="1">
      <c r="B155" s="35"/>
      <c r="C155" s="36"/>
      <c r="D155" s="225" t="s">
        <v>168</v>
      </c>
      <c r="E155" s="36"/>
      <c r="F155" s="226" t="s">
        <v>390</v>
      </c>
      <c r="G155" s="36"/>
      <c r="H155" s="36"/>
      <c r="I155" s="140"/>
      <c r="J155" s="36"/>
      <c r="K155" s="36"/>
      <c r="L155" s="40"/>
      <c r="M155" s="227"/>
      <c r="N155" s="76"/>
      <c r="O155" s="76"/>
      <c r="P155" s="76"/>
      <c r="Q155" s="76"/>
      <c r="R155" s="76"/>
      <c r="S155" s="76"/>
      <c r="T155" s="77"/>
      <c r="AT155" s="14" t="s">
        <v>168</v>
      </c>
      <c r="AU155" s="14" t="s">
        <v>78</v>
      </c>
    </row>
    <row r="156" s="12" customFormat="1">
      <c r="B156" s="228"/>
      <c r="C156" s="229"/>
      <c r="D156" s="225" t="s">
        <v>170</v>
      </c>
      <c r="E156" s="230" t="s">
        <v>1</v>
      </c>
      <c r="F156" s="231" t="s">
        <v>624</v>
      </c>
      <c r="G156" s="229"/>
      <c r="H156" s="232">
        <v>3</v>
      </c>
      <c r="I156" s="233"/>
      <c r="J156" s="229"/>
      <c r="K156" s="229"/>
      <c r="L156" s="234"/>
      <c r="M156" s="235"/>
      <c r="N156" s="236"/>
      <c r="O156" s="236"/>
      <c r="P156" s="236"/>
      <c r="Q156" s="236"/>
      <c r="R156" s="236"/>
      <c r="S156" s="236"/>
      <c r="T156" s="237"/>
      <c r="AT156" s="238" t="s">
        <v>170</v>
      </c>
      <c r="AU156" s="238" t="s">
        <v>78</v>
      </c>
      <c r="AV156" s="12" t="s">
        <v>80</v>
      </c>
      <c r="AW156" s="12" t="s">
        <v>34</v>
      </c>
      <c r="AX156" s="12" t="s">
        <v>78</v>
      </c>
      <c r="AY156" s="238" t="s">
        <v>158</v>
      </c>
    </row>
    <row r="157" s="1" customFormat="1" ht="22.5" customHeight="1">
      <c r="B157" s="35"/>
      <c r="C157" s="213" t="s">
        <v>207</v>
      </c>
      <c r="D157" s="213" t="s">
        <v>161</v>
      </c>
      <c r="E157" s="214" t="s">
        <v>403</v>
      </c>
      <c r="F157" s="215" t="s">
        <v>404</v>
      </c>
      <c r="G157" s="216" t="s">
        <v>276</v>
      </c>
      <c r="H157" s="217">
        <v>0.19700000000000001</v>
      </c>
      <c r="I157" s="218"/>
      <c r="J157" s="219">
        <f>ROUND(I157*H157,2)</f>
        <v>0</v>
      </c>
      <c r="K157" s="215" t="s">
        <v>165</v>
      </c>
      <c r="L157" s="40"/>
      <c r="M157" s="220" t="s">
        <v>1</v>
      </c>
      <c r="N157" s="221" t="s">
        <v>42</v>
      </c>
      <c r="O157" s="76"/>
      <c r="P157" s="222">
        <f>O157*H157</f>
        <v>0</v>
      </c>
      <c r="Q157" s="222">
        <v>0</v>
      </c>
      <c r="R157" s="222">
        <f>Q157*H157</f>
        <v>0</v>
      </c>
      <c r="S157" s="222">
        <v>0</v>
      </c>
      <c r="T157" s="223">
        <f>S157*H157</f>
        <v>0</v>
      </c>
      <c r="AR157" s="14" t="s">
        <v>321</v>
      </c>
      <c r="AT157" s="14" t="s">
        <v>161</v>
      </c>
      <c r="AU157" s="14" t="s">
        <v>78</v>
      </c>
      <c r="AY157" s="14" t="s">
        <v>158</v>
      </c>
      <c r="BE157" s="224">
        <f>IF(N157="základní",J157,0)</f>
        <v>0</v>
      </c>
      <c r="BF157" s="224">
        <f>IF(N157="snížená",J157,0)</f>
        <v>0</v>
      </c>
      <c r="BG157" s="224">
        <f>IF(N157="zákl. přenesená",J157,0)</f>
        <v>0</v>
      </c>
      <c r="BH157" s="224">
        <f>IF(N157="sníž. přenesená",J157,0)</f>
        <v>0</v>
      </c>
      <c r="BI157" s="224">
        <f>IF(N157="nulová",J157,0)</f>
        <v>0</v>
      </c>
      <c r="BJ157" s="14" t="s">
        <v>78</v>
      </c>
      <c r="BK157" s="224">
        <f>ROUND(I157*H157,2)</f>
        <v>0</v>
      </c>
      <c r="BL157" s="14" t="s">
        <v>321</v>
      </c>
      <c r="BM157" s="14" t="s">
        <v>750</v>
      </c>
    </row>
    <row r="158" s="1" customFormat="1">
      <c r="B158" s="35"/>
      <c r="C158" s="36"/>
      <c r="D158" s="225" t="s">
        <v>168</v>
      </c>
      <c r="E158" s="36"/>
      <c r="F158" s="226" t="s">
        <v>406</v>
      </c>
      <c r="G158" s="36"/>
      <c r="H158" s="36"/>
      <c r="I158" s="140"/>
      <c r="J158" s="36"/>
      <c r="K158" s="36"/>
      <c r="L158" s="40"/>
      <c r="M158" s="227"/>
      <c r="N158" s="76"/>
      <c r="O158" s="76"/>
      <c r="P158" s="76"/>
      <c r="Q158" s="76"/>
      <c r="R158" s="76"/>
      <c r="S158" s="76"/>
      <c r="T158" s="77"/>
      <c r="AT158" s="14" t="s">
        <v>168</v>
      </c>
      <c r="AU158" s="14" t="s">
        <v>78</v>
      </c>
    </row>
    <row r="159" s="12" customFormat="1">
      <c r="B159" s="228"/>
      <c r="C159" s="229"/>
      <c r="D159" s="225" t="s">
        <v>170</v>
      </c>
      <c r="E159" s="230" t="s">
        <v>1</v>
      </c>
      <c r="F159" s="231" t="s">
        <v>751</v>
      </c>
      <c r="G159" s="229"/>
      <c r="H159" s="232">
        <v>0.19700000000000001</v>
      </c>
      <c r="I159" s="233"/>
      <c r="J159" s="229"/>
      <c r="K159" s="229"/>
      <c r="L159" s="234"/>
      <c r="M159" s="250"/>
      <c r="N159" s="251"/>
      <c r="O159" s="251"/>
      <c r="P159" s="251"/>
      <c r="Q159" s="251"/>
      <c r="R159" s="251"/>
      <c r="S159" s="251"/>
      <c r="T159" s="252"/>
      <c r="AT159" s="238" t="s">
        <v>170</v>
      </c>
      <c r="AU159" s="238" t="s">
        <v>78</v>
      </c>
      <c r="AV159" s="12" t="s">
        <v>80</v>
      </c>
      <c r="AW159" s="12" t="s">
        <v>34</v>
      </c>
      <c r="AX159" s="12" t="s">
        <v>78</v>
      </c>
      <c r="AY159" s="238" t="s">
        <v>158</v>
      </c>
    </row>
    <row r="160" s="1" customFormat="1" ht="6.96" customHeight="1">
      <c r="B160" s="54"/>
      <c r="C160" s="55"/>
      <c r="D160" s="55"/>
      <c r="E160" s="55"/>
      <c r="F160" s="55"/>
      <c r="G160" s="55"/>
      <c r="H160" s="55"/>
      <c r="I160" s="164"/>
      <c r="J160" s="55"/>
      <c r="K160" s="55"/>
      <c r="L160" s="40"/>
    </row>
  </sheetData>
  <sheetProtection sheet="1" autoFilter="0" formatColumns="0" formatRows="0" objects="1" scenarios="1" spinCount="100000" saltValue="YW6MEbzub6YwETn+jwQPlmi5Awp/6d0sLLqmNFIWhsVVPadc/kK00cJmaSI994DVE+G+IKkhItCuhiM1imdAdg==" hashValue="Lb7XRZIzNsiMK1ggMDkPFxYohigrInCCOD+djqW58if82xk9uBjpTf6rGGEABNvxf1h8o/S1rMJOsAsu5H+5zQ==" algorithmName="SHA-512" password="CC35"/>
  <autoFilter ref="C87:K159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125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ht="12" customHeight="1">
      <c r="B8" s="17"/>
      <c r="D8" s="138" t="s">
        <v>130</v>
      </c>
      <c r="L8" s="17"/>
    </row>
    <row r="9" s="1" customFormat="1" ht="16.5" customHeight="1">
      <c r="B9" s="40"/>
      <c r="E9" s="139" t="s">
        <v>720</v>
      </c>
      <c r="F9" s="1"/>
      <c r="G9" s="1"/>
      <c r="H9" s="1"/>
      <c r="I9" s="140"/>
      <c r="L9" s="40"/>
    </row>
    <row r="10" s="1" customFormat="1" ht="12" customHeight="1">
      <c r="B10" s="40"/>
      <c r="D10" s="138" t="s">
        <v>132</v>
      </c>
      <c r="I10" s="140"/>
      <c r="L10" s="40"/>
    </row>
    <row r="11" s="1" customFormat="1" ht="36.96" customHeight="1">
      <c r="B11" s="40"/>
      <c r="E11" s="141" t="s">
        <v>752</v>
      </c>
      <c r="F11" s="1"/>
      <c r="G11" s="1"/>
      <c r="H11" s="1"/>
      <c r="I11" s="140"/>
      <c r="L11" s="40"/>
    </row>
    <row r="12" s="1" customFormat="1">
      <c r="B12" s="40"/>
      <c r="I12" s="140"/>
      <c r="L12" s="40"/>
    </row>
    <row r="13" s="1" customFormat="1" ht="12" customHeight="1">
      <c r="B13" s="40"/>
      <c r="D13" s="138" t="s">
        <v>18</v>
      </c>
      <c r="F13" s="14" t="s">
        <v>1</v>
      </c>
      <c r="I13" s="142" t="s">
        <v>19</v>
      </c>
      <c r="J13" s="14" t="s">
        <v>1</v>
      </c>
      <c r="L13" s="40"/>
    </row>
    <row r="14" s="1" customFormat="1" ht="12" customHeight="1">
      <c r="B14" s="40"/>
      <c r="D14" s="138" t="s">
        <v>20</v>
      </c>
      <c r="F14" s="14" t="s">
        <v>659</v>
      </c>
      <c r="I14" s="142" t="s">
        <v>22</v>
      </c>
      <c r="J14" s="143" t="str">
        <f>'Rekapitulace stavby'!AN8</f>
        <v>23. 5. 2019</v>
      </c>
      <c r="L14" s="40"/>
    </row>
    <row r="15" s="1" customFormat="1" ht="10.8" customHeight="1">
      <c r="B15" s="40"/>
      <c r="I15" s="140"/>
      <c r="L15" s="40"/>
    </row>
    <row r="16" s="1" customFormat="1" ht="12" customHeight="1">
      <c r="B16" s="40"/>
      <c r="D16" s="138" t="s">
        <v>24</v>
      </c>
      <c r="I16" s="142" t="s">
        <v>25</v>
      </c>
      <c r="J16" s="14" t="s">
        <v>26</v>
      </c>
      <c r="L16" s="40"/>
    </row>
    <row r="17" s="1" customFormat="1" ht="18" customHeight="1">
      <c r="B17" s="40"/>
      <c r="E17" s="14" t="s">
        <v>27</v>
      </c>
      <c r="I17" s="142" t="s">
        <v>28</v>
      </c>
      <c r="J17" s="14" t="s">
        <v>29</v>
      </c>
      <c r="L17" s="40"/>
    </row>
    <row r="18" s="1" customFormat="1" ht="6.96" customHeight="1">
      <c r="B18" s="40"/>
      <c r="I18" s="140"/>
      <c r="L18" s="40"/>
    </row>
    <row r="19" s="1" customFormat="1" ht="12" customHeight="1">
      <c r="B19" s="40"/>
      <c r="D19" s="138" t="s">
        <v>30</v>
      </c>
      <c r="I19" s="142" t="s">
        <v>25</v>
      </c>
      <c r="J19" s="30" t="str">
        <f>'Rekapitulace stavby'!AN13</f>
        <v>Vyplň údaj</v>
      </c>
      <c r="L19" s="40"/>
    </row>
    <row r="20" s="1" customFormat="1" ht="18" customHeight="1">
      <c r="B20" s="40"/>
      <c r="E20" s="30" t="str">
        <f>'Rekapitulace stavby'!E14</f>
        <v>Vyplň údaj</v>
      </c>
      <c r="F20" s="14"/>
      <c r="G20" s="14"/>
      <c r="H20" s="14"/>
      <c r="I20" s="142" t="s">
        <v>28</v>
      </c>
      <c r="J20" s="30" t="str">
        <f>'Rekapitulace stavby'!AN14</f>
        <v>Vyplň údaj</v>
      </c>
      <c r="L20" s="40"/>
    </row>
    <row r="21" s="1" customFormat="1" ht="6.96" customHeight="1">
      <c r="B21" s="40"/>
      <c r="I21" s="140"/>
      <c r="L21" s="40"/>
    </row>
    <row r="22" s="1" customFormat="1" ht="12" customHeight="1">
      <c r="B22" s="40"/>
      <c r="D22" s="138" t="s">
        <v>32</v>
      </c>
      <c r="I22" s="142" t="s">
        <v>25</v>
      </c>
      <c r="J22" s="14" t="str">
        <f>IF('Rekapitulace stavby'!AN16="","",'Rekapitulace stavby'!AN16)</f>
        <v/>
      </c>
      <c r="L22" s="40"/>
    </row>
    <row r="23" s="1" customFormat="1" ht="18" customHeight="1">
      <c r="B23" s="40"/>
      <c r="E23" s="14" t="str">
        <f>IF('Rekapitulace stavby'!E17="","",'Rekapitulace stavby'!E17)</f>
        <v xml:space="preserve"> </v>
      </c>
      <c r="I23" s="142" t="s">
        <v>28</v>
      </c>
      <c r="J23" s="14" t="str">
        <f>IF('Rekapitulace stavby'!AN17="","",'Rekapitulace stavby'!AN17)</f>
        <v/>
      </c>
      <c r="L23" s="40"/>
    </row>
    <row r="24" s="1" customFormat="1" ht="6.96" customHeight="1">
      <c r="B24" s="40"/>
      <c r="I24" s="140"/>
      <c r="L24" s="40"/>
    </row>
    <row r="25" s="1" customFormat="1" ht="12" customHeight="1">
      <c r="B25" s="40"/>
      <c r="D25" s="138" t="s">
        <v>35</v>
      </c>
      <c r="I25" s="142" t="s">
        <v>25</v>
      </c>
      <c r="J25" s="14" t="str">
        <f>IF('Rekapitulace stavby'!AN19="","",'Rekapitulace stavby'!AN19)</f>
        <v/>
      </c>
      <c r="L25" s="40"/>
    </row>
    <row r="26" s="1" customFormat="1" ht="18" customHeight="1">
      <c r="B26" s="40"/>
      <c r="E26" s="14" t="str">
        <f>IF('Rekapitulace stavby'!E20="","",'Rekapitulace stavby'!E20)</f>
        <v xml:space="preserve"> </v>
      </c>
      <c r="I26" s="142" t="s">
        <v>28</v>
      </c>
      <c r="J26" s="14" t="str">
        <f>IF('Rekapitulace stavby'!AN20="","",'Rekapitulace stavby'!AN20)</f>
        <v/>
      </c>
      <c r="L26" s="40"/>
    </row>
    <row r="27" s="1" customFormat="1" ht="6.96" customHeight="1">
      <c r="B27" s="40"/>
      <c r="I27" s="140"/>
      <c r="L27" s="40"/>
    </row>
    <row r="28" s="1" customFormat="1" ht="12" customHeight="1">
      <c r="B28" s="40"/>
      <c r="D28" s="138" t="s">
        <v>36</v>
      </c>
      <c r="I28" s="140"/>
      <c r="L28" s="40"/>
    </row>
    <row r="29" s="7" customFormat="1" ht="16.5" customHeight="1">
      <c r="B29" s="144"/>
      <c r="E29" s="145" t="s">
        <v>1</v>
      </c>
      <c r="F29" s="145"/>
      <c r="G29" s="145"/>
      <c r="H29" s="145"/>
      <c r="I29" s="146"/>
      <c r="L29" s="144"/>
    </row>
    <row r="30" s="1" customFormat="1" ht="6.96" customHeight="1">
      <c r="B30" s="40"/>
      <c r="I30" s="140"/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25.44" customHeight="1">
      <c r="B32" s="40"/>
      <c r="D32" s="148" t="s">
        <v>37</v>
      </c>
      <c r="I32" s="140"/>
      <c r="J32" s="149">
        <f>ROUND(J85, 2)</f>
        <v>0</v>
      </c>
      <c r="L32" s="40"/>
    </row>
    <row r="33" s="1" customFormat="1" ht="6.96" customHeight="1">
      <c r="B33" s="40"/>
      <c r="D33" s="68"/>
      <c r="E33" s="68"/>
      <c r="F33" s="68"/>
      <c r="G33" s="68"/>
      <c r="H33" s="68"/>
      <c r="I33" s="147"/>
      <c r="J33" s="68"/>
      <c r="K33" s="68"/>
      <c r="L33" s="40"/>
    </row>
    <row r="34" s="1" customFormat="1" ht="14.4" customHeight="1">
      <c r="B34" s="40"/>
      <c r="F34" s="150" t="s">
        <v>39</v>
      </c>
      <c r="I34" s="151" t="s">
        <v>38</v>
      </c>
      <c r="J34" s="150" t="s">
        <v>40</v>
      </c>
      <c r="L34" s="40"/>
    </row>
    <row r="35" s="1" customFormat="1" ht="14.4" customHeight="1">
      <c r="B35" s="40"/>
      <c r="D35" s="138" t="s">
        <v>41</v>
      </c>
      <c r="E35" s="138" t="s">
        <v>42</v>
      </c>
      <c r="F35" s="152">
        <f>ROUND((SUM(BE85:BE93)),  2)</f>
        <v>0</v>
      </c>
      <c r="I35" s="153">
        <v>0.20999999999999999</v>
      </c>
      <c r="J35" s="152">
        <f>ROUND(((SUM(BE85:BE93))*I35),  2)</f>
        <v>0</v>
      </c>
      <c r="L35" s="40"/>
    </row>
    <row r="36" s="1" customFormat="1" ht="14.4" customHeight="1">
      <c r="B36" s="40"/>
      <c r="E36" s="138" t="s">
        <v>43</v>
      </c>
      <c r="F36" s="152">
        <f>ROUND((SUM(BF85:BF93)),  2)</f>
        <v>0</v>
      </c>
      <c r="I36" s="153">
        <v>0.14999999999999999</v>
      </c>
      <c r="J36" s="152">
        <f>ROUND(((SUM(BF85:BF93))*I36),  2)</f>
        <v>0</v>
      </c>
      <c r="L36" s="40"/>
    </row>
    <row r="37" hidden="1" s="1" customFormat="1" ht="14.4" customHeight="1">
      <c r="B37" s="40"/>
      <c r="E37" s="138" t="s">
        <v>44</v>
      </c>
      <c r="F37" s="152">
        <f>ROUND((SUM(BG85:BG93)),  2)</f>
        <v>0</v>
      </c>
      <c r="I37" s="153">
        <v>0.20999999999999999</v>
      </c>
      <c r="J37" s="152">
        <f>0</f>
        <v>0</v>
      </c>
      <c r="L37" s="40"/>
    </row>
    <row r="38" hidden="1" s="1" customFormat="1" ht="14.4" customHeight="1">
      <c r="B38" s="40"/>
      <c r="E38" s="138" t="s">
        <v>45</v>
      </c>
      <c r="F38" s="152">
        <f>ROUND((SUM(BH85:BH93)),  2)</f>
        <v>0</v>
      </c>
      <c r="I38" s="153">
        <v>0.14999999999999999</v>
      </c>
      <c r="J38" s="152">
        <f>0</f>
        <v>0</v>
      </c>
      <c r="L38" s="40"/>
    </row>
    <row r="39" hidden="1" s="1" customFormat="1" ht="14.4" customHeight="1">
      <c r="B39" s="40"/>
      <c r="E39" s="138" t="s">
        <v>46</v>
      </c>
      <c r="F39" s="152">
        <f>ROUND((SUM(BI85:BI93)),  2)</f>
        <v>0</v>
      </c>
      <c r="I39" s="153">
        <v>0</v>
      </c>
      <c r="J39" s="152">
        <f>0</f>
        <v>0</v>
      </c>
      <c r="L39" s="40"/>
    </row>
    <row r="40" s="1" customFormat="1" ht="6.96" customHeight="1">
      <c r="B40" s="40"/>
      <c r="I40" s="140"/>
      <c r="L40" s="40"/>
    </row>
    <row r="41" s="1" customFormat="1" ht="25.44" customHeight="1">
      <c r="B41" s="40"/>
      <c r="C41" s="154"/>
      <c r="D41" s="155" t="s">
        <v>47</v>
      </c>
      <c r="E41" s="156"/>
      <c r="F41" s="156"/>
      <c r="G41" s="157" t="s">
        <v>48</v>
      </c>
      <c r="H41" s="158" t="s">
        <v>49</v>
      </c>
      <c r="I41" s="159"/>
      <c r="J41" s="160">
        <f>SUM(J32:J39)</f>
        <v>0</v>
      </c>
      <c r="K41" s="161"/>
      <c r="L41" s="40"/>
    </row>
    <row r="42" s="1" customFormat="1" ht="14.4" customHeight="1">
      <c r="B42" s="162"/>
      <c r="C42" s="163"/>
      <c r="D42" s="163"/>
      <c r="E42" s="163"/>
      <c r="F42" s="163"/>
      <c r="G42" s="163"/>
      <c r="H42" s="163"/>
      <c r="I42" s="164"/>
      <c r="J42" s="163"/>
      <c r="K42" s="163"/>
      <c r="L42" s="40"/>
    </row>
    <row r="46" s="1" customFormat="1" ht="6.96" customHeight="1">
      <c r="B46" s="165"/>
      <c r="C46" s="166"/>
      <c r="D46" s="166"/>
      <c r="E46" s="166"/>
      <c r="F46" s="166"/>
      <c r="G46" s="166"/>
      <c r="H46" s="166"/>
      <c r="I46" s="167"/>
      <c r="J46" s="166"/>
      <c r="K46" s="166"/>
      <c r="L46" s="40"/>
    </row>
    <row r="47" s="1" customFormat="1" ht="24.96" customHeight="1">
      <c r="B47" s="35"/>
      <c r="C47" s="20" t="s">
        <v>135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6.96" customHeight="1">
      <c r="B48" s="35"/>
      <c r="C48" s="36"/>
      <c r="D48" s="36"/>
      <c r="E48" s="36"/>
      <c r="F48" s="36"/>
      <c r="G48" s="36"/>
      <c r="H48" s="36"/>
      <c r="I48" s="140"/>
      <c r="J48" s="36"/>
      <c r="K48" s="36"/>
      <c r="L48" s="40"/>
    </row>
    <row r="49" s="1" customFormat="1" ht="12" customHeight="1">
      <c r="B49" s="35"/>
      <c r="C49" s="29" t="s">
        <v>16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168" t="str">
        <f>E7</f>
        <v>Opravné práce v úseku Č. Velenice - Borovany</v>
      </c>
      <c r="F50" s="29"/>
      <c r="G50" s="29"/>
      <c r="H50" s="29"/>
      <c r="I50" s="140"/>
      <c r="J50" s="36"/>
      <c r="K50" s="36"/>
      <c r="L50" s="40"/>
    </row>
    <row r="51" ht="12" customHeight="1">
      <c r="B51" s="18"/>
      <c r="C51" s="29" t="s">
        <v>130</v>
      </c>
      <c r="D51" s="19"/>
      <c r="E51" s="19"/>
      <c r="F51" s="19"/>
      <c r="G51" s="19"/>
      <c r="H51" s="19"/>
      <c r="I51" s="133"/>
      <c r="J51" s="19"/>
      <c r="K51" s="19"/>
      <c r="L51" s="17"/>
    </row>
    <row r="52" s="1" customFormat="1" ht="16.5" customHeight="1">
      <c r="B52" s="35"/>
      <c r="C52" s="36"/>
      <c r="D52" s="36"/>
      <c r="E52" s="168" t="s">
        <v>720</v>
      </c>
      <c r="F52" s="36"/>
      <c r="G52" s="36"/>
      <c r="H52" s="36"/>
      <c r="I52" s="140"/>
      <c r="J52" s="36"/>
      <c r="K52" s="36"/>
      <c r="L52" s="40"/>
    </row>
    <row r="53" s="1" customFormat="1" ht="12" customHeight="1">
      <c r="B53" s="35"/>
      <c r="C53" s="29" t="s">
        <v>132</v>
      </c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6.5" customHeight="1">
      <c r="B54" s="35"/>
      <c r="C54" s="36"/>
      <c r="D54" s="36"/>
      <c r="E54" s="61" t="str">
        <f>E11</f>
        <v>SO 6.2 - materiál zadavatele</v>
      </c>
      <c r="F54" s="36"/>
      <c r="G54" s="36"/>
      <c r="H54" s="36"/>
      <c r="I54" s="140"/>
      <c r="J54" s="36"/>
      <c r="K54" s="36"/>
      <c r="L54" s="40"/>
    </row>
    <row r="55" s="1" customFormat="1" ht="6.96" customHeight="1">
      <c r="B55" s="35"/>
      <c r="C55" s="36"/>
      <c r="D55" s="36"/>
      <c r="E55" s="36"/>
      <c r="F55" s="36"/>
      <c r="G55" s="36"/>
      <c r="H55" s="36"/>
      <c r="I55" s="140"/>
      <c r="J55" s="36"/>
      <c r="K55" s="36"/>
      <c r="L55" s="40"/>
    </row>
    <row r="56" s="1" customFormat="1" ht="12" customHeight="1">
      <c r="B56" s="35"/>
      <c r="C56" s="29" t="s">
        <v>20</v>
      </c>
      <c r="D56" s="36"/>
      <c r="E56" s="36"/>
      <c r="F56" s="24" t="str">
        <f>F14</f>
        <v>trať dle JŘ č. 199, v úseku Jílovice - Borovany</v>
      </c>
      <c r="G56" s="36"/>
      <c r="H56" s="36"/>
      <c r="I56" s="142" t="s">
        <v>22</v>
      </c>
      <c r="J56" s="64" t="str">
        <f>IF(J14="","",J14)</f>
        <v>23. 5. 2019</v>
      </c>
      <c r="K56" s="36"/>
      <c r="L56" s="40"/>
    </row>
    <row r="57" s="1" customFormat="1" ht="6.96" customHeight="1">
      <c r="B57" s="35"/>
      <c r="C57" s="36"/>
      <c r="D57" s="36"/>
      <c r="E57" s="36"/>
      <c r="F57" s="36"/>
      <c r="G57" s="36"/>
      <c r="H57" s="36"/>
      <c r="I57" s="140"/>
      <c r="J57" s="36"/>
      <c r="K57" s="36"/>
      <c r="L57" s="40"/>
    </row>
    <row r="58" s="1" customFormat="1" ht="13.65" customHeight="1">
      <c r="B58" s="35"/>
      <c r="C58" s="29" t="s">
        <v>24</v>
      </c>
      <c r="D58" s="36"/>
      <c r="E58" s="36"/>
      <c r="F58" s="24" t="str">
        <f>E17</f>
        <v>SŽDC,státní organizace,OŘ Plzeň,ST Č.Budějovice</v>
      </c>
      <c r="G58" s="36"/>
      <c r="H58" s="36"/>
      <c r="I58" s="142" t="s">
        <v>32</v>
      </c>
      <c r="J58" s="33" t="str">
        <f>E23</f>
        <v xml:space="preserve"> </v>
      </c>
      <c r="K58" s="36"/>
      <c r="L58" s="40"/>
    </row>
    <row r="59" s="1" customFormat="1" ht="13.65" customHeight="1">
      <c r="B59" s="35"/>
      <c r="C59" s="29" t="s">
        <v>30</v>
      </c>
      <c r="D59" s="36"/>
      <c r="E59" s="36"/>
      <c r="F59" s="24" t="str">
        <f>IF(E20="","",E20)</f>
        <v>Vyplň údaj</v>
      </c>
      <c r="G59" s="36"/>
      <c r="H59" s="36"/>
      <c r="I59" s="142" t="s">
        <v>35</v>
      </c>
      <c r="J59" s="33" t="str">
        <f>E26</f>
        <v xml:space="preserve"> </v>
      </c>
      <c r="K59" s="36"/>
      <c r="L59" s="40"/>
    </row>
    <row r="60" s="1" customFormat="1" ht="10.32" customHeight="1">
      <c r="B60" s="35"/>
      <c r="C60" s="36"/>
      <c r="D60" s="36"/>
      <c r="E60" s="36"/>
      <c r="F60" s="36"/>
      <c r="G60" s="36"/>
      <c r="H60" s="36"/>
      <c r="I60" s="140"/>
      <c r="J60" s="36"/>
      <c r="K60" s="36"/>
      <c r="L60" s="40"/>
    </row>
    <row r="61" s="1" customFormat="1" ht="29.28" customHeight="1">
      <c r="B61" s="35"/>
      <c r="C61" s="169" t="s">
        <v>136</v>
      </c>
      <c r="D61" s="170"/>
      <c r="E61" s="170"/>
      <c r="F61" s="170"/>
      <c r="G61" s="170"/>
      <c r="H61" s="170"/>
      <c r="I61" s="171"/>
      <c r="J61" s="172" t="s">
        <v>137</v>
      </c>
      <c r="K61" s="170"/>
      <c r="L61" s="40"/>
    </row>
    <row r="62" s="1" customFormat="1" ht="10.32" customHeight="1">
      <c r="B62" s="35"/>
      <c r="C62" s="36"/>
      <c r="D62" s="36"/>
      <c r="E62" s="36"/>
      <c r="F62" s="36"/>
      <c r="G62" s="36"/>
      <c r="H62" s="36"/>
      <c r="I62" s="140"/>
      <c r="J62" s="36"/>
      <c r="K62" s="36"/>
      <c r="L62" s="40"/>
    </row>
    <row r="63" s="1" customFormat="1" ht="22.8" customHeight="1">
      <c r="B63" s="35"/>
      <c r="C63" s="173" t="s">
        <v>138</v>
      </c>
      <c r="D63" s="36"/>
      <c r="E63" s="36"/>
      <c r="F63" s="36"/>
      <c r="G63" s="36"/>
      <c r="H63" s="36"/>
      <c r="I63" s="140"/>
      <c r="J63" s="95">
        <f>J85</f>
        <v>0</v>
      </c>
      <c r="K63" s="36"/>
      <c r="L63" s="40"/>
      <c r="AU63" s="14" t="s">
        <v>139</v>
      </c>
    </row>
    <row r="64" s="1" customFormat="1" ht="21.84" customHeight="1">
      <c r="B64" s="35"/>
      <c r="C64" s="36"/>
      <c r="D64" s="36"/>
      <c r="E64" s="36"/>
      <c r="F64" s="36"/>
      <c r="G64" s="36"/>
      <c r="H64" s="36"/>
      <c r="I64" s="140"/>
      <c r="J64" s="36"/>
      <c r="K64" s="36"/>
      <c r="L64" s="40"/>
    </row>
    <row r="65" s="1" customFormat="1" ht="6.96" customHeight="1">
      <c r="B65" s="54"/>
      <c r="C65" s="55"/>
      <c r="D65" s="55"/>
      <c r="E65" s="55"/>
      <c r="F65" s="55"/>
      <c r="G65" s="55"/>
      <c r="H65" s="55"/>
      <c r="I65" s="164"/>
      <c r="J65" s="55"/>
      <c r="K65" s="55"/>
      <c r="L65" s="40"/>
    </row>
    <row r="69" s="1" customFormat="1" ht="6.96" customHeight="1">
      <c r="B69" s="56"/>
      <c r="C69" s="57"/>
      <c r="D69" s="57"/>
      <c r="E69" s="57"/>
      <c r="F69" s="57"/>
      <c r="G69" s="57"/>
      <c r="H69" s="57"/>
      <c r="I69" s="167"/>
      <c r="J69" s="57"/>
      <c r="K69" s="57"/>
      <c r="L69" s="40"/>
    </row>
    <row r="70" s="1" customFormat="1" ht="24.96" customHeight="1">
      <c r="B70" s="35"/>
      <c r="C70" s="20" t="s">
        <v>143</v>
      </c>
      <c r="D70" s="36"/>
      <c r="E70" s="36"/>
      <c r="F70" s="36"/>
      <c r="G70" s="36"/>
      <c r="H70" s="36"/>
      <c r="I70" s="140"/>
      <c r="J70" s="36"/>
      <c r="K70" s="36"/>
      <c r="L70" s="40"/>
    </row>
    <row r="71" s="1" customFormat="1" ht="6.96" customHeight="1">
      <c r="B71" s="35"/>
      <c r="C71" s="36"/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12" customHeight="1">
      <c r="B72" s="35"/>
      <c r="C72" s="29" t="s">
        <v>16</v>
      </c>
      <c r="D72" s="36"/>
      <c r="E72" s="36"/>
      <c r="F72" s="36"/>
      <c r="G72" s="36"/>
      <c r="H72" s="36"/>
      <c r="I72" s="140"/>
      <c r="J72" s="36"/>
      <c r="K72" s="36"/>
      <c r="L72" s="40"/>
    </row>
    <row r="73" s="1" customFormat="1" ht="16.5" customHeight="1">
      <c r="B73" s="35"/>
      <c r="C73" s="36"/>
      <c r="D73" s="36"/>
      <c r="E73" s="168" t="str">
        <f>E7</f>
        <v>Opravné práce v úseku Č. Velenice - Borovany</v>
      </c>
      <c r="F73" s="29"/>
      <c r="G73" s="29"/>
      <c r="H73" s="29"/>
      <c r="I73" s="140"/>
      <c r="J73" s="36"/>
      <c r="K73" s="36"/>
      <c r="L73" s="40"/>
    </row>
    <row r="74" ht="12" customHeight="1">
      <c r="B74" s="18"/>
      <c r="C74" s="29" t="s">
        <v>130</v>
      </c>
      <c r="D74" s="19"/>
      <c r="E74" s="19"/>
      <c r="F74" s="19"/>
      <c r="G74" s="19"/>
      <c r="H74" s="19"/>
      <c r="I74" s="133"/>
      <c r="J74" s="19"/>
      <c r="K74" s="19"/>
      <c r="L74" s="17"/>
    </row>
    <row r="75" s="1" customFormat="1" ht="16.5" customHeight="1">
      <c r="B75" s="35"/>
      <c r="C75" s="36"/>
      <c r="D75" s="36"/>
      <c r="E75" s="168" t="s">
        <v>720</v>
      </c>
      <c r="F75" s="36"/>
      <c r="G75" s="36"/>
      <c r="H75" s="36"/>
      <c r="I75" s="140"/>
      <c r="J75" s="36"/>
      <c r="K75" s="36"/>
      <c r="L75" s="40"/>
    </row>
    <row r="76" s="1" customFormat="1" ht="12" customHeight="1">
      <c r="B76" s="35"/>
      <c r="C76" s="29" t="s">
        <v>132</v>
      </c>
      <c r="D76" s="36"/>
      <c r="E76" s="36"/>
      <c r="F76" s="36"/>
      <c r="G76" s="36"/>
      <c r="H76" s="36"/>
      <c r="I76" s="140"/>
      <c r="J76" s="36"/>
      <c r="K76" s="36"/>
      <c r="L76" s="40"/>
    </row>
    <row r="77" s="1" customFormat="1" ht="16.5" customHeight="1">
      <c r="B77" s="35"/>
      <c r="C77" s="36"/>
      <c r="D77" s="36"/>
      <c r="E77" s="61" t="str">
        <f>E11</f>
        <v>SO 6.2 - materiál zadavatele</v>
      </c>
      <c r="F77" s="36"/>
      <c r="G77" s="36"/>
      <c r="H77" s="36"/>
      <c r="I77" s="140"/>
      <c r="J77" s="36"/>
      <c r="K77" s="36"/>
      <c r="L77" s="40"/>
    </row>
    <row r="78" s="1" customFormat="1" ht="6.96" customHeight="1">
      <c r="B78" s="35"/>
      <c r="C78" s="36"/>
      <c r="D78" s="36"/>
      <c r="E78" s="36"/>
      <c r="F78" s="36"/>
      <c r="G78" s="36"/>
      <c r="H78" s="36"/>
      <c r="I78" s="140"/>
      <c r="J78" s="36"/>
      <c r="K78" s="36"/>
      <c r="L78" s="40"/>
    </row>
    <row r="79" s="1" customFormat="1" ht="12" customHeight="1">
      <c r="B79" s="35"/>
      <c r="C79" s="29" t="s">
        <v>20</v>
      </c>
      <c r="D79" s="36"/>
      <c r="E79" s="36"/>
      <c r="F79" s="24" t="str">
        <f>F14</f>
        <v>trať dle JŘ č. 199, v úseku Jílovice - Borovany</v>
      </c>
      <c r="G79" s="36"/>
      <c r="H79" s="36"/>
      <c r="I79" s="142" t="s">
        <v>22</v>
      </c>
      <c r="J79" s="64" t="str">
        <f>IF(J14="","",J14)</f>
        <v>23. 5. 2019</v>
      </c>
      <c r="K79" s="36"/>
      <c r="L79" s="40"/>
    </row>
    <row r="80" s="1" customFormat="1" ht="6.96" customHeight="1">
      <c r="B80" s="35"/>
      <c r="C80" s="36"/>
      <c r="D80" s="36"/>
      <c r="E80" s="36"/>
      <c r="F80" s="36"/>
      <c r="G80" s="36"/>
      <c r="H80" s="36"/>
      <c r="I80" s="140"/>
      <c r="J80" s="36"/>
      <c r="K80" s="36"/>
      <c r="L80" s="40"/>
    </row>
    <row r="81" s="1" customFormat="1" ht="13.65" customHeight="1">
      <c r="B81" s="35"/>
      <c r="C81" s="29" t="s">
        <v>24</v>
      </c>
      <c r="D81" s="36"/>
      <c r="E81" s="36"/>
      <c r="F81" s="24" t="str">
        <f>E17</f>
        <v>SŽDC,státní organizace,OŘ Plzeň,ST Č.Budějovice</v>
      </c>
      <c r="G81" s="36"/>
      <c r="H81" s="36"/>
      <c r="I81" s="142" t="s">
        <v>32</v>
      </c>
      <c r="J81" s="33" t="str">
        <f>E23</f>
        <v xml:space="preserve"> </v>
      </c>
      <c r="K81" s="36"/>
      <c r="L81" s="40"/>
    </row>
    <row r="82" s="1" customFormat="1" ht="13.65" customHeight="1">
      <c r="B82" s="35"/>
      <c r="C82" s="29" t="s">
        <v>30</v>
      </c>
      <c r="D82" s="36"/>
      <c r="E82" s="36"/>
      <c r="F82" s="24" t="str">
        <f>IF(E20="","",E20)</f>
        <v>Vyplň údaj</v>
      </c>
      <c r="G82" s="36"/>
      <c r="H82" s="36"/>
      <c r="I82" s="142" t="s">
        <v>35</v>
      </c>
      <c r="J82" s="33" t="str">
        <f>E26</f>
        <v xml:space="preserve"> </v>
      </c>
      <c r="K82" s="36"/>
      <c r="L82" s="40"/>
    </row>
    <row r="83" s="1" customFormat="1" ht="10.32" customHeight="1">
      <c r="B83" s="35"/>
      <c r="C83" s="36"/>
      <c r="D83" s="36"/>
      <c r="E83" s="36"/>
      <c r="F83" s="36"/>
      <c r="G83" s="36"/>
      <c r="H83" s="36"/>
      <c r="I83" s="140"/>
      <c r="J83" s="36"/>
      <c r="K83" s="36"/>
      <c r="L83" s="40"/>
    </row>
    <row r="84" s="10" customFormat="1" ht="29.28" customHeight="1">
      <c r="B84" s="187"/>
      <c r="C84" s="188" t="s">
        <v>144</v>
      </c>
      <c r="D84" s="189" t="s">
        <v>56</v>
      </c>
      <c r="E84" s="189" t="s">
        <v>52</v>
      </c>
      <c r="F84" s="189" t="s">
        <v>53</v>
      </c>
      <c r="G84" s="189" t="s">
        <v>145</v>
      </c>
      <c r="H84" s="189" t="s">
        <v>146</v>
      </c>
      <c r="I84" s="190" t="s">
        <v>147</v>
      </c>
      <c r="J84" s="189" t="s">
        <v>137</v>
      </c>
      <c r="K84" s="191" t="s">
        <v>148</v>
      </c>
      <c r="L84" s="192"/>
      <c r="M84" s="85" t="s">
        <v>1</v>
      </c>
      <c r="N84" s="86" t="s">
        <v>41</v>
      </c>
      <c r="O84" s="86" t="s">
        <v>149</v>
      </c>
      <c r="P84" s="86" t="s">
        <v>150</v>
      </c>
      <c r="Q84" s="86" t="s">
        <v>151</v>
      </c>
      <c r="R84" s="86" t="s">
        <v>152</v>
      </c>
      <c r="S84" s="86" t="s">
        <v>153</v>
      </c>
      <c r="T84" s="87" t="s">
        <v>154</v>
      </c>
    </row>
    <row r="85" s="1" customFormat="1" ht="22.8" customHeight="1">
      <c r="B85" s="35"/>
      <c r="C85" s="92" t="s">
        <v>155</v>
      </c>
      <c r="D85" s="36"/>
      <c r="E85" s="36"/>
      <c r="F85" s="36"/>
      <c r="G85" s="36"/>
      <c r="H85" s="36"/>
      <c r="I85" s="140"/>
      <c r="J85" s="193">
        <f>BK85</f>
        <v>0</v>
      </c>
      <c r="K85" s="36"/>
      <c r="L85" s="40"/>
      <c r="M85" s="88"/>
      <c r="N85" s="89"/>
      <c r="O85" s="89"/>
      <c r="P85" s="194">
        <f>SUM(P86:P93)</f>
        <v>0</v>
      </c>
      <c r="Q85" s="89"/>
      <c r="R85" s="194">
        <f>SUM(R86:R93)</f>
        <v>29.634</v>
      </c>
      <c r="S85" s="89"/>
      <c r="T85" s="195">
        <f>SUM(T86:T93)</f>
        <v>0</v>
      </c>
      <c r="AT85" s="14" t="s">
        <v>70</v>
      </c>
      <c r="AU85" s="14" t="s">
        <v>139</v>
      </c>
      <c r="BK85" s="196">
        <f>SUM(BK86:BK93)</f>
        <v>0</v>
      </c>
    </row>
    <row r="86" s="1" customFormat="1" ht="22.5" customHeight="1">
      <c r="B86" s="35"/>
      <c r="C86" s="239" t="s">
        <v>78</v>
      </c>
      <c r="D86" s="239" t="s">
        <v>273</v>
      </c>
      <c r="E86" s="240" t="s">
        <v>414</v>
      </c>
      <c r="F86" s="241" t="s">
        <v>415</v>
      </c>
      <c r="G86" s="242" t="s">
        <v>197</v>
      </c>
      <c r="H86" s="243">
        <v>600</v>
      </c>
      <c r="I86" s="244"/>
      <c r="J86" s="245">
        <f>ROUND(I86*H86,2)</f>
        <v>0</v>
      </c>
      <c r="K86" s="241" t="s">
        <v>165</v>
      </c>
      <c r="L86" s="246"/>
      <c r="M86" s="247" t="s">
        <v>1</v>
      </c>
      <c r="N86" s="248" t="s">
        <v>42</v>
      </c>
      <c r="O86" s="76"/>
      <c r="P86" s="222">
        <f>O86*H86</f>
        <v>0</v>
      </c>
      <c r="Q86" s="222">
        <v>0.049390000000000003</v>
      </c>
      <c r="R86" s="222">
        <f>Q86*H86</f>
        <v>29.634</v>
      </c>
      <c r="S86" s="222">
        <v>0</v>
      </c>
      <c r="T86" s="223">
        <f>S86*H86</f>
        <v>0</v>
      </c>
      <c r="AR86" s="14" t="s">
        <v>212</v>
      </c>
      <c r="AT86" s="14" t="s">
        <v>273</v>
      </c>
      <c r="AU86" s="14" t="s">
        <v>71</v>
      </c>
      <c r="AY86" s="14" t="s">
        <v>158</v>
      </c>
      <c r="BE86" s="224">
        <f>IF(N86="základní",J86,0)</f>
        <v>0</v>
      </c>
      <c r="BF86" s="224">
        <f>IF(N86="snížená",J86,0)</f>
        <v>0</v>
      </c>
      <c r="BG86" s="224">
        <f>IF(N86="zákl. přenesená",J86,0)</f>
        <v>0</v>
      </c>
      <c r="BH86" s="224">
        <f>IF(N86="sníž. přenesená",J86,0)</f>
        <v>0</v>
      </c>
      <c r="BI86" s="224">
        <f>IF(N86="nulová",J86,0)</f>
        <v>0</v>
      </c>
      <c r="BJ86" s="14" t="s">
        <v>78</v>
      </c>
      <c r="BK86" s="224">
        <f>ROUND(I86*H86,2)</f>
        <v>0</v>
      </c>
      <c r="BL86" s="14" t="s">
        <v>166</v>
      </c>
      <c r="BM86" s="14" t="s">
        <v>753</v>
      </c>
    </row>
    <row r="87" s="1" customFormat="1">
      <c r="B87" s="35"/>
      <c r="C87" s="36"/>
      <c r="D87" s="225" t="s">
        <v>168</v>
      </c>
      <c r="E87" s="36"/>
      <c r="F87" s="226" t="s">
        <v>415</v>
      </c>
      <c r="G87" s="36"/>
      <c r="H87" s="36"/>
      <c r="I87" s="140"/>
      <c r="J87" s="36"/>
      <c r="K87" s="36"/>
      <c r="L87" s="40"/>
      <c r="M87" s="227"/>
      <c r="N87" s="76"/>
      <c r="O87" s="76"/>
      <c r="P87" s="76"/>
      <c r="Q87" s="76"/>
      <c r="R87" s="76"/>
      <c r="S87" s="76"/>
      <c r="T87" s="77"/>
      <c r="AT87" s="14" t="s">
        <v>168</v>
      </c>
      <c r="AU87" s="14" t="s">
        <v>71</v>
      </c>
    </row>
    <row r="88" s="1" customFormat="1">
      <c r="B88" s="35"/>
      <c r="C88" s="36"/>
      <c r="D88" s="225" t="s">
        <v>278</v>
      </c>
      <c r="E88" s="36"/>
      <c r="F88" s="249" t="s">
        <v>413</v>
      </c>
      <c r="G88" s="36"/>
      <c r="H88" s="36"/>
      <c r="I88" s="140"/>
      <c r="J88" s="36"/>
      <c r="K88" s="36"/>
      <c r="L88" s="40"/>
      <c r="M88" s="227"/>
      <c r="N88" s="76"/>
      <c r="O88" s="76"/>
      <c r="P88" s="76"/>
      <c r="Q88" s="76"/>
      <c r="R88" s="76"/>
      <c r="S88" s="76"/>
      <c r="T88" s="77"/>
      <c r="AT88" s="14" t="s">
        <v>278</v>
      </c>
      <c r="AU88" s="14" t="s">
        <v>71</v>
      </c>
    </row>
    <row r="89" s="12" customFormat="1">
      <c r="B89" s="228"/>
      <c r="C89" s="229"/>
      <c r="D89" s="225" t="s">
        <v>170</v>
      </c>
      <c r="E89" s="230" t="s">
        <v>1</v>
      </c>
      <c r="F89" s="231" t="s">
        <v>754</v>
      </c>
      <c r="G89" s="229"/>
      <c r="H89" s="232">
        <v>600</v>
      </c>
      <c r="I89" s="233"/>
      <c r="J89" s="229"/>
      <c r="K89" s="229"/>
      <c r="L89" s="234"/>
      <c r="M89" s="235"/>
      <c r="N89" s="236"/>
      <c r="O89" s="236"/>
      <c r="P89" s="236"/>
      <c r="Q89" s="236"/>
      <c r="R89" s="236"/>
      <c r="S89" s="236"/>
      <c r="T89" s="237"/>
      <c r="AT89" s="238" t="s">
        <v>170</v>
      </c>
      <c r="AU89" s="238" t="s">
        <v>71</v>
      </c>
      <c r="AV89" s="12" t="s">
        <v>80</v>
      </c>
      <c r="AW89" s="12" t="s">
        <v>34</v>
      </c>
      <c r="AX89" s="12" t="s">
        <v>78</v>
      </c>
      <c r="AY89" s="238" t="s">
        <v>158</v>
      </c>
    </row>
    <row r="90" s="1" customFormat="1" ht="22.5" customHeight="1">
      <c r="B90" s="35"/>
      <c r="C90" s="239" t="s">
        <v>80</v>
      </c>
      <c r="D90" s="239" t="s">
        <v>273</v>
      </c>
      <c r="E90" s="240" t="s">
        <v>652</v>
      </c>
      <c r="F90" s="241" t="s">
        <v>653</v>
      </c>
      <c r="G90" s="242" t="s">
        <v>197</v>
      </c>
      <c r="H90" s="243">
        <v>15</v>
      </c>
      <c r="I90" s="244"/>
      <c r="J90" s="245">
        <f>ROUND(I90*H90,2)</f>
        <v>0</v>
      </c>
      <c r="K90" s="241" t="s">
        <v>165</v>
      </c>
      <c r="L90" s="246"/>
      <c r="M90" s="247" t="s">
        <v>1</v>
      </c>
      <c r="N90" s="248" t="s">
        <v>42</v>
      </c>
      <c r="O90" s="76"/>
      <c r="P90" s="222">
        <f>O90*H90</f>
        <v>0</v>
      </c>
      <c r="Q90" s="222">
        <v>0</v>
      </c>
      <c r="R90" s="222">
        <f>Q90*H90</f>
        <v>0</v>
      </c>
      <c r="S90" s="222">
        <v>0</v>
      </c>
      <c r="T90" s="223">
        <f>S90*H90</f>
        <v>0</v>
      </c>
      <c r="AR90" s="14" t="s">
        <v>212</v>
      </c>
      <c r="AT90" s="14" t="s">
        <v>273</v>
      </c>
      <c r="AU90" s="14" t="s">
        <v>71</v>
      </c>
      <c r="AY90" s="14" t="s">
        <v>158</v>
      </c>
      <c r="BE90" s="224">
        <f>IF(N90="základní",J90,0)</f>
        <v>0</v>
      </c>
      <c r="BF90" s="224">
        <f>IF(N90="snížená",J90,0)</f>
        <v>0</v>
      </c>
      <c r="BG90" s="224">
        <f>IF(N90="zákl. přenesená",J90,0)</f>
        <v>0</v>
      </c>
      <c r="BH90" s="224">
        <f>IF(N90="sníž. přenesená",J90,0)</f>
        <v>0</v>
      </c>
      <c r="BI90" s="224">
        <f>IF(N90="nulová",J90,0)</f>
        <v>0</v>
      </c>
      <c r="BJ90" s="14" t="s">
        <v>78</v>
      </c>
      <c r="BK90" s="224">
        <f>ROUND(I90*H90,2)</f>
        <v>0</v>
      </c>
      <c r="BL90" s="14" t="s">
        <v>166</v>
      </c>
      <c r="BM90" s="14" t="s">
        <v>755</v>
      </c>
    </row>
    <row r="91" s="1" customFormat="1">
      <c r="B91" s="35"/>
      <c r="C91" s="36"/>
      <c r="D91" s="225" t="s">
        <v>168</v>
      </c>
      <c r="E91" s="36"/>
      <c r="F91" s="226" t="s">
        <v>653</v>
      </c>
      <c r="G91" s="36"/>
      <c r="H91" s="36"/>
      <c r="I91" s="140"/>
      <c r="J91" s="36"/>
      <c r="K91" s="36"/>
      <c r="L91" s="40"/>
      <c r="M91" s="227"/>
      <c r="N91" s="76"/>
      <c r="O91" s="76"/>
      <c r="P91" s="76"/>
      <c r="Q91" s="76"/>
      <c r="R91" s="76"/>
      <c r="S91" s="76"/>
      <c r="T91" s="77"/>
      <c r="AT91" s="14" t="s">
        <v>168</v>
      </c>
      <c r="AU91" s="14" t="s">
        <v>71</v>
      </c>
    </row>
    <row r="92" s="1" customFormat="1">
      <c r="B92" s="35"/>
      <c r="C92" s="36"/>
      <c r="D92" s="225" t="s">
        <v>278</v>
      </c>
      <c r="E92" s="36"/>
      <c r="F92" s="249" t="s">
        <v>413</v>
      </c>
      <c r="G92" s="36"/>
      <c r="H92" s="36"/>
      <c r="I92" s="140"/>
      <c r="J92" s="36"/>
      <c r="K92" s="36"/>
      <c r="L92" s="40"/>
      <c r="M92" s="227"/>
      <c r="N92" s="76"/>
      <c r="O92" s="76"/>
      <c r="P92" s="76"/>
      <c r="Q92" s="76"/>
      <c r="R92" s="76"/>
      <c r="S92" s="76"/>
      <c r="T92" s="77"/>
      <c r="AT92" s="14" t="s">
        <v>278</v>
      </c>
      <c r="AU92" s="14" t="s">
        <v>71</v>
      </c>
    </row>
    <row r="93" s="12" customFormat="1">
      <c r="B93" s="228"/>
      <c r="C93" s="229"/>
      <c r="D93" s="225" t="s">
        <v>170</v>
      </c>
      <c r="E93" s="230" t="s">
        <v>1</v>
      </c>
      <c r="F93" s="231" t="s">
        <v>756</v>
      </c>
      <c r="G93" s="229"/>
      <c r="H93" s="232">
        <v>15</v>
      </c>
      <c r="I93" s="233"/>
      <c r="J93" s="229"/>
      <c r="K93" s="229"/>
      <c r="L93" s="234"/>
      <c r="M93" s="250"/>
      <c r="N93" s="251"/>
      <c r="O93" s="251"/>
      <c r="P93" s="251"/>
      <c r="Q93" s="251"/>
      <c r="R93" s="251"/>
      <c r="S93" s="251"/>
      <c r="T93" s="252"/>
      <c r="AT93" s="238" t="s">
        <v>170</v>
      </c>
      <c r="AU93" s="238" t="s">
        <v>71</v>
      </c>
      <c r="AV93" s="12" t="s">
        <v>80</v>
      </c>
      <c r="AW93" s="12" t="s">
        <v>34</v>
      </c>
      <c r="AX93" s="12" t="s">
        <v>78</v>
      </c>
      <c r="AY93" s="238" t="s">
        <v>158</v>
      </c>
    </row>
    <row r="94" s="1" customFormat="1" ht="6.96" customHeight="1">
      <c r="B94" s="54"/>
      <c r="C94" s="55"/>
      <c r="D94" s="55"/>
      <c r="E94" s="55"/>
      <c r="F94" s="55"/>
      <c r="G94" s="55"/>
      <c r="H94" s="55"/>
      <c r="I94" s="164"/>
      <c r="J94" s="55"/>
      <c r="K94" s="55"/>
      <c r="L94" s="40"/>
    </row>
  </sheetData>
  <sheetProtection sheet="1" autoFilter="0" formatColumns="0" formatRows="0" objects="1" scenarios="1" spinCount="100000" saltValue="8J4+9lTNsdUvDmwbl3Dj3XN4PscYFGbwAnBY9OFc4UaOIWhc9zPgZhLTpOIeGvntbjmnneP5Flctj3w7wkJEow==" hashValue="idpMHQRUX0N5VnFL2ZzZTvXCsXkP4V1bEDqbGHwJPbgilRP8vk3OAd+7jx1P8xC+GKn5B5dMIQ0IdPs6W8TJeQ==" algorithmName="SHA-512" password="CC35"/>
  <autoFilter ref="C84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3:H73"/>
    <mergeCell ref="E75:H75"/>
    <mergeCell ref="E77:H7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3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4" t="s">
        <v>128</v>
      </c>
    </row>
    <row r="3" ht="6.96" customHeight="1">
      <c r="B3" s="134"/>
      <c r="C3" s="135"/>
      <c r="D3" s="135"/>
      <c r="E3" s="135"/>
      <c r="F3" s="135"/>
      <c r="G3" s="135"/>
      <c r="H3" s="135"/>
      <c r="I3" s="136"/>
      <c r="J3" s="135"/>
      <c r="K3" s="135"/>
      <c r="L3" s="17"/>
      <c r="AT3" s="14" t="s">
        <v>80</v>
      </c>
    </row>
    <row r="4" ht="24.96" customHeight="1">
      <c r="B4" s="17"/>
      <c r="D4" s="137" t="s">
        <v>129</v>
      </c>
      <c r="L4" s="17"/>
      <c r="M4" s="21" t="s">
        <v>10</v>
      </c>
      <c r="AT4" s="14" t="s">
        <v>4</v>
      </c>
    </row>
    <row r="5" ht="6.96" customHeight="1">
      <c r="B5" s="17"/>
      <c r="L5" s="17"/>
    </row>
    <row r="6" ht="12" customHeight="1">
      <c r="B6" s="17"/>
      <c r="D6" s="138" t="s">
        <v>16</v>
      </c>
      <c r="L6" s="17"/>
    </row>
    <row r="7" ht="16.5" customHeight="1">
      <c r="B7" s="17"/>
      <c r="E7" s="139" t="str">
        <f>'Rekapitulace stavby'!K6</f>
        <v>Opravné práce v úseku Č. Velenice - Borovany</v>
      </c>
      <c r="F7" s="138"/>
      <c r="G7" s="138"/>
      <c r="H7" s="138"/>
      <c r="L7" s="17"/>
    </row>
    <row r="8" s="1" customFormat="1" ht="12" customHeight="1">
      <c r="B8" s="40"/>
      <c r="D8" s="138" t="s">
        <v>130</v>
      </c>
      <c r="I8" s="140"/>
      <c r="L8" s="40"/>
    </row>
    <row r="9" s="1" customFormat="1" ht="36.96" customHeight="1">
      <c r="B9" s="40"/>
      <c r="E9" s="141" t="s">
        <v>757</v>
      </c>
      <c r="F9" s="1"/>
      <c r="G9" s="1"/>
      <c r="H9" s="1"/>
      <c r="I9" s="140"/>
      <c r="L9" s="40"/>
    </row>
    <row r="10" s="1" customFormat="1">
      <c r="B10" s="40"/>
      <c r="I10" s="140"/>
      <c r="L10" s="40"/>
    </row>
    <row r="11" s="1" customFormat="1" ht="12" customHeight="1">
      <c r="B11" s="40"/>
      <c r="D11" s="138" t="s">
        <v>18</v>
      </c>
      <c r="F11" s="14" t="s">
        <v>1</v>
      </c>
      <c r="I11" s="142" t="s">
        <v>19</v>
      </c>
      <c r="J11" s="14" t="s">
        <v>1</v>
      </c>
      <c r="L11" s="40"/>
    </row>
    <row r="12" s="1" customFormat="1" ht="12" customHeight="1">
      <c r="B12" s="40"/>
      <c r="D12" s="138" t="s">
        <v>20</v>
      </c>
      <c r="F12" s="14" t="s">
        <v>21</v>
      </c>
      <c r="I12" s="142" t="s">
        <v>22</v>
      </c>
      <c r="J12" s="143" t="str">
        <f>'Rekapitulace stavby'!AN8</f>
        <v>23. 5. 2019</v>
      </c>
      <c r="L12" s="40"/>
    </row>
    <row r="13" s="1" customFormat="1" ht="10.8" customHeight="1">
      <c r="B13" s="40"/>
      <c r="I13" s="140"/>
      <c r="L13" s="40"/>
    </row>
    <row r="14" s="1" customFormat="1" ht="12" customHeight="1">
      <c r="B14" s="40"/>
      <c r="D14" s="138" t="s">
        <v>24</v>
      </c>
      <c r="I14" s="142" t="s">
        <v>25</v>
      </c>
      <c r="J14" s="14" t="s">
        <v>26</v>
      </c>
      <c r="L14" s="40"/>
    </row>
    <row r="15" s="1" customFormat="1" ht="18" customHeight="1">
      <c r="B15" s="40"/>
      <c r="E15" s="14" t="s">
        <v>27</v>
      </c>
      <c r="I15" s="142" t="s">
        <v>28</v>
      </c>
      <c r="J15" s="14" t="s">
        <v>29</v>
      </c>
      <c r="L15" s="40"/>
    </row>
    <row r="16" s="1" customFormat="1" ht="6.96" customHeight="1">
      <c r="B16" s="40"/>
      <c r="I16" s="140"/>
      <c r="L16" s="40"/>
    </row>
    <row r="17" s="1" customFormat="1" ht="12" customHeight="1">
      <c r="B17" s="40"/>
      <c r="D17" s="138" t="s">
        <v>30</v>
      </c>
      <c r="I17" s="142" t="s">
        <v>25</v>
      </c>
      <c r="J17" s="30" t="str">
        <f>'Rekapitulace stavby'!AN13</f>
        <v>Vyplň údaj</v>
      </c>
      <c r="L17" s="40"/>
    </row>
    <row r="18" s="1" customFormat="1" ht="18" customHeight="1">
      <c r="B18" s="40"/>
      <c r="E18" s="30" t="str">
        <f>'Rekapitulace stavby'!E14</f>
        <v>Vyplň údaj</v>
      </c>
      <c r="F18" s="14"/>
      <c r="G18" s="14"/>
      <c r="H18" s="14"/>
      <c r="I18" s="142" t="s">
        <v>28</v>
      </c>
      <c r="J18" s="30" t="str">
        <f>'Rekapitulace stavby'!AN14</f>
        <v>Vyplň údaj</v>
      </c>
      <c r="L18" s="40"/>
    </row>
    <row r="19" s="1" customFormat="1" ht="6.96" customHeight="1">
      <c r="B19" s="40"/>
      <c r="I19" s="140"/>
      <c r="L19" s="40"/>
    </row>
    <row r="20" s="1" customFormat="1" ht="12" customHeight="1">
      <c r="B20" s="40"/>
      <c r="D20" s="138" t="s">
        <v>32</v>
      </c>
      <c r="I20" s="142" t="s">
        <v>25</v>
      </c>
      <c r="J20" s="14" t="str">
        <f>IF('Rekapitulace stavby'!AN16="","",'Rekapitulace stavby'!AN16)</f>
        <v/>
      </c>
      <c r="L20" s="40"/>
    </row>
    <row r="21" s="1" customFormat="1" ht="18" customHeight="1">
      <c r="B21" s="40"/>
      <c r="E21" s="14" t="str">
        <f>IF('Rekapitulace stavby'!E17="","",'Rekapitulace stavby'!E17)</f>
        <v xml:space="preserve"> </v>
      </c>
      <c r="I21" s="142" t="s">
        <v>28</v>
      </c>
      <c r="J21" s="14" t="str">
        <f>IF('Rekapitulace stavby'!AN17="","",'Rekapitulace stavby'!AN17)</f>
        <v/>
      </c>
      <c r="L21" s="40"/>
    </row>
    <row r="22" s="1" customFormat="1" ht="6.96" customHeight="1">
      <c r="B22" s="40"/>
      <c r="I22" s="140"/>
      <c r="L22" s="40"/>
    </row>
    <row r="23" s="1" customFormat="1" ht="12" customHeight="1">
      <c r="B23" s="40"/>
      <c r="D23" s="138" t="s">
        <v>35</v>
      </c>
      <c r="I23" s="142" t="s">
        <v>25</v>
      </c>
      <c r="J23" s="14" t="str">
        <f>IF('Rekapitulace stavby'!AN19="","",'Rekapitulace stavby'!AN19)</f>
        <v/>
      </c>
      <c r="L23" s="40"/>
    </row>
    <row r="24" s="1" customFormat="1" ht="18" customHeight="1">
      <c r="B24" s="40"/>
      <c r="E24" s="14" t="str">
        <f>IF('Rekapitulace stavby'!E20="","",'Rekapitulace stavby'!E20)</f>
        <v xml:space="preserve"> </v>
      </c>
      <c r="I24" s="142" t="s">
        <v>28</v>
      </c>
      <c r="J24" s="14" t="str">
        <f>IF('Rekapitulace stavby'!AN20="","",'Rekapitulace stavby'!AN20)</f>
        <v/>
      </c>
      <c r="L24" s="40"/>
    </row>
    <row r="25" s="1" customFormat="1" ht="6.96" customHeight="1">
      <c r="B25" s="40"/>
      <c r="I25" s="140"/>
      <c r="L25" s="40"/>
    </row>
    <row r="26" s="1" customFormat="1" ht="12" customHeight="1">
      <c r="B26" s="40"/>
      <c r="D26" s="138" t="s">
        <v>36</v>
      </c>
      <c r="I26" s="140"/>
      <c r="L26" s="40"/>
    </row>
    <row r="27" s="7" customFormat="1" ht="16.5" customHeight="1">
      <c r="B27" s="144"/>
      <c r="E27" s="145" t="s">
        <v>1</v>
      </c>
      <c r="F27" s="145"/>
      <c r="G27" s="145"/>
      <c r="H27" s="145"/>
      <c r="I27" s="146"/>
      <c r="L27" s="144"/>
    </row>
    <row r="28" s="1" customFormat="1" ht="6.96" customHeight="1">
      <c r="B28" s="40"/>
      <c r="I28" s="140"/>
      <c r="L28" s="40"/>
    </row>
    <row r="29" s="1" customFormat="1" ht="6.96" customHeight="1">
      <c r="B29" s="40"/>
      <c r="D29" s="68"/>
      <c r="E29" s="68"/>
      <c r="F29" s="68"/>
      <c r="G29" s="68"/>
      <c r="H29" s="68"/>
      <c r="I29" s="147"/>
      <c r="J29" s="68"/>
      <c r="K29" s="68"/>
      <c r="L29" s="40"/>
    </row>
    <row r="30" s="1" customFormat="1" ht="25.44" customHeight="1">
      <c r="B30" s="40"/>
      <c r="D30" s="148" t="s">
        <v>37</v>
      </c>
      <c r="I30" s="140"/>
      <c r="J30" s="149">
        <f>ROUND(J80, 2)</f>
        <v>0</v>
      </c>
      <c r="L30" s="40"/>
    </row>
    <row r="31" s="1" customFormat="1" ht="6.96" customHeight="1">
      <c r="B31" s="40"/>
      <c r="D31" s="68"/>
      <c r="E31" s="68"/>
      <c r="F31" s="68"/>
      <c r="G31" s="68"/>
      <c r="H31" s="68"/>
      <c r="I31" s="147"/>
      <c r="J31" s="68"/>
      <c r="K31" s="68"/>
      <c r="L31" s="40"/>
    </row>
    <row r="32" s="1" customFormat="1" ht="14.4" customHeight="1">
      <c r="B32" s="40"/>
      <c r="F32" s="150" t="s">
        <v>39</v>
      </c>
      <c r="I32" s="151" t="s">
        <v>38</v>
      </c>
      <c r="J32" s="150" t="s">
        <v>40</v>
      </c>
      <c r="L32" s="40"/>
    </row>
    <row r="33" s="1" customFormat="1" ht="14.4" customHeight="1">
      <c r="B33" s="40"/>
      <c r="D33" s="138" t="s">
        <v>41</v>
      </c>
      <c r="E33" s="138" t="s">
        <v>42</v>
      </c>
      <c r="F33" s="152">
        <f>ROUND((SUM(BE80:BE89)),  2)</f>
        <v>0</v>
      </c>
      <c r="I33" s="153">
        <v>0.20999999999999999</v>
      </c>
      <c r="J33" s="152">
        <f>ROUND(((SUM(BE80:BE89))*I33),  2)</f>
        <v>0</v>
      </c>
      <c r="L33" s="40"/>
    </row>
    <row r="34" s="1" customFormat="1" ht="14.4" customHeight="1">
      <c r="B34" s="40"/>
      <c r="E34" s="138" t="s">
        <v>43</v>
      </c>
      <c r="F34" s="152">
        <f>ROUND((SUM(BF80:BF89)),  2)</f>
        <v>0</v>
      </c>
      <c r="I34" s="153">
        <v>0.14999999999999999</v>
      </c>
      <c r="J34" s="152">
        <f>ROUND(((SUM(BF80:BF89))*I34),  2)</f>
        <v>0</v>
      </c>
      <c r="L34" s="40"/>
    </row>
    <row r="35" hidden="1" s="1" customFormat="1" ht="14.4" customHeight="1">
      <c r="B35" s="40"/>
      <c r="E35" s="138" t="s">
        <v>44</v>
      </c>
      <c r="F35" s="152">
        <f>ROUND((SUM(BG80:BG89)),  2)</f>
        <v>0</v>
      </c>
      <c r="I35" s="153">
        <v>0.20999999999999999</v>
      </c>
      <c r="J35" s="152">
        <f>0</f>
        <v>0</v>
      </c>
      <c r="L35" s="40"/>
    </row>
    <row r="36" hidden="1" s="1" customFormat="1" ht="14.4" customHeight="1">
      <c r="B36" s="40"/>
      <c r="E36" s="138" t="s">
        <v>45</v>
      </c>
      <c r="F36" s="152">
        <f>ROUND((SUM(BH80:BH89)),  2)</f>
        <v>0</v>
      </c>
      <c r="I36" s="153">
        <v>0.14999999999999999</v>
      </c>
      <c r="J36" s="152">
        <f>0</f>
        <v>0</v>
      </c>
      <c r="L36" s="40"/>
    </row>
    <row r="37" hidden="1" s="1" customFormat="1" ht="14.4" customHeight="1">
      <c r="B37" s="40"/>
      <c r="E37" s="138" t="s">
        <v>46</v>
      </c>
      <c r="F37" s="152">
        <f>ROUND((SUM(BI80:BI89)),  2)</f>
        <v>0</v>
      </c>
      <c r="I37" s="153">
        <v>0</v>
      </c>
      <c r="J37" s="152">
        <f>0</f>
        <v>0</v>
      </c>
      <c r="L37" s="40"/>
    </row>
    <row r="38" s="1" customFormat="1" ht="6.96" customHeight="1">
      <c r="B38" s="40"/>
      <c r="I38" s="140"/>
      <c r="L38" s="40"/>
    </row>
    <row r="39" s="1" customFormat="1" ht="25.44" customHeight="1">
      <c r="B39" s="40"/>
      <c r="C39" s="154"/>
      <c r="D39" s="155" t="s">
        <v>47</v>
      </c>
      <c r="E39" s="156"/>
      <c r="F39" s="156"/>
      <c r="G39" s="157" t="s">
        <v>48</v>
      </c>
      <c r="H39" s="158" t="s">
        <v>49</v>
      </c>
      <c r="I39" s="159"/>
      <c r="J39" s="160">
        <f>SUM(J30:J37)</f>
        <v>0</v>
      </c>
      <c r="K39" s="161"/>
      <c r="L39" s="40"/>
    </row>
    <row r="40" s="1" customFormat="1" ht="14.4" customHeight="1">
      <c r="B40" s="162"/>
      <c r="C40" s="163"/>
      <c r="D40" s="163"/>
      <c r="E40" s="163"/>
      <c r="F40" s="163"/>
      <c r="G40" s="163"/>
      <c r="H40" s="163"/>
      <c r="I40" s="164"/>
      <c r="J40" s="163"/>
      <c r="K40" s="163"/>
      <c r="L40" s="40"/>
    </row>
    <row r="44" s="1" customFormat="1" ht="6.96" customHeight="1">
      <c r="B44" s="165"/>
      <c r="C44" s="166"/>
      <c r="D44" s="166"/>
      <c r="E44" s="166"/>
      <c r="F44" s="166"/>
      <c r="G44" s="166"/>
      <c r="H44" s="166"/>
      <c r="I44" s="167"/>
      <c r="J44" s="166"/>
      <c r="K44" s="166"/>
      <c r="L44" s="40"/>
    </row>
    <row r="45" s="1" customFormat="1" ht="24.96" customHeight="1">
      <c r="B45" s="35"/>
      <c r="C45" s="20" t="s">
        <v>135</v>
      </c>
      <c r="D45" s="36"/>
      <c r="E45" s="36"/>
      <c r="F45" s="36"/>
      <c r="G45" s="36"/>
      <c r="H45" s="36"/>
      <c r="I45" s="140"/>
      <c r="J45" s="36"/>
      <c r="K45" s="36"/>
      <c r="L45" s="40"/>
    </row>
    <row r="46" s="1" customFormat="1" ht="6.96" customHeight="1">
      <c r="B46" s="35"/>
      <c r="C46" s="36"/>
      <c r="D46" s="36"/>
      <c r="E46" s="36"/>
      <c r="F46" s="36"/>
      <c r="G46" s="36"/>
      <c r="H46" s="36"/>
      <c r="I46" s="140"/>
      <c r="J46" s="36"/>
      <c r="K46" s="36"/>
      <c r="L46" s="40"/>
    </row>
    <row r="47" s="1" customFormat="1" ht="12" customHeight="1">
      <c r="B47" s="35"/>
      <c r="C47" s="29" t="s">
        <v>16</v>
      </c>
      <c r="D47" s="36"/>
      <c r="E47" s="36"/>
      <c r="F47" s="36"/>
      <c r="G47" s="36"/>
      <c r="H47" s="36"/>
      <c r="I47" s="140"/>
      <c r="J47" s="36"/>
      <c r="K47" s="36"/>
      <c r="L47" s="40"/>
    </row>
    <row r="48" s="1" customFormat="1" ht="16.5" customHeight="1">
      <c r="B48" s="35"/>
      <c r="C48" s="36"/>
      <c r="D48" s="36"/>
      <c r="E48" s="168" t="str">
        <f>E7</f>
        <v>Opravné práce v úseku Č. Velenice - Borovany</v>
      </c>
      <c r="F48" s="29"/>
      <c r="G48" s="29"/>
      <c r="H48" s="29"/>
      <c r="I48" s="140"/>
      <c r="J48" s="36"/>
      <c r="K48" s="36"/>
      <c r="L48" s="40"/>
    </row>
    <row r="49" s="1" customFormat="1" ht="12" customHeight="1">
      <c r="B49" s="35"/>
      <c r="C49" s="29" t="s">
        <v>130</v>
      </c>
      <c r="D49" s="36"/>
      <c r="E49" s="36"/>
      <c r="F49" s="36"/>
      <c r="G49" s="36"/>
      <c r="H49" s="36"/>
      <c r="I49" s="140"/>
      <c r="J49" s="36"/>
      <c r="K49" s="36"/>
      <c r="L49" s="40"/>
    </row>
    <row r="50" s="1" customFormat="1" ht="16.5" customHeight="1">
      <c r="B50" s="35"/>
      <c r="C50" s="36"/>
      <c r="D50" s="36"/>
      <c r="E50" s="61" t="str">
        <f>E9</f>
        <v>VON - Vedlejší a ostatní náklady</v>
      </c>
      <c r="F50" s="36"/>
      <c r="G50" s="36"/>
      <c r="H50" s="36"/>
      <c r="I50" s="140"/>
      <c r="J50" s="36"/>
      <c r="K50" s="36"/>
      <c r="L50" s="40"/>
    </row>
    <row r="51" s="1" customFormat="1" ht="6.96" customHeight="1">
      <c r="B51" s="35"/>
      <c r="C51" s="36"/>
      <c r="D51" s="36"/>
      <c r="E51" s="36"/>
      <c r="F51" s="36"/>
      <c r="G51" s="36"/>
      <c r="H51" s="36"/>
      <c r="I51" s="140"/>
      <c r="J51" s="36"/>
      <c r="K51" s="36"/>
      <c r="L51" s="40"/>
    </row>
    <row r="52" s="1" customFormat="1" ht="12" customHeight="1">
      <c r="B52" s="35"/>
      <c r="C52" s="29" t="s">
        <v>20</v>
      </c>
      <c r="D52" s="36"/>
      <c r="E52" s="36"/>
      <c r="F52" s="24" t="str">
        <f>F12</f>
        <v>trať dle JŘ č. 199, v úseku Č. Velenice - Borovany</v>
      </c>
      <c r="G52" s="36"/>
      <c r="H52" s="36"/>
      <c r="I52" s="142" t="s">
        <v>22</v>
      </c>
      <c r="J52" s="64" t="str">
        <f>IF(J12="","",J12)</f>
        <v>23. 5. 2019</v>
      </c>
      <c r="K52" s="36"/>
      <c r="L52" s="40"/>
    </row>
    <row r="53" s="1" customFormat="1" ht="6.96" customHeight="1">
      <c r="B53" s="35"/>
      <c r="C53" s="36"/>
      <c r="D53" s="36"/>
      <c r="E53" s="36"/>
      <c r="F53" s="36"/>
      <c r="G53" s="36"/>
      <c r="H53" s="36"/>
      <c r="I53" s="140"/>
      <c r="J53" s="36"/>
      <c r="K53" s="36"/>
      <c r="L53" s="40"/>
    </row>
    <row r="54" s="1" customFormat="1" ht="13.65" customHeight="1">
      <c r="B54" s="35"/>
      <c r="C54" s="29" t="s">
        <v>24</v>
      </c>
      <c r="D54" s="36"/>
      <c r="E54" s="36"/>
      <c r="F54" s="24" t="str">
        <f>E15</f>
        <v>SŽDC,státní organizace,OŘ Plzeň,ST Č.Budějovice</v>
      </c>
      <c r="G54" s="36"/>
      <c r="H54" s="36"/>
      <c r="I54" s="142" t="s">
        <v>32</v>
      </c>
      <c r="J54" s="33" t="str">
        <f>E21</f>
        <v xml:space="preserve"> </v>
      </c>
      <c r="K54" s="36"/>
      <c r="L54" s="40"/>
    </row>
    <row r="55" s="1" customFormat="1" ht="13.65" customHeight="1">
      <c r="B55" s="35"/>
      <c r="C55" s="29" t="s">
        <v>30</v>
      </c>
      <c r="D55" s="36"/>
      <c r="E55" s="36"/>
      <c r="F55" s="24" t="str">
        <f>IF(E18="","",E18)</f>
        <v>Vyplň údaj</v>
      </c>
      <c r="G55" s="36"/>
      <c r="H55" s="36"/>
      <c r="I55" s="142" t="s">
        <v>35</v>
      </c>
      <c r="J55" s="33" t="str">
        <f>E24</f>
        <v xml:space="preserve"> </v>
      </c>
      <c r="K55" s="36"/>
      <c r="L55" s="40"/>
    </row>
    <row r="56" s="1" customFormat="1" ht="10.32" customHeight="1">
      <c r="B56" s="35"/>
      <c r="C56" s="36"/>
      <c r="D56" s="36"/>
      <c r="E56" s="36"/>
      <c r="F56" s="36"/>
      <c r="G56" s="36"/>
      <c r="H56" s="36"/>
      <c r="I56" s="140"/>
      <c r="J56" s="36"/>
      <c r="K56" s="36"/>
      <c r="L56" s="40"/>
    </row>
    <row r="57" s="1" customFormat="1" ht="29.28" customHeight="1">
      <c r="B57" s="35"/>
      <c r="C57" s="169" t="s">
        <v>136</v>
      </c>
      <c r="D57" s="170"/>
      <c r="E57" s="170"/>
      <c r="F57" s="170"/>
      <c r="G57" s="170"/>
      <c r="H57" s="170"/>
      <c r="I57" s="171"/>
      <c r="J57" s="172" t="s">
        <v>137</v>
      </c>
      <c r="K57" s="170"/>
      <c r="L57" s="40"/>
    </row>
    <row r="58" s="1" customFormat="1" ht="10.32" customHeight="1">
      <c r="B58" s="35"/>
      <c r="C58" s="36"/>
      <c r="D58" s="36"/>
      <c r="E58" s="36"/>
      <c r="F58" s="36"/>
      <c r="G58" s="36"/>
      <c r="H58" s="36"/>
      <c r="I58" s="140"/>
      <c r="J58" s="36"/>
      <c r="K58" s="36"/>
      <c r="L58" s="40"/>
    </row>
    <row r="59" s="1" customFormat="1" ht="22.8" customHeight="1">
      <c r="B59" s="35"/>
      <c r="C59" s="173" t="s">
        <v>138</v>
      </c>
      <c r="D59" s="36"/>
      <c r="E59" s="36"/>
      <c r="F59" s="36"/>
      <c r="G59" s="36"/>
      <c r="H59" s="36"/>
      <c r="I59" s="140"/>
      <c r="J59" s="95">
        <f>J80</f>
        <v>0</v>
      </c>
      <c r="K59" s="36"/>
      <c r="L59" s="40"/>
      <c r="AU59" s="14" t="s">
        <v>139</v>
      </c>
    </row>
    <row r="60" s="8" customFormat="1" ht="24.96" customHeight="1">
      <c r="B60" s="174"/>
      <c r="C60" s="175"/>
      <c r="D60" s="176" t="s">
        <v>409</v>
      </c>
      <c r="E60" s="177"/>
      <c r="F60" s="177"/>
      <c r="G60" s="177"/>
      <c r="H60" s="177"/>
      <c r="I60" s="178"/>
      <c r="J60" s="179">
        <f>J81</f>
        <v>0</v>
      </c>
      <c r="K60" s="175"/>
      <c r="L60" s="180"/>
    </row>
    <row r="61" s="1" customFormat="1" ht="21.84" customHeight="1">
      <c r="B61" s="35"/>
      <c r="C61" s="36"/>
      <c r="D61" s="36"/>
      <c r="E61" s="36"/>
      <c r="F61" s="36"/>
      <c r="G61" s="36"/>
      <c r="H61" s="36"/>
      <c r="I61" s="140"/>
      <c r="J61" s="36"/>
      <c r="K61" s="36"/>
      <c r="L61" s="40"/>
    </row>
    <row r="62" s="1" customFormat="1" ht="6.96" customHeight="1">
      <c r="B62" s="54"/>
      <c r="C62" s="55"/>
      <c r="D62" s="55"/>
      <c r="E62" s="55"/>
      <c r="F62" s="55"/>
      <c r="G62" s="55"/>
      <c r="H62" s="55"/>
      <c r="I62" s="164"/>
      <c r="J62" s="55"/>
      <c r="K62" s="55"/>
      <c r="L62" s="40"/>
    </row>
    <row r="66" s="1" customFormat="1" ht="6.96" customHeight="1">
      <c r="B66" s="56"/>
      <c r="C66" s="57"/>
      <c r="D66" s="57"/>
      <c r="E66" s="57"/>
      <c r="F66" s="57"/>
      <c r="G66" s="57"/>
      <c r="H66" s="57"/>
      <c r="I66" s="167"/>
      <c r="J66" s="57"/>
      <c r="K66" s="57"/>
      <c r="L66" s="40"/>
    </row>
    <row r="67" s="1" customFormat="1" ht="24.96" customHeight="1">
      <c r="B67" s="35"/>
      <c r="C67" s="20" t="s">
        <v>143</v>
      </c>
      <c r="D67" s="36"/>
      <c r="E67" s="36"/>
      <c r="F67" s="36"/>
      <c r="G67" s="36"/>
      <c r="H67" s="36"/>
      <c r="I67" s="140"/>
      <c r="J67" s="36"/>
      <c r="K67" s="36"/>
      <c r="L67" s="40"/>
    </row>
    <row r="68" s="1" customFormat="1" ht="6.96" customHeight="1">
      <c r="B68" s="35"/>
      <c r="C68" s="36"/>
      <c r="D68" s="36"/>
      <c r="E68" s="36"/>
      <c r="F68" s="36"/>
      <c r="G68" s="36"/>
      <c r="H68" s="36"/>
      <c r="I68" s="140"/>
      <c r="J68" s="36"/>
      <c r="K68" s="36"/>
      <c r="L68" s="40"/>
    </row>
    <row r="69" s="1" customFormat="1" ht="12" customHeight="1">
      <c r="B69" s="35"/>
      <c r="C69" s="29" t="s">
        <v>16</v>
      </c>
      <c r="D69" s="36"/>
      <c r="E69" s="36"/>
      <c r="F69" s="36"/>
      <c r="G69" s="36"/>
      <c r="H69" s="36"/>
      <c r="I69" s="140"/>
      <c r="J69" s="36"/>
      <c r="K69" s="36"/>
      <c r="L69" s="40"/>
    </row>
    <row r="70" s="1" customFormat="1" ht="16.5" customHeight="1">
      <c r="B70" s="35"/>
      <c r="C70" s="36"/>
      <c r="D70" s="36"/>
      <c r="E70" s="168" t="str">
        <f>E7</f>
        <v>Opravné práce v úseku Č. Velenice - Borovany</v>
      </c>
      <c r="F70" s="29"/>
      <c r="G70" s="29"/>
      <c r="H70" s="29"/>
      <c r="I70" s="140"/>
      <c r="J70" s="36"/>
      <c r="K70" s="36"/>
      <c r="L70" s="40"/>
    </row>
    <row r="71" s="1" customFormat="1" ht="12" customHeight="1">
      <c r="B71" s="35"/>
      <c r="C71" s="29" t="s">
        <v>130</v>
      </c>
      <c r="D71" s="36"/>
      <c r="E71" s="36"/>
      <c r="F71" s="36"/>
      <c r="G71" s="36"/>
      <c r="H71" s="36"/>
      <c r="I71" s="140"/>
      <c r="J71" s="36"/>
      <c r="K71" s="36"/>
      <c r="L71" s="40"/>
    </row>
    <row r="72" s="1" customFormat="1" ht="16.5" customHeight="1">
      <c r="B72" s="35"/>
      <c r="C72" s="36"/>
      <c r="D72" s="36"/>
      <c r="E72" s="61" t="str">
        <f>E9</f>
        <v>VON - Vedlejší a ostatní náklady</v>
      </c>
      <c r="F72" s="36"/>
      <c r="G72" s="36"/>
      <c r="H72" s="36"/>
      <c r="I72" s="140"/>
      <c r="J72" s="36"/>
      <c r="K72" s="36"/>
      <c r="L72" s="40"/>
    </row>
    <row r="73" s="1" customFormat="1" ht="6.96" customHeight="1">
      <c r="B73" s="35"/>
      <c r="C73" s="36"/>
      <c r="D73" s="36"/>
      <c r="E73" s="36"/>
      <c r="F73" s="36"/>
      <c r="G73" s="36"/>
      <c r="H73" s="36"/>
      <c r="I73" s="140"/>
      <c r="J73" s="36"/>
      <c r="K73" s="36"/>
      <c r="L73" s="40"/>
    </row>
    <row r="74" s="1" customFormat="1" ht="12" customHeight="1">
      <c r="B74" s="35"/>
      <c r="C74" s="29" t="s">
        <v>20</v>
      </c>
      <c r="D74" s="36"/>
      <c r="E74" s="36"/>
      <c r="F74" s="24" t="str">
        <f>F12</f>
        <v>trať dle JŘ č. 199, v úseku Č. Velenice - Borovany</v>
      </c>
      <c r="G74" s="36"/>
      <c r="H74" s="36"/>
      <c r="I74" s="142" t="s">
        <v>22</v>
      </c>
      <c r="J74" s="64" t="str">
        <f>IF(J12="","",J12)</f>
        <v>23. 5. 2019</v>
      </c>
      <c r="K74" s="36"/>
      <c r="L74" s="40"/>
    </row>
    <row r="75" s="1" customFormat="1" ht="6.96" customHeight="1">
      <c r="B75" s="35"/>
      <c r="C75" s="36"/>
      <c r="D75" s="36"/>
      <c r="E75" s="36"/>
      <c r="F75" s="36"/>
      <c r="G75" s="36"/>
      <c r="H75" s="36"/>
      <c r="I75" s="140"/>
      <c r="J75" s="36"/>
      <c r="K75" s="36"/>
      <c r="L75" s="40"/>
    </row>
    <row r="76" s="1" customFormat="1" ht="13.65" customHeight="1">
      <c r="B76" s="35"/>
      <c r="C76" s="29" t="s">
        <v>24</v>
      </c>
      <c r="D76" s="36"/>
      <c r="E76" s="36"/>
      <c r="F76" s="24" t="str">
        <f>E15</f>
        <v>SŽDC,státní organizace,OŘ Plzeň,ST Č.Budějovice</v>
      </c>
      <c r="G76" s="36"/>
      <c r="H76" s="36"/>
      <c r="I76" s="142" t="s">
        <v>32</v>
      </c>
      <c r="J76" s="33" t="str">
        <f>E21</f>
        <v xml:space="preserve"> </v>
      </c>
      <c r="K76" s="36"/>
      <c r="L76" s="40"/>
    </row>
    <row r="77" s="1" customFormat="1" ht="13.65" customHeight="1">
      <c r="B77" s="35"/>
      <c r="C77" s="29" t="s">
        <v>30</v>
      </c>
      <c r="D77" s="36"/>
      <c r="E77" s="36"/>
      <c r="F77" s="24" t="str">
        <f>IF(E18="","",E18)</f>
        <v>Vyplň údaj</v>
      </c>
      <c r="G77" s="36"/>
      <c r="H77" s="36"/>
      <c r="I77" s="142" t="s">
        <v>35</v>
      </c>
      <c r="J77" s="33" t="str">
        <f>E24</f>
        <v xml:space="preserve"> </v>
      </c>
      <c r="K77" s="36"/>
      <c r="L77" s="40"/>
    </row>
    <row r="78" s="1" customFormat="1" ht="10.32" customHeight="1">
      <c r="B78" s="35"/>
      <c r="C78" s="36"/>
      <c r="D78" s="36"/>
      <c r="E78" s="36"/>
      <c r="F78" s="36"/>
      <c r="G78" s="36"/>
      <c r="H78" s="36"/>
      <c r="I78" s="140"/>
      <c r="J78" s="36"/>
      <c r="K78" s="36"/>
      <c r="L78" s="40"/>
    </row>
    <row r="79" s="10" customFormat="1" ht="29.28" customHeight="1">
      <c r="B79" s="187"/>
      <c r="C79" s="188" t="s">
        <v>144</v>
      </c>
      <c r="D79" s="189" t="s">
        <v>56</v>
      </c>
      <c r="E79" s="189" t="s">
        <v>52</v>
      </c>
      <c r="F79" s="189" t="s">
        <v>53</v>
      </c>
      <c r="G79" s="189" t="s">
        <v>145</v>
      </c>
      <c r="H79" s="189" t="s">
        <v>146</v>
      </c>
      <c r="I79" s="190" t="s">
        <v>147</v>
      </c>
      <c r="J79" s="189" t="s">
        <v>137</v>
      </c>
      <c r="K79" s="191" t="s">
        <v>148</v>
      </c>
      <c r="L79" s="192"/>
      <c r="M79" s="85" t="s">
        <v>1</v>
      </c>
      <c r="N79" s="86" t="s">
        <v>41</v>
      </c>
      <c r="O79" s="86" t="s">
        <v>149</v>
      </c>
      <c r="P79" s="86" t="s">
        <v>150</v>
      </c>
      <c r="Q79" s="86" t="s">
        <v>151</v>
      </c>
      <c r="R79" s="86" t="s">
        <v>152</v>
      </c>
      <c r="S79" s="86" t="s">
        <v>153</v>
      </c>
      <c r="T79" s="87" t="s">
        <v>154</v>
      </c>
    </row>
    <row r="80" s="1" customFormat="1" ht="22.8" customHeight="1">
      <c r="B80" s="35"/>
      <c r="C80" s="92" t="s">
        <v>155</v>
      </c>
      <c r="D80" s="36"/>
      <c r="E80" s="36"/>
      <c r="F80" s="36"/>
      <c r="G80" s="36"/>
      <c r="H80" s="36"/>
      <c r="I80" s="140"/>
      <c r="J80" s="193">
        <f>BK80</f>
        <v>0</v>
      </c>
      <c r="K80" s="36"/>
      <c r="L80" s="40"/>
      <c r="M80" s="88"/>
      <c r="N80" s="89"/>
      <c r="O80" s="89"/>
      <c r="P80" s="194">
        <f>P81</f>
        <v>0</v>
      </c>
      <c r="Q80" s="89"/>
      <c r="R80" s="194">
        <f>R81</f>
        <v>0</v>
      </c>
      <c r="S80" s="89"/>
      <c r="T80" s="195">
        <f>T81</f>
        <v>0</v>
      </c>
      <c r="AT80" s="14" t="s">
        <v>70</v>
      </c>
      <c r="AU80" s="14" t="s">
        <v>139</v>
      </c>
      <c r="BK80" s="196">
        <f>BK81</f>
        <v>0</v>
      </c>
    </row>
    <row r="81" s="11" customFormat="1" ht="25.92" customHeight="1">
      <c r="B81" s="197"/>
      <c r="C81" s="198"/>
      <c r="D81" s="199" t="s">
        <v>70</v>
      </c>
      <c r="E81" s="200" t="s">
        <v>418</v>
      </c>
      <c r="F81" s="200" t="s">
        <v>419</v>
      </c>
      <c r="G81" s="198"/>
      <c r="H81" s="198"/>
      <c r="I81" s="201"/>
      <c r="J81" s="202">
        <f>BK81</f>
        <v>0</v>
      </c>
      <c r="K81" s="198"/>
      <c r="L81" s="203"/>
      <c r="M81" s="204"/>
      <c r="N81" s="205"/>
      <c r="O81" s="205"/>
      <c r="P81" s="206">
        <f>SUM(P82:P89)</f>
        <v>0</v>
      </c>
      <c r="Q81" s="205"/>
      <c r="R81" s="206">
        <f>SUM(R82:R89)</f>
        <v>0</v>
      </c>
      <c r="S81" s="205"/>
      <c r="T81" s="207">
        <f>SUM(T82:T89)</f>
        <v>0</v>
      </c>
      <c r="AR81" s="208" t="s">
        <v>159</v>
      </c>
      <c r="AT81" s="209" t="s">
        <v>70</v>
      </c>
      <c r="AU81" s="209" t="s">
        <v>71</v>
      </c>
      <c r="AY81" s="208" t="s">
        <v>158</v>
      </c>
      <c r="BK81" s="210">
        <f>SUM(BK82:BK89)</f>
        <v>0</v>
      </c>
    </row>
    <row r="82" s="1" customFormat="1" ht="22.5" customHeight="1">
      <c r="B82" s="35"/>
      <c r="C82" s="213" t="s">
        <v>78</v>
      </c>
      <c r="D82" s="213" t="s">
        <v>161</v>
      </c>
      <c r="E82" s="214" t="s">
        <v>758</v>
      </c>
      <c r="F82" s="215" t="s">
        <v>759</v>
      </c>
      <c r="G82" s="216" t="s">
        <v>422</v>
      </c>
      <c r="H82" s="253"/>
      <c r="I82" s="218"/>
      <c r="J82" s="219">
        <f>ROUND(I82*H82,2)</f>
        <v>0</v>
      </c>
      <c r="K82" s="215" t="s">
        <v>165</v>
      </c>
      <c r="L82" s="40"/>
      <c r="M82" s="220" t="s">
        <v>1</v>
      </c>
      <c r="N82" s="221" t="s">
        <v>42</v>
      </c>
      <c r="O82" s="76"/>
      <c r="P82" s="222">
        <f>O82*H82</f>
        <v>0</v>
      </c>
      <c r="Q82" s="222">
        <v>0</v>
      </c>
      <c r="R82" s="222">
        <f>Q82*H82</f>
        <v>0</v>
      </c>
      <c r="S82" s="222">
        <v>0</v>
      </c>
      <c r="T82" s="223">
        <f>S82*H82</f>
        <v>0</v>
      </c>
      <c r="AR82" s="14" t="s">
        <v>166</v>
      </c>
      <c r="AT82" s="14" t="s">
        <v>161</v>
      </c>
      <c r="AU82" s="14" t="s">
        <v>78</v>
      </c>
      <c r="AY82" s="14" t="s">
        <v>158</v>
      </c>
      <c r="BE82" s="224">
        <f>IF(N82="základní",J82,0)</f>
        <v>0</v>
      </c>
      <c r="BF82" s="224">
        <f>IF(N82="snížená",J82,0)</f>
        <v>0</v>
      </c>
      <c r="BG82" s="224">
        <f>IF(N82="zákl. přenesená",J82,0)</f>
        <v>0</v>
      </c>
      <c r="BH82" s="224">
        <f>IF(N82="sníž. přenesená",J82,0)</f>
        <v>0</v>
      </c>
      <c r="BI82" s="224">
        <f>IF(N82="nulová",J82,0)</f>
        <v>0</v>
      </c>
      <c r="BJ82" s="14" t="s">
        <v>78</v>
      </c>
      <c r="BK82" s="224">
        <f>ROUND(I82*H82,2)</f>
        <v>0</v>
      </c>
      <c r="BL82" s="14" t="s">
        <v>166</v>
      </c>
      <c r="BM82" s="14" t="s">
        <v>760</v>
      </c>
    </row>
    <row r="83" s="1" customFormat="1">
      <c r="B83" s="35"/>
      <c r="C83" s="36"/>
      <c r="D83" s="225" t="s">
        <v>168</v>
      </c>
      <c r="E83" s="36"/>
      <c r="F83" s="226" t="s">
        <v>759</v>
      </c>
      <c r="G83" s="36"/>
      <c r="H83" s="36"/>
      <c r="I83" s="140"/>
      <c r="J83" s="36"/>
      <c r="K83" s="36"/>
      <c r="L83" s="40"/>
      <c r="M83" s="227"/>
      <c r="N83" s="76"/>
      <c r="O83" s="76"/>
      <c r="P83" s="76"/>
      <c r="Q83" s="76"/>
      <c r="R83" s="76"/>
      <c r="S83" s="76"/>
      <c r="T83" s="77"/>
      <c r="AT83" s="14" t="s">
        <v>168</v>
      </c>
      <c r="AU83" s="14" t="s">
        <v>78</v>
      </c>
    </row>
    <row r="84" s="1" customFormat="1" ht="22.5" customHeight="1">
      <c r="B84" s="35"/>
      <c r="C84" s="213" t="s">
        <v>80</v>
      </c>
      <c r="D84" s="213" t="s">
        <v>161</v>
      </c>
      <c r="E84" s="214" t="s">
        <v>761</v>
      </c>
      <c r="F84" s="215" t="s">
        <v>762</v>
      </c>
      <c r="G84" s="216" t="s">
        <v>422</v>
      </c>
      <c r="H84" s="253"/>
      <c r="I84" s="218"/>
      <c r="J84" s="219">
        <f>ROUND(I84*H84,2)</f>
        <v>0</v>
      </c>
      <c r="K84" s="215" t="s">
        <v>165</v>
      </c>
      <c r="L84" s="40"/>
      <c r="M84" s="220" t="s">
        <v>1</v>
      </c>
      <c r="N84" s="221" t="s">
        <v>42</v>
      </c>
      <c r="O84" s="76"/>
      <c r="P84" s="222">
        <f>O84*H84</f>
        <v>0</v>
      </c>
      <c r="Q84" s="222">
        <v>0</v>
      </c>
      <c r="R84" s="222">
        <f>Q84*H84</f>
        <v>0</v>
      </c>
      <c r="S84" s="222">
        <v>0</v>
      </c>
      <c r="T84" s="223">
        <f>S84*H84</f>
        <v>0</v>
      </c>
      <c r="AR84" s="14" t="s">
        <v>166</v>
      </c>
      <c r="AT84" s="14" t="s">
        <v>161</v>
      </c>
      <c r="AU84" s="14" t="s">
        <v>78</v>
      </c>
      <c r="AY84" s="14" t="s">
        <v>158</v>
      </c>
      <c r="BE84" s="224">
        <f>IF(N84="základní",J84,0)</f>
        <v>0</v>
      </c>
      <c r="BF84" s="224">
        <f>IF(N84="snížená",J84,0)</f>
        <v>0</v>
      </c>
      <c r="BG84" s="224">
        <f>IF(N84="zákl. přenesená",J84,0)</f>
        <v>0</v>
      </c>
      <c r="BH84" s="224">
        <f>IF(N84="sníž. přenesená",J84,0)</f>
        <v>0</v>
      </c>
      <c r="BI84" s="224">
        <f>IF(N84="nulová",J84,0)</f>
        <v>0</v>
      </c>
      <c r="BJ84" s="14" t="s">
        <v>78</v>
      </c>
      <c r="BK84" s="224">
        <f>ROUND(I84*H84,2)</f>
        <v>0</v>
      </c>
      <c r="BL84" s="14" t="s">
        <v>166</v>
      </c>
      <c r="BM84" s="14" t="s">
        <v>763</v>
      </c>
    </row>
    <row r="85" s="1" customFormat="1">
      <c r="B85" s="35"/>
      <c r="C85" s="36"/>
      <c r="D85" s="225" t="s">
        <v>168</v>
      </c>
      <c r="E85" s="36"/>
      <c r="F85" s="226" t="s">
        <v>762</v>
      </c>
      <c r="G85" s="36"/>
      <c r="H85" s="36"/>
      <c r="I85" s="140"/>
      <c r="J85" s="36"/>
      <c r="K85" s="36"/>
      <c r="L85" s="40"/>
      <c r="M85" s="227"/>
      <c r="N85" s="76"/>
      <c r="O85" s="76"/>
      <c r="P85" s="76"/>
      <c r="Q85" s="76"/>
      <c r="R85" s="76"/>
      <c r="S85" s="76"/>
      <c r="T85" s="77"/>
      <c r="AT85" s="14" t="s">
        <v>168</v>
      </c>
      <c r="AU85" s="14" t="s">
        <v>78</v>
      </c>
    </row>
    <row r="86" s="1" customFormat="1" ht="22.5" customHeight="1">
      <c r="B86" s="35"/>
      <c r="C86" s="213" t="s">
        <v>177</v>
      </c>
      <c r="D86" s="213" t="s">
        <v>161</v>
      </c>
      <c r="E86" s="214" t="s">
        <v>764</v>
      </c>
      <c r="F86" s="215" t="s">
        <v>765</v>
      </c>
      <c r="G86" s="216" t="s">
        <v>422</v>
      </c>
      <c r="H86" s="253"/>
      <c r="I86" s="218"/>
      <c r="J86" s="219">
        <f>ROUND(I86*H86,2)</f>
        <v>0</v>
      </c>
      <c r="K86" s="215" t="s">
        <v>165</v>
      </c>
      <c r="L86" s="40"/>
      <c r="M86" s="220" t="s">
        <v>1</v>
      </c>
      <c r="N86" s="221" t="s">
        <v>42</v>
      </c>
      <c r="O86" s="76"/>
      <c r="P86" s="222">
        <f>O86*H86</f>
        <v>0</v>
      </c>
      <c r="Q86" s="222">
        <v>0</v>
      </c>
      <c r="R86" s="222">
        <f>Q86*H86</f>
        <v>0</v>
      </c>
      <c r="S86" s="222">
        <v>0</v>
      </c>
      <c r="T86" s="223">
        <f>S86*H86</f>
        <v>0</v>
      </c>
      <c r="AR86" s="14" t="s">
        <v>166</v>
      </c>
      <c r="AT86" s="14" t="s">
        <v>161</v>
      </c>
      <c r="AU86" s="14" t="s">
        <v>78</v>
      </c>
      <c r="AY86" s="14" t="s">
        <v>158</v>
      </c>
      <c r="BE86" s="224">
        <f>IF(N86="základní",J86,0)</f>
        <v>0</v>
      </c>
      <c r="BF86" s="224">
        <f>IF(N86="snížená",J86,0)</f>
        <v>0</v>
      </c>
      <c r="BG86" s="224">
        <f>IF(N86="zákl. přenesená",J86,0)</f>
        <v>0</v>
      </c>
      <c r="BH86" s="224">
        <f>IF(N86="sníž. přenesená",J86,0)</f>
        <v>0</v>
      </c>
      <c r="BI86" s="224">
        <f>IF(N86="nulová",J86,0)</f>
        <v>0</v>
      </c>
      <c r="BJ86" s="14" t="s">
        <v>78</v>
      </c>
      <c r="BK86" s="224">
        <f>ROUND(I86*H86,2)</f>
        <v>0</v>
      </c>
      <c r="BL86" s="14" t="s">
        <v>166</v>
      </c>
      <c r="BM86" s="14" t="s">
        <v>766</v>
      </c>
    </row>
    <row r="87" s="1" customFormat="1">
      <c r="B87" s="35"/>
      <c r="C87" s="36"/>
      <c r="D87" s="225" t="s">
        <v>168</v>
      </c>
      <c r="E87" s="36"/>
      <c r="F87" s="226" t="s">
        <v>767</v>
      </c>
      <c r="G87" s="36"/>
      <c r="H87" s="36"/>
      <c r="I87" s="140"/>
      <c r="J87" s="36"/>
      <c r="K87" s="36"/>
      <c r="L87" s="40"/>
      <c r="M87" s="227"/>
      <c r="N87" s="76"/>
      <c r="O87" s="76"/>
      <c r="P87" s="76"/>
      <c r="Q87" s="76"/>
      <c r="R87" s="76"/>
      <c r="S87" s="76"/>
      <c r="T87" s="77"/>
      <c r="AT87" s="14" t="s">
        <v>168</v>
      </c>
      <c r="AU87" s="14" t="s">
        <v>78</v>
      </c>
    </row>
    <row r="88" s="1" customFormat="1" ht="33.75" customHeight="1">
      <c r="B88" s="35"/>
      <c r="C88" s="213" t="s">
        <v>166</v>
      </c>
      <c r="D88" s="213" t="s">
        <v>161</v>
      </c>
      <c r="E88" s="214" t="s">
        <v>768</v>
      </c>
      <c r="F88" s="215" t="s">
        <v>769</v>
      </c>
      <c r="G88" s="216" t="s">
        <v>422</v>
      </c>
      <c r="H88" s="253"/>
      <c r="I88" s="218"/>
      <c r="J88" s="219">
        <f>ROUND(I88*H88,2)</f>
        <v>0</v>
      </c>
      <c r="K88" s="215" t="s">
        <v>165</v>
      </c>
      <c r="L88" s="40"/>
      <c r="M88" s="220" t="s">
        <v>1</v>
      </c>
      <c r="N88" s="221" t="s">
        <v>42</v>
      </c>
      <c r="O88" s="76"/>
      <c r="P88" s="222">
        <f>O88*H88</f>
        <v>0</v>
      </c>
      <c r="Q88" s="222">
        <v>0</v>
      </c>
      <c r="R88" s="222">
        <f>Q88*H88</f>
        <v>0</v>
      </c>
      <c r="S88" s="222">
        <v>0</v>
      </c>
      <c r="T88" s="223">
        <f>S88*H88</f>
        <v>0</v>
      </c>
      <c r="AR88" s="14" t="s">
        <v>166</v>
      </c>
      <c r="AT88" s="14" t="s">
        <v>161</v>
      </c>
      <c r="AU88" s="14" t="s">
        <v>78</v>
      </c>
      <c r="AY88" s="14" t="s">
        <v>158</v>
      </c>
      <c r="BE88" s="224">
        <f>IF(N88="základní",J88,0)</f>
        <v>0</v>
      </c>
      <c r="BF88" s="224">
        <f>IF(N88="snížená",J88,0)</f>
        <v>0</v>
      </c>
      <c r="BG88" s="224">
        <f>IF(N88="zákl. přenesená",J88,0)</f>
        <v>0</v>
      </c>
      <c r="BH88" s="224">
        <f>IF(N88="sníž. přenesená",J88,0)</f>
        <v>0</v>
      </c>
      <c r="BI88" s="224">
        <f>IF(N88="nulová",J88,0)</f>
        <v>0</v>
      </c>
      <c r="BJ88" s="14" t="s">
        <v>78</v>
      </c>
      <c r="BK88" s="224">
        <f>ROUND(I88*H88,2)</f>
        <v>0</v>
      </c>
      <c r="BL88" s="14" t="s">
        <v>166</v>
      </c>
      <c r="BM88" s="14" t="s">
        <v>770</v>
      </c>
    </row>
    <row r="89" s="1" customFormat="1">
      <c r="B89" s="35"/>
      <c r="C89" s="36"/>
      <c r="D89" s="225" t="s">
        <v>168</v>
      </c>
      <c r="E89" s="36"/>
      <c r="F89" s="226" t="s">
        <v>769</v>
      </c>
      <c r="G89" s="36"/>
      <c r="H89" s="36"/>
      <c r="I89" s="140"/>
      <c r="J89" s="36"/>
      <c r="K89" s="36"/>
      <c r="L89" s="40"/>
      <c r="M89" s="254"/>
      <c r="N89" s="255"/>
      <c r="O89" s="255"/>
      <c r="P89" s="255"/>
      <c r="Q89" s="255"/>
      <c r="R89" s="255"/>
      <c r="S89" s="255"/>
      <c r="T89" s="256"/>
      <c r="AT89" s="14" t="s">
        <v>168</v>
      </c>
      <c r="AU89" s="14" t="s">
        <v>78</v>
      </c>
    </row>
    <row r="90" s="1" customFormat="1" ht="6.96" customHeight="1">
      <c r="B90" s="54"/>
      <c r="C90" s="55"/>
      <c r="D90" s="55"/>
      <c r="E90" s="55"/>
      <c r="F90" s="55"/>
      <c r="G90" s="55"/>
      <c r="H90" s="55"/>
      <c r="I90" s="164"/>
      <c r="J90" s="55"/>
      <c r="K90" s="55"/>
      <c r="L90" s="40"/>
    </row>
  </sheetData>
  <sheetProtection sheet="1" autoFilter="0" formatColumns="0" formatRows="0" objects="1" scenarios="1" spinCount="100000" saltValue="1yjqzR8XBOzi098l/TYf9PEYW482Iew3PuagFoyzNwSJRuGb5rYuF/wPUJav8kiKzwQWu3WosARQ2nMSFV8btw==" hashValue="GjICLQzFK+mubTrft5IGJL64v223NPZRbTiU/xTXgJy5qaNCEtQnFVtCIdmT+2jsg/I5QSt0pqz6NVTg5JnRXQ==" algorithmName="SHA-512" password="CC35"/>
  <autoFilter ref="C79:K89"/>
  <mergeCells count="9">
    <mergeCell ref="E7:H7"/>
    <mergeCell ref="E9:H9"/>
    <mergeCell ref="E18:H18"/>
    <mergeCell ref="E27:H27"/>
    <mergeCell ref="E48:H48"/>
    <mergeCell ref="E50:H50"/>
    <mergeCell ref="E70:H70"/>
    <mergeCell ref="E72:H72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Znamenaný Zdeněk, Ing.</dc:creator>
  <cp:lastModifiedBy>Znamenaný Zdeněk, Ing.</cp:lastModifiedBy>
  <dcterms:created xsi:type="dcterms:W3CDTF">2019-06-13T12:07:17Z</dcterms:created>
  <dcterms:modified xsi:type="dcterms:W3CDTF">2019-06-13T12:07:26Z</dcterms:modified>
</cp:coreProperties>
</file>