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A.1.1 - Práce na ŽSv" sheetId="2" r:id="rId2"/>
    <sheet name="A.1.2 - Materiál zajistěn..." sheetId="3" r:id="rId3"/>
    <sheet name="A.1.3 - Práce na ŽSp + Př..." sheetId="4" r:id="rId4"/>
    <sheet name="A.1.4 - Práce SSZT" sheetId="5" r:id="rId5"/>
    <sheet name="A.2.1 - Práce na ŽSv " sheetId="6" r:id="rId6"/>
    <sheet name="A.2.2 - Materiál zajištěn..." sheetId="7" r:id="rId7"/>
    <sheet name="A.2.3 - Přejezd km 1,565 ..." sheetId="8" r:id="rId8"/>
    <sheet name="A.2.4 - Práce SSZT" sheetId="9" r:id="rId9"/>
    <sheet name="A.3 - Přepravy (Sborník S..." sheetId="10" r:id="rId10"/>
    <sheet name="A.4 - VON (Sborník SŽDC 2..." sheetId="11" r:id="rId11"/>
  </sheets>
  <definedNames>
    <definedName name="_xlnm._FilterDatabase" localSheetId="1" hidden="1">'A.1.1 - Práce na ŽSv'!$C$84:$K$206</definedName>
    <definedName name="_xlnm._FilterDatabase" localSheetId="2" hidden="1">'A.1.2 - Materiál zajistěn...'!$C$84:$K$87</definedName>
    <definedName name="_xlnm._FilterDatabase" localSheetId="3" hidden="1">'A.1.3 - Práce na ŽSp + Př...'!$C$84:$K$144</definedName>
    <definedName name="_xlnm._FilterDatabase" localSheetId="4" hidden="1">'A.1.4 - Práce SSZT'!$C$84:$K$91</definedName>
    <definedName name="_xlnm._FilterDatabase" localSheetId="5" hidden="1">'A.2.1 - Práce na ŽSv '!$C$84:$K$168</definedName>
    <definedName name="_xlnm._FilterDatabase" localSheetId="6" hidden="1">'A.2.2 - Materiál zajištěn...'!$C$84:$K$93</definedName>
    <definedName name="_xlnm._FilterDatabase" localSheetId="7" hidden="1">'A.2.3 - Přejezd km 1,565 ...'!$C$84:$K$156</definedName>
    <definedName name="_xlnm._FilterDatabase" localSheetId="8" hidden="1">'A.2.4 - Práce SSZT'!$C$84:$K$91</definedName>
    <definedName name="_xlnm._FilterDatabase" localSheetId="9" hidden="1">'A.3 - Přepravy (Sborník S...'!$C$78:$K$94</definedName>
    <definedName name="_xlnm._FilterDatabase" localSheetId="10" hidden="1">'A.4 - VON (Sborník SŽDC 2...'!$C$78:$K$101</definedName>
    <definedName name="_xlnm.Print_Titles" localSheetId="1">'A.1.1 - Práce na ŽSv'!$84:$84</definedName>
    <definedName name="_xlnm.Print_Titles" localSheetId="2">'A.1.2 - Materiál zajistěn...'!$84:$84</definedName>
    <definedName name="_xlnm.Print_Titles" localSheetId="3">'A.1.3 - Práce na ŽSp + Př...'!$84:$84</definedName>
    <definedName name="_xlnm.Print_Titles" localSheetId="4">'A.1.4 - Práce SSZT'!$84:$84</definedName>
    <definedName name="_xlnm.Print_Titles" localSheetId="5">'A.2.1 - Práce na ŽSv '!$84:$84</definedName>
    <definedName name="_xlnm.Print_Titles" localSheetId="6">'A.2.2 - Materiál zajištěn...'!$84:$84</definedName>
    <definedName name="_xlnm.Print_Titles" localSheetId="7">'A.2.3 - Přejezd km 1,565 ...'!$84:$84</definedName>
    <definedName name="_xlnm.Print_Titles" localSheetId="8">'A.2.4 - Práce SSZT'!$84:$84</definedName>
    <definedName name="_xlnm.Print_Titles" localSheetId="9">'A.3 - Přepravy (Sborník S...'!$78:$78</definedName>
    <definedName name="_xlnm.Print_Titles" localSheetId="10">'A.4 - VON (Sborník SŽDC 2...'!$78:$78</definedName>
    <definedName name="_xlnm.Print_Titles" localSheetId="0">'Rekapitulace stavby'!$52:$52</definedName>
    <definedName name="_xlnm.Print_Area" localSheetId="1">'A.1.1 - Práce na ŽSv'!$C$4:$J$41,'A.1.1 - Práce na ŽSv'!$C$47:$J$64,'A.1.1 - Práce na ŽSv'!$C$70:$K$206</definedName>
    <definedName name="_xlnm.Print_Area" localSheetId="2">'A.1.2 - Materiál zajistěn...'!$C$4:$J$41,'A.1.2 - Materiál zajistěn...'!$C$47:$J$64,'A.1.2 - Materiál zajistěn...'!$C$70:$K$87</definedName>
    <definedName name="_xlnm.Print_Area" localSheetId="3">'A.1.3 - Práce na ŽSp + Př...'!$C$4:$J$41,'A.1.3 - Práce na ŽSp + Př...'!$C$47:$J$64,'A.1.3 - Práce na ŽSp + Př...'!$C$70:$K$144</definedName>
    <definedName name="_xlnm.Print_Area" localSheetId="4">'A.1.4 - Práce SSZT'!$C$4:$J$41,'A.1.4 - Práce SSZT'!$C$47:$J$64,'A.1.4 - Práce SSZT'!$C$70:$K$91</definedName>
    <definedName name="_xlnm.Print_Area" localSheetId="5">'A.2.1 - Práce na ŽSv '!$C$4:$J$41,'A.2.1 - Práce na ŽSv '!$C$47:$J$64,'A.2.1 - Práce na ŽSv '!$C$70:$K$168</definedName>
    <definedName name="_xlnm.Print_Area" localSheetId="6">'A.2.2 - Materiál zajištěn...'!$C$4:$J$41,'A.2.2 - Materiál zajištěn...'!$C$47:$J$64,'A.2.2 - Materiál zajištěn...'!$C$70:$K$93</definedName>
    <definedName name="_xlnm.Print_Area" localSheetId="7">'A.2.3 - Přejezd km 1,565 ...'!$C$4:$J$41,'A.2.3 - Přejezd km 1,565 ...'!$C$47:$J$64,'A.2.3 - Přejezd km 1,565 ...'!$C$70:$K$156</definedName>
    <definedName name="_xlnm.Print_Area" localSheetId="8">'A.2.4 - Práce SSZT'!$C$4:$J$41,'A.2.4 - Práce SSZT'!$C$47:$J$64,'A.2.4 - Práce SSZT'!$C$70:$K$91</definedName>
    <definedName name="_xlnm.Print_Area" localSheetId="9">'A.3 - Přepravy (Sborník S...'!$C$4:$J$39,'A.3 - Přepravy (Sborník S...'!$C$45:$J$60,'A.3 - Přepravy (Sborník S...'!$C$66:$K$94</definedName>
    <definedName name="_xlnm.Print_Area" localSheetId="10">'A.4 - VON (Sborník SŽDC 2...'!$C$4:$J$39,'A.4 - VON (Sborník SŽDC 2...'!$C$45:$J$60,'A.4 - VON (Sborník SŽDC 2...'!$C$66:$K$101</definedName>
    <definedName name="_xlnm.Print_Area" localSheetId="0">'Rekapitulace stavby'!$D$4:$AO$36,'Rekapitulace stavby'!$C$42:$AQ$67</definedName>
  </definedNames>
  <calcPr calcId="145621"/>
</workbook>
</file>

<file path=xl/calcChain.xml><?xml version="1.0" encoding="utf-8"?>
<calcChain xmlns="http://schemas.openxmlformats.org/spreadsheetml/2006/main">
  <c r="J37" i="11" l="1"/>
  <c r="J36" i="11"/>
  <c r="AY66" i="1"/>
  <c r="J35" i="11"/>
  <c r="AX66" i="1"/>
  <c r="BI99" i="11"/>
  <c r="BH99" i="11"/>
  <c r="BG99" i="11"/>
  <c r="BF99" i="11"/>
  <c r="T99" i="11"/>
  <c r="R99" i="11"/>
  <c r="P99" i="11"/>
  <c r="BK99" i="11"/>
  <c r="J99" i="11"/>
  <c r="BE99" i="11"/>
  <c r="BI97" i="11"/>
  <c r="BH97" i="11"/>
  <c r="BG97" i="11"/>
  <c r="BF97" i="11"/>
  <c r="T97" i="11"/>
  <c r="R97" i="11"/>
  <c r="P97" i="11"/>
  <c r="BK97" i="11"/>
  <c r="J97" i="11"/>
  <c r="BE97" i="11"/>
  <c r="BI94" i="11"/>
  <c r="BH94" i="11"/>
  <c r="BG94" i="11"/>
  <c r="BF94" i="11"/>
  <c r="T94" i="11"/>
  <c r="R94" i="11"/>
  <c r="P94" i="11"/>
  <c r="BK94" i="11"/>
  <c r="J94" i="11"/>
  <c r="BE94" i="11"/>
  <c r="BI91" i="11"/>
  <c r="BH91" i="11"/>
  <c r="BG91" i="11"/>
  <c r="BF91" i="11"/>
  <c r="F34" i="11" s="1"/>
  <c r="BA66" i="1" s="1"/>
  <c r="T91" i="11"/>
  <c r="R91" i="11"/>
  <c r="P91" i="11"/>
  <c r="BK91" i="11"/>
  <c r="J91" i="11"/>
  <c r="BE91" i="11"/>
  <c r="BI88" i="11"/>
  <c r="BH88" i="11"/>
  <c r="BG88" i="11"/>
  <c r="BF88" i="11"/>
  <c r="T88" i="11"/>
  <c r="R88" i="11"/>
  <c r="P88" i="11"/>
  <c r="BK88" i="11"/>
  <c r="J88" i="11"/>
  <c r="BE88" i="11"/>
  <c r="BI85" i="11"/>
  <c r="BH85" i="11"/>
  <c r="BG85" i="11"/>
  <c r="BF85" i="11"/>
  <c r="T85" i="11"/>
  <c r="R85" i="11"/>
  <c r="P85" i="11"/>
  <c r="BK85" i="11"/>
  <c r="J85" i="11"/>
  <c r="BE85" i="11"/>
  <c r="BI82" i="11"/>
  <c r="BH82" i="11"/>
  <c r="BG82" i="11"/>
  <c r="BF82" i="11"/>
  <c r="T82" i="11"/>
  <c r="R82" i="11"/>
  <c r="P82" i="11"/>
  <c r="BK82" i="11"/>
  <c r="J82" i="11"/>
  <c r="BE82" i="11"/>
  <c r="BI80" i="11"/>
  <c r="F37" i="11"/>
  <c r="BD66" i="1" s="1"/>
  <c r="BH80" i="11"/>
  <c r="F36" i="11"/>
  <c r="BC66" i="1" s="1"/>
  <c r="BG80" i="11"/>
  <c r="F35" i="11"/>
  <c r="BB66" i="1" s="1"/>
  <c r="BF80" i="11"/>
  <c r="J34" i="11" s="1"/>
  <c r="AW66" i="1" s="1"/>
  <c r="T80" i="11"/>
  <c r="T79" i="11" s="1"/>
  <c r="R80" i="11"/>
  <c r="P80" i="11"/>
  <c r="P79" i="11" s="1"/>
  <c r="AU66" i="1" s="1"/>
  <c r="BK80" i="11"/>
  <c r="J80" i="11"/>
  <c r="BE80" i="11"/>
  <c r="J76" i="11"/>
  <c r="F75" i="11"/>
  <c r="F73" i="11"/>
  <c r="E71" i="11"/>
  <c r="J55" i="11"/>
  <c r="F54" i="11"/>
  <c r="F52" i="11"/>
  <c r="E50" i="11"/>
  <c r="J21" i="11"/>
  <c r="E21" i="11"/>
  <c r="J54" i="11" s="1"/>
  <c r="J20" i="11"/>
  <c r="J18" i="11"/>
  <c r="E18" i="11"/>
  <c r="F76" i="11" s="1"/>
  <c r="F55" i="11"/>
  <c r="J17" i="11"/>
  <c r="J12" i="11"/>
  <c r="J73" i="11" s="1"/>
  <c r="J52" i="11"/>
  <c r="E7" i="11"/>
  <c r="E48" i="11" s="1"/>
  <c r="J37" i="10"/>
  <c r="J36" i="10"/>
  <c r="AY65" i="1" s="1"/>
  <c r="J35" i="10"/>
  <c r="AX65" i="1"/>
  <c r="BI92" i="10"/>
  <c r="BH92" i="10"/>
  <c r="BG92" i="10"/>
  <c r="BF92" i="10"/>
  <c r="T92" i="10"/>
  <c r="R92" i="10"/>
  <c r="P92" i="10"/>
  <c r="BK92" i="10"/>
  <c r="J92" i="10"/>
  <c r="BE92" i="10" s="1"/>
  <c r="BI89" i="10"/>
  <c r="BH89" i="10"/>
  <c r="BG89" i="10"/>
  <c r="BF89" i="10"/>
  <c r="T89" i="10"/>
  <c r="R89" i="10"/>
  <c r="P89" i="10"/>
  <c r="BK89" i="10"/>
  <c r="J89" i="10"/>
  <c r="BE89" i="10"/>
  <c r="BI86" i="10"/>
  <c r="BH86" i="10"/>
  <c r="BG86" i="10"/>
  <c r="BF86" i="10"/>
  <c r="T86" i="10"/>
  <c r="R86" i="10"/>
  <c r="P86" i="10"/>
  <c r="BK86" i="10"/>
  <c r="J86" i="10"/>
  <c r="BE86" i="10"/>
  <c r="BI83" i="10"/>
  <c r="BH83" i="10"/>
  <c r="BG83" i="10"/>
  <c r="BF83" i="10"/>
  <c r="T83" i="10"/>
  <c r="R83" i="10"/>
  <c r="P83" i="10"/>
  <c r="BK83" i="10"/>
  <c r="J83" i="10"/>
  <c r="BE83" i="10"/>
  <c r="BI80" i="10"/>
  <c r="F37" i="10"/>
  <c r="BD65" i="1" s="1"/>
  <c r="BH80" i="10"/>
  <c r="F36" i="10" s="1"/>
  <c r="BC65" i="1" s="1"/>
  <c r="BG80" i="10"/>
  <c r="F35" i="10"/>
  <c r="BB65" i="1" s="1"/>
  <c r="BF80" i="10"/>
  <c r="J34" i="10" s="1"/>
  <c r="AW65" i="1" s="1"/>
  <c r="T80" i="10"/>
  <c r="T79" i="10"/>
  <c r="R80" i="10"/>
  <c r="R79" i="10"/>
  <c r="P80" i="10"/>
  <c r="P79" i="10"/>
  <c r="AU65" i="1" s="1"/>
  <c r="BK80" i="10"/>
  <c r="BK79" i="10" s="1"/>
  <c r="J79" i="10" s="1"/>
  <c r="J80" i="10"/>
  <c r="BE80" i="10" s="1"/>
  <c r="J76" i="10"/>
  <c r="F75" i="10"/>
  <c r="F73" i="10"/>
  <c r="E71" i="10"/>
  <c r="J55" i="10"/>
  <c r="F54" i="10"/>
  <c r="F52" i="10"/>
  <c r="E50" i="10"/>
  <c r="J21" i="10"/>
  <c r="E21" i="10"/>
  <c r="J75" i="10" s="1"/>
  <c r="J20" i="10"/>
  <c r="J18" i="10"/>
  <c r="E18" i="10"/>
  <c r="F55" i="10" s="1"/>
  <c r="J17" i="10"/>
  <c r="J12" i="10"/>
  <c r="J52" i="10" s="1"/>
  <c r="E7" i="10"/>
  <c r="E69" i="10" s="1"/>
  <c r="J39" i="9"/>
  <c r="J38" i="9"/>
  <c r="AY64" i="1" s="1"/>
  <c r="J37" i="9"/>
  <c r="AX64" i="1" s="1"/>
  <c r="BI89" i="9"/>
  <c r="BH89" i="9"/>
  <c r="BG89" i="9"/>
  <c r="BF89" i="9"/>
  <c r="T89" i="9"/>
  <c r="R89" i="9"/>
  <c r="P89" i="9"/>
  <c r="BK89" i="9"/>
  <c r="J89" i="9"/>
  <c r="BE89" i="9" s="1"/>
  <c r="BI86" i="9"/>
  <c r="F39" i="9" s="1"/>
  <c r="BD64" i="1" s="1"/>
  <c r="BH86" i="9"/>
  <c r="F38" i="9" s="1"/>
  <c r="BC64" i="1" s="1"/>
  <c r="BG86" i="9"/>
  <c r="F37" i="9" s="1"/>
  <c r="BB64" i="1" s="1"/>
  <c r="BF86" i="9"/>
  <c r="J36" i="9"/>
  <c r="AW64" i="1" s="1"/>
  <c r="F36" i="9"/>
  <c r="BA64" i="1" s="1"/>
  <c r="T86" i="9"/>
  <c r="T85" i="9" s="1"/>
  <c r="R86" i="9"/>
  <c r="R85" i="9" s="1"/>
  <c r="P86" i="9"/>
  <c r="P85" i="9" s="1"/>
  <c r="AU64" i="1" s="1"/>
  <c r="BK86" i="9"/>
  <c r="BK85" i="9"/>
  <c r="J85" i="9" s="1"/>
  <c r="J86" i="9"/>
  <c r="BE86" i="9" s="1"/>
  <c r="J82" i="9"/>
  <c r="F81" i="9"/>
  <c r="F79" i="9"/>
  <c r="E77" i="9"/>
  <c r="J59" i="9"/>
  <c r="F58" i="9"/>
  <c r="F56" i="9"/>
  <c r="E54" i="9"/>
  <c r="J23" i="9"/>
  <c r="E23" i="9"/>
  <c r="J58" i="9" s="1"/>
  <c r="J22" i="9"/>
  <c r="J20" i="9"/>
  <c r="E20" i="9"/>
  <c r="F82" i="9" s="1"/>
  <c r="F59" i="9"/>
  <c r="J19" i="9"/>
  <c r="J14" i="9"/>
  <c r="J79" i="9" s="1"/>
  <c r="J56" i="9"/>
  <c r="E7" i="9"/>
  <c r="E50" i="9" s="1"/>
  <c r="J39" i="8"/>
  <c r="J38" i="8"/>
  <c r="AY63" i="1" s="1"/>
  <c r="J37" i="8"/>
  <c r="AX63" i="1"/>
  <c r="BI155" i="8"/>
  <c r="BH155" i="8"/>
  <c r="BG155" i="8"/>
  <c r="BF155" i="8"/>
  <c r="T155" i="8"/>
  <c r="R155" i="8"/>
  <c r="P155" i="8"/>
  <c r="BK155" i="8"/>
  <c r="J155" i="8"/>
  <c r="BE155" i="8" s="1"/>
  <c r="BI153" i="8"/>
  <c r="BH153" i="8"/>
  <c r="BG153" i="8"/>
  <c r="BF153" i="8"/>
  <c r="T153" i="8"/>
  <c r="R153" i="8"/>
  <c r="P153" i="8"/>
  <c r="BK153" i="8"/>
  <c r="J153" i="8"/>
  <c r="BE153" i="8"/>
  <c r="BI151" i="8"/>
  <c r="BH151" i="8"/>
  <c r="BG151" i="8"/>
  <c r="BF151" i="8"/>
  <c r="T151" i="8"/>
  <c r="R151" i="8"/>
  <c r="P151" i="8"/>
  <c r="BK151" i="8"/>
  <c r="J151" i="8"/>
  <c r="BE151" i="8" s="1"/>
  <c r="BI149" i="8"/>
  <c r="BH149" i="8"/>
  <c r="BG149" i="8"/>
  <c r="BF149" i="8"/>
  <c r="T149" i="8"/>
  <c r="R149" i="8"/>
  <c r="P149" i="8"/>
  <c r="BK149" i="8"/>
  <c r="J149" i="8"/>
  <c r="BE149" i="8"/>
  <c r="BI147" i="8"/>
  <c r="BH147" i="8"/>
  <c r="BG147" i="8"/>
  <c r="BF147" i="8"/>
  <c r="T147" i="8"/>
  <c r="R147" i="8"/>
  <c r="P147" i="8"/>
  <c r="BK147" i="8"/>
  <c r="J147" i="8"/>
  <c r="BE147" i="8"/>
  <c r="BI145" i="8"/>
  <c r="BH145" i="8"/>
  <c r="BG145" i="8"/>
  <c r="BF145" i="8"/>
  <c r="T145" i="8"/>
  <c r="R145" i="8"/>
  <c r="P145" i="8"/>
  <c r="BK145" i="8"/>
  <c r="J145" i="8"/>
  <c r="BE145" i="8"/>
  <c r="BI143" i="8"/>
  <c r="BH143" i="8"/>
  <c r="BG143" i="8"/>
  <c r="BF143" i="8"/>
  <c r="T143" i="8"/>
  <c r="R143" i="8"/>
  <c r="P143" i="8"/>
  <c r="BK143" i="8"/>
  <c r="J143" i="8"/>
  <c r="BE143" i="8"/>
  <c r="BI140" i="8"/>
  <c r="BH140" i="8"/>
  <c r="BG140" i="8"/>
  <c r="BF140" i="8"/>
  <c r="T140" i="8"/>
  <c r="R140" i="8"/>
  <c r="P140" i="8"/>
  <c r="BK140" i="8"/>
  <c r="J140" i="8"/>
  <c r="BE140" i="8"/>
  <c r="BI126" i="8"/>
  <c r="BH126" i="8"/>
  <c r="BG126" i="8"/>
  <c r="BF126" i="8"/>
  <c r="T126" i="8"/>
  <c r="R126" i="8"/>
  <c r="P126" i="8"/>
  <c r="BK126" i="8"/>
  <c r="J126" i="8"/>
  <c r="BE126" i="8"/>
  <c r="BI123" i="8"/>
  <c r="BH123" i="8"/>
  <c r="BG123" i="8"/>
  <c r="BF123" i="8"/>
  <c r="T123" i="8"/>
  <c r="R123" i="8"/>
  <c r="P123" i="8"/>
  <c r="BK123" i="8"/>
  <c r="J123" i="8"/>
  <c r="BE123" i="8"/>
  <c r="BI120" i="8"/>
  <c r="BH120" i="8"/>
  <c r="BG120" i="8"/>
  <c r="BF120" i="8"/>
  <c r="T120" i="8"/>
  <c r="R120" i="8"/>
  <c r="P120" i="8"/>
  <c r="BK120" i="8"/>
  <c r="J120" i="8"/>
  <c r="BE120" i="8"/>
  <c r="BI117" i="8"/>
  <c r="BH117" i="8"/>
  <c r="BG117" i="8"/>
  <c r="BF117" i="8"/>
  <c r="T117" i="8"/>
  <c r="R117" i="8"/>
  <c r="P117" i="8"/>
  <c r="BK117" i="8"/>
  <c r="J117" i="8"/>
  <c r="BE117" i="8"/>
  <c r="BI112" i="8"/>
  <c r="BH112" i="8"/>
  <c r="BG112" i="8"/>
  <c r="BF112" i="8"/>
  <c r="T112" i="8"/>
  <c r="R112" i="8"/>
  <c r="P112" i="8"/>
  <c r="BK112" i="8"/>
  <c r="J112" i="8"/>
  <c r="BE112" i="8"/>
  <c r="BI109" i="8"/>
  <c r="BH109" i="8"/>
  <c r="BG109" i="8"/>
  <c r="BF109" i="8"/>
  <c r="T109" i="8"/>
  <c r="R109" i="8"/>
  <c r="P109" i="8"/>
  <c r="BK109" i="8"/>
  <c r="J109" i="8"/>
  <c r="BE109" i="8"/>
  <c r="BI106" i="8"/>
  <c r="BH106" i="8"/>
  <c r="BG106" i="8"/>
  <c r="BF106" i="8"/>
  <c r="T106" i="8"/>
  <c r="R106" i="8"/>
  <c r="P106" i="8"/>
  <c r="BK106" i="8"/>
  <c r="J106" i="8"/>
  <c r="BE106" i="8"/>
  <c r="BI94" i="8"/>
  <c r="BH94" i="8"/>
  <c r="BG94" i="8"/>
  <c r="BF94" i="8"/>
  <c r="T94" i="8"/>
  <c r="R94" i="8"/>
  <c r="P94" i="8"/>
  <c r="BK94" i="8"/>
  <c r="J94" i="8"/>
  <c r="BE94" i="8"/>
  <c r="BI92" i="8"/>
  <c r="BH92" i="8"/>
  <c r="BG92" i="8"/>
  <c r="BF92" i="8"/>
  <c r="T92" i="8"/>
  <c r="R92" i="8"/>
  <c r="P92" i="8"/>
  <c r="BK92" i="8"/>
  <c r="J92" i="8"/>
  <c r="BE92" i="8"/>
  <c r="BI89" i="8"/>
  <c r="BH89" i="8"/>
  <c r="BG89" i="8"/>
  <c r="BF89" i="8"/>
  <c r="T89" i="8"/>
  <c r="R89" i="8"/>
  <c r="P89" i="8"/>
  <c r="BK89" i="8"/>
  <c r="J89" i="8"/>
  <c r="BE89" i="8"/>
  <c r="BI86" i="8"/>
  <c r="F39" i="8"/>
  <c r="BD63" i="1" s="1"/>
  <c r="BH86" i="8"/>
  <c r="F38" i="8" s="1"/>
  <c r="BC63" i="1" s="1"/>
  <c r="BG86" i="8"/>
  <c r="F37" i="8"/>
  <c r="BB63" i="1" s="1"/>
  <c r="BF86" i="8"/>
  <c r="J36" i="8" s="1"/>
  <c r="AW63" i="1" s="1"/>
  <c r="T86" i="8"/>
  <c r="T85" i="8"/>
  <c r="R86" i="8"/>
  <c r="R85" i="8"/>
  <c r="P86" i="8"/>
  <c r="P85" i="8"/>
  <c r="AU63" i="1" s="1"/>
  <c r="BK86" i="8"/>
  <c r="BK85" i="8" s="1"/>
  <c r="J85" i="8" s="1"/>
  <c r="J86" i="8"/>
  <c r="BE86" i="8" s="1"/>
  <c r="J82" i="8"/>
  <c r="F81" i="8"/>
  <c r="F79" i="8"/>
  <c r="E77" i="8"/>
  <c r="J59" i="8"/>
  <c r="F58" i="8"/>
  <c r="F56" i="8"/>
  <c r="E54" i="8"/>
  <c r="J23" i="8"/>
  <c r="E23" i="8"/>
  <c r="J81" i="8" s="1"/>
  <c r="J22" i="8"/>
  <c r="J20" i="8"/>
  <c r="E20" i="8"/>
  <c r="F59" i="8" s="1"/>
  <c r="F82" i="8"/>
  <c r="J19" i="8"/>
  <c r="J14" i="8"/>
  <c r="J56" i="8" s="1"/>
  <c r="J79" i="8"/>
  <c r="E7" i="8"/>
  <c r="E73" i="8" s="1"/>
  <c r="J39" i="7"/>
  <c r="J38" i="7"/>
  <c r="AY62" i="1" s="1"/>
  <c r="J37" i="7"/>
  <c r="AX62" i="1" s="1"/>
  <c r="BI92" i="7"/>
  <c r="BH92" i="7"/>
  <c r="BG92" i="7"/>
  <c r="BF92" i="7"/>
  <c r="T92" i="7"/>
  <c r="R92" i="7"/>
  <c r="P92" i="7"/>
  <c r="BK92" i="7"/>
  <c r="J92" i="7"/>
  <c r="BE92" i="7" s="1"/>
  <c r="BI90" i="7"/>
  <c r="BH90" i="7"/>
  <c r="BG90" i="7"/>
  <c r="BF90" i="7"/>
  <c r="T90" i="7"/>
  <c r="R90" i="7"/>
  <c r="P90" i="7"/>
  <c r="BK90" i="7"/>
  <c r="J90" i="7"/>
  <c r="BE90" i="7" s="1"/>
  <c r="BI88" i="7"/>
  <c r="BH88" i="7"/>
  <c r="BG88" i="7"/>
  <c r="BF88" i="7"/>
  <c r="T88" i="7"/>
  <c r="R88" i="7"/>
  <c r="P88" i="7"/>
  <c r="BK88" i="7"/>
  <c r="J88" i="7"/>
  <c r="BE88" i="7" s="1"/>
  <c r="BI86" i="7"/>
  <c r="F39" i="7" s="1"/>
  <c r="BD62" i="1" s="1"/>
  <c r="BH86" i="7"/>
  <c r="F38" i="7"/>
  <c r="BC62" i="1" s="1"/>
  <c r="BG86" i="7"/>
  <c r="F37" i="7" s="1"/>
  <c r="BB62" i="1" s="1"/>
  <c r="BF86" i="7"/>
  <c r="J36" i="7"/>
  <c r="AW62" i="1" s="1"/>
  <c r="F36" i="7"/>
  <c r="BA62" i="1" s="1"/>
  <c r="T86" i="7"/>
  <c r="T85" i="7" s="1"/>
  <c r="R86" i="7"/>
  <c r="R85" i="7" s="1"/>
  <c r="P86" i="7"/>
  <c r="P85" i="7" s="1"/>
  <c r="AU62" i="1" s="1"/>
  <c r="BK86" i="7"/>
  <c r="BK85" i="7"/>
  <c r="J85" i="7" s="1"/>
  <c r="J86" i="7"/>
  <c r="BE86" i="7"/>
  <c r="J82" i="7"/>
  <c r="F81" i="7"/>
  <c r="F79" i="7"/>
  <c r="E77" i="7"/>
  <c r="J59" i="7"/>
  <c r="F58" i="7"/>
  <c r="F56" i="7"/>
  <c r="E54" i="7"/>
  <c r="J23" i="7"/>
  <c r="E23" i="7"/>
  <c r="J58" i="7" s="1"/>
  <c r="J81" i="7"/>
  <c r="J22" i="7"/>
  <c r="J20" i="7"/>
  <c r="E20" i="7"/>
  <c r="F82" i="7" s="1"/>
  <c r="J19" i="7"/>
  <c r="J14" i="7"/>
  <c r="J79" i="7" s="1"/>
  <c r="E7" i="7"/>
  <c r="E50" i="7" s="1"/>
  <c r="E73" i="7"/>
  <c r="J39" i="6"/>
  <c r="J38" i="6"/>
  <c r="AY61" i="1"/>
  <c r="J37" i="6"/>
  <c r="AX61" i="1"/>
  <c r="BI167" i="6"/>
  <c r="BH167" i="6"/>
  <c r="BG167" i="6"/>
  <c r="BF167" i="6"/>
  <c r="T167" i="6"/>
  <c r="R167" i="6"/>
  <c r="P167" i="6"/>
  <c r="BK167" i="6"/>
  <c r="J167" i="6"/>
  <c r="BE167" i="6"/>
  <c r="BI164" i="6"/>
  <c r="BH164" i="6"/>
  <c r="BG164" i="6"/>
  <c r="BF164" i="6"/>
  <c r="T164" i="6"/>
  <c r="R164" i="6"/>
  <c r="P164" i="6"/>
  <c r="BK164" i="6"/>
  <c r="J164" i="6"/>
  <c r="BE164" i="6"/>
  <c r="BI162" i="6"/>
  <c r="BH162" i="6"/>
  <c r="BG162" i="6"/>
  <c r="BF162" i="6"/>
  <c r="T162" i="6"/>
  <c r="R162" i="6"/>
  <c r="P162" i="6"/>
  <c r="BK162" i="6"/>
  <c r="J162" i="6"/>
  <c r="BE162" i="6"/>
  <c r="BI160" i="6"/>
  <c r="BH160" i="6"/>
  <c r="BG160" i="6"/>
  <c r="BF160" i="6"/>
  <c r="T160" i="6"/>
  <c r="R160" i="6"/>
  <c r="P160" i="6"/>
  <c r="BK160" i="6"/>
  <c r="J160" i="6"/>
  <c r="BE160" i="6"/>
  <c r="BI158" i="6"/>
  <c r="BH158" i="6"/>
  <c r="BG158" i="6"/>
  <c r="BF158" i="6"/>
  <c r="T158" i="6"/>
  <c r="R158" i="6"/>
  <c r="P158" i="6"/>
  <c r="BK158" i="6"/>
  <c r="J158" i="6"/>
  <c r="BE158" i="6"/>
  <c r="BI156" i="6"/>
  <c r="BH156" i="6"/>
  <c r="BG156" i="6"/>
  <c r="BF156" i="6"/>
  <c r="T156" i="6"/>
  <c r="R156" i="6"/>
  <c r="P156" i="6"/>
  <c r="BK156" i="6"/>
  <c r="J156" i="6"/>
  <c r="BE156" i="6"/>
  <c r="BI154" i="6"/>
  <c r="BH154" i="6"/>
  <c r="BG154" i="6"/>
  <c r="BF154" i="6"/>
  <c r="T154" i="6"/>
  <c r="R154" i="6"/>
  <c r="P154" i="6"/>
  <c r="BK154" i="6"/>
  <c r="J154" i="6"/>
  <c r="BE154" i="6"/>
  <c r="BI152" i="6"/>
  <c r="BH152" i="6"/>
  <c r="BG152" i="6"/>
  <c r="BF152" i="6"/>
  <c r="T152" i="6"/>
  <c r="R152" i="6"/>
  <c r="P152" i="6"/>
  <c r="BK152" i="6"/>
  <c r="J152" i="6"/>
  <c r="BE152" i="6"/>
  <c r="BI150" i="6"/>
  <c r="BH150" i="6"/>
  <c r="BG150" i="6"/>
  <c r="BF150" i="6"/>
  <c r="T150" i="6"/>
  <c r="R150" i="6"/>
  <c r="P150" i="6"/>
  <c r="BK150" i="6"/>
  <c r="J150" i="6"/>
  <c r="BE150" i="6"/>
  <c r="BI148" i="6"/>
  <c r="BH148" i="6"/>
  <c r="BG148" i="6"/>
  <c r="BF148" i="6"/>
  <c r="T148" i="6"/>
  <c r="R148" i="6"/>
  <c r="P148" i="6"/>
  <c r="BK148" i="6"/>
  <c r="J148" i="6"/>
  <c r="BE148" i="6"/>
  <c r="BI146" i="6"/>
  <c r="BH146" i="6"/>
  <c r="BG146" i="6"/>
  <c r="BF146" i="6"/>
  <c r="T146" i="6"/>
  <c r="R146" i="6"/>
  <c r="P146" i="6"/>
  <c r="BK146" i="6"/>
  <c r="J146" i="6"/>
  <c r="BE146" i="6"/>
  <c r="BI144" i="6"/>
  <c r="BH144" i="6"/>
  <c r="BG144" i="6"/>
  <c r="BF144" i="6"/>
  <c r="T144" i="6"/>
  <c r="R144" i="6"/>
  <c r="P144" i="6"/>
  <c r="BK144" i="6"/>
  <c r="J144" i="6"/>
  <c r="BE144" i="6"/>
  <c r="BI141" i="6"/>
  <c r="BH141" i="6"/>
  <c r="BG141" i="6"/>
  <c r="BF141" i="6"/>
  <c r="T141" i="6"/>
  <c r="R141" i="6"/>
  <c r="P141" i="6"/>
  <c r="BK141" i="6"/>
  <c r="J141" i="6"/>
  <c r="BE141" i="6"/>
  <c r="BI138" i="6"/>
  <c r="BH138" i="6"/>
  <c r="BG138" i="6"/>
  <c r="BF138" i="6"/>
  <c r="T138" i="6"/>
  <c r="R138" i="6"/>
  <c r="P138" i="6"/>
  <c r="BK138" i="6"/>
  <c r="J138" i="6"/>
  <c r="BE138" i="6"/>
  <c r="BI136" i="6"/>
  <c r="BH136" i="6"/>
  <c r="BG136" i="6"/>
  <c r="BF136" i="6"/>
  <c r="T136" i="6"/>
  <c r="R136" i="6"/>
  <c r="P136" i="6"/>
  <c r="BK136" i="6"/>
  <c r="J136" i="6"/>
  <c r="BE136" i="6"/>
  <c r="BI133" i="6"/>
  <c r="BH133" i="6"/>
  <c r="BG133" i="6"/>
  <c r="BF133" i="6"/>
  <c r="T133" i="6"/>
  <c r="R133" i="6"/>
  <c r="P133" i="6"/>
  <c r="BK133" i="6"/>
  <c r="J133" i="6"/>
  <c r="BE133" i="6"/>
  <c r="BI127" i="6"/>
  <c r="BH127" i="6"/>
  <c r="BG127" i="6"/>
  <c r="BF127" i="6"/>
  <c r="T127" i="6"/>
  <c r="R127" i="6"/>
  <c r="P127" i="6"/>
  <c r="BK127" i="6"/>
  <c r="J127" i="6"/>
  <c r="BE127" i="6"/>
  <c r="BI124" i="6"/>
  <c r="BH124" i="6"/>
  <c r="BG124" i="6"/>
  <c r="BF124" i="6"/>
  <c r="T124" i="6"/>
  <c r="R124" i="6"/>
  <c r="P124" i="6"/>
  <c r="BK124" i="6"/>
  <c r="J124" i="6"/>
  <c r="BE124" i="6"/>
  <c r="BI119" i="6"/>
  <c r="BH119" i="6"/>
  <c r="BG119" i="6"/>
  <c r="BF119" i="6"/>
  <c r="T119" i="6"/>
  <c r="R119" i="6"/>
  <c r="P119" i="6"/>
  <c r="BK119" i="6"/>
  <c r="J119" i="6"/>
  <c r="BE119" i="6"/>
  <c r="BI114" i="6"/>
  <c r="BH114" i="6"/>
  <c r="BG114" i="6"/>
  <c r="BF114" i="6"/>
  <c r="T114" i="6"/>
  <c r="R114" i="6"/>
  <c r="P114" i="6"/>
  <c r="BK114" i="6"/>
  <c r="J114" i="6"/>
  <c r="BE114" i="6"/>
  <c r="BI112" i="6"/>
  <c r="BH112" i="6"/>
  <c r="BG112" i="6"/>
  <c r="BF112" i="6"/>
  <c r="T112" i="6"/>
  <c r="R112" i="6"/>
  <c r="P112" i="6"/>
  <c r="BK112" i="6"/>
  <c r="J112" i="6"/>
  <c r="BE112" i="6"/>
  <c r="BI110" i="6"/>
  <c r="BH110" i="6"/>
  <c r="BG110" i="6"/>
  <c r="BF110" i="6"/>
  <c r="T110" i="6"/>
  <c r="R110" i="6"/>
  <c r="P110" i="6"/>
  <c r="BK110" i="6"/>
  <c r="J110" i="6"/>
  <c r="BE110" i="6"/>
  <c r="BI107" i="6"/>
  <c r="BH107" i="6"/>
  <c r="BG107" i="6"/>
  <c r="BF107" i="6"/>
  <c r="T107" i="6"/>
  <c r="R107" i="6"/>
  <c r="P107" i="6"/>
  <c r="BK107" i="6"/>
  <c r="J107" i="6"/>
  <c r="BE107" i="6"/>
  <c r="BI104" i="6"/>
  <c r="BH104" i="6"/>
  <c r="BG104" i="6"/>
  <c r="BF104" i="6"/>
  <c r="T104" i="6"/>
  <c r="R104" i="6"/>
  <c r="P104" i="6"/>
  <c r="BK104" i="6"/>
  <c r="J104" i="6"/>
  <c r="BE104" i="6"/>
  <c r="BI101" i="6"/>
  <c r="BH101" i="6"/>
  <c r="BG101" i="6"/>
  <c r="BF101" i="6"/>
  <c r="T101" i="6"/>
  <c r="R101" i="6"/>
  <c r="P101" i="6"/>
  <c r="BK101" i="6"/>
  <c r="J101" i="6"/>
  <c r="BE101" i="6"/>
  <c r="BI98" i="6"/>
  <c r="BH98" i="6"/>
  <c r="BG98" i="6"/>
  <c r="BF98" i="6"/>
  <c r="T98" i="6"/>
  <c r="R98" i="6"/>
  <c r="P98" i="6"/>
  <c r="BK98" i="6"/>
  <c r="J98" i="6"/>
  <c r="BE98" i="6"/>
  <c r="BI95" i="6"/>
  <c r="BH95" i="6"/>
  <c r="BG95" i="6"/>
  <c r="BF95" i="6"/>
  <c r="T95" i="6"/>
  <c r="R95" i="6"/>
  <c r="P95" i="6"/>
  <c r="BK95" i="6"/>
  <c r="J95" i="6"/>
  <c r="BE95" i="6"/>
  <c r="BI92" i="6"/>
  <c r="BH92" i="6"/>
  <c r="BG92" i="6"/>
  <c r="BF92" i="6"/>
  <c r="T92" i="6"/>
  <c r="R92" i="6"/>
  <c r="P92" i="6"/>
  <c r="BK92" i="6"/>
  <c r="J92" i="6"/>
  <c r="BE92" i="6"/>
  <c r="BI89" i="6"/>
  <c r="BH89" i="6"/>
  <c r="BG89" i="6"/>
  <c r="BF89" i="6"/>
  <c r="T89" i="6"/>
  <c r="R89" i="6"/>
  <c r="P89" i="6"/>
  <c r="BK89" i="6"/>
  <c r="J89" i="6"/>
  <c r="BE89" i="6"/>
  <c r="BI86" i="6"/>
  <c r="F39" i="6"/>
  <c r="BD61" i="1" s="1"/>
  <c r="BH86" i="6"/>
  <c r="F38" i="6" s="1"/>
  <c r="BC61" i="1" s="1"/>
  <c r="BG86" i="6"/>
  <c r="F37" i="6"/>
  <c r="BB61" i="1" s="1"/>
  <c r="BF86" i="6"/>
  <c r="F36" i="6" s="1"/>
  <c r="BA61" i="1" s="1"/>
  <c r="T86" i="6"/>
  <c r="T85" i="6"/>
  <c r="R86" i="6"/>
  <c r="R85" i="6"/>
  <c r="P86" i="6"/>
  <c r="P85" i="6"/>
  <c r="AU61" i="1" s="1"/>
  <c r="BK86" i="6"/>
  <c r="BK85" i="6" s="1"/>
  <c r="J85" i="6" s="1"/>
  <c r="J86" i="6"/>
  <c r="BE86" i="6" s="1"/>
  <c r="J82" i="6"/>
  <c r="F81" i="6"/>
  <c r="F79" i="6"/>
  <c r="E77" i="6"/>
  <c r="J59" i="6"/>
  <c r="F58" i="6"/>
  <c r="F56" i="6"/>
  <c r="E54" i="6"/>
  <c r="J23" i="6"/>
  <c r="E23" i="6"/>
  <c r="J81" i="6" s="1"/>
  <c r="J22" i="6"/>
  <c r="J20" i="6"/>
  <c r="E20" i="6"/>
  <c r="F59" i="6" s="1"/>
  <c r="F82" i="6"/>
  <c r="J19" i="6"/>
  <c r="J14" i="6"/>
  <c r="J56" i="6" s="1"/>
  <c r="J79" i="6"/>
  <c r="E7" i="6"/>
  <c r="E73" i="6" s="1"/>
  <c r="J39" i="5"/>
  <c r="J38" i="5"/>
  <c r="AY59" i="1" s="1"/>
  <c r="J37" i="5"/>
  <c r="AX59" i="1" s="1"/>
  <c r="BI89" i="5"/>
  <c r="BH89" i="5"/>
  <c r="BG89" i="5"/>
  <c r="BF89" i="5"/>
  <c r="T89" i="5"/>
  <c r="R89" i="5"/>
  <c r="P89" i="5"/>
  <c r="BK89" i="5"/>
  <c r="J89" i="5"/>
  <c r="BE89" i="5" s="1"/>
  <c r="BI86" i="5"/>
  <c r="F39" i="5" s="1"/>
  <c r="BD59" i="1" s="1"/>
  <c r="BH86" i="5"/>
  <c r="F38" i="5"/>
  <c r="BC59" i="1" s="1"/>
  <c r="BG86" i="5"/>
  <c r="F37" i="5" s="1"/>
  <c r="BB59" i="1" s="1"/>
  <c r="BF86" i="5"/>
  <c r="J36" i="5"/>
  <c r="AW59" i="1" s="1"/>
  <c r="F36" i="5"/>
  <c r="BA59" i="1" s="1"/>
  <c r="T86" i="5"/>
  <c r="T85" i="5" s="1"/>
  <c r="R86" i="5"/>
  <c r="R85" i="5" s="1"/>
  <c r="P86" i="5"/>
  <c r="P85" i="5" s="1"/>
  <c r="AU59" i="1" s="1"/>
  <c r="BK86" i="5"/>
  <c r="BK85" i="5"/>
  <c r="J85" i="5" s="1"/>
  <c r="J86" i="5"/>
  <c r="BE86" i="5"/>
  <c r="F35" i="5" s="1"/>
  <c r="AZ59" i="1" s="1"/>
  <c r="J82" i="5"/>
  <c r="F81" i="5"/>
  <c r="F79" i="5"/>
  <c r="E77" i="5"/>
  <c r="J59" i="5"/>
  <c r="F58" i="5"/>
  <c r="F56" i="5"/>
  <c r="E54" i="5"/>
  <c r="J23" i="5"/>
  <c r="E23" i="5"/>
  <c r="J58" i="5" s="1"/>
  <c r="J81" i="5"/>
  <c r="J22" i="5"/>
  <c r="J20" i="5"/>
  <c r="E20" i="5"/>
  <c r="F82" i="5" s="1"/>
  <c r="F59" i="5"/>
  <c r="J19" i="5"/>
  <c r="J14" i="5"/>
  <c r="J79" i="5" s="1"/>
  <c r="J56" i="5"/>
  <c r="E7" i="5"/>
  <c r="E50" i="5" s="1"/>
  <c r="E73" i="5"/>
  <c r="J39" i="4"/>
  <c r="J38" i="4"/>
  <c r="AY58" i="1"/>
  <c r="J37" i="4"/>
  <c r="AX58" i="1"/>
  <c r="BI143" i="4"/>
  <c r="BH143" i="4"/>
  <c r="BG143" i="4"/>
  <c r="BF143" i="4"/>
  <c r="T143" i="4"/>
  <c r="R143" i="4"/>
  <c r="P143" i="4"/>
  <c r="BK143" i="4"/>
  <c r="J143" i="4"/>
  <c r="BE143" i="4"/>
  <c r="BI141" i="4"/>
  <c r="BH141" i="4"/>
  <c r="BG141" i="4"/>
  <c r="BF141" i="4"/>
  <c r="T141" i="4"/>
  <c r="R141" i="4"/>
  <c r="P141" i="4"/>
  <c r="BK141" i="4"/>
  <c r="J141" i="4"/>
  <c r="BE141" i="4"/>
  <c r="BI139" i="4"/>
  <c r="BH139" i="4"/>
  <c r="BG139" i="4"/>
  <c r="BF139" i="4"/>
  <c r="T139" i="4"/>
  <c r="R139" i="4"/>
  <c r="P139" i="4"/>
  <c r="BK139" i="4"/>
  <c r="J139" i="4"/>
  <c r="BE139" i="4"/>
  <c r="BI130" i="4"/>
  <c r="BH130" i="4"/>
  <c r="BG130" i="4"/>
  <c r="BF130" i="4"/>
  <c r="T130" i="4"/>
  <c r="R130" i="4"/>
  <c r="P130" i="4"/>
  <c r="BK130" i="4"/>
  <c r="J130" i="4"/>
  <c r="BE130" i="4"/>
  <c r="BI127" i="4"/>
  <c r="BH127" i="4"/>
  <c r="BG127" i="4"/>
  <c r="BF127" i="4"/>
  <c r="T127" i="4"/>
  <c r="R127" i="4"/>
  <c r="P127" i="4"/>
  <c r="BK127" i="4"/>
  <c r="J127" i="4"/>
  <c r="BE127" i="4"/>
  <c r="BI120" i="4"/>
  <c r="BH120" i="4"/>
  <c r="BG120" i="4"/>
  <c r="BF120" i="4"/>
  <c r="T120" i="4"/>
  <c r="R120" i="4"/>
  <c r="P120" i="4"/>
  <c r="BK120" i="4"/>
  <c r="J120" i="4"/>
  <c r="BE120" i="4"/>
  <c r="BI113" i="4"/>
  <c r="BH113" i="4"/>
  <c r="BG113" i="4"/>
  <c r="BF113" i="4"/>
  <c r="T113" i="4"/>
  <c r="R113" i="4"/>
  <c r="P113" i="4"/>
  <c r="BK113" i="4"/>
  <c r="J113" i="4"/>
  <c r="BE113" i="4"/>
  <c r="BI109" i="4"/>
  <c r="BH109" i="4"/>
  <c r="BG109" i="4"/>
  <c r="BF109" i="4"/>
  <c r="T109" i="4"/>
  <c r="R109" i="4"/>
  <c r="P109" i="4"/>
  <c r="BK109" i="4"/>
  <c r="J109" i="4"/>
  <c r="BE109" i="4"/>
  <c r="BI102" i="4"/>
  <c r="BH102" i="4"/>
  <c r="BG102" i="4"/>
  <c r="BF102" i="4"/>
  <c r="T102" i="4"/>
  <c r="R102" i="4"/>
  <c r="P102" i="4"/>
  <c r="BK102" i="4"/>
  <c r="J102" i="4"/>
  <c r="BE102" i="4"/>
  <c r="BI99" i="4"/>
  <c r="BH99" i="4"/>
  <c r="BG99" i="4"/>
  <c r="BF99" i="4"/>
  <c r="T99" i="4"/>
  <c r="R99" i="4"/>
  <c r="P99" i="4"/>
  <c r="BK99" i="4"/>
  <c r="J99" i="4"/>
  <c r="BE99" i="4"/>
  <c r="BI97" i="4"/>
  <c r="BH97" i="4"/>
  <c r="BG97" i="4"/>
  <c r="BF97" i="4"/>
  <c r="T97" i="4"/>
  <c r="R97" i="4"/>
  <c r="P97" i="4"/>
  <c r="BK97" i="4"/>
  <c r="J97" i="4"/>
  <c r="BE97" i="4"/>
  <c r="BI94" i="4"/>
  <c r="BH94" i="4"/>
  <c r="BG94" i="4"/>
  <c r="BF94" i="4"/>
  <c r="T94" i="4"/>
  <c r="R94" i="4"/>
  <c r="P94" i="4"/>
  <c r="BK94" i="4"/>
  <c r="J94" i="4"/>
  <c r="BE94" i="4"/>
  <c r="BI88" i="4"/>
  <c r="BH88" i="4"/>
  <c r="BG88" i="4"/>
  <c r="BF88" i="4"/>
  <c r="T88" i="4"/>
  <c r="R88" i="4"/>
  <c r="P88" i="4"/>
  <c r="BK88" i="4"/>
  <c r="J88" i="4"/>
  <c r="BE88" i="4"/>
  <c r="BI86" i="4"/>
  <c r="F39" i="4"/>
  <c r="BD58" i="1" s="1"/>
  <c r="BH86" i="4"/>
  <c r="F38" i="4" s="1"/>
  <c r="BC58" i="1" s="1"/>
  <c r="BG86" i="4"/>
  <c r="F37" i="4"/>
  <c r="BB58" i="1" s="1"/>
  <c r="BF86" i="4"/>
  <c r="J36" i="4" s="1"/>
  <c r="AW58" i="1" s="1"/>
  <c r="T86" i="4"/>
  <c r="T85" i="4"/>
  <c r="R86" i="4"/>
  <c r="R85" i="4"/>
  <c r="P86" i="4"/>
  <c r="P85" i="4"/>
  <c r="AU58" i="1" s="1"/>
  <c r="BK86" i="4"/>
  <c r="BK85" i="4" s="1"/>
  <c r="J85" i="4" s="1"/>
  <c r="J86" i="4"/>
  <c r="BE86" i="4" s="1"/>
  <c r="J82" i="4"/>
  <c r="F81" i="4"/>
  <c r="F79" i="4"/>
  <c r="E77" i="4"/>
  <c r="J59" i="4"/>
  <c r="F58" i="4"/>
  <c r="F56" i="4"/>
  <c r="E54" i="4"/>
  <c r="J23" i="4"/>
  <c r="E23" i="4"/>
  <c r="J81" i="4" s="1"/>
  <c r="J58" i="4"/>
  <c r="J22" i="4"/>
  <c r="J20" i="4"/>
  <c r="E20" i="4"/>
  <c r="F59" i="4" s="1"/>
  <c r="F82" i="4"/>
  <c r="J19" i="4"/>
  <c r="J14" i="4"/>
  <c r="J56" i="4" s="1"/>
  <c r="J79" i="4"/>
  <c r="E7" i="4"/>
  <c r="E73" i="4" s="1"/>
  <c r="E50" i="4"/>
  <c r="J39" i="3"/>
  <c r="J38" i="3"/>
  <c r="AY57" i="1" s="1"/>
  <c r="J37" i="3"/>
  <c r="AX57" i="1" s="1"/>
  <c r="BI86" i="3"/>
  <c r="F39" i="3" s="1"/>
  <c r="BD57" i="1" s="1"/>
  <c r="BH86" i="3"/>
  <c r="F38" i="3"/>
  <c r="BC57" i="1" s="1"/>
  <c r="BG86" i="3"/>
  <c r="F37" i="3" s="1"/>
  <c r="BB57" i="1" s="1"/>
  <c r="BF86" i="3"/>
  <c r="J36" i="3"/>
  <c r="AW57" i="1" s="1"/>
  <c r="F36" i="3"/>
  <c r="BA57" i="1" s="1"/>
  <c r="T86" i="3"/>
  <c r="T85" i="3" s="1"/>
  <c r="R86" i="3"/>
  <c r="R85" i="3" s="1"/>
  <c r="P86" i="3"/>
  <c r="P85" i="3" s="1"/>
  <c r="AU57" i="1" s="1"/>
  <c r="BK86" i="3"/>
  <c r="BK85" i="3"/>
  <c r="J85" i="3" s="1"/>
  <c r="J86" i="3"/>
  <c r="BE86" i="3"/>
  <c r="F35" i="3" s="1"/>
  <c r="AZ57" i="1" s="1"/>
  <c r="J82" i="3"/>
  <c r="F81" i="3"/>
  <c r="F79" i="3"/>
  <c r="E77" i="3"/>
  <c r="J59" i="3"/>
  <c r="F58" i="3"/>
  <c r="F56" i="3"/>
  <c r="E54" i="3"/>
  <c r="J23" i="3"/>
  <c r="E23" i="3"/>
  <c r="J58" i="3" s="1"/>
  <c r="J81" i="3"/>
  <c r="J22" i="3"/>
  <c r="J20" i="3"/>
  <c r="E20" i="3"/>
  <c r="F82" i="3" s="1"/>
  <c r="F59" i="3"/>
  <c r="J19" i="3"/>
  <c r="J14" i="3"/>
  <c r="J79" i="3" s="1"/>
  <c r="J56" i="3"/>
  <c r="E7" i="3"/>
  <c r="E50" i="3" s="1"/>
  <c r="E73" i="3"/>
  <c r="J39" i="2"/>
  <c r="J38" i="2"/>
  <c r="AY56" i="1"/>
  <c r="J37" i="2"/>
  <c r="AX56" i="1"/>
  <c r="BI205" i="2"/>
  <c r="BH205" i="2"/>
  <c r="BG205" i="2"/>
  <c r="BF205" i="2"/>
  <c r="T205" i="2"/>
  <c r="R205" i="2"/>
  <c r="P205" i="2"/>
  <c r="BK205" i="2"/>
  <c r="J205" i="2"/>
  <c r="BE205" i="2"/>
  <c r="BI202" i="2"/>
  <c r="BH202" i="2"/>
  <c r="BG202" i="2"/>
  <c r="BF202" i="2"/>
  <c r="T202" i="2"/>
  <c r="R202" i="2"/>
  <c r="P202" i="2"/>
  <c r="BK202" i="2"/>
  <c r="J202" i="2"/>
  <c r="BE202" i="2"/>
  <c r="BI199" i="2"/>
  <c r="BH199" i="2"/>
  <c r="BG199" i="2"/>
  <c r="BF199" i="2"/>
  <c r="T199" i="2"/>
  <c r="R199" i="2"/>
  <c r="P199" i="2"/>
  <c r="BK199" i="2"/>
  <c r="J199" i="2"/>
  <c r="BE199" i="2"/>
  <c r="BI197" i="2"/>
  <c r="BH197" i="2"/>
  <c r="BG197" i="2"/>
  <c r="BF197" i="2"/>
  <c r="T197" i="2"/>
  <c r="R197" i="2"/>
  <c r="P197" i="2"/>
  <c r="BK197" i="2"/>
  <c r="J197" i="2"/>
  <c r="BE197" i="2"/>
  <c r="BI195" i="2"/>
  <c r="BH195" i="2"/>
  <c r="BG195" i="2"/>
  <c r="BF195" i="2"/>
  <c r="T195" i="2"/>
  <c r="R195" i="2"/>
  <c r="P195" i="2"/>
  <c r="BK195" i="2"/>
  <c r="J195" i="2"/>
  <c r="BE195" i="2"/>
  <c r="BI193" i="2"/>
  <c r="BH193" i="2"/>
  <c r="BG193" i="2"/>
  <c r="BF193" i="2"/>
  <c r="T193" i="2"/>
  <c r="R193" i="2"/>
  <c r="P193" i="2"/>
  <c r="BK193" i="2"/>
  <c r="J193" i="2"/>
  <c r="BE193" i="2"/>
  <c r="BI191" i="2"/>
  <c r="BH191" i="2"/>
  <c r="BG191" i="2"/>
  <c r="BF191" i="2"/>
  <c r="T191" i="2"/>
  <c r="R191" i="2"/>
  <c r="P191" i="2"/>
  <c r="BK191" i="2"/>
  <c r="J191" i="2"/>
  <c r="BE191" i="2"/>
  <c r="BI189" i="2"/>
  <c r="BH189" i="2"/>
  <c r="BG189" i="2"/>
  <c r="BF189" i="2"/>
  <c r="T189" i="2"/>
  <c r="R189" i="2"/>
  <c r="P189" i="2"/>
  <c r="BK189" i="2"/>
  <c r="J189" i="2"/>
  <c r="BE189" i="2"/>
  <c r="BI187" i="2"/>
  <c r="BH187" i="2"/>
  <c r="BG187" i="2"/>
  <c r="BF187" i="2"/>
  <c r="T187" i="2"/>
  <c r="R187" i="2"/>
  <c r="P187" i="2"/>
  <c r="BK187" i="2"/>
  <c r="J187" i="2"/>
  <c r="BE187" i="2"/>
  <c r="BI185" i="2"/>
  <c r="BH185" i="2"/>
  <c r="BG185" i="2"/>
  <c r="BF185" i="2"/>
  <c r="T185" i="2"/>
  <c r="R185" i="2"/>
  <c r="P185" i="2"/>
  <c r="BK185" i="2"/>
  <c r="J185" i="2"/>
  <c r="BE185" i="2"/>
  <c r="BI183" i="2"/>
  <c r="BH183" i="2"/>
  <c r="BG183" i="2"/>
  <c r="BF183" i="2"/>
  <c r="T183" i="2"/>
  <c r="R183" i="2"/>
  <c r="P183" i="2"/>
  <c r="BK183" i="2"/>
  <c r="J183" i="2"/>
  <c r="BE183" i="2"/>
  <c r="BI181" i="2"/>
  <c r="BH181" i="2"/>
  <c r="BG181" i="2"/>
  <c r="BF181" i="2"/>
  <c r="T181" i="2"/>
  <c r="R181" i="2"/>
  <c r="P181" i="2"/>
  <c r="BK181" i="2"/>
  <c r="J181" i="2"/>
  <c r="BE181" i="2"/>
  <c r="BI179" i="2"/>
  <c r="BH179" i="2"/>
  <c r="BG179" i="2"/>
  <c r="BF179" i="2"/>
  <c r="T179" i="2"/>
  <c r="R179" i="2"/>
  <c r="P179" i="2"/>
  <c r="BK179" i="2"/>
  <c r="J179" i="2"/>
  <c r="BE179" i="2"/>
  <c r="BI177" i="2"/>
  <c r="BH177" i="2"/>
  <c r="BG177" i="2"/>
  <c r="BF177" i="2"/>
  <c r="T177" i="2"/>
  <c r="R177" i="2"/>
  <c r="P177" i="2"/>
  <c r="BK177" i="2"/>
  <c r="J177" i="2"/>
  <c r="BE177" i="2"/>
  <c r="BI175" i="2"/>
  <c r="BH175" i="2"/>
  <c r="BG175" i="2"/>
  <c r="BF175" i="2"/>
  <c r="T175" i="2"/>
  <c r="R175" i="2"/>
  <c r="P175" i="2"/>
  <c r="BK175" i="2"/>
  <c r="J175" i="2"/>
  <c r="BE175" i="2"/>
  <c r="BI173" i="2"/>
  <c r="BH173" i="2"/>
  <c r="BG173" i="2"/>
  <c r="BF173" i="2"/>
  <c r="T173" i="2"/>
  <c r="R173" i="2"/>
  <c r="P173" i="2"/>
  <c r="BK173" i="2"/>
  <c r="J173" i="2"/>
  <c r="BE173" i="2"/>
  <c r="BI171" i="2"/>
  <c r="BH171" i="2"/>
  <c r="BG171" i="2"/>
  <c r="BF171" i="2"/>
  <c r="T171" i="2"/>
  <c r="R171" i="2"/>
  <c r="P171" i="2"/>
  <c r="BK171" i="2"/>
  <c r="J171" i="2"/>
  <c r="BE171" i="2"/>
  <c r="BI169" i="2"/>
  <c r="BH169" i="2"/>
  <c r="BG169" i="2"/>
  <c r="BF169" i="2"/>
  <c r="T169" i="2"/>
  <c r="R169" i="2"/>
  <c r="P169" i="2"/>
  <c r="BK169" i="2"/>
  <c r="J169" i="2"/>
  <c r="BE169" i="2"/>
  <c r="BI166" i="2"/>
  <c r="BH166" i="2"/>
  <c r="BG166" i="2"/>
  <c r="BF166" i="2"/>
  <c r="T166" i="2"/>
  <c r="R166" i="2"/>
  <c r="P166" i="2"/>
  <c r="BK166" i="2"/>
  <c r="J166" i="2"/>
  <c r="BE166" i="2"/>
  <c r="BI163" i="2"/>
  <c r="BH163" i="2"/>
  <c r="BG163" i="2"/>
  <c r="BF163" i="2"/>
  <c r="T163" i="2"/>
  <c r="R163" i="2"/>
  <c r="P163" i="2"/>
  <c r="BK163" i="2"/>
  <c r="J163" i="2"/>
  <c r="BE163" i="2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5" i="2"/>
  <c r="BH155" i="2"/>
  <c r="BG155" i="2"/>
  <c r="BF155" i="2"/>
  <c r="T155" i="2"/>
  <c r="R155" i="2"/>
  <c r="P155" i="2"/>
  <c r="BK155" i="2"/>
  <c r="J155" i="2"/>
  <c r="BE155" i="2"/>
  <c r="BI152" i="2"/>
  <c r="BH152" i="2"/>
  <c r="BG152" i="2"/>
  <c r="BF152" i="2"/>
  <c r="T152" i="2"/>
  <c r="R152" i="2"/>
  <c r="P152" i="2"/>
  <c r="BK152" i="2"/>
  <c r="J152" i="2"/>
  <c r="BE152" i="2"/>
  <c r="BI149" i="2"/>
  <c r="BH149" i="2"/>
  <c r="BG149" i="2"/>
  <c r="BF149" i="2"/>
  <c r="T149" i="2"/>
  <c r="R149" i="2"/>
  <c r="P149" i="2"/>
  <c r="BK149" i="2"/>
  <c r="J149" i="2"/>
  <c r="BE149" i="2"/>
  <c r="BI146" i="2"/>
  <c r="BH146" i="2"/>
  <c r="BG146" i="2"/>
  <c r="BF146" i="2"/>
  <c r="T146" i="2"/>
  <c r="R146" i="2"/>
  <c r="P146" i="2"/>
  <c r="BK146" i="2"/>
  <c r="J146" i="2"/>
  <c r="BE146" i="2"/>
  <c r="BI144" i="2"/>
  <c r="BH144" i="2"/>
  <c r="BG144" i="2"/>
  <c r="BF144" i="2"/>
  <c r="T144" i="2"/>
  <c r="R144" i="2"/>
  <c r="P144" i="2"/>
  <c r="BK144" i="2"/>
  <c r="J144" i="2"/>
  <c r="BE144" i="2"/>
  <c r="BI142" i="2"/>
  <c r="BH142" i="2"/>
  <c r="BG142" i="2"/>
  <c r="BF142" i="2"/>
  <c r="T142" i="2"/>
  <c r="R142" i="2"/>
  <c r="P142" i="2"/>
  <c r="BK142" i="2"/>
  <c r="J142" i="2"/>
  <c r="BE142" i="2"/>
  <c r="BI139" i="2"/>
  <c r="BH139" i="2"/>
  <c r="BG139" i="2"/>
  <c r="BF139" i="2"/>
  <c r="T139" i="2"/>
  <c r="R139" i="2"/>
  <c r="P139" i="2"/>
  <c r="BK139" i="2"/>
  <c r="J139" i="2"/>
  <c r="BE139" i="2"/>
  <c r="BI136" i="2"/>
  <c r="BH136" i="2"/>
  <c r="BG136" i="2"/>
  <c r="BF136" i="2"/>
  <c r="T136" i="2"/>
  <c r="R136" i="2"/>
  <c r="P136" i="2"/>
  <c r="BK136" i="2"/>
  <c r="J136" i="2"/>
  <c r="BE136" i="2"/>
  <c r="BI131" i="2"/>
  <c r="BH131" i="2"/>
  <c r="BG131" i="2"/>
  <c r="BF131" i="2"/>
  <c r="T131" i="2"/>
  <c r="R131" i="2"/>
  <c r="P131" i="2"/>
  <c r="BK131" i="2"/>
  <c r="J131" i="2"/>
  <c r="BE131" i="2"/>
  <c r="BI127" i="2"/>
  <c r="BH127" i="2"/>
  <c r="BG127" i="2"/>
  <c r="BF127" i="2"/>
  <c r="T127" i="2"/>
  <c r="R127" i="2"/>
  <c r="P127" i="2"/>
  <c r="BK127" i="2"/>
  <c r="J127" i="2"/>
  <c r="BE127" i="2"/>
  <c r="BI124" i="2"/>
  <c r="BH124" i="2"/>
  <c r="BG124" i="2"/>
  <c r="BF124" i="2"/>
  <c r="T124" i="2"/>
  <c r="R124" i="2"/>
  <c r="P124" i="2"/>
  <c r="BK124" i="2"/>
  <c r="J124" i="2"/>
  <c r="BE124" i="2"/>
  <c r="BI120" i="2"/>
  <c r="BH120" i="2"/>
  <c r="BG120" i="2"/>
  <c r="BF120" i="2"/>
  <c r="T120" i="2"/>
  <c r="R120" i="2"/>
  <c r="P120" i="2"/>
  <c r="BK120" i="2"/>
  <c r="J120" i="2"/>
  <c r="BE120" i="2"/>
  <c r="BI117" i="2"/>
  <c r="BH117" i="2"/>
  <c r="BG117" i="2"/>
  <c r="BF117" i="2"/>
  <c r="T117" i="2"/>
  <c r="R117" i="2"/>
  <c r="P117" i="2"/>
  <c r="BK117" i="2"/>
  <c r="J117" i="2"/>
  <c r="BE117" i="2"/>
  <c r="BI114" i="2"/>
  <c r="BH114" i="2"/>
  <c r="BG114" i="2"/>
  <c r="BF114" i="2"/>
  <c r="T114" i="2"/>
  <c r="R114" i="2"/>
  <c r="P114" i="2"/>
  <c r="BK114" i="2"/>
  <c r="J114" i="2"/>
  <c r="BE114" i="2"/>
  <c r="BI111" i="2"/>
  <c r="BH111" i="2"/>
  <c r="BG111" i="2"/>
  <c r="BF111" i="2"/>
  <c r="T111" i="2"/>
  <c r="R111" i="2"/>
  <c r="P111" i="2"/>
  <c r="BK111" i="2"/>
  <c r="J111" i="2"/>
  <c r="BE111" i="2"/>
  <c r="BI108" i="2"/>
  <c r="BH108" i="2"/>
  <c r="BG108" i="2"/>
  <c r="BF108" i="2"/>
  <c r="T108" i="2"/>
  <c r="R108" i="2"/>
  <c r="P108" i="2"/>
  <c r="BK108" i="2"/>
  <c r="J108" i="2"/>
  <c r="BE108" i="2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R102" i="2"/>
  <c r="P102" i="2"/>
  <c r="BK102" i="2"/>
  <c r="J102" i="2"/>
  <c r="BE102" i="2"/>
  <c r="BI100" i="2"/>
  <c r="BH100" i="2"/>
  <c r="BG100" i="2"/>
  <c r="BF100" i="2"/>
  <c r="T100" i="2"/>
  <c r="R100" i="2"/>
  <c r="P100" i="2"/>
  <c r="BK100" i="2"/>
  <c r="J100" i="2"/>
  <c r="BE100" i="2"/>
  <c r="BI98" i="2"/>
  <c r="BH98" i="2"/>
  <c r="BG98" i="2"/>
  <c r="BF98" i="2"/>
  <c r="T98" i="2"/>
  <c r="R98" i="2"/>
  <c r="P98" i="2"/>
  <c r="BK98" i="2"/>
  <c r="J98" i="2"/>
  <c r="BE98" i="2"/>
  <c r="BI95" i="2"/>
  <c r="BH95" i="2"/>
  <c r="BG95" i="2"/>
  <c r="BF95" i="2"/>
  <c r="T95" i="2"/>
  <c r="R95" i="2"/>
  <c r="P95" i="2"/>
  <c r="BK95" i="2"/>
  <c r="J95" i="2"/>
  <c r="BE95" i="2"/>
  <c r="BI92" i="2"/>
  <c r="BH92" i="2"/>
  <c r="BG92" i="2"/>
  <c r="BF92" i="2"/>
  <c r="T92" i="2"/>
  <c r="R92" i="2"/>
  <c r="P92" i="2"/>
  <c r="BK92" i="2"/>
  <c r="J92" i="2"/>
  <c r="BE92" i="2"/>
  <c r="BI89" i="2"/>
  <c r="BH89" i="2"/>
  <c r="BG89" i="2"/>
  <c r="BF89" i="2"/>
  <c r="T89" i="2"/>
  <c r="R89" i="2"/>
  <c r="R85" i="2" s="1"/>
  <c r="P89" i="2"/>
  <c r="BK89" i="2"/>
  <c r="J89" i="2"/>
  <c r="BE89" i="2"/>
  <c r="BI86" i="2"/>
  <c r="F39" i="2"/>
  <c r="BD56" i="1" s="1"/>
  <c r="BD55" i="1" s="1"/>
  <c r="BD54" i="1" s="1"/>
  <c r="W33" i="1" s="1"/>
  <c r="BH86" i="2"/>
  <c r="BG86" i="2"/>
  <c r="F37" i="2"/>
  <c r="BB56" i="1" s="1"/>
  <c r="BB55" i="1" s="1"/>
  <c r="BF86" i="2"/>
  <c r="T86" i="2"/>
  <c r="T85" i="2"/>
  <c r="R86" i="2"/>
  <c r="P86" i="2"/>
  <c r="P85" i="2"/>
  <c r="AU56" i="1" s="1"/>
  <c r="BK86" i="2"/>
  <c r="J86" i="2"/>
  <c r="BE86" i="2"/>
  <c r="F35" i="2" s="1"/>
  <c r="AZ56" i="1" s="1"/>
  <c r="J82" i="2"/>
  <c r="F81" i="2"/>
  <c r="F79" i="2"/>
  <c r="E77" i="2"/>
  <c r="J59" i="2"/>
  <c r="F58" i="2"/>
  <c r="F56" i="2"/>
  <c r="E54" i="2"/>
  <c r="J23" i="2"/>
  <c r="E23" i="2"/>
  <c r="J58" i="2" s="1"/>
  <c r="J81" i="2"/>
  <c r="J22" i="2"/>
  <c r="J20" i="2"/>
  <c r="E20" i="2"/>
  <c r="F82" i="2" s="1"/>
  <c r="F59" i="2"/>
  <c r="J19" i="2"/>
  <c r="J14" i="2"/>
  <c r="J79" i="2" s="1"/>
  <c r="J56" i="2"/>
  <c r="E7" i="2"/>
  <c r="E50" i="2" s="1"/>
  <c r="E73" i="2"/>
  <c r="BD60" i="1"/>
  <c r="BC60" i="1"/>
  <c r="BB60" i="1"/>
  <c r="AY60" i="1"/>
  <c r="AX60" i="1"/>
  <c r="AU60" i="1"/>
  <c r="AS60" i="1"/>
  <c r="AU55" i="1"/>
  <c r="AS55" i="1"/>
  <c r="AU54" i="1"/>
  <c r="AS54" i="1"/>
  <c r="L50" i="1"/>
  <c r="AM50" i="1"/>
  <c r="AM49" i="1"/>
  <c r="L49" i="1"/>
  <c r="AM47" i="1"/>
  <c r="L47" i="1"/>
  <c r="L45" i="1"/>
  <c r="L44" i="1"/>
  <c r="J33" i="11" l="1"/>
  <c r="AV66" i="1" s="1"/>
  <c r="AT66" i="1" s="1"/>
  <c r="R79" i="11"/>
  <c r="BK79" i="11"/>
  <c r="J79" i="11" s="1"/>
  <c r="J30" i="11" s="1"/>
  <c r="BB54" i="1"/>
  <c r="AX55" i="1"/>
  <c r="J63" i="6"/>
  <c r="J32" i="6"/>
  <c r="J32" i="7"/>
  <c r="J63" i="7"/>
  <c r="F35" i="8"/>
  <c r="AZ63" i="1" s="1"/>
  <c r="J35" i="8"/>
  <c r="AV63" i="1" s="1"/>
  <c r="AT63" i="1" s="1"/>
  <c r="J35" i="2"/>
  <c r="AV56" i="1" s="1"/>
  <c r="J63" i="5"/>
  <c r="J32" i="5"/>
  <c r="J63" i="8"/>
  <c r="J32" i="8"/>
  <c r="BK85" i="2"/>
  <c r="J85" i="2" s="1"/>
  <c r="F35" i="4"/>
  <c r="AZ58" i="1" s="1"/>
  <c r="AZ55" i="1" s="1"/>
  <c r="J35" i="4"/>
  <c r="AV58" i="1" s="1"/>
  <c r="AT58" i="1" s="1"/>
  <c r="J35" i="7"/>
  <c r="AV62" i="1" s="1"/>
  <c r="AT62" i="1" s="1"/>
  <c r="J35" i="9"/>
  <c r="AV64" i="1" s="1"/>
  <c r="AT64" i="1" s="1"/>
  <c r="F35" i="9"/>
  <c r="AZ64" i="1" s="1"/>
  <c r="F33" i="10"/>
  <c r="AZ65" i="1" s="1"/>
  <c r="J33" i="10"/>
  <c r="AV65" i="1" s="1"/>
  <c r="AT65" i="1" s="1"/>
  <c r="J36" i="2"/>
  <c r="AW56" i="1" s="1"/>
  <c r="F36" i="2"/>
  <c r="BA56" i="1" s="1"/>
  <c r="F38" i="2"/>
  <c r="BC56" i="1" s="1"/>
  <c r="BC55" i="1" s="1"/>
  <c r="J63" i="3"/>
  <c r="J32" i="3"/>
  <c r="J63" i="4"/>
  <c r="J32" i="4"/>
  <c r="J35" i="6"/>
  <c r="AV61" i="1" s="1"/>
  <c r="F35" i="6"/>
  <c r="AZ61" i="1" s="1"/>
  <c r="J32" i="9"/>
  <c r="J63" i="9"/>
  <c r="J59" i="10"/>
  <c r="J30" i="10"/>
  <c r="E50" i="8"/>
  <c r="J58" i="8"/>
  <c r="E73" i="9"/>
  <c r="J81" i="9"/>
  <c r="E48" i="10"/>
  <c r="J73" i="10"/>
  <c r="F76" i="10"/>
  <c r="J54" i="10"/>
  <c r="E69" i="11"/>
  <c r="J75" i="11"/>
  <c r="J35" i="3"/>
  <c r="AV57" i="1" s="1"/>
  <c r="AT57" i="1" s="1"/>
  <c r="F36" i="4"/>
  <c r="BA58" i="1" s="1"/>
  <c r="J35" i="5"/>
  <c r="AV59" i="1" s="1"/>
  <c r="AT59" i="1" s="1"/>
  <c r="J36" i="6"/>
  <c r="AW61" i="1" s="1"/>
  <c r="F35" i="7"/>
  <c r="AZ62" i="1" s="1"/>
  <c r="F36" i="8"/>
  <c r="BA63" i="1" s="1"/>
  <c r="BA60" i="1" s="1"/>
  <c r="AW60" i="1" s="1"/>
  <c r="F34" i="10"/>
  <c r="BA65" i="1" s="1"/>
  <c r="F33" i="11"/>
  <c r="AZ66" i="1" s="1"/>
  <c r="E50" i="6"/>
  <c r="J58" i="6"/>
  <c r="J56" i="7"/>
  <c r="F59" i="7"/>
  <c r="J59" i="11" l="1"/>
  <c r="AV55" i="1"/>
  <c r="J39" i="11"/>
  <c r="AG66" i="1"/>
  <c r="AN66" i="1" s="1"/>
  <c r="J41" i="9"/>
  <c r="AG64" i="1"/>
  <c r="AN64" i="1" s="1"/>
  <c r="BA55" i="1"/>
  <c r="J41" i="5"/>
  <c r="AG59" i="1"/>
  <c r="AN59" i="1" s="1"/>
  <c r="AG65" i="1"/>
  <c r="AN65" i="1" s="1"/>
  <c r="J39" i="10"/>
  <c r="AZ60" i="1"/>
  <c r="AV60" i="1" s="1"/>
  <c r="AT60" i="1" s="1"/>
  <c r="J41" i="3"/>
  <c r="AG57" i="1"/>
  <c r="AN57" i="1" s="1"/>
  <c r="J63" i="2"/>
  <c r="J32" i="2"/>
  <c r="AT61" i="1"/>
  <c r="AG63" i="1"/>
  <c r="AN63" i="1" s="1"/>
  <c r="J41" i="8"/>
  <c r="AT56" i="1"/>
  <c r="J41" i="7"/>
  <c r="AG62" i="1"/>
  <c r="AN62" i="1" s="1"/>
  <c r="AX54" i="1"/>
  <c r="W31" i="1"/>
  <c r="AG58" i="1"/>
  <c r="AN58" i="1" s="1"/>
  <c r="J41" i="4"/>
  <c r="AY55" i="1"/>
  <c r="BC54" i="1"/>
  <c r="J41" i="6"/>
  <c r="AG61" i="1"/>
  <c r="W32" i="1" l="1"/>
  <c r="AY54" i="1"/>
  <c r="AG56" i="1"/>
  <c r="J41" i="2"/>
  <c r="AW55" i="1"/>
  <c r="BA54" i="1"/>
  <c r="AN61" i="1"/>
  <c r="AG60" i="1"/>
  <c r="AN60" i="1" s="1"/>
  <c r="AZ54" i="1"/>
  <c r="AT55" i="1"/>
  <c r="AG55" i="1" l="1"/>
  <c r="AN56" i="1"/>
  <c r="W30" i="1"/>
  <c r="AW54" i="1"/>
  <c r="AK30" i="1" s="1"/>
  <c r="W29" i="1"/>
  <c r="AV54" i="1"/>
  <c r="AK29" i="1" l="1"/>
  <c r="AT54" i="1"/>
  <c r="AG54" i="1"/>
  <c r="AN55" i="1"/>
  <c r="AN54" i="1" l="1"/>
  <c r="AK26" i="1"/>
  <c r="AK35" i="1" s="1"/>
</calcChain>
</file>

<file path=xl/sharedStrings.xml><?xml version="1.0" encoding="utf-8"?>
<sst xmlns="http://schemas.openxmlformats.org/spreadsheetml/2006/main" count="4574" uniqueCount="700">
  <si>
    <t>Export Komplet</t>
  </si>
  <si>
    <t/>
  </si>
  <si>
    <t>2.0</t>
  </si>
  <si>
    <t>ZAMOK</t>
  </si>
  <si>
    <t>False</t>
  </si>
  <si>
    <t>{e02795df-5ee8-4c9f-8817-df96f4c4a8a8}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</si>
  <si>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</si>
  <si>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</si>
  <si>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</si>
  <si>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</si>
  <si>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</si>
  <si>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</si>
  <si>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</si>
  <si>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</si>
  <si>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650180152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</si>
  <si>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</si>
  <si>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</si>
  <si>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traťového úseku Hazlov - Aš (km 26,500 - 27,150)</t>
  </si>
  <si>
    <t>KSO:</t>
  </si>
  <si>
    <t>CC-CZ:</t>
  </si>
  <si>
    <t>Místo:</t>
  </si>
  <si>
    <t>Hazlov - Aš</t>
  </si>
  <si>
    <t>Datum:</t>
  </si>
  <si>
    <t>18. 4. 2019</t>
  </si>
  <si>
    <t>Zadavatel:</t>
  </si>
  <si>
    <t>IČ:</t>
  </si>
  <si>
    <t>70994234</t>
  </si>
  <si>
    <t>0,1</t>
  </si>
  <si>
    <t>SŽDC, s.o.; OŘ UNL - ST K. 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</si>
  <si>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</si>
  <si>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</si>
  <si>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</si>
  <si>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</si>
  <si>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</si>
  <si>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</si>
  <si>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</si>
  <si>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</si>
  <si>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Monika Roztočilová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</si>
  <si>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</si>
  <si>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</si>
  <si>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</si>
  <si>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</si>
  <si>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</si>
  <si>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</si>
  <si>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</si>
  <si>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</si>
  <si>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</si>
  <si>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</si>
  <si>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</si>
  <si>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</si>
  <si>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</si>
  <si>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</si>
  <si>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</si>
  <si>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</si>
  <si>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</si>
  <si>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</si>
  <si>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</si>
  <si>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</si>
  <si>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</si>
  <si>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</si>
  <si>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</si>
  <si>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</si>
  <si>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</si>
  <si>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</si>
  <si>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</si>
  <si>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</si>
  <si>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</si>
  <si>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</si>
  <si>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</si>
  <si>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</si>
  <si>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</si>
  <si>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</si>
  <si>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</si>
  <si>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</si>
  <si>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</si>
  <si>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</si>
  <si>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</si>
  <si>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A.1</t>
  </si>
  <si>
    <t>Práce v úseku Hazlov - Aš km 26,543 - 27,157 (Sborník SŽDC 2019)</t>
  </si>
  <si>
    <t>STA</t>
  </si>
  <si>
    <t>1</t>
  </si>
  <si>
    <t>{29ed3ee2-9f2c-4926-9bbb-cbc434acaac1}</t>
  </si>
  <si>
    <t>2</t>
  </si>
  <si>
    <t>/</t>
  </si>
  <si>
    <t>A.1.1</t>
  </si>
  <si>
    <t>Práce na ŽSv</t>
  </si>
  <si>
    <t>Soupis</t>
  </si>
  <si>
    <t>{35325109-d6a0-45d9-906f-15b7a9d3ecac}</t>
  </si>
  <si>
    <t>A.1.2</t>
  </si>
  <si>
    <t>Materiál zajistěný objednavatelem - NEOCEŇOVAT</t>
  </si>
  <si>
    <t>{22565f42-59d9-438a-935e-a0c430a03f35}</t>
  </si>
  <si>
    <t>A.1.3</t>
  </si>
  <si>
    <t xml:space="preserve">Práce na ŽSp + Přejezd km 26,688 </t>
  </si>
  <si>
    <t>{d0971212-6040-4da0-aeac-7684f00eb6b6}</t>
  </si>
  <si>
    <t>A.1.4</t>
  </si>
  <si>
    <t>Práce SSZT</t>
  </si>
  <si>
    <t>{26f3c917-4317-44bf-84c7-d7e9a8523300}</t>
  </si>
  <si>
    <t>A.2</t>
  </si>
  <si>
    <t>Přejezd km 1,565, přejezd km 1,709 a náhrada VČ1 dD3 Aš město (Sborník SŽDC 2019)</t>
  </si>
  <si>
    <t>{eda43111-a8a6-4a34-9344-678d4ef8f5f3}</t>
  </si>
  <si>
    <t>A.2.1</t>
  </si>
  <si>
    <t xml:space="preserve">Práce na ŽSv </t>
  </si>
  <si>
    <t>{a4250f0a-2c36-4fc3-a6f8-ed840e66f3c9}</t>
  </si>
  <si>
    <t>A.2.2</t>
  </si>
  <si>
    <t>Materiál zajištěný objednatelem - NEOCEŇOVAT</t>
  </si>
  <si>
    <t>{5bd7882c-71f8-4f9b-8dde-83d85da54779}</t>
  </si>
  <si>
    <t>A.2.3</t>
  </si>
  <si>
    <t>Přejezd km 1,565 (P331) a přejezd km 1,709 (P332)</t>
  </si>
  <si>
    <t>{82677cee-393c-45c9-8cfa-2cc159330369}</t>
  </si>
  <si>
    <t>A.2.4</t>
  </si>
  <si>
    <t>{b0bd625f-ecbe-4ebf-b70c-61ab07c28238}</t>
  </si>
  <si>
    <t>A.3</t>
  </si>
  <si>
    <t>Přepravy (Sborník SŽDC 2019)</t>
  </si>
  <si>
    <t>{6bcf2cc1-645a-4a4c-9e78-fc7878ccbad2}</t>
  </si>
  <si>
    <t>A.4</t>
  </si>
  <si>
    <t>VON (Sborník SŽDC 2019)</t>
  </si>
  <si>
    <t>{163c71dc-d270-490d-b418-7c9c6c109832}</t>
  </si>
  <si>
    <t>KRYCÍ LIST SOUPISU PRACÍ</t>
  </si>
  <si>
    <t>Objekt:</t>
  </si>
  <si>
    <t>A.1 - Práce v úseku Hazlov - Aš km 26,543 - 27,157 (Sborník SŽDC 2019)</t>
  </si>
  <si>
    <t>Soupis:</t>
  </si>
  <si>
    <t>A.1.1 - Práce na ŽSv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</si>
  <si>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</si>
  <si>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</si>
  <si>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</si>
  <si>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</si>
  <si>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</si>
  <si>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</si>
  <si>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</si>
  <si>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</si>
  <si>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</si>
  <si>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</si>
  <si>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</si>
  <si>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</si>
  <si>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</si>
  <si>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</si>
  <si>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</si>
  <si>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</si>
  <si>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</si>
  <si>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</si>
  <si>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</si>
  <si>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5908005430</t>
  </si>
  <si>
    <t>Oprava kolejnicového styku demontáž spojek tv. S49</t>
  </si>
  <si>
    <t>styk</t>
  </si>
  <si>
    <t>Sborník UOŽI 01 2019</t>
  </si>
  <si>
    <t>4</t>
  </si>
  <si>
    <t>ROZPOCET</t>
  </si>
  <si>
    <t>1435511572</t>
  </si>
  <si>
    <t>PP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</si>
  <si>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</si>
  <si>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P</t>
  </si>
  <si>
    <t>Poznámka k položce:_x000D_
Spojka=kus</t>
  </si>
  <si>
    <t>47</t>
  </si>
  <si>
    <t>5907050020</t>
  </si>
  <si>
    <t>Dělení kolejnic řezáním nebo rozbroušením tv. S49</t>
  </si>
  <si>
    <t>kus</t>
  </si>
  <si>
    <t>1586601457</t>
  </si>
  <si>
    <t>Dělení kolejnic řezáním nebo rozbroušením tv. S49. Poznámka: 1. V cenách jsou započteny náklady na manipulaci podložení, označení a provedení řezu kolejnice.</t>
  </si>
  <si>
    <t>Poznámka k položce:_x000D_
Řez=kus</t>
  </si>
  <si>
    <t>5906140190</t>
  </si>
  <si>
    <t>Demontáž kolejového roštu koleje v ose koleje pražce betonové tv. S49 rozdělení "c"</t>
  </si>
  <si>
    <t>km</t>
  </si>
  <si>
    <t>324739265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</si>
  <si>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</si>
  <si>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položce:_x000D_
km 26,543 - 26,684 = dl. 141,0 m_x000D_
km 26,693 - 26,974 = dl. 281,0 m*_x000D_
*) S49/SB5/1:20/RT</t>
  </si>
  <si>
    <t>48</t>
  </si>
  <si>
    <t>5906140070</t>
  </si>
  <si>
    <t>Demontáž kolejového roštu koleje v ose koleje pražce dřevěné tv. S49 rozdělení "c"</t>
  </si>
  <si>
    <t>1731259517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</si>
  <si>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</si>
  <si>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položce:_x000D_
km 26,684 - 26,693 = dl. 9,0 m_x000D_
km 26,974 - 27,157 = dl. 183,0 m*_x000D_
*) S49/dřevo/1:40/ŽT</t>
  </si>
  <si>
    <t>44</t>
  </si>
  <si>
    <t>9909000400</t>
  </si>
  <si>
    <t>Poplatek za likvidaci plastových součástí</t>
  </si>
  <si>
    <t>t</t>
  </si>
  <si>
    <t>512</t>
  </si>
  <si>
    <t>-1566930262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</si>
  <si>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</si>
  <si>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3</t>
  </si>
  <si>
    <t>5906105020</t>
  </si>
  <si>
    <t>Demontáž pražce betonový</t>
  </si>
  <si>
    <t>-2050098757</t>
  </si>
  <si>
    <t>Demontáž pražce betonový. Poznámka: 1. V cenách jsou započteny náklady na manipulaci, demontáž, odstrojení do součástí a uložení pražců.</t>
  </si>
  <si>
    <t>49</t>
  </si>
  <si>
    <t>5906105010</t>
  </si>
  <si>
    <t>Demontáž pražce dřevěný</t>
  </si>
  <si>
    <t>-1952967613</t>
  </si>
  <si>
    <t>Demontáž pražce dřevěný. Poznámka: 1. V cenách jsou započteny náklady na manipulaci, demontáž, odstrojení do součástí a uložení pražců.</t>
  </si>
  <si>
    <t>5905055010</t>
  </si>
  <si>
    <t>Odstranění stávajícího kolejového lože odtěžením v koleji</t>
  </si>
  <si>
    <t>m3</t>
  </si>
  <si>
    <t>1459584572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</si>
  <si>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</si>
  <si>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VV</t>
  </si>
  <si>
    <t>Rozhrnutí ŠL před SČ</t>
  </si>
  <si>
    <t>"km 26,543 - 27,157" 614,0*3,65*0,2 - 96,0 "SB5"</t>
  </si>
  <si>
    <t>7</t>
  </si>
  <si>
    <t>5906130380</t>
  </si>
  <si>
    <t>Montáž kolejového roštu v ose koleje pražce betonové vystrojené tv. S49 rozdělení "c"</t>
  </si>
  <si>
    <t>-1989246961</t>
  </si>
  <si>
    <t>Montáž kolejového roštu v ose koleje pražce betonové vystrojené tv. S49 rozdělení "c". Poznámka: 1. V cenách jsou započteny náklady na vrtání pražců dřevěných nevystrojených, manipulaci a montáž KR. 2. V cenách nejsou obsaženy náklady na dodávku materiálu.</t>
  </si>
  <si>
    <t>Poznámka k položce:_x000D_
km 26,543 - 26,684 + 26,693 - 27,157 = 141,0 + 464,0m = 605,0 m*_x000D_
*) 49E1/B91S,2/1:40/W14 (Skl14)</t>
  </si>
  <si>
    <t>9</t>
  </si>
  <si>
    <t>5906130170</t>
  </si>
  <si>
    <t>Montáž kolejového roštu v ose koleje pražce dřevěné vystrojené tv. S49 rozdělení "c"</t>
  </si>
  <si>
    <t>-722684560</t>
  </si>
  <si>
    <t>Montáž kolejového roštu v ose koleje pražce dřevěné vystrojené tv. S49 rozdělení "c". Poznámka: 1. V cenách jsou započteny náklady na vrtání pražců dřevěných nevystrojených, manipulaci a montáž KR. 2. V cenách nejsou obsaženy náklady na dodávku materiálu.</t>
  </si>
  <si>
    <t xml:space="preserve">Poznámka k položce:_x000D_
přejezd km 26,688 = dl. 9,0 m (km 26,684 - 26,693)*_x000D_
*) 49E1/dřevo/1:20/ŽT_x000D_
</t>
  </si>
  <si>
    <t>50</t>
  </si>
  <si>
    <t>5906030020</t>
  </si>
  <si>
    <t>Ojedinělá výměna pražce současně s výměnou nebo čištěním KL pražec dřevěný příčný vystrojený</t>
  </si>
  <si>
    <t>2082440672</t>
  </si>
  <si>
    <t>Ojedinělá výměna pražce současně s výměnou nebo čištěním KL pražec dřevěný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</si>
  <si>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Poznámka k položce:_x000D_
ZV1 - km 27,157 (svár)_x000D_
Pražec=kus</t>
  </si>
  <si>
    <t>12</t>
  </si>
  <si>
    <t>5906080015</t>
  </si>
  <si>
    <t>Vystrojení pražce dřevěného s podkladnicovým upevněním čtyři vrtule</t>
  </si>
  <si>
    <t>úl.pl.</t>
  </si>
  <si>
    <t>-471563872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</si>
  <si>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</si>
  <si>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Poznámka k položce:_x000D_
Přejezd km 26,688 = 14 pr._x000D_
10 pr. → vystr. - dvojité podkladnice S4, vrtule R1 (antikoro), dvoj pruž. kroužek (antikoro), PVC_x000D_
  4 pr. → vystr. - podkladnice S4, vrtule R1, dvoj pruž. kroužek, PVC _x000D_
→ komplet Skl 24 - v přejezdu antikorová úprava_x000D_
ZV1 - km 27,157_x000D_
2 pr. → podkladnice S4 kl., vrtule R1, dvoj. pruž. kroužek, PVC, pryž. podložka a komplet ŽS4</t>
  </si>
  <si>
    <t>8</t>
  </si>
  <si>
    <t>5905065010</t>
  </si>
  <si>
    <t>Samostatná úprava vrstvy kolejového lože pod ložnou plochou pražců v koleji</t>
  </si>
  <si>
    <t>m2</t>
  </si>
  <si>
    <t>1702448851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</si>
  <si>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</si>
  <si>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Přihrnutí ŠL před SČ (po montáži KR) → 2 x vrstva</t>
  </si>
  <si>
    <t>"km 26,543 - 27,157" 614,0*3,9</t>
  </si>
  <si>
    <t>10</t>
  </si>
  <si>
    <t>5905085040</t>
  </si>
  <si>
    <t>Souvislé čištění KL strojně koleje pražce betonové rozdělení "c"</t>
  </si>
  <si>
    <t>258778348</t>
  </si>
  <si>
    <t>Souvislé čištění KL strojně koleje pražce betonové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</si>
  <si>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Poznámka k položce:_x000D_
km 26,543 - 27,157 = dl. 614,0 m</t>
  </si>
  <si>
    <t>5</t>
  </si>
  <si>
    <t>9909000100</t>
  </si>
  <si>
    <t>Poplatek za uložení suti nebo hmot na oficiální skládku</t>
  </si>
  <si>
    <t>1634399989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</si>
  <si>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</si>
  <si>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40% - výzisk ze SČ</t>
  </si>
  <si>
    <t>"km 26,543 - 27,157" (((614,0*4,025*0,5 - 97,965 "B91S/2")*0,4) - 210,4 "stezka")*1,8</t>
  </si>
  <si>
    <t>11</t>
  </si>
  <si>
    <t>5905105030</t>
  </si>
  <si>
    <t>Doplnění KL kamenivem souvisle strojně v koleji</t>
  </si>
  <si>
    <t>905315014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</si>
  <si>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</si>
  <si>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položce:_x000D_
předpokládané místo odběru kameniva je Libá (nejbližší místo dle Seznamu dodavatelů kameniva)</t>
  </si>
  <si>
    <t>40% - výzisk ze SČ + 10%</t>
  </si>
  <si>
    <t>"km 26,543 - 27,157" (((614,0*4,025*0,5 - 97,965 "B91S/2")*0,4) - 210,4 "stezka")*1,1</t>
  </si>
  <si>
    <t>17</t>
  </si>
  <si>
    <t>5905115010</t>
  </si>
  <si>
    <t>Příplatek za úpravu nadvýšení KL v oblouku o malém poloměru</t>
  </si>
  <si>
    <t>m</t>
  </si>
  <si>
    <t>-1569555259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</si>
  <si>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</si>
  <si>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Poznámka k položce:_x000D_
Kilometr koleje=km</t>
  </si>
  <si>
    <t>13</t>
  </si>
  <si>
    <t>5909032020</t>
  </si>
  <si>
    <t>Přesná úprava GPK koleje směrové a výškové uspořádání pražce betonové</t>
  </si>
  <si>
    <t>1009163999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</si>
  <si>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</si>
  <si>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položce:_x000D_
1. a 2. podbití_x000D_
Kilometr koleje=km</t>
  </si>
  <si>
    <t>46</t>
  </si>
  <si>
    <t>5910021120</t>
  </si>
  <si>
    <t>Svařování kolejnic termitem zkrácený předehřev standardní spára svar jednotlivý tv. S49</t>
  </si>
  <si>
    <t>svar</t>
  </si>
  <si>
    <t>-2047979400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</si>
  <si>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</si>
  <si>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45</t>
  </si>
  <si>
    <t>5910015020</t>
  </si>
  <si>
    <t>Odtavovací stykové svařování mobilní svářečkou kolejnic nových délky do 150 m tv. S49</t>
  </si>
  <si>
    <t>358297924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</si>
  <si>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</si>
  <si>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16</t>
  </si>
  <si>
    <t>5910040210</t>
  </si>
  <si>
    <t>Umožnění volné dilatace kolejnice bez demontáže nebo montáže upevňovadel s osazením a odstraněním kluzných podložek rozdělení pražců "c"</t>
  </si>
  <si>
    <t>-612742060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</si>
  <si>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</si>
  <si>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Metr kolejnice=m</t>
  </si>
  <si>
    <t>42</t>
  </si>
  <si>
    <t>5910040310</t>
  </si>
  <si>
    <t>Umožnění volné dilatace kolejnice demontáž upevňovadel s osazením kluzných podložek rozdělení pražců "c"</t>
  </si>
  <si>
    <t>-377047446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</si>
  <si>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</si>
  <si>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na rozponových podkladnicích_x000D_
Metr kolejnice=m</t>
  </si>
  <si>
    <t>43</t>
  </si>
  <si>
    <t>5910040410</t>
  </si>
  <si>
    <t>Umožnění volné dilatace kolejnice montáž upevňovadel s odstraněním kluzných podložek rozdělení pražců "c"</t>
  </si>
  <si>
    <t>-59576592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</si>
  <si>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</si>
  <si>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18</t>
  </si>
  <si>
    <t>5912060010</t>
  </si>
  <si>
    <t>Demontáž zajišťovací značky samostatné konzolové</t>
  </si>
  <si>
    <t>-733044713</t>
  </si>
  <si>
    <t>Demontáž zajišťovací značky samostatné konzolové. Poznámka: 1. V cenách jsou započteny náklady na demontáž součástí značky, úpravu a urovnání terénu.</t>
  </si>
  <si>
    <t>Poznámka k položce:_x000D_
Značka=kus</t>
  </si>
  <si>
    <t>19</t>
  </si>
  <si>
    <t>9909000500</t>
  </si>
  <si>
    <t>Poplatek uložení odpadu betonových prefabrikátů</t>
  </si>
  <si>
    <t>2138554588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</si>
  <si>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</si>
  <si>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20</t>
  </si>
  <si>
    <t>5912065210</t>
  </si>
  <si>
    <t>Montáž zajišťovací značky včetně sloupku a základu konzolové</t>
  </si>
  <si>
    <t>-1844296937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</si>
  <si>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</si>
  <si>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Poznámka k položce:_x000D_
geodetické body + štítky na kolejnice_x000D_
km 26,543 - 27,157_x000D_
Značka=kus</t>
  </si>
  <si>
    <t>5909030020</t>
  </si>
  <si>
    <t>Následná úprava GPK koleje směrové a výškové uspořádání pražce betonové</t>
  </si>
  <si>
    <t>553311799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</si>
  <si>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</si>
  <si>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22</t>
  </si>
  <si>
    <t>M</t>
  </si>
  <si>
    <t>5955101000</t>
  </si>
  <si>
    <t>Kamenivo drcené štěrk frakce 31,5/63 třídy BI</t>
  </si>
  <si>
    <t>637488449</t>
  </si>
  <si>
    <t>25</t>
  </si>
  <si>
    <t>5956140030</t>
  </si>
  <si>
    <t>Pražec betonový příčný vystrojený včetně kompletů tv. B 91S/2 (S)</t>
  </si>
  <si>
    <t>-1971793981</t>
  </si>
  <si>
    <t>24</t>
  </si>
  <si>
    <t>5956101005</t>
  </si>
  <si>
    <t>Pražec dřevěný příčný nevystrojený dub 2600x260x150 mm</t>
  </si>
  <si>
    <t>2087474566</t>
  </si>
  <si>
    <t>26</t>
  </si>
  <si>
    <t>5958140007</t>
  </si>
  <si>
    <t>Podkladnice žebrová tv. S4 dvojitá</t>
  </si>
  <si>
    <t>2103753708</t>
  </si>
  <si>
    <t>27</t>
  </si>
  <si>
    <t>5958131050</t>
  </si>
  <si>
    <t>Součásti upevňovací s antikorozní úpravou vrtule R1(145)</t>
  </si>
  <si>
    <t>-97083726</t>
  </si>
  <si>
    <t>28</t>
  </si>
  <si>
    <t>5958131070</t>
  </si>
  <si>
    <t>Součásti upevňovací s antikorozní úpravou kroužek pružný dvojitý Fe 6</t>
  </si>
  <si>
    <t>-839924352</t>
  </si>
  <si>
    <t>29</t>
  </si>
  <si>
    <t>5958131025</t>
  </si>
  <si>
    <t>Součásti upevňovací s antikorozní úpravou svěrka ŽS 4 úprava pro žlábek z kolejnic</t>
  </si>
  <si>
    <t>-1614597497</t>
  </si>
  <si>
    <t>30</t>
  </si>
  <si>
    <t>5958131040</t>
  </si>
  <si>
    <t>Součásti upevňovací s antikorozní úpravou šroub svěrkový RS 1 (M22x80)</t>
  </si>
  <si>
    <t>-412733226</t>
  </si>
  <si>
    <t>31</t>
  </si>
  <si>
    <t>5958131065</t>
  </si>
  <si>
    <t>Součásti upevňovací s antikorozní úpravou matice M24</t>
  </si>
  <si>
    <t>1877221968</t>
  </si>
  <si>
    <t>32</t>
  </si>
  <si>
    <t>5958125005</t>
  </si>
  <si>
    <t>Komplety s antikorozní úpravou Skl 24 (svěrka Skl24, šroub RS0, matice M22, podložka Uls6)</t>
  </si>
  <si>
    <t>789909805</t>
  </si>
  <si>
    <t>33</t>
  </si>
  <si>
    <t>5958140000</t>
  </si>
  <si>
    <t>Podkladnice žebrová tv. S4</t>
  </si>
  <si>
    <t>-1648169763</t>
  </si>
  <si>
    <t>34</t>
  </si>
  <si>
    <t>5958134075</t>
  </si>
  <si>
    <t>Součásti upevňovací vrtule R1(145)</t>
  </si>
  <si>
    <t>211854406</t>
  </si>
  <si>
    <t>35</t>
  </si>
  <si>
    <t>5958134040</t>
  </si>
  <si>
    <t>Součásti upevňovací kroužek pružný dvojitý Fe 6</t>
  </si>
  <si>
    <t>-566794111</t>
  </si>
  <si>
    <t>36</t>
  </si>
  <si>
    <t>5958128005</t>
  </si>
  <si>
    <t>Komplety Skl 24 (šroub RS 0, matice M 22, podložka Uls 6)</t>
  </si>
  <si>
    <t>-1545507383</t>
  </si>
  <si>
    <t>37</t>
  </si>
  <si>
    <t>5958158005</t>
  </si>
  <si>
    <t>Podložka pryžová pod patu kolejnice S49  183/126/6</t>
  </si>
  <si>
    <t>-2109724135</t>
  </si>
  <si>
    <t>38</t>
  </si>
  <si>
    <t>5958158070</t>
  </si>
  <si>
    <t>Podložka polyetylenová pod podkladnici 380/160/2 (S4, R4)</t>
  </si>
  <si>
    <t>1807304403</t>
  </si>
  <si>
    <t>39</t>
  </si>
  <si>
    <t>5962119000</t>
  </si>
  <si>
    <t>Zajištění PPK sloupek zajišťovací značka</t>
  </si>
  <si>
    <t>1330560313</t>
  </si>
  <si>
    <t>Poznámka k položce:_x000D_
geodetický bod</t>
  </si>
  <si>
    <t>40</t>
  </si>
  <si>
    <t>5962119005</t>
  </si>
  <si>
    <t>Zajištění PPK betonový prefabrikovaný základ</t>
  </si>
  <si>
    <t>-683998901</t>
  </si>
  <si>
    <t>41</t>
  </si>
  <si>
    <t>5962119020</t>
  </si>
  <si>
    <t>Zajištění PPK štítek konzolové a hřebové značky</t>
  </si>
  <si>
    <t>-214924795</t>
  </si>
  <si>
    <t>A.1.2 - Materiál zajistěný objednavatelem - NEOCEŇOVAT</t>
  </si>
  <si>
    <t>5957104025</t>
  </si>
  <si>
    <t>Kolejnicové pásy třídy R260 tv. 49 E1 délky 75 metrů</t>
  </si>
  <si>
    <t>-1755096258</t>
  </si>
  <si>
    <t xml:space="preserve">A.1.3 - Práce na ŽSp + Přejezd km 26,688 </t>
  </si>
  <si>
    <t>5913235020</t>
  </si>
  <si>
    <t>Dělení AB komunikace řezáním hloubky do 20 cm</t>
  </si>
  <si>
    <t>-350481395</t>
  </si>
  <si>
    <t>Dělení AB komunikace řezáním hloubky do 20 cm. Poznámka: 1. V cenách jsou započteny náklady na provedení úkolu.</t>
  </si>
  <si>
    <t>5913240020</t>
  </si>
  <si>
    <t>Odstranění AB komunikace odtěžením nebo frézováním hloubky do 20 cm</t>
  </si>
  <si>
    <t>-580404</t>
  </si>
  <si>
    <t>Odstranění AB komunikace odtěžením nebo frézováním hloubky do 20 cm. Poznámka: 1. V cenách jsou započteny náklady na odtěžení nebo frézování a naložení výzisku na dopravní prostředek.</t>
  </si>
  <si>
    <t>"vlevo" 6,0*4,5</t>
  </si>
  <si>
    <t>"vpravo" 6,0*3,3</t>
  </si>
  <si>
    <t>"střed" 6,0*1,3</t>
  </si>
  <si>
    <t>Součet</t>
  </si>
  <si>
    <t>9909000200</t>
  </si>
  <si>
    <t>Poplatek za uložení nebezpečného odpadu na oficiální skládku</t>
  </si>
  <si>
    <t>-576323256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</si>
  <si>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</si>
  <si>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(54,600*0,2)*2,4</t>
  </si>
  <si>
    <t>5913215020</t>
  </si>
  <si>
    <t>Demontáž kolejnicových dílů přejezdu ochranná kolejnice</t>
  </si>
  <si>
    <t>-779974593</t>
  </si>
  <si>
    <t>Demontáž kolejnicových dílů přejezdu ochranná kolejnice. Poznámka: 1. V cenách jsou započteny náklady na demontáž a naložení na dopravní prostředek.</t>
  </si>
  <si>
    <t>5913220020</t>
  </si>
  <si>
    <t>Montáž kolejnicových dílů přejezdu ochranná kolejnice</t>
  </si>
  <si>
    <t>477232853</t>
  </si>
  <si>
    <t>Montáž kolejnicových dílů přejezdu ochranná kolejnice. Poznámka: 1. V cenách jsou započteny náklady na montáž a manipulaci. 2. V cenách nejsou obsaženy náklady na dodávku materiálu.</t>
  </si>
  <si>
    <t>Poznámka k položce:_x000D_
kolejnice z výzisků v místě stavby</t>
  </si>
  <si>
    <t>5913250020</t>
  </si>
  <si>
    <t>Zřízení konstrukce vozovky asfaltobetonové dle vzorového listu Ž těžké - podkladní, ložní a obrusná vrstva tloušťky do 25 cm</t>
  </si>
  <si>
    <t>-1277401595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</si>
  <si>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</si>
  <si>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Poznámka k položce:_x000D_
vč. zřízení náběhových klínů</t>
  </si>
  <si>
    <t>6</t>
  </si>
  <si>
    <t>5914005010</t>
  </si>
  <si>
    <t>Rozšíření stezky zemního tělesa dle VL Ž2 přisypávkou zemního tělesa</t>
  </si>
  <si>
    <t>-1348176035</t>
  </si>
  <si>
    <t>Rozšíření stezky zemního tělesa dle VL Ž2 přisypávkou zemního tělesa. Poznámka: 1. V cenách jsou započteny i náklady na uložení výzisku na terén nebo naložení na dopravní prostředek. 2. V cenách nejsou obsaženy náklady na dodávku materiálu, odtěžení zemního tělesa, dopravu a skládkovné.</t>
  </si>
  <si>
    <t>Poznámka k položce:_x000D_
zemní materiál - výzisk z SČ</t>
  </si>
  <si>
    <t>"km 26,695 - 26,958 - vlevo" 263,0*1,0</t>
  </si>
  <si>
    <t>5915010020</t>
  </si>
  <si>
    <t>Těžení zeminy nebo horniny železničního spodku II. třídy</t>
  </si>
  <si>
    <t>128069925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</si>
  <si>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</si>
  <si>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Odtěžení přebytečného materiálu - vpravo</t>
  </si>
  <si>
    <t>"km 26,695 - 26,958" 263,0*2,0*0,7</t>
  </si>
  <si>
    <t>Odtěžení přebytečného materiálu - vlevo (koruna svahu)</t>
  </si>
  <si>
    <t>"km 26,965 - 27,157" 192,0*2,0*0,3</t>
  </si>
  <si>
    <t>5915015020</t>
  </si>
  <si>
    <t>Svahování zemního tělesa železničního spodku v zářezu</t>
  </si>
  <si>
    <t>1715284599</t>
  </si>
  <si>
    <t>Svahování zemního tělesa železničního spodku v zářezu. Poznámka: 1. V cenách jsou započteny náklady na svahování železničního tělesa a uložení výzisku na terén nebo naložení na dopravní prostředek.</t>
  </si>
  <si>
    <t>"km 26,695 - 26,958" 263,0*2,0</t>
  </si>
  <si>
    <t>"km 26,965 - 27,157" 192,0*2,0</t>
  </si>
  <si>
    <t>5914020020</t>
  </si>
  <si>
    <t>Čištění otevřených odvodňovacích zařízení strojně příkop nezpevněný</t>
  </si>
  <si>
    <t>93547889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</si>
  <si>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</si>
  <si>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"km 26,965 - 27,157 - vlevo" 192,0*0,6*0,4</t>
  </si>
  <si>
    <t>708690063</t>
  </si>
  <si>
    <t>"km 26,695 - 26,958" 368,200*1,8</t>
  </si>
  <si>
    <t>"km 26,965 - 27,157" 115,200*1,8</t>
  </si>
  <si>
    <t>Čištění příkopů</t>
  </si>
  <si>
    <t>"km 26,965 - 27,157 - vlevo" 46,080*1,8</t>
  </si>
  <si>
    <t>5963146020</t>
  </si>
  <si>
    <t>Asfaltový beton ACP 16S 50/70 středněznný-podkladní vrstva</t>
  </si>
  <si>
    <t>1160576727</t>
  </si>
  <si>
    <t>14</t>
  </si>
  <si>
    <t>5963146010</t>
  </si>
  <si>
    <t>Asfaltový beton ACL 16S 50/70 hrubozrnný-ložní vrstva</t>
  </si>
  <si>
    <t>1720148116</t>
  </si>
  <si>
    <t>5963146000</t>
  </si>
  <si>
    <t>Asfaltový beton ACO 11S 50/70 střednězrnný-obrusná vrstva</t>
  </si>
  <si>
    <t>-873946187</t>
  </si>
  <si>
    <t>A.1.4 - Práce SSZT</t>
  </si>
  <si>
    <t>7592005050</t>
  </si>
  <si>
    <t>Montáž počítacího bodu (senzoru) RSR 180</t>
  </si>
  <si>
    <t>1314891971</t>
  </si>
  <si>
    <t>Montáž počítacího bodu (senzoru) RSR 180 - uložení a připevnění na určené místo, seřízení polohy, přezkoušení</t>
  </si>
  <si>
    <t>Poznámka k položce:_x000D_
stavba + následné podbití</t>
  </si>
  <si>
    <t>7592007050</t>
  </si>
  <si>
    <t>Demontáž počítacího bodu (senzoru) RSR 180</t>
  </si>
  <si>
    <t>-243531831</t>
  </si>
  <si>
    <t>A.2 - Přejezd km 1,565, přejezd km 1,709 a náhrada VČ1 dD3 Aš město (Sborník SŽDC 2019)</t>
  </si>
  <si>
    <t xml:space="preserve">A.2.1 - Práce na ŽSv </t>
  </si>
  <si>
    <t>-1602682254</t>
  </si>
  <si>
    <t>Poznámka k položce:_x000D_
VČ1 - 12 ks_x000D_
kolej - 14 ks_x000D_
odbočka - 4 ks_x000D_
Spojka=kus</t>
  </si>
  <si>
    <t>5911663040</t>
  </si>
  <si>
    <t>Demontáž jednoduché kolejové spojky na úložišti dřevěné pražce soustavy S49</t>
  </si>
  <si>
    <t>699822641</t>
  </si>
  <si>
    <t>Demontáž jednoduché kolejové spojky na úložišti dřevěné pražce soustavy S49. Poznámka: 1. V cenách jsou započteny náklady na demontáž do součástí, manipulaci, naložení na dopravní prostředek a uložení vyzískaného materiálu na úložišti.</t>
  </si>
  <si>
    <t>Poznámka k položce:_x000D_
VČ1 - JS49 1:9-190 P,dř.</t>
  </si>
  <si>
    <t>5911671040</t>
  </si>
  <si>
    <t>Příplatek za demontáž v ose koleje výhybky jednoduché pražce dřevěné soustavy S49</t>
  </si>
  <si>
    <t>-292140588</t>
  </si>
  <si>
    <t>Příplatek za demontáž v ose koleje výhybky jednoduché pražce dřevěné soustavy S49. Poznámka: 1. V cenách jsou započteny náklady za obtížnost demontáže v ose koleje.</t>
  </si>
  <si>
    <t>Poznámka k položce:_x000D_
VČ1 - JS49 1:9-190 P,dř._x000D_
Rozvinutá délka výhybky=m</t>
  </si>
  <si>
    <t>5907020410</t>
  </si>
  <si>
    <t>Souvislá výměna kolejnic současně s výměnou kompletů a pryžové podložky tv. S49 rozdělení "c"</t>
  </si>
  <si>
    <t>-1142061764</t>
  </si>
  <si>
    <t>Souvislá výměna kolejnic současně s výměnou kompletů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</si>
  <si>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položce:_x000D_
km 1,635 - 1,706 = dl. 71,0 m x 2_x000D_
km 1,709 - 1,722 = dl. 13,0 m x 2_x000D_
Metr kolejnice=m</t>
  </si>
  <si>
    <t>5907020110</t>
  </si>
  <si>
    <t>Souvislá výměna kolejnic současně s výměnou pražců tv. S49 rozdělení "c"</t>
  </si>
  <si>
    <t>430157505</t>
  </si>
  <si>
    <t>Souvislá výměna kolejnic současně s výměnou pražců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</si>
  <si>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 xml:space="preserve">Poznámka k položce:_x000D_
km 1,553 - 1,632 = dl. 79,0 m x 2_x000D_
km 1,706 - 1,712 = dl. 6,0 m x 2_x000D_
Metr kolejnice=m </t>
  </si>
  <si>
    <t>5906035020</t>
  </si>
  <si>
    <t>Souvislá výměna pražců současně s výměnou nebo čištěním KL pražce dřevěné příčné vystrojené</t>
  </si>
  <si>
    <t>-548305618</t>
  </si>
  <si>
    <t>Souvislá výměna pražců současně s výměnou nebo čištěním KL pražce dřevěné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</si>
  <si>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položce:_x000D_
P km 1,565 - km 1,558 - 1,568 = dl. 10,0 m = 15 pr. *)_x000D_
*) 2 pr. - vystr. (n) → podkl. S4 kl, vrtule R1, dvoj. krouž., PVC_x000D_
   13 pr. - vystr. (n-antikoro) → podkl. S4 dvoj., vrtule R1, dvoj. krouž, PVC_x000D_
_x000D_
P km 1,709 - km 1,706 - 1,709 = dl. 6,0 m = 9 pr. *)_x000D_
*) 2 pr. - vystr. (n) → podkl. S4 kl, vrtule R1, dvoj. krouž., PVC_x000D_
    7 pr. - vystr. (n-antikoro) → podkl. S4 dvoj., vrtule R1, dvoj. krouž, PVC_x000D_
→ pražce dodá TO_x000D_
→ výstroj zajistí zhotovitel  _x000D_
Pražec=kus</t>
  </si>
  <si>
    <t>5906035120</t>
  </si>
  <si>
    <t>Souvislá výměna pražců současně s výměnou nebo čištěním KL pražce betonové příčné vystrojené</t>
  </si>
  <si>
    <t>2110319718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</si>
  <si>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</si>
  <si>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položce:_x000D_
km 1,550 - 1,558 = dl. 8,0 m = 12 pr._x000D_
km 1,568 - 1,635 = dl. 67,0 m = 102 pr._x000D_
Pražec=kus</t>
  </si>
  <si>
    <t>5906140100</t>
  </si>
  <si>
    <t>Demontáž kolejového roštu koleje v ose koleje pražce dřevěné tv. T rozdělení "c"</t>
  </si>
  <si>
    <t>245531973</t>
  </si>
  <si>
    <t>Demontáž kolejového roštu koleje v ose koleje pražce dřevěné tv. T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</si>
  <si>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položce:_x000D_
KV1 (odbočka) dl. 31,0 m</t>
  </si>
  <si>
    <t>1070756683</t>
  </si>
  <si>
    <t>-1888614613</t>
  </si>
  <si>
    <t>-460028146</t>
  </si>
  <si>
    <t>"km 1,550 - 1,635" 85,0*3,8*0,35 - 13,029 "pražce"</t>
  </si>
  <si>
    <t>"km 1,706 - 1,712" 6,0*3,8*0,35 - 0,909 "pražce"</t>
  </si>
  <si>
    <t>462591321</t>
  </si>
  <si>
    <t>"ŠL - km 1,550 - 1,635" 100,021*1,8</t>
  </si>
  <si>
    <t>"ŠL - km 1,706 - 1,712" 7,071*1,8</t>
  </si>
  <si>
    <t>9902100100</t>
  </si>
  <si>
    <t>Doprava dodávek zhotovitele, dodávek objednatele nebo výzisku mechanizací přes 3,5 t sypanin  do 10 km</t>
  </si>
  <si>
    <t>-1141555461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</si>
  <si>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</si>
  <si>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Doprava na skládku _x000D_
ŠL - 195,034 t_x000D_
Přejezdy - 49,132 t_x000D_
Měrnou jednotkou je t přepravovaného materiálu.</t>
  </si>
  <si>
    <t>-1640396050</t>
  </si>
  <si>
    <t>-814429555</t>
  </si>
  <si>
    <t>Poznámka k položce:_x000D_
km 1,550 - 1,750 = 200,0 m_x000D_
Kilometr koleje=km</t>
  </si>
  <si>
    <t>-1458692827</t>
  </si>
  <si>
    <t>5908005530</t>
  </si>
  <si>
    <t>Oprava kolejnicového styku montáž spojek tv. S49</t>
  </si>
  <si>
    <t>-853250776</t>
  </si>
  <si>
    <t>Oprava kolejnicového styku 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</si>
  <si>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-836863260</t>
  </si>
  <si>
    <t>881017657</t>
  </si>
  <si>
    <t>-982329535</t>
  </si>
  <si>
    <t>5958125010</t>
  </si>
  <si>
    <t>Komplety s antikorozní úpravou ŽS 4 (svěrka ŽS4, šroub RS 1, matice M24, podložka Fe6)</t>
  </si>
  <si>
    <t>-552480087</t>
  </si>
  <si>
    <t>759013688</t>
  </si>
  <si>
    <t>23</t>
  </si>
  <si>
    <t>-481874988</t>
  </si>
  <si>
    <t>560353731</t>
  </si>
  <si>
    <t>622309337</t>
  </si>
  <si>
    <t>-128831922</t>
  </si>
  <si>
    <t>-1088338916</t>
  </si>
  <si>
    <t>5958128010</t>
  </si>
  <si>
    <t>Komplety ŽS 4 (šroub RS 1, matice M 24, podložka Fe6, svěrka ŽS4)</t>
  </si>
  <si>
    <t>1185966450</t>
  </si>
  <si>
    <t>5962101010</t>
  </si>
  <si>
    <t>Návěstidlo rychlostník - obdélník</t>
  </si>
  <si>
    <t>-1556037286</t>
  </si>
  <si>
    <t>Poznámka k položce:_x000D_
rychlostník - "40"_x000D_
tabulka s obrazem lokomotivy</t>
  </si>
  <si>
    <t>5962101055</t>
  </si>
  <si>
    <t>Návěstidlo výstražný kříž jednokolejný-značka 32a</t>
  </si>
  <si>
    <t>2016369898</t>
  </si>
  <si>
    <t>A.2.2 - Materiál zajištěný objednatelem - NEOCEŇOVAT</t>
  </si>
  <si>
    <t>799399058</t>
  </si>
  <si>
    <t>5956213050</t>
  </si>
  <si>
    <t>Pražec betonový příčný vystrojený  užitý tv. B 91S/2 (S)</t>
  </si>
  <si>
    <t>2095984811</t>
  </si>
  <si>
    <t>5956213065</t>
  </si>
  <si>
    <t>Pražec betonový příčný vystrojený  užitý tv. SB 8 P</t>
  </si>
  <si>
    <t>1151485223</t>
  </si>
  <si>
    <t>5957201010</t>
  </si>
  <si>
    <t>Kolejnice užité tv. S49</t>
  </si>
  <si>
    <t>-1671583184</t>
  </si>
  <si>
    <t>A.2.3 - Přejezd km 1,565 (P331) a přejezd km 1,709 (P332)</t>
  </si>
  <si>
    <t>5913140020</t>
  </si>
  <si>
    <t>Demontáž přejezdové konstrukce se silničními panely vnitřní část</t>
  </si>
  <si>
    <t>-2071123380</t>
  </si>
  <si>
    <t>Demontáž přejezdové konstrukce se silničními panely vnitřní část. Poznámka: 1. V cenách jsou započteny náklady na demontáž a naložení na dopravní prostředek.</t>
  </si>
  <si>
    <t>Poznámka k položce:_x000D_
P km 1,565 (P331)</t>
  </si>
  <si>
    <t>5913140010</t>
  </si>
  <si>
    <t>Demontáž přejezdové konstrukce se silničními panely vnější i vnitřní část</t>
  </si>
  <si>
    <t>1618701302</t>
  </si>
  <si>
    <t>Demontáž přejezdové konstrukce se silničními panely vnější i vnitřní část. Poznámka: 1. V cenách jsou započteny náklady na demontáž a naložení na dopravní prostředek.</t>
  </si>
  <si>
    <t>Poznámka k položce:_x000D_
P km 1,709 (P332)</t>
  </si>
  <si>
    <t>-2096199398</t>
  </si>
  <si>
    <t>-2037744028</t>
  </si>
  <si>
    <t>P km 1,565 (P331)</t>
  </si>
  <si>
    <t>"vpravo" 8,5*2,6</t>
  </si>
  <si>
    <t>"vpravo - chodník" 3,5*4,0</t>
  </si>
  <si>
    <t xml:space="preserve">"vlevo" 11,3*2,0 </t>
  </si>
  <si>
    <t>Mezisoučet</t>
  </si>
  <si>
    <t>P km 1,709 (P332)</t>
  </si>
  <si>
    <t>"vpravo" 4,0*1,5</t>
  </si>
  <si>
    <t>"vlevo" 4,0*3,8</t>
  </si>
  <si>
    <t>5913280210</t>
  </si>
  <si>
    <t>Demontáž dílů komunikace obrubníku uložení v betonu</t>
  </si>
  <si>
    <t>502892789</t>
  </si>
  <si>
    <t>Demontáž dílů komunikace obrubníku uložení v betonu. Poznámka: 1. V cenách jsou započteny náklady na odstranění dlažby nebo obrubníku a naložení na dopravní prostředek.</t>
  </si>
  <si>
    <t>Poznámka k položce:_x000D_
odtěžení stáv. obrubníku_x000D_
vpravo  - levá strana - dl. 2,0 m + 2,0 m_x000D_
             - pravá strana - dl. 4,0 m + 3,0 m</t>
  </si>
  <si>
    <t>-1867332311</t>
  </si>
  <si>
    <t>"asfalt" (79,900*0,2)*2,4</t>
  </si>
  <si>
    <t>458525831</t>
  </si>
  <si>
    <t>"ŽB panely" 6,30*1,6</t>
  </si>
  <si>
    <t>"obrubník" 7,0*0,1</t>
  </si>
  <si>
    <t>5913285210</t>
  </si>
  <si>
    <t>Montáž dílů komunikace obrubníku uložení v betonu</t>
  </si>
  <si>
    <t>-950097906</t>
  </si>
  <si>
    <t>Montáž dílů komunikace obrubníku uložení v betonu. Poznámka: 1. V cenách jsou započteny náklady na osazení dlažby nebo obrubníku. 2. V cenách nejsou obsaženy náklady na dodávku materiálu.</t>
  </si>
  <si>
    <t>Poznámka k položce:_x000D_
P km 1,565 (P331)_x000D_
vpravo_x000D_
- levá strana - přeložení obrubníku chodníku - dl. 4,0 m_x000D_
- pravá strana - krajnice komunikace - dl. 3,0 m_x000D_
vlevo_x000D_
- levá strana - chodník - dl. 2,0 m_x000D_
- pravá strana - krajnice komunikace - dl. 2,0 m_x000D_
zakončení komunikace - pevná hrana - dl. 10,0 m</t>
  </si>
  <si>
    <t>5915005020</t>
  </si>
  <si>
    <t>Hloubení rýh nebo jam na železničním spodku II. třídy</t>
  </si>
  <si>
    <t>559620905</t>
  </si>
  <si>
    <t>Hloubení rýh nebo jam na železničním spodku II. třídy. Poznámka: 1. V cenách jsou započteny náklady na hloubení a uložení výzisku na terén nebo naložení na dopravní prostředek a uložení na úložišti.</t>
  </si>
  <si>
    <t>"obrubník" 21,0*0,3*0,2</t>
  </si>
  <si>
    <t>1878502302</t>
  </si>
  <si>
    <t>"obrubník" 1,26*1,8</t>
  </si>
  <si>
    <t>1468258114</t>
  </si>
  <si>
    <t>"vpravo" 8,0*2,6</t>
  </si>
  <si>
    <t>"vpravo - chodník" 1,5*4,0</t>
  </si>
  <si>
    <t>"vlevo" 9,5*2,0</t>
  </si>
  <si>
    <t>"střed" 9,5*1,3</t>
  </si>
  <si>
    <t>"střed" 4,0*1,3</t>
  </si>
  <si>
    <t>-2064424781</t>
  </si>
  <si>
    <t>Poznámka k položce:_x000D_
P km 1,565 (P331) - dl. 10,0 m x 2_x000D_
P km 1,709 (P332) - dl. 5,0 x 2_x000D_
*) materiál - výzisk v místě opravy</t>
  </si>
  <si>
    <t>5913335010</t>
  </si>
  <si>
    <t>Nátěr vodorovného dopravního značení souvislá čára šíře do 100 mm</t>
  </si>
  <si>
    <t>838881007</t>
  </si>
  <si>
    <t>Nátěr vodorovného dopravního značení souvislá čára šíře do 100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</si>
  <si>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1180018794</t>
  </si>
  <si>
    <t>1968343895</t>
  </si>
  <si>
    <t>904961503</t>
  </si>
  <si>
    <t>5963155000</t>
  </si>
  <si>
    <t>Asfaltová páska tavitelná 25x10</t>
  </si>
  <si>
    <t>-1171140037</t>
  </si>
  <si>
    <t>5964161010</t>
  </si>
  <si>
    <t>Beton lehce zhutnitelný C 20/25;X0 F5 2 285 2 765</t>
  </si>
  <si>
    <t>-1896780483</t>
  </si>
  <si>
    <t>5964159005</t>
  </si>
  <si>
    <t>Obrubník chodníkový</t>
  </si>
  <si>
    <t>-149931653</t>
  </si>
  <si>
    <t>A.2.4 - Práce SSZT</t>
  </si>
  <si>
    <t>A.3 - Přepravy (Sborník SŽDC 2019)</t>
  </si>
  <si>
    <t>990299968</t>
  </si>
  <si>
    <t>Poznámka k položce:_x000D_
Doprava na skládku_x000D_
A.1.1 - 440,831 t_x000D_
A.1.3 - 979,272 t_x000D_
A.2.1 - 192,766 t_x000D_
A.2.3 - 51,400 t_x000D_
_x000D_
Dodávka asfaltu + beton + obrubník_x000D_
A.1.3 - 27,519 t_x000D_
A.2.3 -  47,009 t_x000D_
Měrnou jednotkou je t přepravovaného materiálu.</t>
  </si>
  <si>
    <t>9902100200</t>
  </si>
  <si>
    <t>Doprava dodávek zhotovitele, dodávek objednatele nebo výzisku mechanizací přes 3,5 t sypanin  do 20 km</t>
  </si>
  <si>
    <t>139303214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</si>
  <si>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</si>
  <si>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Dodávka kameniva_x000D_
A.1.1 - 457,558 t_x000D_
A.2.1 - 182,056 t_x000D_
předpokládané místo odběru kameniva je Libá (nejbližší místo dle Seznamu dodavatelů kameniva)_x000D_
_x000D_
Měrnou jednotkou je t přepravovaného materiálu.</t>
  </si>
  <si>
    <t>9901000800</t>
  </si>
  <si>
    <t>Doprava dodávek zhotovitele, dodávek objednatele nebo výzisku mechanizací o nosnosti do 3,5 t do 150 km</t>
  </si>
  <si>
    <t>578321852</t>
  </si>
  <si>
    <t>Doprava dodávek zhotovitele, dodávek objednatele nebo výzisku mechanizací o nosnosti do 3,5 t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</si>
  <si>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Dodávka materiálu_x000D_
A.1.1 - 1 ks (1,827 t)_x000D_
A.2.1 - 1 ks (1,358 t)_x000D_
Měrnou jednotkou je kus stroje.</t>
  </si>
  <si>
    <t>9902200600</t>
  </si>
  <si>
    <t>Doprava dodávek zhotovitele, dodávek objednatele nebo výzisku mechanizací přes 3,5 t objemnějšího kusového materiálu do 80 km</t>
  </si>
  <si>
    <t>-713390338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</si>
  <si>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</si>
  <si>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Dodávka pražců_x000D_
A.1 - 300,840 t_x000D_
Měrnou jednotkou je t přepravovaného materiálu.</t>
  </si>
  <si>
    <t>9903200200</t>
  </si>
  <si>
    <t>Přeprava mechanizace na místo prováděných prací o hmotnosti přes 12 t do 200 km</t>
  </si>
  <si>
    <t>840712905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</si>
  <si>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</si>
  <si>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Poznámka k položce:_x000D_
ASP x 2, PUŠL x 2, SČ, MHS, mobilní svařovna</t>
  </si>
  <si>
    <t>A.4 - VON (Sborník SŽDC 2019)</t>
  </si>
  <si>
    <t>021211001</t>
  </si>
  <si>
    <t>Průzkumné práce pro opravy Doplňující laboratorní rozbor kontaminace zeminy nebo kol. lože</t>
  </si>
  <si>
    <t>-1242210165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</si>
  <si>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</si>
  <si>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022111001</t>
  </si>
  <si>
    <t>Geodetické práce Kontrola PPK při směrové a výškové úpravě koleje zaměřením APK trať jednokolejná</t>
  </si>
  <si>
    <t>-1720594734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</si>
  <si>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</si>
  <si>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 xml:space="preserve">Poznámka k položce:_x000D_
stavba km 26,543 - 27,157_x000D_
 - před ASP_x000D_
 - před BK_x000D_
stavba km 1,550 - 1,750_x000D_
 - před ASP_x000D_
_x000D_
následné podbití (podklady pro ASP)_x000D_
</t>
  </si>
  <si>
    <t>023111001</t>
  </si>
  <si>
    <t>Projektové práce Technický projekt zajištění PPK bez optimalizace nivelety/osy koleje trať jednokolejná zaměření ZZ</t>
  </si>
  <si>
    <t>-1751573684</t>
  </si>
  <si>
    <t>Projektové práce Technický projekt zajištění PPK bez optimalizace nivelety/osy koleje trať jednokolejná zaměření ZZ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</si>
  <si>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Poznámka k položce:_x000D_
zaměření a nalepení štítků (vč. Technického projektu)_x000D_
km 26,543 - 27,157 = dl. 614,0 m</t>
  </si>
  <si>
    <t>023131001</t>
  </si>
  <si>
    <t>Projektové práce Dokumentace skutečného provedení železničního svršku a spodku</t>
  </si>
  <si>
    <t>%</t>
  </si>
  <si>
    <t>-1356101626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</si>
  <si>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</si>
  <si>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Poznámka k položce:_x000D_
Vyhotovení GDSP_x000D_
 - km 26,543 - 27,157_x000D_
 - km 1,550 - 1,750_x000D_
Základna pro výpočet - dotyčné práce_x000D_
- matematicky podělena 100 → součin základna x sazba = vypočtená hodnota v %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</si>
  <si>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</si>
  <si>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</si>
  <si>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1371368977</t>
  </si>
  <si>
    <t>Poznámka k položce:_x000D_
Základna pro výpočet - ZRN_x000D_
- matematicky podělena 100 → součin základna x sazba = vypočtená hodnota v %</t>
  </si>
  <si>
    <t>022121001</t>
  </si>
  <si>
    <t>Geodetické práce Diagnostika technické infrastruktury Vytýčení trasy inženýrských sítí</t>
  </si>
  <si>
    <t>1411898185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</si>
  <si>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</si>
  <si>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práce_x000D_
- matematicky podělena 100 → součin základna x sazba = vypočtená hodnota v %</t>
  </si>
  <si>
    <t>033131001</t>
  </si>
  <si>
    <t>Provozní vlivy Organizační zajištění prací při zřizování a udržování BK kolejí a výhybek</t>
  </si>
  <si>
    <t>-782663758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</si>
  <si>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</si>
  <si>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033111001</t>
  </si>
  <si>
    <t>Provozní vlivy Výluka silničního provozu se zajištěním objížďky</t>
  </si>
  <si>
    <t>789673886</t>
  </si>
  <si>
    <t>Provozní vlivy Výluka silničního provozu se zajištěním objížďky
 - legislativní část → zajistí ST K. Vary
 - vyznačení objízdné trasy (pronájem, osazení a snesení cedulí)</t>
  </si>
  <si>
    <t>Poznámka k položce:_x000D_
 - Přejezd km 26,688_x000D_
 - Přejezd km 1,565_x000D_
 - Přejezd km 1,709_x000D_
_x000D_
Základna pro výpočet - dotyčné práce_x000D_
- matematicky podělena 100 → součin základna x sazba = vypočtená hodnota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</si>
</sst>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horizontal="left" vertical="center" wrapText="1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8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33"/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5" t="s">
        <v>14</v>
      </c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AP5" s="19"/>
      <c r="AQ5" s="19"/>
      <c r="AR5" s="17"/>
      <c r="BE5" s="225" t="s">
        <v>15</v>
      </c>
      <c r="BS5" s="14" t="s">
        <v>6</v>
      </c>
    </row>
    <row r="6" spans="1:74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47" t="s">
        <v>17</v>
      </c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6"/>
      <c r="AM6" s="246"/>
      <c r="AN6" s="246"/>
      <c r="AO6" s="246"/>
      <c r="AP6" s="19"/>
      <c r="AQ6" s="19"/>
      <c r="AR6" s="17"/>
      <c r="BE6" s="226"/>
      <c r="BS6" s="14" t="s">
        <v>6</v>
      </c>
    </row>
    <row r="7" spans="1:74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26"/>
      <c r="BS7" s="14" t="s">
        <v>6</v>
      </c>
    </row>
    <row r="8" spans="1:74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26"/>
      <c r="BS8" s="14" t="s">
        <v>6</v>
      </c>
    </row>
    <row r="9" spans="1:74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26"/>
      <c r="BS9" s="14" t="s">
        <v>6</v>
      </c>
    </row>
    <row r="10" spans="1:74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26"/>
      <c r="BS10" s="14" t="s">
        <v>27</v>
      </c>
    </row>
    <row r="11" spans="1:74" ht="18.399999999999999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26"/>
      <c r="BS11" s="14" t="s">
        <v>27</v>
      </c>
    </row>
    <row r="12" spans="1:74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26"/>
      <c r="BS12" s="14" t="s">
        <v>27</v>
      </c>
    </row>
    <row r="13" spans="1:74" ht="12" customHeight="1">
      <c r="B13" s="18"/>
      <c r="C13" s="19"/>
      <c r="D13" s="26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32</v>
      </c>
      <c r="AO13" s="19"/>
      <c r="AP13" s="19"/>
      <c r="AQ13" s="19"/>
      <c r="AR13" s="17"/>
      <c r="BE13" s="226"/>
      <c r="BS13" s="14" t="s">
        <v>27</v>
      </c>
    </row>
    <row r="14" spans="1:74" ht="11.25">
      <c r="B14" s="18"/>
      <c r="C14" s="19"/>
      <c r="D14" s="19"/>
      <c r="E14" s="248" t="s">
        <v>32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6" t="s">
        <v>29</v>
      </c>
      <c r="AL14" s="19"/>
      <c r="AM14" s="19"/>
      <c r="AN14" s="28" t="s">
        <v>32</v>
      </c>
      <c r="AO14" s="19"/>
      <c r="AP14" s="19"/>
      <c r="AQ14" s="19"/>
      <c r="AR14" s="17"/>
      <c r="BE14" s="226"/>
      <c r="BS14" s="14" t="s">
        <v>27</v>
      </c>
    </row>
    <row r="15" spans="1:74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26"/>
      <c r="BS15" s="14" t="s">
        <v>4</v>
      </c>
    </row>
    <row r="16" spans="1:74" ht="12" customHeight="1">
      <c r="B16" s="18"/>
      <c r="C16" s="19"/>
      <c r="D16" s="26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26"/>
      <c r="BS16" s="14" t="s">
        <v>4</v>
      </c>
    </row>
    <row r="17" spans="2:71" ht="18.399999999999999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29</v>
      </c>
      <c r="AL17" s="19"/>
      <c r="AM17" s="19"/>
      <c r="AN17" s="24" t="s">
        <v>1</v>
      </c>
      <c r="AO17" s="19"/>
      <c r="AP17" s="19"/>
      <c r="AQ17" s="19"/>
      <c r="AR17" s="17"/>
      <c r="BE17" s="226"/>
      <c r="BS17" s="14" t="s">
        <v>35</v>
      </c>
    </row>
    <row r="18" spans="2:7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26"/>
      <c r="BS18" s="14" t="s">
        <v>6</v>
      </c>
    </row>
    <row r="19" spans="2:71" ht="12" customHeight="1">
      <c r="B19" s="18"/>
      <c r="C19" s="19"/>
      <c r="D19" s="26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26"/>
      <c r="BS19" s="14" t="s">
        <v>6</v>
      </c>
    </row>
    <row r="20" spans="2:71" ht="18.399999999999999" customHeight="1">
      <c r="B20" s="18"/>
      <c r="C20" s="19"/>
      <c r="D20" s="19"/>
      <c r="E20" s="24" t="s">
        <v>37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29</v>
      </c>
      <c r="AL20" s="19"/>
      <c r="AM20" s="19"/>
      <c r="AN20" s="24" t="s">
        <v>1</v>
      </c>
      <c r="AO20" s="19"/>
      <c r="AP20" s="19"/>
      <c r="AQ20" s="19"/>
      <c r="AR20" s="17"/>
      <c r="BE20" s="226"/>
      <c r="BS20" s="14" t="s">
        <v>35</v>
      </c>
    </row>
    <row r="21" spans="2:7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26"/>
    </row>
    <row r="22" spans="2:71" ht="12" customHeight="1">
      <c r="B22" s="18"/>
      <c r="C22" s="19"/>
      <c r="D22" s="26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26"/>
    </row>
    <row r="23" spans="2:71" ht="16.5" customHeight="1">
      <c r="B23" s="18"/>
      <c r="C23" s="19"/>
      <c r="D23" s="19"/>
      <c r="E23" s="250" t="s">
        <v>1</v>
      </c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O23" s="19"/>
      <c r="AP23" s="19"/>
      <c r="AQ23" s="19"/>
      <c r="AR23" s="17"/>
      <c r="BE23" s="226"/>
    </row>
    <row r="24" spans="2:7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26"/>
    </row>
    <row r="25" spans="2:7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26"/>
    </row>
    <row r="26" spans="2:71" s="1" customFormat="1" ht="25.9" customHeight="1">
      <c r="B26" s="31"/>
      <c r="C26" s="32"/>
      <c r="D26" s="33" t="s">
        <v>39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7">
        <f>ROUND(AG54,2)</f>
        <v>0</v>
      </c>
      <c r="AL26" s="228"/>
      <c r="AM26" s="228"/>
      <c r="AN26" s="228"/>
      <c r="AO26" s="228"/>
      <c r="AP26" s="32"/>
      <c r="AQ26" s="32"/>
      <c r="AR26" s="35"/>
      <c r="BE26" s="226"/>
    </row>
    <row r="27" spans="2:71" s="1" customFormat="1" ht="6.95" customHeight="1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26"/>
    </row>
    <row r="28" spans="2:71" s="1" customFormat="1" ht="11.25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51" t="s">
        <v>40</v>
      </c>
      <c r="M28" s="251"/>
      <c r="N28" s="251"/>
      <c r="O28" s="251"/>
      <c r="P28" s="251"/>
      <c r="Q28" s="32"/>
      <c r="R28" s="32"/>
      <c r="S28" s="32"/>
      <c r="T28" s="32"/>
      <c r="U28" s="32"/>
      <c r="V28" s="32"/>
      <c r="W28" s="251" t="s">
        <v>41</v>
      </c>
      <c r="X28" s="251"/>
      <c r="Y28" s="251"/>
      <c r="Z28" s="251"/>
      <c r="AA28" s="251"/>
      <c r="AB28" s="251"/>
      <c r="AC28" s="251"/>
      <c r="AD28" s="251"/>
      <c r="AE28" s="251"/>
      <c r="AF28" s="32"/>
      <c r="AG28" s="32"/>
      <c r="AH28" s="32"/>
      <c r="AI28" s="32"/>
      <c r="AJ28" s="32"/>
      <c r="AK28" s="251" t="s">
        <v>42</v>
      </c>
      <c r="AL28" s="251"/>
      <c r="AM28" s="251"/>
      <c r="AN28" s="251"/>
      <c r="AO28" s="251"/>
      <c r="AP28" s="32"/>
      <c r="AQ28" s="32"/>
      <c r="AR28" s="35"/>
      <c r="BE28" s="226"/>
    </row>
    <row r="29" spans="2:71" s="2" customFormat="1" ht="14.45" customHeight="1">
      <c r="B29" s="36"/>
      <c r="C29" s="37"/>
      <c r="D29" s="26" t="s">
        <v>43</v>
      </c>
      <c r="E29" s="37"/>
      <c r="F29" s="26" t="s">
        <v>44</v>
      </c>
      <c r="G29" s="37"/>
      <c r="H29" s="37"/>
      <c r="I29" s="37"/>
      <c r="J29" s="37"/>
      <c r="K29" s="37"/>
      <c r="L29" s="252">
        <v>0.21</v>
      </c>
      <c r="M29" s="224"/>
      <c r="N29" s="224"/>
      <c r="O29" s="224"/>
      <c r="P29" s="224"/>
      <c r="Q29" s="37"/>
      <c r="R29" s="37"/>
      <c r="S29" s="37"/>
      <c r="T29" s="37"/>
      <c r="U29" s="37"/>
      <c r="V29" s="37"/>
      <c r="W29" s="223">
        <f>ROUND(AZ54, 2)</f>
        <v>0</v>
      </c>
      <c r="X29" s="224"/>
      <c r="Y29" s="224"/>
      <c r="Z29" s="224"/>
      <c r="AA29" s="224"/>
      <c r="AB29" s="224"/>
      <c r="AC29" s="224"/>
      <c r="AD29" s="224"/>
      <c r="AE29" s="224"/>
      <c r="AF29" s="37"/>
      <c r="AG29" s="37"/>
      <c r="AH29" s="37"/>
      <c r="AI29" s="37"/>
      <c r="AJ29" s="37"/>
      <c r="AK29" s="223">
        <f>ROUND(AV54, 2)</f>
        <v>0</v>
      </c>
      <c r="AL29" s="224"/>
      <c r="AM29" s="224"/>
      <c r="AN29" s="224"/>
      <c r="AO29" s="224"/>
      <c r="AP29" s="37"/>
      <c r="AQ29" s="37"/>
      <c r="AR29" s="38"/>
      <c r="BE29" s="226"/>
    </row>
    <row r="30" spans="2:71" s="2" customFormat="1" ht="14.45" customHeight="1">
      <c r="B30" s="36"/>
      <c r="C30" s="37"/>
      <c r="D30" s="37"/>
      <c r="E30" s="37"/>
      <c r="F30" s="26" t="s">
        <v>45</v>
      </c>
      <c r="G30" s="37"/>
      <c r="H30" s="37"/>
      <c r="I30" s="37"/>
      <c r="J30" s="37"/>
      <c r="K30" s="37"/>
      <c r="L30" s="252">
        <v>0.15</v>
      </c>
      <c r="M30" s="224"/>
      <c r="N30" s="224"/>
      <c r="O30" s="224"/>
      <c r="P30" s="224"/>
      <c r="Q30" s="37"/>
      <c r="R30" s="37"/>
      <c r="S30" s="37"/>
      <c r="T30" s="37"/>
      <c r="U30" s="37"/>
      <c r="V30" s="37"/>
      <c r="W30" s="223">
        <f>ROUND(BA54, 2)</f>
        <v>0</v>
      </c>
      <c r="X30" s="224"/>
      <c r="Y30" s="224"/>
      <c r="Z30" s="224"/>
      <c r="AA30" s="224"/>
      <c r="AB30" s="224"/>
      <c r="AC30" s="224"/>
      <c r="AD30" s="224"/>
      <c r="AE30" s="224"/>
      <c r="AF30" s="37"/>
      <c r="AG30" s="37"/>
      <c r="AH30" s="37"/>
      <c r="AI30" s="37"/>
      <c r="AJ30" s="37"/>
      <c r="AK30" s="223">
        <f>ROUND(AW54, 2)</f>
        <v>0</v>
      </c>
      <c r="AL30" s="224"/>
      <c r="AM30" s="224"/>
      <c r="AN30" s="224"/>
      <c r="AO30" s="224"/>
      <c r="AP30" s="37"/>
      <c r="AQ30" s="37"/>
      <c r="AR30" s="38"/>
      <c r="BE30" s="226"/>
    </row>
    <row r="31" spans="2:71" s="2" customFormat="1" ht="14.45" hidden="1" customHeight="1">
      <c r="B31" s="36"/>
      <c r="C31" s="37"/>
      <c r="D31" s="37"/>
      <c r="E31" s="37"/>
      <c r="F31" s="26" t="s">
        <v>46</v>
      </c>
      <c r="G31" s="37"/>
      <c r="H31" s="37"/>
      <c r="I31" s="37"/>
      <c r="J31" s="37"/>
      <c r="K31" s="37"/>
      <c r="L31" s="252">
        <v>0.21</v>
      </c>
      <c r="M31" s="224"/>
      <c r="N31" s="224"/>
      <c r="O31" s="224"/>
      <c r="P31" s="224"/>
      <c r="Q31" s="37"/>
      <c r="R31" s="37"/>
      <c r="S31" s="37"/>
      <c r="T31" s="37"/>
      <c r="U31" s="37"/>
      <c r="V31" s="37"/>
      <c r="W31" s="223">
        <f>ROUND(BB54, 2)</f>
        <v>0</v>
      </c>
      <c r="X31" s="224"/>
      <c r="Y31" s="224"/>
      <c r="Z31" s="224"/>
      <c r="AA31" s="224"/>
      <c r="AB31" s="224"/>
      <c r="AC31" s="224"/>
      <c r="AD31" s="224"/>
      <c r="AE31" s="224"/>
      <c r="AF31" s="37"/>
      <c r="AG31" s="37"/>
      <c r="AH31" s="37"/>
      <c r="AI31" s="37"/>
      <c r="AJ31" s="37"/>
      <c r="AK31" s="223">
        <v>0</v>
      </c>
      <c r="AL31" s="224"/>
      <c r="AM31" s="224"/>
      <c r="AN31" s="224"/>
      <c r="AO31" s="224"/>
      <c r="AP31" s="37"/>
      <c r="AQ31" s="37"/>
      <c r="AR31" s="38"/>
      <c r="BE31" s="226"/>
    </row>
    <row r="32" spans="2:71" s="2" customFormat="1" ht="14.45" hidden="1" customHeight="1">
      <c r="B32" s="36"/>
      <c r="C32" s="37"/>
      <c r="D32" s="37"/>
      <c r="E32" s="37"/>
      <c r="F32" s="26" t="s">
        <v>47</v>
      </c>
      <c r="G32" s="37"/>
      <c r="H32" s="37"/>
      <c r="I32" s="37"/>
      <c r="J32" s="37"/>
      <c r="K32" s="37"/>
      <c r="L32" s="252">
        <v>0.15</v>
      </c>
      <c r="M32" s="224"/>
      <c r="N32" s="224"/>
      <c r="O32" s="224"/>
      <c r="P32" s="224"/>
      <c r="Q32" s="37"/>
      <c r="R32" s="37"/>
      <c r="S32" s="37"/>
      <c r="T32" s="37"/>
      <c r="U32" s="37"/>
      <c r="V32" s="37"/>
      <c r="W32" s="223">
        <f>ROUND(BC54, 2)</f>
        <v>0</v>
      </c>
      <c r="X32" s="224"/>
      <c r="Y32" s="224"/>
      <c r="Z32" s="224"/>
      <c r="AA32" s="224"/>
      <c r="AB32" s="224"/>
      <c r="AC32" s="224"/>
      <c r="AD32" s="224"/>
      <c r="AE32" s="224"/>
      <c r="AF32" s="37"/>
      <c r="AG32" s="37"/>
      <c r="AH32" s="37"/>
      <c r="AI32" s="37"/>
      <c r="AJ32" s="37"/>
      <c r="AK32" s="223">
        <v>0</v>
      </c>
      <c r="AL32" s="224"/>
      <c r="AM32" s="224"/>
      <c r="AN32" s="224"/>
      <c r="AO32" s="224"/>
      <c r="AP32" s="37"/>
      <c r="AQ32" s="37"/>
      <c r="AR32" s="38"/>
      <c r="BE32" s="226"/>
    </row>
    <row r="33" spans="2:57" s="2" customFormat="1" ht="14.45" hidden="1" customHeight="1">
      <c r="B33" s="36"/>
      <c r="C33" s="37"/>
      <c r="D33" s="37"/>
      <c r="E33" s="37"/>
      <c r="F33" s="26" t="s">
        <v>48</v>
      </c>
      <c r="G33" s="37"/>
      <c r="H33" s="37"/>
      <c r="I33" s="37"/>
      <c r="J33" s="37"/>
      <c r="K33" s="37"/>
      <c r="L33" s="252">
        <v>0</v>
      </c>
      <c r="M33" s="224"/>
      <c r="N33" s="224"/>
      <c r="O33" s="224"/>
      <c r="P33" s="224"/>
      <c r="Q33" s="37"/>
      <c r="R33" s="37"/>
      <c r="S33" s="37"/>
      <c r="T33" s="37"/>
      <c r="U33" s="37"/>
      <c r="V33" s="37"/>
      <c r="W33" s="223">
        <f>ROUND(BD54, 2)</f>
        <v>0</v>
      </c>
      <c r="X33" s="224"/>
      <c r="Y33" s="224"/>
      <c r="Z33" s="224"/>
      <c r="AA33" s="224"/>
      <c r="AB33" s="224"/>
      <c r="AC33" s="224"/>
      <c r="AD33" s="224"/>
      <c r="AE33" s="224"/>
      <c r="AF33" s="37"/>
      <c r="AG33" s="37"/>
      <c r="AH33" s="37"/>
      <c r="AI33" s="37"/>
      <c r="AJ33" s="37"/>
      <c r="AK33" s="223">
        <v>0</v>
      </c>
      <c r="AL33" s="224"/>
      <c r="AM33" s="224"/>
      <c r="AN33" s="224"/>
      <c r="AO33" s="224"/>
      <c r="AP33" s="37"/>
      <c r="AQ33" s="37"/>
      <c r="AR33" s="38"/>
      <c r="BE33" s="226"/>
    </row>
    <row r="34" spans="2:57" s="1" customFormat="1" ht="6.95" customHeight="1"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26"/>
    </row>
    <row r="35" spans="2:57" s="1" customFormat="1" ht="25.9" customHeight="1">
      <c r="B35" s="31"/>
      <c r="C35" s="39"/>
      <c r="D35" s="40" t="s">
        <v>49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50</v>
      </c>
      <c r="U35" s="41"/>
      <c r="V35" s="41"/>
      <c r="W35" s="41"/>
      <c r="X35" s="229" t="s">
        <v>51</v>
      </c>
      <c r="Y35" s="230"/>
      <c r="Z35" s="230"/>
      <c r="AA35" s="230"/>
      <c r="AB35" s="230"/>
      <c r="AC35" s="41"/>
      <c r="AD35" s="41"/>
      <c r="AE35" s="41"/>
      <c r="AF35" s="41"/>
      <c r="AG35" s="41"/>
      <c r="AH35" s="41"/>
      <c r="AI35" s="41"/>
      <c r="AJ35" s="41"/>
      <c r="AK35" s="231">
        <f>SUM(AK26:AK33)</f>
        <v>0</v>
      </c>
      <c r="AL35" s="230"/>
      <c r="AM35" s="230"/>
      <c r="AN35" s="230"/>
      <c r="AO35" s="232"/>
      <c r="AP35" s="39"/>
      <c r="AQ35" s="39"/>
      <c r="AR35" s="35"/>
    </row>
    <row r="36" spans="2:57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</row>
    <row r="37" spans="2:57" s="1" customFormat="1" ht="6.95" customHeight="1"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5"/>
    </row>
    <row r="41" spans="2:57" s="1" customFormat="1" ht="6.95" customHeight="1"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5"/>
    </row>
    <row r="42" spans="2:57" s="1" customFormat="1" ht="24.95" customHeight="1">
      <c r="B42" s="31"/>
      <c r="C42" s="20" t="s">
        <v>52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5"/>
    </row>
    <row r="43" spans="2:57" s="1" customFormat="1" ht="6.95" customHeight="1"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5"/>
    </row>
    <row r="44" spans="2:57" s="1" customFormat="1" ht="12" customHeight="1">
      <c r="B44" s="31"/>
      <c r="C44" s="26" t="s">
        <v>13</v>
      </c>
      <c r="D44" s="32"/>
      <c r="E44" s="32"/>
      <c r="F44" s="32"/>
      <c r="G44" s="32"/>
      <c r="H44" s="32"/>
      <c r="I44" s="32"/>
      <c r="J44" s="32"/>
      <c r="K44" s="32"/>
      <c r="L44" s="32" t="str">
        <f>K5</f>
        <v>650180152</v>
      </c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5"/>
    </row>
    <row r="45" spans="2:57" s="3" customFormat="1" ht="36.950000000000003" customHeight="1">
      <c r="B45" s="47"/>
      <c r="C45" s="48" t="s">
        <v>16</v>
      </c>
      <c r="D45" s="49"/>
      <c r="E45" s="49"/>
      <c r="F45" s="49"/>
      <c r="G45" s="49"/>
      <c r="H45" s="49"/>
      <c r="I45" s="49"/>
      <c r="J45" s="49"/>
      <c r="K45" s="49"/>
      <c r="L45" s="242" t="str">
        <f>K6</f>
        <v>Oprava traťového úseku Hazlov - Aš (km 26,500 - 27,150)</v>
      </c>
      <c r="M45" s="243"/>
      <c r="N45" s="243"/>
      <c r="O45" s="243"/>
      <c r="P45" s="243"/>
      <c r="Q45" s="243"/>
      <c r="R45" s="243"/>
      <c r="S45" s="243"/>
      <c r="T45" s="243"/>
      <c r="U45" s="243"/>
      <c r="V45" s="243"/>
      <c r="W45" s="243"/>
      <c r="X45" s="243"/>
      <c r="Y45" s="243"/>
      <c r="Z45" s="243"/>
      <c r="AA45" s="243"/>
      <c r="AB45" s="243"/>
      <c r="AC45" s="243"/>
      <c r="AD45" s="243"/>
      <c r="AE45" s="243"/>
      <c r="AF45" s="243"/>
      <c r="AG45" s="243"/>
      <c r="AH45" s="243"/>
      <c r="AI45" s="243"/>
      <c r="AJ45" s="243"/>
      <c r="AK45" s="243"/>
      <c r="AL45" s="243"/>
      <c r="AM45" s="243"/>
      <c r="AN45" s="243"/>
      <c r="AO45" s="243"/>
      <c r="AP45" s="49"/>
      <c r="AQ45" s="49"/>
      <c r="AR45" s="50"/>
    </row>
    <row r="46" spans="2:57" s="1" customFormat="1" ht="6.95" customHeight="1"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5"/>
    </row>
    <row r="47" spans="2:57" s="1" customFormat="1" ht="12" customHeight="1">
      <c r="B47" s="31"/>
      <c r="C47" s="26" t="s">
        <v>20</v>
      </c>
      <c r="D47" s="32"/>
      <c r="E47" s="32"/>
      <c r="F47" s="32"/>
      <c r="G47" s="32"/>
      <c r="H47" s="32"/>
      <c r="I47" s="32"/>
      <c r="J47" s="32"/>
      <c r="K47" s="32"/>
      <c r="L47" s="51" t="str">
        <f>IF(K8="","",K8)</f>
        <v>Hazlov - Aš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6" t="s">
        <v>22</v>
      </c>
      <c r="AJ47" s="32"/>
      <c r="AK47" s="32"/>
      <c r="AL47" s="32"/>
      <c r="AM47" s="244" t="str">
        <f>IF(AN8= "","",AN8)</f>
        <v>18. 4. 2019</v>
      </c>
      <c r="AN47" s="244"/>
      <c r="AO47" s="32"/>
      <c r="AP47" s="32"/>
      <c r="AQ47" s="32"/>
      <c r="AR47" s="35"/>
    </row>
    <row r="48" spans="2:57" s="1" customFormat="1" ht="6.95" customHeight="1"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5"/>
    </row>
    <row r="49" spans="1:91" s="1" customFormat="1" ht="13.7" customHeight="1">
      <c r="B49" s="31"/>
      <c r="C49" s="26" t="s">
        <v>24</v>
      </c>
      <c r="D49" s="32"/>
      <c r="E49" s="32"/>
      <c r="F49" s="32"/>
      <c r="G49" s="32"/>
      <c r="H49" s="32"/>
      <c r="I49" s="32"/>
      <c r="J49" s="32"/>
      <c r="K49" s="32"/>
      <c r="L49" s="32" t="str">
        <f>IF(E11= "","",E11)</f>
        <v>SŽDC, s.o.; OŘ UNL - ST K. Vary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6" t="s">
        <v>33</v>
      </c>
      <c r="AJ49" s="32"/>
      <c r="AK49" s="32"/>
      <c r="AL49" s="32"/>
      <c r="AM49" s="240" t="str">
        <f>IF(E17="","",E17)</f>
        <v xml:space="preserve"> </v>
      </c>
      <c r="AN49" s="241"/>
      <c r="AO49" s="241"/>
      <c r="AP49" s="241"/>
      <c r="AQ49" s="32"/>
      <c r="AR49" s="35"/>
      <c r="AS49" s="234" t="s">
        <v>53</v>
      </c>
      <c r="AT49" s="235"/>
      <c r="AU49" s="53"/>
      <c r="AV49" s="53"/>
      <c r="AW49" s="53"/>
      <c r="AX49" s="53"/>
      <c r="AY49" s="53"/>
      <c r="AZ49" s="53"/>
      <c r="BA49" s="53"/>
      <c r="BB49" s="53"/>
      <c r="BC49" s="53"/>
      <c r="BD49" s="54"/>
    </row>
    <row r="50" spans="1:91" s="1" customFormat="1" ht="13.7" customHeight="1">
      <c r="B50" s="31"/>
      <c r="C50" s="26" t="s">
        <v>31</v>
      </c>
      <c r="D50" s="32"/>
      <c r="E50" s="32"/>
      <c r="F50" s="32"/>
      <c r="G50" s="32"/>
      <c r="H50" s="32"/>
      <c r="I50" s="32"/>
      <c r="J50" s="32"/>
      <c r="K50" s="32"/>
      <c r="L50" s="32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6" t="s">
        <v>36</v>
      </c>
      <c r="AJ50" s="32"/>
      <c r="AK50" s="32"/>
      <c r="AL50" s="32"/>
      <c r="AM50" s="240" t="str">
        <f>IF(E20="","",E20)</f>
        <v>Monika Roztočilová</v>
      </c>
      <c r="AN50" s="241"/>
      <c r="AO50" s="241"/>
      <c r="AP50" s="241"/>
      <c r="AQ50" s="32"/>
      <c r="AR50" s="35"/>
      <c r="AS50" s="236"/>
      <c r="AT50" s="237"/>
      <c r="AU50" s="55"/>
      <c r="AV50" s="55"/>
      <c r="AW50" s="55"/>
      <c r="AX50" s="55"/>
      <c r="AY50" s="55"/>
      <c r="AZ50" s="55"/>
      <c r="BA50" s="55"/>
      <c r="BB50" s="55"/>
      <c r="BC50" s="55"/>
      <c r="BD50" s="56"/>
    </row>
    <row r="51" spans="1:91" s="1" customFormat="1" ht="10.9" customHeight="1"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5"/>
      <c r="AS51" s="238"/>
      <c r="AT51" s="239"/>
      <c r="AU51" s="57"/>
      <c r="AV51" s="57"/>
      <c r="AW51" s="57"/>
      <c r="AX51" s="57"/>
      <c r="AY51" s="57"/>
      <c r="AZ51" s="57"/>
      <c r="BA51" s="57"/>
      <c r="BB51" s="57"/>
      <c r="BC51" s="57"/>
      <c r="BD51" s="58"/>
    </row>
    <row r="52" spans="1:91" s="1" customFormat="1" ht="29.25" customHeight="1">
      <c r="B52" s="31"/>
      <c r="C52" s="259" t="s">
        <v>54</v>
      </c>
      <c r="D52" s="260"/>
      <c r="E52" s="260"/>
      <c r="F52" s="260"/>
      <c r="G52" s="260"/>
      <c r="H52" s="59"/>
      <c r="I52" s="261" t="s">
        <v>55</v>
      </c>
      <c r="J52" s="260"/>
      <c r="K52" s="260"/>
      <c r="L52" s="260"/>
      <c r="M52" s="260"/>
      <c r="N52" s="260"/>
      <c r="O52" s="260"/>
      <c r="P52" s="260"/>
      <c r="Q52" s="260"/>
      <c r="R52" s="260"/>
      <c r="S52" s="260"/>
      <c r="T52" s="260"/>
      <c r="U52" s="260"/>
      <c r="V52" s="260"/>
      <c r="W52" s="260"/>
      <c r="X52" s="260"/>
      <c r="Y52" s="260"/>
      <c r="Z52" s="260"/>
      <c r="AA52" s="260"/>
      <c r="AB52" s="260"/>
      <c r="AC52" s="260"/>
      <c r="AD52" s="260"/>
      <c r="AE52" s="260"/>
      <c r="AF52" s="260"/>
      <c r="AG52" s="263" t="s">
        <v>56</v>
      </c>
      <c r="AH52" s="260"/>
      <c r="AI52" s="260"/>
      <c r="AJ52" s="260"/>
      <c r="AK52" s="260"/>
      <c r="AL52" s="260"/>
      <c r="AM52" s="260"/>
      <c r="AN52" s="261" t="s">
        <v>57</v>
      </c>
      <c r="AO52" s="260"/>
      <c r="AP52" s="262"/>
      <c r="AQ52" s="60" t="s">
        <v>58</v>
      </c>
      <c r="AR52" s="35"/>
      <c r="AS52" s="61" t="s">
        <v>59</v>
      </c>
      <c r="AT52" s="62" t="s">
        <v>60</v>
      </c>
      <c r="AU52" s="62" t="s">
        <v>61</v>
      </c>
      <c r="AV52" s="62" t="s">
        <v>62</v>
      </c>
      <c r="AW52" s="62" t="s">
        <v>63</v>
      </c>
      <c r="AX52" s="62" t="s">
        <v>64</v>
      </c>
      <c r="AY52" s="62" t="s">
        <v>65</v>
      </c>
      <c r="AZ52" s="62" t="s">
        <v>66</v>
      </c>
      <c r="BA52" s="62" t="s">
        <v>67</v>
      </c>
      <c r="BB52" s="62" t="s">
        <v>68</v>
      </c>
      <c r="BC52" s="62" t="s">
        <v>69</v>
      </c>
      <c r="BD52" s="63" t="s">
        <v>70</v>
      </c>
    </row>
    <row r="53" spans="1:91" s="1" customFormat="1" ht="10.9" customHeight="1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5"/>
      <c r="AS53" s="64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6"/>
    </row>
    <row r="54" spans="1:91" s="4" customFormat="1" ht="32.450000000000003" customHeight="1">
      <c r="B54" s="67"/>
      <c r="C54" s="68" t="s">
        <v>71</v>
      </c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265">
        <f>ROUND(AG55+AG60+AG65+AG66,2)</f>
        <v>0</v>
      </c>
      <c r="AH54" s="265"/>
      <c r="AI54" s="265"/>
      <c r="AJ54" s="265"/>
      <c r="AK54" s="265"/>
      <c r="AL54" s="265"/>
      <c r="AM54" s="265"/>
      <c r="AN54" s="266">
        <f t="shared" ref="AN54:AN66" si="0">SUM(AG54,AT54)</f>
        <v>0</v>
      </c>
      <c r="AO54" s="266"/>
      <c r="AP54" s="266"/>
      <c r="AQ54" s="71" t="s">
        <v>1</v>
      </c>
      <c r="AR54" s="72"/>
      <c r="AS54" s="73">
        <f>ROUND(AS55+AS60+AS65+AS66,2)</f>
        <v>0</v>
      </c>
      <c r="AT54" s="74">
        <f t="shared" ref="AT54:AT66" si="1">ROUND(SUM(AV54:AW54),2)</f>
        <v>0</v>
      </c>
      <c r="AU54" s="75">
        <f>ROUND(AU55+AU60+AU65+AU66,5)</f>
        <v>0</v>
      </c>
      <c r="AV54" s="74">
        <f>ROUND(AZ54*L29,2)</f>
        <v>0</v>
      </c>
      <c r="AW54" s="74">
        <f>ROUND(BA54*L30,2)</f>
        <v>0</v>
      </c>
      <c r="AX54" s="74">
        <f>ROUND(BB54*L29,2)</f>
        <v>0</v>
      </c>
      <c r="AY54" s="74">
        <f>ROUND(BC54*L30,2)</f>
        <v>0</v>
      </c>
      <c r="AZ54" s="74">
        <f>ROUND(AZ55+AZ60+AZ65+AZ66,2)</f>
        <v>0</v>
      </c>
      <c r="BA54" s="74">
        <f>ROUND(BA55+BA60+BA65+BA66,2)</f>
        <v>0</v>
      </c>
      <c r="BB54" s="74">
        <f>ROUND(BB55+BB60+BB65+BB66,2)</f>
        <v>0</v>
      </c>
      <c r="BC54" s="74">
        <f>ROUND(BC55+BC60+BC65+BC66,2)</f>
        <v>0</v>
      </c>
      <c r="BD54" s="76">
        <f>ROUND(BD55+BD60+BD65+BD66,2)</f>
        <v>0</v>
      </c>
      <c r="BS54" s="77" t="s">
        <v>72</v>
      </c>
      <c r="BT54" s="77" t="s">
        <v>73</v>
      </c>
      <c r="BU54" s="78" t="s">
        <v>74</v>
      </c>
      <c r="BV54" s="77" t="s">
        <v>75</v>
      </c>
      <c r="BW54" s="77" t="s">
        <v>5</v>
      </c>
      <c r="BX54" s="77" t="s">
        <v>76</v>
      </c>
      <c r="CL54" s="77" t="s">
        <v>1</v>
      </c>
    </row>
    <row r="55" spans="1:91" s="5" customFormat="1" ht="27" customHeight="1">
      <c r="B55" s="79"/>
      <c r="C55" s="80"/>
      <c r="D55" s="258" t="s">
        <v>77</v>
      </c>
      <c r="E55" s="258"/>
      <c r="F55" s="258"/>
      <c r="G55" s="258"/>
      <c r="H55" s="258"/>
      <c r="I55" s="81"/>
      <c r="J55" s="258" t="s">
        <v>78</v>
      </c>
      <c r="K55" s="258"/>
      <c r="L55" s="258"/>
      <c r="M55" s="258"/>
      <c r="N55" s="258"/>
      <c r="O55" s="258"/>
      <c r="P55" s="258"/>
      <c r="Q55" s="258"/>
      <c r="R55" s="258"/>
      <c r="S55" s="258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  <c r="AD55" s="258"/>
      <c r="AE55" s="258"/>
      <c r="AF55" s="258"/>
      <c r="AG55" s="264">
        <f>ROUND(SUM(AG56:AG59),2)</f>
        <v>0</v>
      </c>
      <c r="AH55" s="256"/>
      <c r="AI55" s="256"/>
      <c r="AJ55" s="256"/>
      <c r="AK55" s="256"/>
      <c r="AL55" s="256"/>
      <c r="AM55" s="256"/>
      <c r="AN55" s="255">
        <f t="shared" si="0"/>
        <v>0</v>
      </c>
      <c r="AO55" s="256"/>
      <c r="AP55" s="256"/>
      <c r="AQ55" s="82" t="s">
        <v>79</v>
      </c>
      <c r="AR55" s="83"/>
      <c r="AS55" s="84">
        <f>ROUND(SUM(AS56:AS59),2)</f>
        <v>0</v>
      </c>
      <c r="AT55" s="85">
        <f t="shared" si="1"/>
        <v>0</v>
      </c>
      <c r="AU55" s="86">
        <f>ROUND(SUM(AU56:AU59),5)</f>
        <v>0</v>
      </c>
      <c r="AV55" s="85">
        <f>ROUND(AZ55*L29,2)</f>
        <v>0</v>
      </c>
      <c r="AW55" s="85">
        <f>ROUND(BA55*L30,2)</f>
        <v>0</v>
      </c>
      <c r="AX55" s="85">
        <f>ROUND(BB55*L29,2)</f>
        <v>0</v>
      </c>
      <c r="AY55" s="85">
        <f>ROUND(BC55*L30,2)</f>
        <v>0</v>
      </c>
      <c r="AZ55" s="85">
        <f>ROUND(SUM(AZ56:AZ59),2)</f>
        <v>0</v>
      </c>
      <c r="BA55" s="85">
        <f>ROUND(SUM(BA56:BA59),2)</f>
        <v>0</v>
      </c>
      <c r="BB55" s="85">
        <f>ROUND(SUM(BB56:BB59),2)</f>
        <v>0</v>
      </c>
      <c r="BC55" s="85">
        <f>ROUND(SUM(BC56:BC59),2)</f>
        <v>0</v>
      </c>
      <c r="BD55" s="87">
        <f>ROUND(SUM(BD56:BD59),2)</f>
        <v>0</v>
      </c>
      <c r="BS55" s="88" t="s">
        <v>72</v>
      </c>
      <c r="BT55" s="88" t="s">
        <v>80</v>
      </c>
      <c r="BU55" s="88" t="s">
        <v>74</v>
      </c>
      <c r="BV55" s="88" t="s">
        <v>75</v>
      </c>
      <c r="BW55" s="88" t="s">
        <v>81</v>
      </c>
      <c r="BX55" s="88" t="s">
        <v>5</v>
      </c>
      <c r="CL55" s="88" t="s">
        <v>1</v>
      </c>
      <c r="CM55" s="88" t="s">
        <v>82</v>
      </c>
    </row>
    <row r="56" spans="1:91" s="6" customFormat="1" ht="16.5" customHeight="1">
      <c r="A56" s="89" t="s">
        <v>83</v>
      </c>
      <c r="B56" s="90"/>
      <c r="C56" s="91"/>
      <c r="D56" s="91"/>
      <c r="E56" s="257" t="s">
        <v>84</v>
      </c>
      <c r="F56" s="257"/>
      <c r="G56" s="257"/>
      <c r="H56" s="257"/>
      <c r="I56" s="257"/>
      <c r="J56" s="91"/>
      <c r="K56" s="257" t="s">
        <v>85</v>
      </c>
      <c r="L56" s="257"/>
      <c r="M56" s="257"/>
      <c r="N56" s="257"/>
      <c r="O56" s="257"/>
      <c r="P56" s="257"/>
      <c r="Q56" s="257"/>
      <c r="R56" s="257"/>
      <c r="S56" s="257"/>
      <c r="T56" s="257"/>
      <c r="U56" s="257"/>
      <c r="V56" s="257"/>
      <c r="W56" s="257"/>
      <c r="X56" s="257"/>
      <c r="Y56" s="257"/>
      <c r="Z56" s="257"/>
      <c r="AA56" s="257"/>
      <c r="AB56" s="257"/>
      <c r="AC56" s="257"/>
      <c r="AD56" s="257"/>
      <c r="AE56" s="257"/>
      <c r="AF56" s="257"/>
      <c r="AG56" s="253">
        <f>'A.1.1 - Práce na ŽSv'!J32</f>
        <v>0</v>
      </c>
      <c r="AH56" s="254"/>
      <c r="AI56" s="254"/>
      <c r="AJ56" s="254"/>
      <c r="AK56" s="254"/>
      <c r="AL56" s="254"/>
      <c r="AM56" s="254"/>
      <c r="AN56" s="253">
        <f t="shared" si="0"/>
        <v>0</v>
      </c>
      <c r="AO56" s="254"/>
      <c r="AP56" s="254"/>
      <c r="AQ56" s="92" t="s">
        <v>86</v>
      </c>
      <c r="AR56" s="93"/>
      <c r="AS56" s="94">
        <v>0</v>
      </c>
      <c r="AT56" s="95">
        <f t="shared" si="1"/>
        <v>0</v>
      </c>
      <c r="AU56" s="96">
        <f>'A.1.1 - Práce na ŽSv'!P85</f>
        <v>0</v>
      </c>
      <c r="AV56" s="95">
        <f>'A.1.1 - Práce na ŽSv'!J35</f>
        <v>0</v>
      </c>
      <c r="AW56" s="95">
        <f>'A.1.1 - Práce na ŽSv'!J36</f>
        <v>0</v>
      </c>
      <c r="AX56" s="95">
        <f>'A.1.1 - Práce na ŽSv'!J37</f>
        <v>0</v>
      </c>
      <c r="AY56" s="95">
        <f>'A.1.1 - Práce na ŽSv'!J38</f>
        <v>0</v>
      </c>
      <c r="AZ56" s="95">
        <f>'A.1.1 - Práce na ŽSv'!F35</f>
        <v>0</v>
      </c>
      <c r="BA56" s="95">
        <f>'A.1.1 - Práce na ŽSv'!F36</f>
        <v>0</v>
      </c>
      <c r="BB56" s="95">
        <f>'A.1.1 - Práce na ŽSv'!F37</f>
        <v>0</v>
      </c>
      <c r="BC56" s="95">
        <f>'A.1.1 - Práce na ŽSv'!F38</f>
        <v>0</v>
      </c>
      <c r="BD56" s="97">
        <f>'A.1.1 - Práce na ŽSv'!F39</f>
        <v>0</v>
      </c>
      <c r="BT56" s="98" t="s">
        <v>82</v>
      </c>
      <c r="BV56" s="98" t="s">
        <v>75</v>
      </c>
      <c r="BW56" s="98" t="s">
        <v>87</v>
      </c>
      <c r="BX56" s="98" t="s">
        <v>81</v>
      </c>
      <c r="CL56" s="98" t="s">
        <v>1</v>
      </c>
    </row>
    <row r="57" spans="1:91" s="6" customFormat="1" ht="25.5" customHeight="1">
      <c r="A57" s="89" t="s">
        <v>83</v>
      </c>
      <c r="B57" s="90"/>
      <c r="C57" s="91"/>
      <c r="D57" s="91"/>
      <c r="E57" s="257" t="s">
        <v>88</v>
      </c>
      <c r="F57" s="257"/>
      <c r="G57" s="257"/>
      <c r="H57" s="257"/>
      <c r="I57" s="257"/>
      <c r="J57" s="91"/>
      <c r="K57" s="257" t="s">
        <v>89</v>
      </c>
      <c r="L57" s="257"/>
      <c r="M57" s="257"/>
      <c r="N57" s="257"/>
      <c r="O57" s="257"/>
      <c r="P57" s="257"/>
      <c r="Q57" s="257"/>
      <c r="R57" s="257"/>
      <c r="S57" s="257"/>
      <c r="T57" s="257"/>
      <c r="U57" s="257"/>
      <c r="V57" s="257"/>
      <c r="W57" s="257"/>
      <c r="X57" s="257"/>
      <c r="Y57" s="257"/>
      <c r="Z57" s="257"/>
      <c r="AA57" s="257"/>
      <c r="AB57" s="257"/>
      <c r="AC57" s="257"/>
      <c r="AD57" s="257"/>
      <c r="AE57" s="257"/>
      <c r="AF57" s="257"/>
      <c r="AG57" s="253">
        <f>'A.1.2 - Materiál zajistěn...'!J32</f>
        <v>0</v>
      </c>
      <c r="AH57" s="254"/>
      <c r="AI57" s="254"/>
      <c r="AJ57" s="254"/>
      <c r="AK57" s="254"/>
      <c r="AL57" s="254"/>
      <c r="AM57" s="254"/>
      <c r="AN57" s="253">
        <f t="shared" si="0"/>
        <v>0</v>
      </c>
      <c r="AO57" s="254"/>
      <c r="AP57" s="254"/>
      <c r="AQ57" s="92" t="s">
        <v>86</v>
      </c>
      <c r="AR57" s="93"/>
      <c r="AS57" s="94">
        <v>0</v>
      </c>
      <c r="AT57" s="95">
        <f t="shared" si="1"/>
        <v>0</v>
      </c>
      <c r="AU57" s="96">
        <f>'A.1.2 - Materiál zajistěn...'!P85</f>
        <v>0</v>
      </c>
      <c r="AV57" s="95">
        <f>'A.1.2 - Materiál zajistěn...'!J35</f>
        <v>0</v>
      </c>
      <c r="AW57" s="95">
        <f>'A.1.2 - Materiál zajistěn...'!J36</f>
        <v>0</v>
      </c>
      <c r="AX57" s="95">
        <f>'A.1.2 - Materiál zajistěn...'!J37</f>
        <v>0</v>
      </c>
      <c r="AY57" s="95">
        <f>'A.1.2 - Materiál zajistěn...'!J38</f>
        <v>0</v>
      </c>
      <c r="AZ57" s="95">
        <f>'A.1.2 - Materiál zajistěn...'!F35</f>
        <v>0</v>
      </c>
      <c r="BA57" s="95">
        <f>'A.1.2 - Materiál zajistěn...'!F36</f>
        <v>0</v>
      </c>
      <c r="BB57" s="95">
        <f>'A.1.2 - Materiál zajistěn...'!F37</f>
        <v>0</v>
      </c>
      <c r="BC57" s="95">
        <f>'A.1.2 - Materiál zajistěn...'!F38</f>
        <v>0</v>
      </c>
      <c r="BD57" s="97">
        <f>'A.1.2 - Materiál zajistěn...'!F39</f>
        <v>0</v>
      </c>
      <c r="BT57" s="98" t="s">
        <v>82</v>
      </c>
      <c r="BV57" s="98" t="s">
        <v>75</v>
      </c>
      <c r="BW57" s="98" t="s">
        <v>90</v>
      </c>
      <c r="BX57" s="98" t="s">
        <v>81</v>
      </c>
      <c r="CL57" s="98" t="s">
        <v>1</v>
      </c>
    </row>
    <row r="58" spans="1:91" s="6" customFormat="1" ht="16.5" customHeight="1">
      <c r="A58" s="89" t="s">
        <v>83</v>
      </c>
      <c r="B58" s="90"/>
      <c r="C58" s="91"/>
      <c r="D58" s="91"/>
      <c r="E58" s="257" t="s">
        <v>91</v>
      </c>
      <c r="F58" s="257"/>
      <c r="G58" s="257"/>
      <c r="H58" s="257"/>
      <c r="I58" s="257"/>
      <c r="J58" s="91"/>
      <c r="K58" s="257" t="s">
        <v>92</v>
      </c>
      <c r="L58" s="257"/>
      <c r="M58" s="257"/>
      <c r="N58" s="257"/>
      <c r="O58" s="257"/>
      <c r="P58" s="257"/>
      <c r="Q58" s="257"/>
      <c r="R58" s="257"/>
      <c r="S58" s="257"/>
      <c r="T58" s="257"/>
      <c r="U58" s="257"/>
      <c r="V58" s="257"/>
      <c r="W58" s="257"/>
      <c r="X58" s="257"/>
      <c r="Y58" s="257"/>
      <c r="Z58" s="257"/>
      <c r="AA58" s="257"/>
      <c r="AB58" s="257"/>
      <c r="AC58" s="257"/>
      <c r="AD58" s="257"/>
      <c r="AE58" s="257"/>
      <c r="AF58" s="257"/>
      <c r="AG58" s="253">
        <f>'A.1.3 - Práce na ŽSp + Př...'!J32</f>
        <v>0</v>
      </c>
      <c r="AH58" s="254"/>
      <c r="AI58" s="254"/>
      <c r="AJ58" s="254"/>
      <c r="AK58" s="254"/>
      <c r="AL58" s="254"/>
      <c r="AM58" s="254"/>
      <c r="AN58" s="253">
        <f t="shared" si="0"/>
        <v>0</v>
      </c>
      <c r="AO58" s="254"/>
      <c r="AP58" s="254"/>
      <c r="AQ58" s="92" t="s">
        <v>86</v>
      </c>
      <c r="AR58" s="93"/>
      <c r="AS58" s="94">
        <v>0</v>
      </c>
      <c r="AT58" s="95">
        <f t="shared" si="1"/>
        <v>0</v>
      </c>
      <c r="AU58" s="96">
        <f>'A.1.3 - Práce na ŽSp + Př...'!P85</f>
        <v>0</v>
      </c>
      <c r="AV58" s="95">
        <f>'A.1.3 - Práce na ŽSp + Př...'!J35</f>
        <v>0</v>
      </c>
      <c r="AW58" s="95">
        <f>'A.1.3 - Práce na ŽSp + Př...'!J36</f>
        <v>0</v>
      </c>
      <c r="AX58" s="95">
        <f>'A.1.3 - Práce na ŽSp + Př...'!J37</f>
        <v>0</v>
      </c>
      <c r="AY58" s="95">
        <f>'A.1.3 - Práce na ŽSp + Př...'!J38</f>
        <v>0</v>
      </c>
      <c r="AZ58" s="95">
        <f>'A.1.3 - Práce na ŽSp + Př...'!F35</f>
        <v>0</v>
      </c>
      <c r="BA58" s="95">
        <f>'A.1.3 - Práce na ŽSp + Př...'!F36</f>
        <v>0</v>
      </c>
      <c r="BB58" s="95">
        <f>'A.1.3 - Práce na ŽSp + Př...'!F37</f>
        <v>0</v>
      </c>
      <c r="BC58" s="95">
        <f>'A.1.3 - Práce na ŽSp + Př...'!F38</f>
        <v>0</v>
      </c>
      <c r="BD58" s="97">
        <f>'A.1.3 - Práce na ŽSp + Př...'!F39</f>
        <v>0</v>
      </c>
      <c r="BT58" s="98" t="s">
        <v>82</v>
      </c>
      <c r="BV58" s="98" t="s">
        <v>75</v>
      </c>
      <c r="BW58" s="98" t="s">
        <v>93</v>
      </c>
      <c r="BX58" s="98" t="s">
        <v>81</v>
      </c>
      <c r="CL58" s="98" t="s">
        <v>1</v>
      </c>
    </row>
    <row r="59" spans="1:91" s="6" customFormat="1" ht="16.5" customHeight="1">
      <c r="A59" s="89" t="s">
        <v>83</v>
      </c>
      <c r="B59" s="90"/>
      <c r="C59" s="91"/>
      <c r="D59" s="91"/>
      <c r="E59" s="257" t="s">
        <v>94</v>
      </c>
      <c r="F59" s="257"/>
      <c r="G59" s="257"/>
      <c r="H59" s="257"/>
      <c r="I59" s="257"/>
      <c r="J59" s="91"/>
      <c r="K59" s="257" t="s">
        <v>95</v>
      </c>
      <c r="L59" s="257"/>
      <c r="M59" s="257"/>
      <c r="N59" s="257"/>
      <c r="O59" s="257"/>
      <c r="P59" s="257"/>
      <c r="Q59" s="257"/>
      <c r="R59" s="257"/>
      <c r="S59" s="257"/>
      <c r="T59" s="257"/>
      <c r="U59" s="257"/>
      <c r="V59" s="257"/>
      <c r="W59" s="257"/>
      <c r="X59" s="257"/>
      <c r="Y59" s="257"/>
      <c r="Z59" s="257"/>
      <c r="AA59" s="257"/>
      <c r="AB59" s="257"/>
      <c r="AC59" s="257"/>
      <c r="AD59" s="257"/>
      <c r="AE59" s="257"/>
      <c r="AF59" s="257"/>
      <c r="AG59" s="253">
        <f>'A.1.4 - Práce SSZT'!J32</f>
        <v>0</v>
      </c>
      <c r="AH59" s="254"/>
      <c r="AI59" s="254"/>
      <c r="AJ59" s="254"/>
      <c r="AK59" s="254"/>
      <c r="AL59" s="254"/>
      <c r="AM59" s="254"/>
      <c r="AN59" s="253">
        <f t="shared" si="0"/>
        <v>0</v>
      </c>
      <c r="AO59" s="254"/>
      <c r="AP59" s="254"/>
      <c r="AQ59" s="92" t="s">
        <v>86</v>
      </c>
      <c r="AR59" s="93"/>
      <c r="AS59" s="94">
        <v>0</v>
      </c>
      <c r="AT59" s="95">
        <f t="shared" si="1"/>
        <v>0</v>
      </c>
      <c r="AU59" s="96">
        <f>'A.1.4 - Práce SSZT'!P85</f>
        <v>0</v>
      </c>
      <c r="AV59" s="95">
        <f>'A.1.4 - Práce SSZT'!J35</f>
        <v>0</v>
      </c>
      <c r="AW59" s="95">
        <f>'A.1.4 - Práce SSZT'!J36</f>
        <v>0</v>
      </c>
      <c r="AX59" s="95">
        <f>'A.1.4 - Práce SSZT'!J37</f>
        <v>0</v>
      </c>
      <c r="AY59" s="95">
        <f>'A.1.4 - Práce SSZT'!J38</f>
        <v>0</v>
      </c>
      <c r="AZ59" s="95">
        <f>'A.1.4 - Práce SSZT'!F35</f>
        <v>0</v>
      </c>
      <c r="BA59" s="95">
        <f>'A.1.4 - Práce SSZT'!F36</f>
        <v>0</v>
      </c>
      <c r="BB59" s="95">
        <f>'A.1.4 - Práce SSZT'!F37</f>
        <v>0</v>
      </c>
      <c r="BC59" s="95">
        <f>'A.1.4 - Práce SSZT'!F38</f>
        <v>0</v>
      </c>
      <c r="BD59" s="97">
        <f>'A.1.4 - Práce SSZT'!F39</f>
        <v>0</v>
      </c>
      <c r="BT59" s="98" t="s">
        <v>82</v>
      </c>
      <c r="BV59" s="98" t="s">
        <v>75</v>
      </c>
      <c r="BW59" s="98" t="s">
        <v>96</v>
      </c>
      <c r="BX59" s="98" t="s">
        <v>81</v>
      </c>
      <c r="CL59" s="98" t="s">
        <v>1</v>
      </c>
    </row>
    <row r="60" spans="1:91" s="5" customFormat="1" ht="40.5" customHeight="1">
      <c r="B60" s="79"/>
      <c r="C60" s="80"/>
      <c r="D60" s="258" t="s">
        <v>97</v>
      </c>
      <c r="E60" s="258"/>
      <c r="F60" s="258"/>
      <c r="G60" s="258"/>
      <c r="H60" s="258"/>
      <c r="I60" s="81"/>
      <c r="J60" s="258" t="s">
        <v>98</v>
      </c>
      <c r="K60" s="258"/>
      <c r="L60" s="258"/>
      <c r="M60" s="258"/>
      <c r="N60" s="258"/>
      <c r="O60" s="258"/>
      <c r="P60" s="258"/>
      <c r="Q60" s="258"/>
      <c r="R60" s="258"/>
      <c r="S60" s="258"/>
      <c r="T60" s="258"/>
      <c r="U60" s="258"/>
      <c r="V60" s="258"/>
      <c r="W60" s="258"/>
      <c r="X60" s="258"/>
      <c r="Y60" s="258"/>
      <c r="Z60" s="258"/>
      <c r="AA60" s="258"/>
      <c r="AB60" s="258"/>
      <c r="AC60" s="258"/>
      <c r="AD60" s="258"/>
      <c r="AE60" s="258"/>
      <c r="AF60" s="258"/>
      <c r="AG60" s="264">
        <f>ROUND(SUM(AG61:AG64),2)</f>
        <v>0</v>
      </c>
      <c r="AH60" s="256"/>
      <c r="AI60" s="256"/>
      <c r="AJ60" s="256"/>
      <c r="AK60" s="256"/>
      <c r="AL60" s="256"/>
      <c r="AM60" s="256"/>
      <c r="AN60" s="255">
        <f t="shared" si="0"/>
        <v>0</v>
      </c>
      <c r="AO60" s="256"/>
      <c r="AP60" s="256"/>
      <c r="AQ60" s="82" t="s">
        <v>79</v>
      </c>
      <c r="AR60" s="83"/>
      <c r="AS60" s="84">
        <f>ROUND(SUM(AS61:AS64),2)</f>
        <v>0</v>
      </c>
      <c r="AT60" s="85">
        <f t="shared" si="1"/>
        <v>0</v>
      </c>
      <c r="AU60" s="86">
        <f>ROUND(SUM(AU61:AU64),5)</f>
        <v>0</v>
      </c>
      <c r="AV60" s="85">
        <f>ROUND(AZ60*L29,2)</f>
        <v>0</v>
      </c>
      <c r="AW60" s="85">
        <f>ROUND(BA60*L30,2)</f>
        <v>0</v>
      </c>
      <c r="AX60" s="85">
        <f>ROUND(BB60*L29,2)</f>
        <v>0</v>
      </c>
      <c r="AY60" s="85">
        <f>ROUND(BC60*L30,2)</f>
        <v>0</v>
      </c>
      <c r="AZ60" s="85">
        <f>ROUND(SUM(AZ61:AZ64),2)</f>
        <v>0</v>
      </c>
      <c r="BA60" s="85">
        <f>ROUND(SUM(BA61:BA64),2)</f>
        <v>0</v>
      </c>
      <c r="BB60" s="85">
        <f>ROUND(SUM(BB61:BB64),2)</f>
        <v>0</v>
      </c>
      <c r="BC60" s="85">
        <f>ROUND(SUM(BC61:BC64),2)</f>
        <v>0</v>
      </c>
      <c r="BD60" s="87">
        <f>ROUND(SUM(BD61:BD64),2)</f>
        <v>0</v>
      </c>
      <c r="BS60" s="88" t="s">
        <v>72</v>
      </c>
      <c r="BT60" s="88" t="s">
        <v>80</v>
      </c>
      <c r="BU60" s="88" t="s">
        <v>74</v>
      </c>
      <c r="BV60" s="88" t="s">
        <v>75</v>
      </c>
      <c r="BW60" s="88" t="s">
        <v>99</v>
      </c>
      <c r="BX60" s="88" t="s">
        <v>5</v>
      </c>
      <c r="CL60" s="88" t="s">
        <v>1</v>
      </c>
      <c r="CM60" s="88" t="s">
        <v>82</v>
      </c>
    </row>
    <row r="61" spans="1:91" s="6" customFormat="1" ht="16.5" customHeight="1">
      <c r="A61" s="89" t="s">
        <v>83</v>
      </c>
      <c r="B61" s="90"/>
      <c r="C61" s="91"/>
      <c r="D61" s="91"/>
      <c r="E61" s="257" t="s">
        <v>100</v>
      </c>
      <c r="F61" s="257"/>
      <c r="G61" s="257"/>
      <c r="H61" s="257"/>
      <c r="I61" s="257"/>
      <c r="J61" s="91"/>
      <c r="K61" s="257" t="s">
        <v>101</v>
      </c>
      <c r="L61" s="257"/>
      <c r="M61" s="257"/>
      <c r="N61" s="257"/>
      <c r="O61" s="257"/>
      <c r="P61" s="257"/>
      <c r="Q61" s="257"/>
      <c r="R61" s="257"/>
      <c r="S61" s="257"/>
      <c r="T61" s="257"/>
      <c r="U61" s="257"/>
      <c r="V61" s="257"/>
      <c r="W61" s="257"/>
      <c r="X61" s="257"/>
      <c r="Y61" s="257"/>
      <c r="Z61" s="257"/>
      <c r="AA61" s="257"/>
      <c r="AB61" s="257"/>
      <c r="AC61" s="257"/>
      <c r="AD61" s="257"/>
      <c r="AE61" s="257"/>
      <c r="AF61" s="257"/>
      <c r="AG61" s="253">
        <f>'A.2.1 - Práce na ŽSv '!J32</f>
        <v>0</v>
      </c>
      <c r="AH61" s="254"/>
      <c r="AI61" s="254"/>
      <c r="AJ61" s="254"/>
      <c r="AK61" s="254"/>
      <c r="AL61" s="254"/>
      <c r="AM61" s="254"/>
      <c r="AN61" s="253">
        <f t="shared" si="0"/>
        <v>0</v>
      </c>
      <c r="AO61" s="254"/>
      <c r="AP61" s="254"/>
      <c r="AQ61" s="92" t="s">
        <v>86</v>
      </c>
      <c r="AR61" s="93"/>
      <c r="AS61" s="94">
        <v>0</v>
      </c>
      <c r="AT61" s="95">
        <f t="shared" si="1"/>
        <v>0</v>
      </c>
      <c r="AU61" s="96">
        <f>'A.2.1 - Práce na ŽSv '!P85</f>
        <v>0</v>
      </c>
      <c r="AV61" s="95">
        <f>'A.2.1 - Práce na ŽSv '!J35</f>
        <v>0</v>
      </c>
      <c r="AW61" s="95">
        <f>'A.2.1 - Práce na ŽSv '!J36</f>
        <v>0</v>
      </c>
      <c r="AX61" s="95">
        <f>'A.2.1 - Práce na ŽSv '!J37</f>
        <v>0</v>
      </c>
      <c r="AY61" s="95">
        <f>'A.2.1 - Práce na ŽSv '!J38</f>
        <v>0</v>
      </c>
      <c r="AZ61" s="95">
        <f>'A.2.1 - Práce na ŽSv '!F35</f>
        <v>0</v>
      </c>
      <c r="BA61" s="95">
        <f>'A.2.1 - Práce na ŽSv '!F36</f>
        <v>0</v>
      </c>
      <c r="BB61" s="95">
        <f>'A.2.1 - Práce na ŽSv '!F37</f>
        <v>0</v>
      </c>
      <c r="BC61" s="95">
        <f>'A.2.1 - Práce na ŽSv '!F38</f>
        <v>0</v>
      </c>
      <c r="BD61" s="97">
        <f>'A.2.1 - Práce na ŽSv '!F39</f>
        <v>0</v>
      </c>
      <c r="BT61" s="98" t="s">
        <v>82</v>
      </c>
      <c r="BV61" s="98" t="s">
        <v>75</v>
      </c>
      <c r="BW61" s="98" t="s">
        <v>102</v>
      </c>
      <c r="BX61" s="98" t="s">
        <v>99</v>
      </c>
      <c r="CL61" s="98" t="s">
        <v>1</v>
      </c>
    </row>
    <row r="62" spans="1:91" s="6" customFormat="1" ht="25.5" customHeight="1">
      <c r="A62" s="89" t="s">
        <v>83</v>
      </c>
      <c r="B62" s="90"/>
      <c r="C62" s="91"/>
      <c r="D62" s="91"/>
      <c r="E62" s="257" t="s">
        <v>103</v>
      </c>
      <c r="F62" s="257"/>
      <c r="G62" s="257"/>
      <c r="H62" s="257"/>
      <c r="I62" s="257"/>
      <c r="J62" s="91"/>
      <c r="K62" s="257" t="s">
        <v>104</v>
      </c>
      <c r="L62" s="257"/>
      <c r="M62" s="257"/>
      <c r="N62" s="257"/>
      <c r="O62" s="257"/>
      <c r="P62" s="257"/>
      <c r="Q62" s="257"/>
      <c r="R62" s="257"/>
      <c r="S62" s="257"/>
      <c r="T62" s="257"/>
      <c r="U62" s="257"/>
      <c r="V62" s="257"/>
      <c r="W62" s="257"/>
      <c r="X62" s="257"/>
      <c r="Y62" s="257"/>
      <c r="Z62" s="257"/>
      <c r="AA62" s="257"/>
      <c r="AB62" s="257"/>
      <c r="AC62" s="257"/>
      <c r="AD62" s="257"/>
      <c r="AE62" s="257"/>
      <c r="AF62" s="257"/>
      <c r="AG62" s="253">
        <f>'A.2.2 - Materiál zajištěn...'!J32</f>
        <v>0</v>
      </c>
      <c r="AH62" s="254"/>
      <c r="AI62" s="254"/>
      <c r="AJ62" s="254"/>
      <c r="AK62" s="254"/>
      <c r="AL62" s="254"/>
      <c r="AM62" s="254"/>
      <c r="AN62" s="253">
        <f t="shared" si="0"/>
        <v>0</v>
      </c>
      <c r="AO62" s="254"/>
      <c r="AP62" s="254"/>
      <c r="AQ62" s="92" t="s">
        <v>86</v>
      </c>
      <c r="AR62" s="93"/>
      <c r="AS62" s="94">
        <v>0</v>
      </c>
      <c r="AT62" s="95">
        <f t="shared" si="1"/>
        <v>0</v>
      </c>
      <c r="AU62" s="96">
        <f>'A.2.2 - Materiál zajištěn...'!P85</f>
        <v>0</v>
      </c>
      <c r="AV62" s="95">
        <f>'A.2.2 - Materiál zajištěn...'!J35</f>
        <v>0</v>
      </c>
      <c r="AW62" s="95">
        <f>'A.2.2 - Materiál zajištěn...'!J36</f>
        <v>0</v>
      </c>
      <c r="AX62" s="95">
        <f>'A.2.2 - Materiál zajištěn...'!J37</f>
        <v>0</v>
      </c>
      <c r="AY62" s="95">
        <f>'A.2.2 - Materiál zajištěn...'!J38</f>
        <v>0</v>
      </c>
      <c r="AZ62" s="95">
        <f>'A.2.2 - Materiál zajištěn...'!F35</f>
        <v>0</v>
      </c>
      <c r="BA62" s="95">
        <f>'A.2.2 - Materiál zajištěn...'!F36</f>
        <v>0</v>
      </c>
      <c r="BB62" s="95">
        <f>'A.2.2 - Materiál zajištěn...'!F37</f>
        <v>0</v>
      </c>
      <c r="BC62" s="95">
        <f>'A.2.2 - Materiál zajištěn...'!F38</f>
        <v>0</v>
      </c>
      <c r="BD62" s="97">
        <f>'A.2.2 - Materiál zajištěn...'!F39</f>
        <v>0</v>
      </c>
      <c r="BT62" s="98" t="s">
        <v>82</v>
      </c>
      <c r="BV62" s="98" t="s">
        <v>75</v>
      </c>
      <c r="BW62" s="98" t="s">
        <v>105</v>
      </c>
      <c r="BX62" s="98" t="s">
        <v>99</v>
      </c>
      <c r="CL62" s="98" t="s">
        <v>1</v>
      </c>
    </row>
    <row r="63" spans="1:91" s="6" customFormat="1" ht="25.5" customHeight="1">
      <c r="A63" s="89" t="s">
        <v>83</v>
      </c>
      <c r="B63" s="90"/>
      <c r="C63" s="91"/>
      <c r="D63" s="91"/>
      <c r="E63" s="257" t="s">
        <v>106</v>
      </c>
      <c r="F63" s="257"/>
      <c r="G63" s="257"/>
      <c r="H63" s="257"/>
      <c r="I63" s="257"/>
      <c r="J63" s="91"/>
      <c r="K63" s="257" t="s">
        <v>107</v>
      </c>
      <c r="L63" s="257"/>
      <c r="M63" s="257"/>
      <c r="N63" s="257"/>
      <c r="O63" s="257"/>
      <c r="P63" s="257"/>
      <c r="Q63" s="257"/>
      <c r="R63" s="257"/>
      <c r="S63" s="257"/>
      <c r="T63" s="257"/>
      <c r="U63" s="257"/>
      <c r="V63" s="257"/>
      <c r="W63" s="257"/>
      <c r="X63" s="257"/>
      <c r="Y63" s="257"/>
      <c r="Z63" s="257"/>
      <c r="AA63" s="257"/>
      <c r="AB63" s="257"/>
      <c r="AC63" s="257"/>
      <c r="AD63" s="257"/>
      <c r="AE63" s="257"/>
      <c r="AF63" s="257"/>
      <c r="AG63" s="253">
        <f>'A.2.3 - Přejezd km 1,565 ...'!J32</f>
        <v>0</v>
      </c>
      <c r="AH63" s="254"/>
      <c r="AI63" s="254"/>
      <c r="AJ63" s="254"/>
      <c r="AK63" s="254"/>
      <c r="AL63" s="254"/>
      <c r="AM63" s="254"/>
      <c r="AN63" s="253">
        <f t="shared" si="0"/>
        <v>0</v>
      </c>
      <c r="AO63" s="254"/>
      <c r="AP63" s="254"/>
      <c r="AQ63" s="92" t="s">
        <v>86</v>
      </c>
      <c r="AR63" s="93"/>
      <c r="AS63" s="94">
        <v>0</v>
      </c>
      <c r="AT63" s="95">
        <f t="shared" si="1"/>
        <v>0</v>
      </c>
      <c r="AU63" s="96">
        <f>'A.2.3 - Přejezd km 1,565 ...'!P85</f>
        <v>0</v>
      </c>
      <c r="AV63" s="95">
        <f>'A.2.3 - Přejezd km 1,565 ...'!J35</f>
        <v>0</v>
      </c>
      <c r="AW63" s="95">
        <f>'A.2.3 - Přejezd km 1,565 ...'!J36</f>
        <v>0</v>
      </c>
      <c r="AX63" s="95">
        <f>'A.2.3 - Přejezd km 1,565 ...'!J37</f>
        <v>0</v>
      </c>
      <c r="AY63" s="95">
        <f>'A.2.3 - Přejezd km 1,565 ...'!J38</f>
        <v>0</v>
      </c>
      <c r="AZ63" s="95">
        <f>'A.2.3 - Přejezd km 1,565 ...'!F35</f>
        <v>0</v>
      </c>
      <c r="BA63" s="95">
        <f>'A.2.3 - Přejezd km 1,565 ...'!F36</f>
        <v>0</v>
      </c>
      <c r="BB63" s="95">
        <f>'A.2.3 - Přejezd km 1,565 ...'!F37</f>
        <v>0</v>
      </c>
      <c r="BC63" s="95">
        <f>'A.2.3 - Přejezd km 1,565 ...'!F38</f>
        <v>0</v>
      </c>
      <c r="BD63" s="97">
        <f>'A.2.3 - Přejezd km 1,565 ...'!F39</f>
        <v>0</v>
      </c>
      <c r="BT63" s="98" t="s">
        <v>82</v>
      </c>
      <c r="BV63" s="98" t="s">
        <v>75</v>
      </c>
      <c r="BW63" s="98" t="s">
        <v>108</v>
      </c>
      <c r="BX63" s="98" t="s">
        <v>99</v>
      </c>
      <c r="CL63" s="98" t="s">
        <v>1</v>
      </c>
    </row>
    <row r="64" spans="1:91" s="6" customFormat="1" ht="16.5" customHeight="1">
      <c r="A64" s="89" t="s">
        <v>83</v>
      </c>
      <c r="B64" s="90"/>
      <c r="C64" s="91"/>
      <c r="D64" s="91"/>
      <c r="E64" s="257" t="s">
        <v>109</v>
      </c>
      <c r="F64" s="257"/>
      <c r="G64" s="257"/>
      <c r="H64" s="257"/>
      <c r="I64" s="257"/>
      <c r="J64" s="91"/>
      <c r="K64" s="257" t="s">
        <v>95</v>
      </c>
      <c r="L64" s="257"/>
      <c r="M64" s="257"/>
      <c r="N64" s="257"/>
      <c r="O64" s="257"/>
      <c r="P64" s="257"/>
      <c r="Q64" s="257"/>
      <c r="R64" s="257"/>
      <c r="S64" s="257"/>
      <c r="T64" s="257"/>
      <c r="U64" s="257"/>
      <c r="V64" s="257"/>
      <c r="W64" s="257"/>
      <c r="X64" s="257"/>
      <c r="Y64" s="257"/>
      <c r="Z64" s="257"/>
      <c r="AA64" s="257"/>
      <c r="AB64" s="257"/>
      <c r="AC64" s="257"/>
      <c r="AD64" s="257"/>
      <c r="AE64" s="257"/>
      <c r="AF64" s="257"/>
      <c r="AG64" s="253">
        <f>'A.2.4 - Práce SSZT'!J32</f>
        <v>0</v>
      </c>
      <c r="AH64" s="254"/>
      <c r="AI64" s="254"/>
      <c r="AJ64" s="254"/>
      <c r="AK64" s="254"/>
      <c r="AL64" s="254"/>
      <c r="AM64" s="254"/>
      <c r="AN64" s="253">
        <f t="shared" si="0"/>
        <v>0</v>
      </c>
      <c r="AO64" s="254"/>
      <c r="AP64" s="254"/>
      <c r="AQ64" s="92" t="s">
        <v>86</v>
      </c>
      <c r="AR64" s="93"/>
      <c r="AS64" s="94">
        <v>0</v>
      </c>
      <c r="AT64" s="95">
        <f t="shared" si="1"/>
        <v>0</v>
      </c>
      <c r="AU64" s="96">
        <f>'A.2.4 - Práce SSZT'!P85</f>
        <v>0</v>
      </c>
      <c r="AV64" s="95">
        <f>'A.2.4 - Práce SSZT'!J35</f>
        <v>0</v>
      </c>
      <c r="AW64" s="95">
        <f>'A.2.4 - Práce SSZT'!J36</f>
        <v>0</v>
      </c>
      <c r="AX64" s="95">
        <f>'A.2.4 - Práce SSZT'!J37</f>
        <v>0</v>
      </c>
      <c r="AY64" s="95">
        <f>'A.2.4 - Práce SSZT'!J38</f>
        <v>0</v>
      </c>
      <c r="AZ64" s="95">
        <f>'A.2.4 - Práce SSZT'!F35</f>
        <v>0</v>
      </c>
      <c r="BA64" s="95">
        <f>'A.2.4 - Práce SSZT'!F36</f>
        <v>0</v>
      </c>
      <c r="BB64" s="95">
        <f>'A.2.4 - Práce SSZT'!F37</f>
        <v>0</v>
      </c>
      <c r="BC64" s="95">
        <f>'A.2.4 - Práce SSZT'!F38</f>
        <v>0</v>
      </c>
      <c r="BD64" s="97">
        <f>'A.2.4 - Práce SSZT'!F39</f>
        <v>0</v>
      </c>
      <c r="BT64" s="98" t="s">
        <v>82</v>
      </c>
      <c r="BV64" s="98" t="s">
        <v>75</v>
      </c>
      <c r="BW64" s="98" t="s">
        <v>110</v>
      </c>
      <c r="BX64" s="98" t="s">
        <v>99</v>
      </c>
      <c r="CL64" s="98" t="s">
        <v>1</v>
      </c>
    </row>
    <row r="65" spans="1:91" s="5" customFormat="1" ht="16.5" customHeight="1">
      <c r="A65" s="89" t="s">
        <v>83</v>
      </c>
      <c r="B65" s="79"/>
      <c r="C65" s="80"/>
      <c r="D65" s="258" t="s">
        <v>111</v>
      </c>
      <c r="E65" s="258"/>
      <c r="F65" s="258"/>
      <c r="G65" s="258"/>
      <c r="H65" s="258"/>
      <c r="I65" s="81"/>
      <c r="J65" s="258" t="s">
        <v>112</v>
      </c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258"/>
      <c r="AD65" s="258"/>
      <c r="AE65" s="258"/>
      <c r="AF65" s="258"/>
      <c r="AG65" s="255">
        <f>'A.3 - Přepravy (Sborník S...'!J30</f>
        <v>0</v>
      </c>
      <c r="AH65" s="256"/>
      <c r="AI65" s="256"/>
      <c r="AJ65" s="256"/>
      <c r="AK65" s="256"/>
      <c r="AL65" s="256"/>
      <c r="AM65" s="256"/>
      <c r="AN65" s="255">
        <f t="shared" si="0"/>
        <v>0</v>
      </c>
      <c r="AO65" s="256"/>
      <c r="AP65" s="256"/>
      <c r="AQ65" s="82" t="s">
        <v>79</v>
      </c>
      <c r="AR65" s="83"/>
      <c r="AS65" s="84">
        <v>0</v>
      </c>
      <c r="AT65" s="85">
        <f t="shared" si="1"/>
        <v>0</v>
      </c>
      <c r="AU65" s="86">
        <f>'A.3 - Přepravy (Sborník S...'!P79</f>
        <v>0</v>
      </c>
      <c r="AV65" s="85">
        <f>'A.3 - Přepravy (Sborník S...'!J33</f>
        <v>0</v>
      </c>
      <c r="AW65" s="85">
        <f>'A.3 - Přepravy (Sborník S...'!J34</f>
        <v>0</v>
      </c>
      <c r="AX65" s="85">
        <f>'A.3 - Přepravy (Sborník S...'!J35</f>
        <v>0</v>
      </c>
      <c r="AY65" s="85">
        <f>'A.3 - Přepravy (Sborník S...'!J36</f>
        <v>0</v>
      </c>
      <c r="AZ65" s="85">
        <f>'A.3 - Přepravy (Sborník S...'!F33</f>
        <v>0</v>
      </c>
      <c r="BA65" s="85">
        <f>'A.3 - Přepravy (Sborník S...'!F34</f>
        <v>0</v>
      </c>
      <c r="BB65" s="85">
        <f>'A.3 - Přepravy (Sborník S...'!F35</f>
        <v>0</v>
      </c>
      <c r="BC65" s="85">
        <f>'A.3 - Přepravy (Sborník S...'!F36</f>
        <v>0</v>
      </c>
      <c r="BD65" s="87">
        <f>'A.3 - Přepravy (Sborník S...'!F37</f>
        <v>0</v>
      </c>
      <c r="BT65" s="88" t="s">
        <v>80</v>
      </c>
      <c r="BV65" s="88" t="s">
        <v>75</v>
      </c>
      <c r="BW65" s="88" t="s">
        <v>113</v>
      </c>
      <c r="BX65" s="88" t="s">
        <v>5</v>
      </c>
      <c r="CL65" s="88" t="s">
        <v>1</v>
      </c>
      <c r="CM65" s="88" t="s">
        <v>82</v>
      </c>
    </row>
    <row r="66" spans="1:91" s="5" customFormat="1" ht="16.5" customHeight="1">
      <c r="A66" s="89" t="s">
        <v>83</v>
      </c>
      <c r="B66" s="79"/>
      <c r="C66" s="80"/>
      <c r="D66" s="258" t="s">
        <v>114</v>
      </c>
      <c r="E66" s="258"/>
      <c r="F66" s="258"/>
      <c r="G66" s="258"/>
      <c r="H66" s="258"/>
      <c r="I66" s="81"/>
      <c r="J66" s="258" t="s">
        <v>115</v>
      </c>
      <c r="K66" s="258"/>
      <c r="L66" s="258"/>
      <c r="M66" s="258"/>
      <c r="N66" s="258"/>
      <c r="O66" s="258"/>
      <c r="P66" s="258"/>
      <c r="Q66" s="258"/>
      <c r="R66" s="258"/>
      <c r="S66" s="258"/>
      <c r="T66" s="258"/>
      <c r="U66" s="258"/>
      <c r="V66" s="258"/>
      <c r="W66" s="258"/>
      <c r="X66" s="258"/>
      <c r="Y66" s="258"/>
      <c r="Z66" s="258"/>
      <c r="AA66" s="258"/>
      <c r="AB66" s="258"/>
      <c r="AC66" s="258"/>
      <c r="AD66" s="258"/>
      <c r="AE66" s="258"/>
      <c r="AF66" s="258"/>
      <c r="AG66" s="255">
        <f>'A.4 - VON (Sborník SŽDC 2...'!J30</f>
        <v>0</v>
      </c>
      <c r="AH66" s="256"/>
      <c r="AI66" s="256"/>
      <c r="AJ66" s="256"/>
      <c r="AK66" s="256"/>
      <c r="AL66" s="256"/>
      <c r="AM66" s="256"/>
      <c r="AN66" s="255">
        <f t="shared" si="0"/>
        <v>0</v>
      </c>
      <c r="AO66" s="256"/>
      <c r="AP66" s="256"/>
      <c r="AQ66" s="82" t="s">
        <v>79</v>
      </c>
      <c r="AR66" s="83"/>
      <c r="AS66" s="99">
        <v>0</v>
      </c>
      <c r="AT66" s="100">
        <f t="shared" si="1"/>
        <v>0</v>
      </c>
      <c r="AU66" s="101">
        <f>'A.4 - VON (Sborník SŽDC 2...'!P79</f>
        <v>0</v>
      </c>
      <c r="AV66" s="100">
        <f>'A.4 - VON (Sborník SŽDC 2...'!J33</f>
        <v>0</v>
      </c>
      <c r="AW66" s="100">
        <f>'A.4 - VON (Sborník SŽDC 2...'!J34</f>
        <v>0</v>
      </c>
      <c r="AX66" s="100">
        <f>'A.4 - VON (Sborník SŽDC 2...'!J35</f>
        <v>0</v>
      </c>
      <c r="AY66" s="100">
        <f>'A.4 - VON (Sborník SŽDC 2...'!J36</f>
        <v>0</v>
      </c>
      <c r="AZ66" s="100">
        <f>'A.4 - VON (Sborník SŽDC 2...'!F33</f>
        <v>0</v>
      </c>
      <c r="BA66" s="100">
        <f>'A.4 - VON (Sborník SŽDC 2...'!F34</f>
        <v>0</v>
      </c>
      <c r="BB66" s="100">
        <f>'A.4 - VON (Sborník SŽDC 2...'!F35</f>
        <v>0</v>
      </c>
      <c r="BC66" s="100">
        <f>'A.4 - VON (Sborník SŽDC 2...'!F36</f>
        <v>0</v>
      </c>
      <c r="BD66" s="102">
        <f>'A.4 - VON (Sborník SŽDC 2...'!F37</f>
        <v>0</v>
      </c>
      <c r="BT66" s="88" t="s">
        <v>80</v>
      </c>
      <c r="BV66" s="88" t="s">
        <v>75</v>
      </c>
      <c r="BW66" s="88" t="s">
        <v>116</v>
      </c>
      <c r="BX66" s="88" t="s">
        <v>5</v>
      </c>
      <c r="CL66" s="88" t="s">
        <v>1</v>
      </c>
      <c r="CM66" s="88" t="s">
        <v>82</v>
      </c>
    </row>
    <row r="67" spans="1:91" s="1" customFormat="1" ht="30" customHeight="1">
      <c r="B67" s="31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5"/>
    </row>
    <row r="68" spans="1:91" s="1" customFormat="1" ht="6.95" customHeight="1"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35"/>
    </row>
  </sheetData>
  <sheetProtection algorithmName="SHA-512" hashValue="lHLjfzqrgf47a5Vi492uqVJkIRdtmyqAr1Q7H4gjHpWEp9H+aq8ig8GbtnUWkJP5yfE//QDGEOy0uajCrDT22w==" saltValue="kkD5QErKTTsHCmV3jxl1mxrnk4Lu3hhI1kGsFx6QjK9zdXMosKahyAjw6MyCSyhu/TRKQQLEX+C6WJFiOAMP7Q==" spinCount="100000" sheet="1" objects="1" scenarios="1" formatColumns="0" formatRows="0"/>
  <mergeCells count="86">
    <mergeCell ref="AN54:AP54"/>
    <mergeCell ref="AG59:AM59"/>
    <mergeCell ref="AG60:AM60"/>
    <mergeCell ref="AG61:AM61"/>
    <mergeCell ref="AG62:AM62"/>
    <mergeCell ref="AG54:AM54"/>
    <mergeCell ref="AN56:AP56"/>
    <mergeCell ref="AG56:AM56"/>
    <mergeCell ref="AN57:AP57"/>
    <mergeCell ref="AG57:AM57"/>
    <mergeCell ref="AG58:AM58"/>
    <mergeCell ref="K62:AF62"/>
    <mergeCell ref="K63:AF63"/>
    <mergeCell ref="K64:AF64"/>
    <mergeCell ref="J65:AF65"/>
    <mergeCell ref="J66:AF66"/>
    <mergeCell ref="C52:G52"/>
    <mergeCell ref="I52:AF52"/>
    <mergeCell ref="J55:AF55"/>
    <mergeCell ref="K56:AF56"/>
    <mergeCell ref="K57:AF57"/>
    <mergeCell ref="E63:I63"/>
    <mergeCell ref="E64:I64"/>
    <mergeCell ref="D65:H65"/>
    <mergeCell ref="D66:H66"/>
    <mergeCell ref="AG64:AM64"/>
    <mergeCell ref="AG63:AM63"/>
    <mergeCell ref="AG65:AM65"/>
    <mergeCell ref="AG66:AM66"/>
    <mergeCell ref="E62:I62"/>
    <mergeCell ref="D55:H55"/>
    <mergeCell ref="E56:I56"/>
    <mergeCell ref="E57:I57"/>
    <mergeCell ref="E58:I58"/>
    <mergeCell ref="E59:I59"/>
    <mergeCell ref="D60:H60"/>
    <mergeCell ref="E61:I61"/>
    <mergeCell ref="AN62:AP62"/>
    <mergeCell ref="AN63:AP63"/>
    <mergeCell ref="AN64:AP64"/>
    <mergeCell ref="AN65:AP65"/>
    <mergeCell ref="AN66:AP66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K58:AF58"/>
    <mergeCell ref="K59:AF59"/>
    <mergeCell ref="J60:AF60"/>
    <mergeCell ref="K61:AF61"/>
    <mergeCell ref="AN52:AP52"/>
    <mergeCell ref="AG52:AM52"/>
    <mergeCell ref="AN55:AP55"/>
    <mergeCell ref="AG55:AM55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6" location="'A.1.1 - Práce na ŽSv'!C2" display="/"/>
    <hyperlink ref="A57" location="'A.1.2 - Materiál zajistěn...'!C2" display="/"/>
    <hyperlink ref="A58" location="'A.1.3 - Práce na ŽSp + Př...'!C2" display="/"/>
    <hyperlink ref="A59" location="'A.1.4 - Práce SSZT'!C2" display="/"/>
    <hyperlink ref="A61" location="'A.2.1 - Práce na ŽSv '!C2" display="/"/>
    <hyperlink ref="A62" location="'A.2.2 - Materiál zajištěn...'!C2" display="/"/>
    <hyperlink ref="A63" location="'A.2.3 - Přejezd km 1,565 ...'!C2" display="/"/>
    <hyperlink ref="A64" location="'A.2.4 - Práce SSZT'!C2" display="/"/>
    <hyperlink ref="A65" location="'A.3 - Přepravy (Sborník S...'!C2" display="/"/>
    <hyperlink ref="A66" location="'A.4 - VON (Sborník SŽDC 2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5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113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7"/>
      <c r="AT3" s="14" t="s">
        <v>82</v>
      </c>
    </row>
    <row r="4" spans="2:46" ht="24.95" customHeight="1">
      <c r="B4" s="17"/>
      <c r="D4" s="107" t="s">
        <v>117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108" t="s">
        <v>16</v>
      </c>
      <c r="L6" s="17"/>
    </row>
    <row r="7" spans="2:46" ht="16.5" customHeight="1">
      <c r="B7" s="17"/>
      <c r="E7" s="267" t="str">
        <f>'Rekapitulace stavby'!K6</f>
        <v>Oprava traťového úseku Hazlov - Aš (km 26,500 - 27,150)</v>
      </c>
      <c r="F7" s="268"/>
      <c r="G7" s="268"/>
      <c r="H7" s="268"/>
      <c r="L7" s="17"/>
    </row>
    <row r="8" spans="2:46" s="1" customFormat="1" ht="12" customHeight="1">
      <c r="B8" s="35"/>
      <c r="D8" s="108" t="s">
        <v>118</v>
      </c>
      <c r="I8" s="109"/>
      <c r="L8" s="35"/>
    </row>
    <row r="9" spans="2:46" s="1" customFormat="1" ht="36.950000000000003" customHeight="1">
      <c r="B9" s="35"/>
      <c r="E9" s="270" t="s">
        <v>638</v>
      </c>
      <c r="F9" s="269"/>
      <c r="G9" s="269"/>
      <c r="H9" s="269"/>
      <c r="I9" s="109"/>
      <c r="L9" s="35"/>
    </row>
    <row r="10" spans="2:46" s="1" customFormat="1" ht="11.25">
      <c r="B10" s="35"/>
      <c r="I10" s="109"/>
      <c r="L10" s="35"/>
    </row>
    <row r="11" spans="2:46" s="1" customFormat="1" ht="12" customHeight="1">
      <c r="B11" s="35"/>
      <c r="D11" s="108" t="s">
        <v>18</v>
      </c>
      <c r="F11" s="14" t="s">
        <v>1</v>
      </c>
      <c r="I11" s="110" t="s">
        <v>19</v>
      </c>
      <c r="J11" s="14" t="s">
        <v>1</v>
      </c>
      <c r="L11" s="35"/>
    </row>
    <row r="12" spans="2:46" s="1" customFormat="1" ht="12" customHeight="1">
      <c r="B12" s="35"/>
      <c r="D12" s="108" t="s">
        <v>20</v>
      </c>
      <c r="F12" s="14" t="s">
        <v>21</v>
      </c>
      <c r="I12" s="110" t="s">
        <v>22</v>
      </c>
      <c r="J12" s="111" t="str">
        <f>'Rekapitulace stavby'!AN8</f>
        <v>18. 4. 2019</v>
      </c>
      <c r="L12" s="35"/>
    </row>
    <row r="13" spans="2:46" s="1" customFormat="1" ht="10.9" customHeight="1">
      <c r="B13" s="35"/>
      <c r="I13" s="109"/>
      <c r="L13" s="35"/>
    </row>
    <row r="14" spans="2:46" s="1" customFormat="1" ht="12" customHeight="1">
      <c r="B14" s="35"/>
      <c r="D14" s="108" t="s">
        <v>24</v>
      </c>
      <c r="I14" s="110" t="s">
        <v>25</v>
      </c>
      <c r="J14" s="14" t="s">
        <v>26</v>
      </c>
      <c r="L14" s="35"/>
    </row>
    <row r="15" spans="2:46" s="1" customFormat="1" ht="18" customHeight="1">
      <c r="B15" s="35"/>
      <c r="E15" s="14" t="s">
        <v>28</v>
      </c>
      <c r="I15" s="110" t="s">
        <v>29</v>
      </c>
      <c r="J15" s="14" t="s">
        <v>30</v>
      </c>
      <c r="L15" s="35"/>
    </row>
    <row r="16" spans="2:46" s="1" customFormat="1" ht="6.95" customHeight="1">
      <c r="B16" s="35"/>
      <c r="I16" s="109"/>
      <c r="L16" s="35"/>
    </row>
    <row r="17" spans="2:12" s="1" customFormat="1" ht="12" customHeight="1">
      <c r="B17" s="35"/>
      <c r="D17" s="108" t="s">
        <v>31</v>
      </c>
      <c r="I17" s="110" t="s">
        <v>25</v>
      </c>
      <c r="J17" s="27" t="str">
        <f>'Rekapitulace stavby'!AN13</f>
        <v>Vyplň údaj</v>
      </c>
      <c r="L17" s="35"/>
    </row>
    <row r="18" spans="2:12" s="1" customFormat="1" ht="18" customHeight="1">
      <c r="B18" s="35"/>
      <c r="E18" s="271" t="str">
        <f>'Rekapitulace stavby'!E14</f>
        <v>Vyplň údaj</v>
      </c>
      <c r="F18" s="272"/>
      <c r="G18" s="272"/>
      <c r="H18" s="272"/>
      <c r="I18" s="110" t="s">
        <v>29</v>
      </c>
      <c r="J18" s="27" t="str">
        <f>'Rekapitulace stavby'!AN14</f>
        <v>Vyplň údaj</v>
      </c>
      <c r="L18" s="35"/>
    </row>
    <row r="19" spans="2:12" s="1" customFormat="1" ht="6.95" customHeight="1">
      <c r="B19" s="35"/>
      <c r="I19" s="109"/>
      <c r="L19" s="35"/>
    </row>
    <row r="20" spans="2:12" s="1" customFormat="1" ht="12" customHeight="1">
      <c r="B20" s="35"/>
      <c r="D20" s="108" t="s">
        <v>33</v>
      </c>
      <c r="I20" s="110" t="s">
        <v>25</v>
      </c>
      <c r="J20" s="14" t="str">
        <f>IF('Rekapitulace stavby'!AN16="","",'Rekapitulace stavby'!AN16)</f>
        <v/>
      </c>
      <c r="L20" s="35"/>
    </row>
    <row r="21" spans="2:12" s="1" customFormat="1" ht="18" customHeight="1">
      <c r="B21" s="35"/>
      <c r="E21" s="14" t="str">
        <f>IF('Rekapitulace stavby'!E17="","",'Rekapitulace stavby'!E17)</f>
        <v xml:space="preserve"> </v>
      </c>
      <c r="I21" s="110" t="s">
        <v>29</v>
      </c>
      <c r="J21" s="14" t="str">
        <f>IF('Rekapitulace stavby'!AN17="","",'Rekapitulace stavby'!AN17)</f>
        <v/>
      </c>
      <c r="L21" s="35"/>
    </row>
    <row r="22" spans="2:12" s="1" customFormat="1" ht="6.95" customHeight="1">
      <c r="B22" s="35"/>
      <c r="I22" s="109"/>
      <c r="L22" s="35"/>
    </row>
    <row r="23" spans="2:12" s="1" customFormat="1" ht="12" customHeight="1">
      <c r="B23" s="35"/>
      <c r="D23" s="108" t="s">
        <v>36</v>
      </c>
      <c r="I23" s="110" t="s">
        <v>25</v>
      </c>
      <c r="J23" s="14" t="s">
        <v>1</v>
      </c>
      <c r="L23" s="35"/>
    </row>
    <row r="24" spans="2:12" s="1" customFormat="1" ht="18" customHeight="1">
      <c r="B24" s="35"/>
      <c r="E24" s="14" t="s">
        <v>37</v>
      </c>
      <c r="I24" s="110" t="s">
        <v>29</v>
      </c>
      <c r="J24" s="14" t="s">
        <v>1</v>
      </c>
      <c r="L24" s="35"/>
    </row>
    <row r="25" spans="2:12" s="1" customFormat="1" ht="6.95" customHeight="1">
      <c r="B25" s="35"/>
      <c r="I25" s="109"/>
      <c r="L25" s="35"/>
    </row>
    <row r="26" spans="2:12" s="1" customFormat="1" ht="12" customHeight="1">
      <c r="B26" s="35"/>
      <c r="D26" s="108" t="s">
        <v>38</v>
      </c>
      <c r="I26" s="109"/>
      <c r="L26" s="35"/>
    </row>
    <row r="27" spans="2:12" s="7" customFormat="1" ht="16.5" customHeight="1">
      <c r="B27" s="112"/>
      <c r="E27" s="273" t="s">
        <v>1</v>
      </c>
      <c r="F27" s="273"/>
      <c r="G27" s="273"/>
      <c r="H27" s="273"/>
      <c r="I27" s="113"/>
      <c r="L27" s="112"/>
    </row>
    <row r="28" spans="2:12" s="1" customFormat="1" ht="6.95" customHeight="1">
      <c r="B28" s="35"/>
      <c r="I28" s="109"/>
      <c r="L28" s="35"/>
    </row>
    <row r="29" spans="2:12" s="1" customFormat="1" ht="6.95" customHeight="1">
      <c r="B29" s="35"/>
      <c r="D29" s="53"/>
      <c r="E29" s="53"/>
      <c r="F29" s="53"/>
      <c r="G29" s="53"/>
      <c r="H29" s="53"/>
      <c r="I29" s="114"/>
      <c r="J29" s="53"/>
      <c r="K29" s="53"/>
      <c r="L29" s="35"/>
    </row>
    <row r="30" spans="2:12" s="1" customFormat="1" ht="25.35" customHeight="1">
      <c r="B30" s="35"/>
      <c r="D30" s="115" t="s">
        <v>39</v>
      </c>
      <c r="I30" s="109"/>
      <c r="J30" s="116">
        <f>ROUND(J79, 2)</f>
        <v>0</v>
      </c>
      <c r="L30" s="35"/>
    </row>
    <row r="31" spans="2:12" s="1" customFormat="1" ht="6.95" customHeight="1">
      <c r="B31" s="35"/>
      <c r="D31" s="53"/>
      <c r="E31" s="53"/>
      <c r="F31" s="53"/>
      <c r="G31" s="53"/>
      <c r="H31" s="53"/>
      <c r="I31" s="114"/>
      <c r="J31" s="53"/>
      <c r="K31" s="53"/>
      <c r="L31" s="35"/>
    </row>
    <row r="32" spans="2:12" s="1" customFormat="1" ht="14.45" customHeight="1">
      <c r="B32" s="35"/>
      <c r="F32" s="117" t="s">
        <v>41</v>
      </c>
      <c r="I32" s="118" t="s">
        <v>40</v>
      </c>
      <c r="J32" s="117" t="s">
        <v>42</v>
      </c>
      <c r="L32" s="35"/>
    </row>
    <row r="33" spans="2:12" s="1" customFormat="1" ht="14.45" customHeight="1">
      <c r="B33" s="35"/>
      <c r="D33" s="108" t="s">
        <v>43</v>
      </c>
      <c r="E33" s="108" t="s">
        <v>44</v>
      </c>
      <c r="F33" s="119">
        <f>ROUND((SUM(BE79:BE94)),  2)</f>
        <v>0</v>
      </c>
      <c r="I33" s="120">
        <v>0.21</v>
      </c>
      <c r="J33" s="119">
        <f>ROUND(((SUM(BE79:BE94))*I33),  2)</f>
        <v>0</v>
      </c>
      <c r="L33" s="35"/>
    </row>
    <row r="34" spans="2:12" s="1" customFormat="1" ht="14.45" customHeight="1">
      <c r="B34" s="35"/>
      <c r="E34" s="108" t="s">
        <v>45</v>
      </c>
      <c r="F34" s="119">
        <f>ROUND((SUM(BF79:BF94)),  2)</f>
        <v>0</v>
      </c>
      <c r="I34" s="120">
        <v>0.15</v>
      </c>
      <c r="J34" s="119">
        <f>ROUND(((SUM(BF79:BF94))*I34),  2)</f>
        <v>0</v>
      </c>
      <c r="L34" s="35"/>
    </row>
    <row r="35" spans="2:12" s="1" customFormat="1" ht="14.45" hidden="1" customHeight="1">
      <c r="B35" s="35"/>
      <c r="E35" s="108" t="s">
        <v>46</v>
      </c>
      <c r="F35" s="119">
        <f>ROUND((SUM(BG79:BG94)),  2)</f>
        <v>0</v>
      </c>
      <c r="I35" s="120">
        <v>0.21</v>
      </c>
      <c r="J35" s="119">
        <f>0</f>
        <v>0</v>
      </c>
      <c r="L35" s="35"/>
    </row>
    <row r="36" spans="2:12" s="1" customFormat="1" ht="14.45" hidden="1" customHeight="1">
      <c r="B36" s="35"/>
      <c r="E36" s="108" t="s">
        <v>47</v>
      </c>
      <c r="F36" s="119">
        <f>ROUND((SUM(BH79:BH94)),  2)</f>
        <v>0</v>
      </c>
      <c r="I36" s="120">
        <v>0.15</v>
      </c>
      <c r="J36" s="119">
        <f>0</f>
        <v>0</v>
      </c>
      <c r="L36" s="35"/>
    </row>
    <row r="37" spans="2:12" s="1" customFormat="1" ht="14.45" hidden="1" customHeight="1">
      <c r="B37" s="35"/>
      <c r="E37" s="108" t="s">
        <v>48</v>
      </c>
      <c r="F37" s="119">
        <f>ROUND((SUM(BI79:BI94)),  2)</f>
        <v>0</v>
      </c>
      <c r="I37" s="120">
        <v>0</v>
      </c>
      <c r="J37" s="119">
        <f>0</f>
        <v>0</v>
      </c>
      <c r="L37" s="35"/>
    </row>
    <row r="38" spans="2:12" s="1" customFormat="1" ht="6.95" customHeight="1">
      <c r="B38" s="35"/>
      <c r="I38" s="109"/>
      <c r="L38" s="35"/>
    </row>
    <row r="39" spans="2:12" s="1" customFormat="1" ht="25.35" customHeight="1">
      <c r="B39" s="35"/>
      <c r="C39" s="121"/>
      <c r="D39" s="122" t="s">
        <v>49</v>
      </c>
      <c r="E39" s="123"/>
      <c r="F39" s="123"/>
      <c r="G39" s="124" t="s">
        <v>50</v>
      </c>
      <c r="H39" s="125" t="s">
        <v>51</v>
      </c>
      <c r="I39" s="126"/>
      <c r="J39" s="127">
        <f>SUM(J30:J37)</f>
        <v>0</v>
      </c>
      <c r="K39" s="128"/>
      <c r="L39" s="35"/>
    </row>
    <row r="40" spans="2:12" s="1" customFormat="1" ht="14.45" customHeight="1">
      <c r="B40" s="129"/>
      <c r="C40" s="130"/>
      <c r="D40" s="130"/>
      <c r="E40" s="130"/>
      <c r="F40" s="130"/>
      <c r="G40" s="130"/>
      <c r="H40" s="130"/>
      <c r="I40" s="131"/>
      <c r="J40" s="130"/>
      <c r="K40" s="130"/>
      <c r="L40" s="35"/>
    </row>
    <row r="44" spans="2:12" s="1" customFormat="1" ht="6.95" customHeight="1">
      <c r="B44" s="132"/>
      <c r="C44" s="133"/>
      <c r="D44" s="133"/>
      <c r="E44" s="133"/>
      <c r="F44" s="133"/>
      <c r="G44" s="133"/>
      <c r="H44" s="133"/>
      <c r="I44" s="134"/>
      <c r="J44" s="133"/>
      <c r="K44" s="133"/>
      <c r="L44" s="35"/>
    </row>
    <row r="45" spans="2:12" s="1" customFormat="1" ht="24.95" customHeight="1">
      <c r="B45" s="31"/>
      <c r="C45" s="20" t="s">
        <v>122</v>
      </c>
      <c r="D45" s="32"/>
      <c r="E45" s="32"/>
      <c r="F45" s="32"/>
      <c r="G45" s="32"/>
      <c r="H45" s="32"/>
      <c r="I45" s="109"/>
      <c r="J45" s="32"/>
      <c r="K45" s="32"/>
      <c r="L45" s="35"/>
    </row>
    <row r="46" spans="2:12" s="1" customFormat="1" ht="6.95" customHeight="1">
      <c r="B46" s="31"/>
      <c r="C46" s="32"/>
      <c r="D46" s="32"/>
      <c r="E46" s="32"/>
      <c r="F46" s="32"/>
      <c r="G46" s="32"/>
      <c r="H46" s="32"/>
      <c r="I46" s="109"/>
      <c r="J46" s="32"/>
      <c r="K46" s="32"/>
      <c r="L46" s="35"/>
    </row>
    <row r="47" spans="2:12" s="1" customFormat="1" ht="12" customHeight="1">
      <c r="B47" s="31"/>
      <c r="C47" s="26" t="s">
        <v>16</v>
      </c>
      <c r="D47" s="32"/>
      <c r="E47" s="32"/>
      <c r="F47" s="32"/>
      <c r="G47" s="32"/>
      <c r="H47" s="32"/>
      <c r="I47" s="109"/>
      <c r="J47" s="32"/>
      <c r="K47" s="32"/>
      <c r="L47" s="35"/>
    </row>
    <row r="48" spans="2:12" s="1" customFormat="1" ht="16.5" customHeight="1">
      <c r="B48" s="31"/>
      <c r="C48" s="32"/>
      <c r="D48" s="32"/>
      <c r="E48" s="274" t="str">
        <f>E7</f>
        <v>Oprava traťového úseku Hazlov - Aš (km 26,500 - 27,150)</v>
      </c>
      <c r="F48" s="275"/>
      <c r="G48" s="275"/>
      <c r="H48" s="275"/>
      <c r="I48" s="109"/>
      <c r="J48" s="32"/>
      <c r="K48" s="32"/>
      <c r="L48" s="35"/>
    </row>
    <row r="49" spans="2:47" s="1" customFormat="1" ht="12" customHeight="1">
      <c r="B49" s="31"/>
      <c r="C49" s="26" t="s">
        <v>118</v>
      </c>
      <c r="D49" s="32"/>
      <c r="E49" s="32"/>
      <c r="F49" s="32"/>
      <c r="G49" s="32"/>
      <c r="H49" s="32"/>
      <c r="I49" s="109"/>
      <c r="J49" s="32"/>
      <c r="K49" s="32"/>
      <c r="L49" s="35"/>
    </row>
    <row r="50" spans="2:47" s="1" customFormat="1" ht="16.5" customHeight="1">
      <c r="B50" s="31"/>
      <c r="C50" s="32"/>
      <c r="D50" s="32"/>
      <c r="E50" s="242" t="str">
        <f>E9</f>
        <v>A.3 - Přepravy (Sborník SŽDC 2019)</v>
      </c>
      <c r="F50" s="241"/>
      <c r="G50" s="241"/>
      <c r="H50" s="241"/>
      <c r="I50" s="109"/>
      <c r="J50" s="32"/>
      <c r="K50" s="32"/>
      <c r="L50" s="35"/>
    </row>
    <row r="51" spans="2:47" s="1" customFormat="1" ht="6.95" customHeight="1">
      <c r="B51" s="31"/>
      <c r="C51" s="32"/>
      <c r="D51" s="32"/>
      <c r="E51" s="32"/>
      <c r="F51" s="32"/>
      <c r="G51" s="32"/>
      <c r="H51" s="32"/>
      <c r="I51" s="109"/>
      <c r="J51" s="32"/>
      <c r="K51" s="32"/>
      <c r="L51" s="35"/>
    </row>
    <row r="52" spans="2:47" s="1" customFormat="1" ht="12" customHeight="1">
      <c r="B52" s="31"/>
      <c r="C52" s="26" t="s">
        <v>20</v>
      </c>
      <c r="D52" s="32"/>
      <c r="E52" s="32"/>
      <c r="F52" s="24" t="str">
        <f>F12</f>
        <v>Hazlov - Aš</v>
      </c>
      <c r="G52" s="32"/>
      <c r="H52" s="32"/>
      <c r="I52" s="110" t="s">
        <v>22</v>
      </c>
      <c r="J52" s="52" t="str">
        <f>IF(J12="","",J12)</f>
        <v>18. 4. 2019</v>
      </c>
      <c r="K52" s="32"/>
      <c r="L52" s="35"/>
    </row>
    <row r="53" spans="2:47" s="1" customFormat="1" ht="6.95" customHeight="1">
      <c r="B53" s="31"/>
      <c r="C53" s="32"/>
      <c r="D53" s="32"/>
      <c r="E53" s="32"/>
      <c r="F53" s="32"/>
      <c r="G53" s="32"/>
      <c r="H53" s="32"/>
      <c r="I53" s="109"/>
      <c r="J53" s="32"/>
      <c r="K53" s="32"/>
      <c r="L53" s="35"/>
    </row>
    <row r="54" spans="2:47" s="1" customFormat="1" ht="13.7" customHeight="1">
      <c r="B54" s="31"/>
      <c r="C54" s="26" t="s">
        <v>24</v>
      </c>
      <c r="D54" s="32"/>
      <c r="E54" s="32"/>
      <c r="F54" s="24" t="str">
        <f>E15</f>
        <v>SŽDC, s.o.; OŘ UNL - ST K. Vary</v>
      </c>
      <c r="G54" s="32"/>
      <c r="H54" s="32"/>
      <c r="I54" s="110" t="s">
        <v>33</v>
      </c>
      <c r="J54" s="29" t="str">
        <f>E21</f>
        <v xml:space="preserve"> </v>
      </c>
      <c r="K54" s="32"/>
      <c r="L54" s="35"/>
    </row>
    <row r="55" spans="2:47" s="1" customFormat="1" ht="13.7" customHeight="1">
      <c r="B55" s="31"/>
      <c r="C55" s="26" t="s">
        <v>31</v>
      </c>
      <c r="D55" s="32"/>
      <c r="E55" s="32"/>
      <c r="F55" s="24" t="str">
        <f>IF(E18="","",E18)</f>
        <v>Vyplň údaj</v>
      </c>
      <c r="G55" s="32"/>
      <c r="H55" s="32"/>
      <c r="I55" s="110" t="s">
        <v>36</v>
      </c>
      <c r="J55" s="29" t="str">
        <f>E24</f>
        <v>Monika Roztočilová</v>
      </c>
      <c r="K55" s="32"/>
      <c r="L55" s="35"/>
    </row>
    <row r="56" spans="2:47" s="1" customFormat="1" ht="10.35" customHeight="1">
      <c r="B56" s="31"/>
      <c r="C56" s="32"/>
      <c r="D56" s="32"/>
      <c r="E56" s="32"/>
      <c r="F56" s="32"/>
      <c r="G56" s="32"/>
      <c r="H56" s="32"/>
      <c r="I56" s="109"/>
      <c r="J56" s="32"/>
      <c r="K56" s="32"/>
      <c r="L56" s="35"/>
    </row>
    <row r="57" spans="2:47" s="1" customFormat="1" ht="29.25" customHeight="1">
      <c r="B57" s="31"/>
      <c r="C57" s="135" t="s">
        <v>123</v>
      </c>
      <c r="D57" s="136"/>
      <c r="E57" s="136"/>
      <c r="F57" s="136"/>
      <c r="G57" s="136"/>
      <c r="H57" s="136"/>
      <c r="I57" s="137"/>
      <c r="J57" s="138" t="s">
        <v>124</v>
      </c>
      <c r="K57" s="136"/>
      <c r="L57" s="35"/>
    </row>
    <row r="58" spans="2:47" s="1" customFormat="1" ht="10.35" customHeight="1">
      <c r="B58" s="31"/>
      <c r="C58" s="32"/>
      <c r="D58" s="32"/>
      <c r="E58" s="32"/>
      <c r="F58" s="32"/>
      <c r="G58" s="32"/>
      <c r="H58" s="32"/>
      <c r="I58" s="109"/>
      <c r="J58" s="32"/>
      <c r="K58" s="32"/>
      <c r="L58" s="35"/>
    </row>
    <row r="59" spans="2:47" s="1" customFormat="1" ht="22.9" customHeight="1">
      <c r="B59" s="31"/>
      <c r="C59" s="139" t="s">
        <v>125</v>
      </c>
      <c r="D59" s="32"/>
      <c r="E59" s="32"/>
      <c r="F59" s="32"/>
      <c r="G59" s="32"/>
      <c r="H59" s="32"/>
      <c r="I59" s="109"/>
      <c r="J59" s="70">
        <f>J79</f>
        <v>0</v>
      </c>
      <c r="K59" s="32"/>
      <c r="L59" s="35"/>
      <c r="AU59" s="14" t="s">
        <v>126</v>
      </c>
    </row>
    <row r="60" spans="2:47" s="1" customFormat="1" ht="21.75" customHeight="1">
      <c r="B60" s="31"/>
      <c r="C60" s="32"/>
      <c r="D60" s="32"/>
      <c r="E60" s="32"/>
      <c r="F60" s="32"/>
      <c r="G60" s="32"/>
      <c r="H60" s="32"/>
      <c r="I60" s="109"/>
      <c r="J60" s="32"/>
      <c r="K60" s="32"/>
      <c r="L60" s="35"/>
    </row>
    <row r="61" spans="2:47" s="1" customFormat="1" ht="6.95" customHeight="1">
      <c r="B61" s="43"/>
      <c r="C61" s="44"/>
      <c r="D61" s="44"/>
      <c r="E61" s="44"/>
      <c r="F61" s="44"/>
      <c r="G61" s="44"/>
      <c r="H61" s="44"/>
      <c r="I61" s="131"/>
      <c r="J61" s="44"/>
      <c r="K61" s="44"/>
      <c r="L61" s="35"/>
    </row>
    <row r="65" spans="2:65" s="1" customFormat="1" ht="6.95" customHeight="1">
      <c r="B65" s="45"/>
      <c r="C65" s="46"/>
      <c r="D65" s="46"/>
      <c r="E65" s="46"/>
      <c r="F65" s="46"/>
      <c r="G65" s="46"/>
      <c r="H65" s="46"/>
      <c r="I65" s="134"/>
      <c r="J65" s="46"/>
      <c r="K65" s="46"/>
      <c r="L65" s="35"/>
    </row>
    <row r="66" spans="2:65" s="1" customFormat="1" ht="24.95" customHeight="1">
      <c r="B66" s="31"/>
      <c r="C66" s="20" t="s">
        <v>127</v>
      </c>
      <c r="D66" s="32"/>
      <c r="E66" s="32"/>
      <c r="F66" s="32"/>
      <c r="G66" s="32"/>
      <c r="H66" s="32"/>
      <c r="I66" s="109"/>
      <c r="J66" s="32"/>
      <c r="K66" s="32"/>
      <c r="L66" s="35"/>
    </row>
    <row r="67" spans="2:65" s="1" customFormat="1" ht="6.95" customHeight="1">
      <c r="B67" s="31"/>
      <c r="C67" s="32"/>
      <c r="D67" s="32"/>
      <c r="E67" s="32"/>
      <c r="F67" s="32"/>
      <c r="G67" s="32"/>
      <c r="H67" s="32"/>
      <c r="I67" s="109"/>
      <c r="J67" s="32"/>
      <c r="K67" s="32"/>
      <c r="L67" s="35"/>
    </row>
    <row r="68" spans="2:65" s="1" customFormat="1" ht="12" customHeight="1">
      <c r="B68" s="31"/>
      <c r="C68" s="26" t="s">
        <v>16</v>
      </c>
      <c r="D68" s="32"/>
      <c r="E68" s="32"/>
      <c r="F68" s="32"/>
      <c r="G68" s="32"/>
      <c r="H68" s="32"/>
      <c r="I68" s="109"/>
      <c r="J68" s="32"/>
      <c r="K68" s="32"/>
      <c r="L68" s="35"/>
    </row>
    <row r="69" spans="2:65" s="1" customFormat="1" ht="16.5" customHeight="1">
      <c r="B69" s="31"/>
      <c r="C69" s="32"/>
      <c r="D69" s="32"/>
      <c r="E69" s="274" t="str">
        <f>E7</f>
        <v>Oprava traťového úseku Hazlov - Aš (km 26,500 - 27,150)</v>
      </c>
      <c r="F69" s="275"/>
      <c r="G69" s="275"/>
      <c r="H69" s="275"/>
      <c r="I69" s="109"/>
      <c r="J69" s="32"/>
      <c r="K69" s="32"/>
      <c r="L69" s="35"/>
    </row>
    <row r="70" spans="2:65" s="1" customFormat="1" ht="12" customHeight="1">
      <c r="B70" s="31"/>
      <c r="C70" s="26" t="s">
        <v>118</v>
      </c>
      <c r="D70" s="32"/>
      <c r="E70" s="32"/>
      <c r="F70" s="32"/>
      <c r="G70" s="32"/>
      <c r="H70" s="32"/>
      <c r="I70" s="109"/>
      <c r="J70" s="32"/>
      <c r="K70" s="32"/>
      <c r="L70" s="35"/>
    </row>
    <row r="71" spans="2:65" s="1" customFormat="1" ht="16.5" customHeight="1">
      <c r="B71" s="31"/>
      <c r="C71" s="32"/>
      <c r="D71" s="32"/>
      <c r="E71" s="242" t="str">
        <f>E9</f>
        <v>A.3 - Přepravy (Sborník SŽDC 2019)</v>
      </c>
      <c r="F71" s="241"/>
      <c r="G71" s="241"/>
      <c r="H71" s="241"/>
      <c r="I71" s="109"/>
      <c r="J71" s="32"/>
      <c r="K71" s="32"/>
      <c r="L71" s="35"/>
    </row>
    <row r="72" spans="2:65" s="1" customFormat="1" ht="6.95" customHeight="1">
      <c r="B72" s="31"/>
      <c r="C72" s="32"/>
      <c r="D72" s="32"/>
      <c r="E72" s="32"/>
      <c r="F72" s="32"/>
      <c r="G72" s="32"/>
      <c r="H72" s="32"/>
      <c r="I72" s="109"/>
      <c r="J72" s="32"/>
      <c r="K72" s="32"/>
      <c r="L72" s="35"/>
    </row>
    <row r="73" spans="2:65" s="1" customFormat="1" ht="12" customHeight="1">
      <c r="B73" s="31"/>
      <c r="C73" s="26" t="s">
        <v>20</v>
      </c>
      <c r="D73" s="32"/>
      <c r="E73" s="32"/>
      <c r="F73" s="24" t="str">
        <f>F12</f>
        <v>Hazlov - Aš</v>
      </c>
      <c r="G73" s="32"/>
      <c r="H73" s="32"/>
      <c r="I73" s="110" t="s">
        <v>22</v>
      </c>
      <c r="J73" s="52" t="str">
        <f>IF(J12="","",J12)</f>
        <v>18. 4. 2019</v>
      </c>
      <c r="K73" s="32"/>
      <c r="L73" s="35"/>
    </row>
    <row r="74" spans="2:65" s="1" customFormat="1" ht="6.95" customHeight="1">
      <c r="B74" s="31"/>
      <c r="C74" s="32"/>
      <c r="D74" s="32"/>
      <c r="E74" s="32"/>
      <c r="F74" s="32"/>
      <c r="G74" s="32"/>
      <c r="H74" s="32"/>
      <c r="I74" s="109"/>
      <c r="J74" s="32"/>
      <c r="K74" s="32"/>
      <c r="L74" s="35"/>
    </row>
    <row r="75" spans="2:65" s="1" customFormat="1" ht="13.7" customHeight="1">
      <c r="B75" s="31"/>
      <c r="C75" s="26" t="s">
        <v>24</v>
      </c>
      <c r="D75" s="32"/>
      <c r="E75" s="32"/>
      <c r="F75" s="24" t="str">
        <f>E15</f>
        <v>SŽDC, s.o.; OŘ UNL - ST K. Vary</v>
      </c>
      <c r="G75" s="32"/>
      <c r="H75" s="32"/>
      <c r="I75" s="110" t="s">
        <v>33</v>
      </c>
      <c r="J75" s="29" t="str">
        <f>E21</f>
        <v xml:space="preserve"> </v>
      </c>
      <c r="K75" s="32"/>
      <c r="L75" s="35"/>
    </row>
    <row r="76" spans="2:65" s="1" customFormat="1" ht="13.7" customHeight="1">
      <c r="B76" s="31"/>
      <c r="C76" s="26" t="s">
        <v>31</v>
      </c>
      <c r="D76" s="32"/>
      <c r="E76" s="32"/>
      <c r="F76" s="24" t="str">
        <f>IF(E18="","",E18)</f>
        <v>Vyplň údaj</v>
      </c>
      <c r="G76" s="32"/>
      <c r="H76" s="32"/>
      <c r="I76" s="110" t="s">
        <v>36</v>
      </c>
      <c r="J76" s="29" t="str">
        <f>E24</f>
        <v>Monika Roztočilová</v>
      </c>
      <c r="K76" s="32"/>
      <c r="L76" s="35"/>
    </row>
    <row r="77" spans="2:65" s="1" customFormat="1" ht="10.35" customHeight="1">
      <c r="B77" s="31"/>
      <c r="C77" s="32"/>
      <c r="D77" s="32"/>
      <c r="E77" s="32"/>
      <c r="F77" s="32"/>
      <c r="G77" s="32"/>
      <c r="H77" s="32"/>
      <c r="I77" s="109"/>
      <c r="J77" s="32"/>
      <c r="K77" s="32"/>
      <c r="L77" s="35"/>
    </row>
    <row r="78" spans="2:65" s="8" customFormat="1" ht="29.25" customHeight="1">
      <c r="B78" s="140"/>
      <c r="C78" s="141" t="s">
        <v>128</v>
      </c>
      <c r="D78" s="142" t="s">
        <v>58</v>
      </c>
      <c r="E78" s="142" t="s">
        <v>54</v>
      </c>
      <c r="F78" s="142" t="s">
        <v>55</v>
      </c>
      <c r="G78" s="142" t="s">
        <v>129</v>
      </c>
      <c r="H78" s="142" t="s">
        <v>130</v>
      </c>
      <c r="I78" s="143" t="s">
        <v>131</v>
      </c>
      <c r="J78" s="142" t="s">
        <v>124</v>
      </c>
      <c r="K78" s="144" t="s">
        <v>132</v>
      </c>
      <c r="L78" s="145"/>
      <c r="M78" s="61" t="s">
        <v>1</v>
      </c>
      <c r="N78" s="62" t="s">
        <v>43</v>
      </c>
      <c r="O78" s="62" t="s">
        <v>133</v>
      </c>
      <c r="P78" s="62" t="s">
        <v>134</v>
      </c>
      <c r="Q78" s="62" t="s">
        <v>135</v>
      </c>
      <c r="R78" s="62" t="s">
        <v>136</v>
      </c>
      <c r="S78" s="62" t="s">
        <v>137</v>
      </c>
      <c r="T78" s="63" t="s">
        <v>138</v>
      </c>
    </row>
    <row r="79" spans="2:65" s="1" customFormat="1" ht="22.9" customHeight="1">
      <c r="B79" s="31"/>
      <c r="C79" s="68" t="s">
        <v>139</v>
      </c>
      <c r="D79" s="32"/>
      <c r="E79" s="32"/>
      <c r="F79" s="32"/>
      <c r="G79" s="32"/>
      <c r="H79" s="32"/>
      <c r="I79" s="109"/>
      <c r="J79" s="146">
        <f>BK79</f>
        <v>0</v>
      </c>
      <c r="K79" s="32"/>
      <c r="L79" s="35"/>
      <c r="M79" s="64"/>
      <c r="N79" s="65"/>
      <c r="O79" s="65"/>
      <c r="P79" s="147">
        <f>SUM(P80:P94)</f>
        <v>0</v>
      </c>
      <c r="Q79" s="65"/>
      <c r="R79" s="147">
        <f>SUM(R80:R94)</f>
        <v>0</v>
      </c>
      <c r="S79" s="65"/>
      <c r="T79" s="148">
        <f>SUM(T80:T94)</f>
        <v>0</v>
      </c>
      <c r="AT79" s="14" t="s">
        <v>72</v>
      </c>
      <c r="AU79" s="14" t="s">
        <v>126</v>
      </c>
      <c r="BK79" s="149">
        <f>SUM(BK80:BK94)</f>
        <v>0</v>
      </c>
    </row>
    <row r="80" spans="2:65" s="1" customFormat="1" ht="22.5" customHeight="1">
      <c r="B80" s="31"/>
      <c r="C80" s="150" t="s">
        <v>80</v>
      </c>
      <c r="D80" s="150" t="s">
        <v>140</v>
      </c>
      <c r="E80" s="151" t="s">
        <v>523</v>
      </c>
      <c r="F80" s="152" t="s">
        <v>524</v>
      </c>
      <c r="G80" s="153" t="s">
        <v>174</v>
      </c>
      <c r="H80" s="154">
        <v>1738.797</v>
      </c>
      <c r="I80" s="155"/>
      <c r="J80" s="156">
        <f>ROUND(I80*H80,2)</f>
        <v>0</v>
      </c>
      <c r="K80" s="152" t="s">
        <v>144</v>
      </c>
      <c r="L80" s="35"/>
      <c r="M80" s="157" t="s">
        <v>1</v>
      </c>
      <c r="N80" s="158" t="s">
        <v>44</v>
      </c>
      <c r="O80" s="57"/>
      <c r="P80" s="159">
        <f>O80*H80</f>
        <v>0</v>
      </c>
      <c r="Q80" s="159">
        <v>0</v>
      </c>
      <c r="R80" s="159">
        <f>Q80*H80</f>
        <v>0</v>
      </c>
      <c r="S80" s="159">
        <v>0</v>
      </c>
      <c r="T80" s="160">
        <f>S80*H80</f>
        <v>0</v>
      </c>
      <c r="AR80" s="14" t="s">
        <v>175</v>
      </c>
      <c r="AT80" s="14" t="s">
        <v>140</v>
      </c>
      <c r="AU80" s="14" t="s">
        <v>73</v>
      </c>
      <c r="AY80" s="14" t="s">
        <v>146</v>
      </c>
      <c r="BE80" s="161">
        <f>IF(N80="základní",J80,0)</f>
        <v>0</v>
      </c>
      <c r="BF80" s="161">
        <f>IF(N80="snížená",J80,0)</f>
        <v>0</v>
      </c>
      <c r="BG80" s="161">
        <f>IF(N80="zákl. přenesená",J80,0)</f>
        <v>0</v>
      </c>
      <c r="BH80" s="161">
        <f>IF(N80="sníž. přenesená",J80,0)</f>
        <v>0</v>
      </c>
      <c r="BI80" s="161">
        <f>IF(N80="nulová",J80,0)</f>
        <v>0</v>
      </c>
      <c r="BJ80" s="14" t="s">
        <v>80</v>
      </c>
      <c r="BK80" s="161">
        <f>ROUND(I80*H80,2)</f>
        <v>0</v>
      </c>
      <c r="BL80" s="14" t="s">
        <v>175</v>
      </c>
      <c r="BM80" s="14" t="s">
        <v>639</v>
      </c>
    </row>
    <row r="81" spans="2:65" s="1" customFormat="1" ht="58.5">
      <c r="B81" s="31"/>
      <c r="C81" s="32"/>
      <c r="D81" s="162" t="s">
        <v>148</v>
      </c>
      <c r="E81" s="32"/>
      <c r="F81" s="163" t="s">
        <v>526</v>
      </c>
      <c r="G81" s="32"/>
      <c r="H81" s="32"/>
      <c r="I81" s="109"/>
      <c r="J81" s="32"/>
      <c r="K81" s="32"/>
      <c r="L81" s="35"/>
      <c r="M81" s="164"/>
      <c r="N81" s="57"/>
      <c r="O81" s="57"/>
      <c r="P81" s="57"/>
      <c r="Q81" s="57"/>
      <c r="R81" s="57"/>
      <c r="S81" s="57"/>
      <c r="T81" s="58"/>
      <c r="AT81" s="14" t="s">
        <v>148</v>
      </c>
      <c r="AU81" s="14" t="s">
        <v>73</v>
      </c>
    </row>
    <row r="82" spans="2:65" s="1" customFormat="1" ht="107.25">
      <c r="B82" s="31"/>
      <c r="C82" s="32"/>
      <c r="D82" s="162" t="s">
        <v>150</v>
      </c>
      <c r="E82" s="32"/>
      <c r="F82" s="165" t="s">
        <v>640</v>
      </c>
      <c r="G82" s="32"/>
      <c r="H82" s="32"/>
      <c r="I82" s="109"/>
      <c r="J82" s="32"/>
      <c r="K82" s="32"/>
      <c r="L82" s="35"/>
      <c r="M82" s="164"/>
      <c r="N82" s="57"/>
      <c r="O82" s="57"/>
      <c r="P82" s="57"/>
      <c r="Q82" s="57"/>
      <c r="R82" s="57"/>
      <c r="S82" s="57"/>
      <c r="T82" s="58"/>
      <c r="AT82" s="14" t="s">
        <v>150</v>
      </c>
      <c r="AU82" s="14" t="s">
        <v>73</v>
      </c>
    </row>
    <row r="83" spans="2:65" s="1" customFormat="1" ht="22.5" customHeight="1">
      <c r="B83" s="31"/>
      <c r="C83" s="150" t="s">
        <v>82</v>
      </c>
      <c r="D83" s="150" t="s">
        <v>140</v>
      </c>
      <c r="E83" s="151" t="s">
        <v>641</v>
      </c>
      <c r="F83" s="152" t="s">
        <v>642</v>
      </c>
      <c r="G83" s="153" t="s">
        <v>174</v>
      </c>
      <c r="H83" s="154">
        <v>639.61400000000003</v>
      </c>
      <c r="I83" s="155"/>
      <c r="J83" s="156">
        <f>ROUND(I83*H83,2)</f>
        <v>0</v>
      </c>
      <c r="K83" s="152" t="s">
        <v>144</v>
      </c>
      <c r="L83" s="35"/>
      <c r="M83" s="157" t="s">
        <v>1</v>
      </c>
      <c r="N83" s="158" t="s">
        <v>44</v>
      </c>
      <c r="O83" s="57"/>
      <c r="P83" s="159">
        <f>O83*H83</f>
        <v>0</v>
      </c>
      <c r="Q83" s="159">
        <v>0</v>
      </c>
      <c r="R83" s="159">
        <f>Q83*H83</f>
        <v>0</v>
      </c>
      <c r="S83" s="159">
        <v>0</v>
      </c>
      <c r="T83" s="160">
        <f>S83*H83</f>
        <v>0</v>
      </c>
      <c r="AR83" s="14" t="s">
        <v>175</v>
      </c>
      <c r="AT83" s="14" t="s">
        <v>140</v>
      </c>
      <c r="AU83" s="14" t="s">
        <v>73</v>
      </c>
      <c r="AY83" s="14" t="s">
        <v>146</v>
      </c>
      <c r="BE83" s="161">
        <f>IF(N83="základní",J83,0)</f>
        <v>0</v>
      </c>
      <c r="BF83" s="161">
        <f>IF(N83="snížená",J83,0)</f>
        <v>0</v>
      </c>
      <c r="BG83" s="161">
        <f>IF(N83="zákl. přenesená",J83,0)</f>
        <v>0</v>
      </c>
      <c r="BH83" s="161">
        <f>IF(N83="sníž. přenesená",J83,0)</f>
        <v>0</v>
      </c>
      <c r="BI83" s="161">
        <f>IF(N83="nulová",J83,0)</f>
        <v>0</v>
      </c>
      <c r="BJ83" s="14" t="s">
        <v>80</v>
      </c>
      <c r="BK83" s="161">
        <f>ROUND(I83*H83,2)</f>
        <v>0</v>
      </c>
      <c r="BL83" s="14" t="s">
        <v>175</v>
      </c>
      <c r="BM83" s="14" t="s">
        <v>643</v>
      </c>
    </row>
    <row r="84" spans="2:65" s="1" customFormat="1" ht="58.5">
      <c r="B84" s="31"/>
      <c r="C84" s="32"/>
      <c r="D84" s="162" t="s">
        <v>148</v>
      </c>
      <c r="E84" s="32"/>
      <c r="F84" s="163" t="s">
        <v>644</v>
      </c>
      <c r="G84" s="32"/>
      <c r="H84" s="32"/>
      <c r="I84" s="109"/>
      <c r="J84" s="32"/>
      <c r="K84" s="32"/>
      <c r="L84" s="35"/>
      <c r="M84" s="164"/>
      <c r="N84" s="57"/>
      <c r="O84" s="57"/>
      <c r="P84" s="57"/>
      <c r="Q84" s="57"/>
      <c r="R84" s="57"/>
      <c r="S84" s="57"/>
      <c r="T84" s="58"/>
      <c r="AT84" s="14" t="s">
        <v>148</v>
      </c>
      <c r="AU84" s="14" t="s">
        <v>73</v>
      </c>
    </row>
    <row r="85" spans="2:65" s="1" customFormat="1" ht="68.25">
      <c r="B85" s="31"/>
      <c r="C85" s="32"/>
      <c r="D85" s="162" t="s">
        <v>150</v>
      </c>
      <c r="E85" s="32"/>
      <c r="F85" s="165" t="s">
        <v>645</v>
      </c>
      <c r="G85" s="32"/>
      <c r="H85" s="32"/>
      <c r="I85" s="109"/>
      <c r="J85" s="32"/>
      <c r="K85" s="32"/>
      <c r="L85" s="35"/>
      <c r="M85" s="164"/>
      <c r="N85" s="57"/>
      <c r="O85" s="57"/>
      <c r="P85" s="57"/>
      <c r="Q85" s="57"/>
      <c r="R85" s="57"/>
      <c r="S85" s="57"/>
      <c r="T85" s="58"/>
      <c r="AT85" s="14" t="s">
        <v>150</v>
      </c>
      <c r="AU85" s="14" t="s">
        <v>73</v>
      </c>
    </row>
    <row r="86" spans="2:65" s="1" customFormat="1" ht="22.5" customHeight="1">
      <c r="B86" s="31"/>
      <c r="C86" s="150" t="s">
        <v>178</v>
      </c>
      <c r="D86" s="150" t="s">
        <v>140</v>
      </c>
      <c r="E86" s="151" t="s">
        <v>646</v>
      </c>
      <c r="F86" s="152" t="s">
        <v>647</v>
      </c>
      <c r="G86" s="153" t="s">
        <v>155</v>
      </c>
      <c r="H86" s="154">
        <v>2</v>
      </c>
      <c r="I86" s="155"/>
      <c r="J86" s="156">
        <f>ROUND(I86*H86,2)</f>
        <v>0</v>
      </c>
      <c r="K86" s="152" t="s">
        <v>144</v>
      </c>
      <c r="L86" s="35"/>
      <c r="M86" s="157" t="s">
        <v>1</v>
      </c>
      <c r="N86" s="158" t="s">
        <v>44</v>
      </c>
      <c r="O86" s="57"/>
      <c r="P86" s="159">
        <f>O86*H86</f>
        <v>0</v>
      </c>
      <c r="Q86" s="159">
        <v>0</v>
      </c>
      <c r="R86" s="159">
        <f>Q86*H86</f>
        <v>0</v>
      </c>
      <c r="S86" s="159">
        <v>0</v>
      </c>
      <c r="T86" s="160">
        <f>S86*H86</f>
        <v>0</v>
      </c>
      <c r="AR86" s="14" t="s">
        <v>175</v>
      </c>
      <c r="AT86" s="14" t="s">
        <v>140</v>
      </c>
      <c r="AU86" s="14" t="s">
        <v>73</v>
      </c>
      <c r="AY86" s="14" t="s">
        <v>146</v>
      </c>
      <c r="BE86" s="161">
        <f>IF(N86="základní",J86,0)</f>
        <v>0</v>
      </c>
      <c r="BF86" s="161">
        <f>IF(N86="snížená",J86,0)</f>
        <v>0</v>
      </c>
      <c r="BG86" s="161">
        <f>IF(N86="zákl. přenesená",J86,0)</f>
        <v>0</v>
      </c>
      <c r="BH86" s="161">
        <f>IF(N86="sníž. přenesená",J86,0)</f>
        <v>0</v>
      </c>
      <c r="BI86" s="161">
        <f>IF(N86="nulová",J86,0)</f>
        <v>0</v>
      </c>
      <c r="BJ86" s="14" t="s">
        <v>80</v>
      </c>
      <c r="BK86" s="161">
        <f>ROUND(I86*H86,2)</f>
        <v>0</v>
      </c>
      <c r="BL86" s="14" t="s">
        <v>175</v>
      </c>
      <c r="BM86" s="14" t="s">
        <v>648</v>
      </c>
    </row>
    <row r="87" spans="2:65" s="1" customFormat="1" ht="58.5">
      <c r="B87" s="31"/>
      <c r="C87" s="32"/>
      <c r="D87" s="162" t="s">
        <v>148</v>
      </c>
      <c r="E87" s="32"/>
      <c r="F87" s="163" t="s">
        <v>649</v>
      </c>
      <c r="G87" s="32"/>
      <c r="H87" s="32"/>
      <c r="I87" s="109"/>
      <c r="J87" s="32"/>
      <c r="K87" s="32"/>
      <c r="L87" s="35"/>
      <c r="M87" s="164"/>
      <c r="N87" s="57"/>
      <c r="O87" s="57"/>
      <c r="P87" s="57"/>
      <c r="Q87" s="57"/>
      <c r="R87" s="57"/>
      <c r="S87" s="57"/>
      <c r="T87" s="58"/>
      <c r="AT87" s="14" t="s">
        <v>148</v>
      </c>
      <c r="AU87" s="14" t="s">
        <v>73</v>
      </c>
    </row>
    <row r="88" spans="2:65" s="1" customFormat="1" ht="48.75">
      <c r="B88" s="31"/>
      <c r="C88" s="32"/>
      <c r="D88" s="162" t="s">
        <v>150</v>
      </c>
      <c r="E88" s="32"/>
      <c r="F88" s="165" t="s">
        <v>650</v>
      </c>
      <c r="G88" s="32"/>
      <c r="H88" s="32"/>
      <c r="I88" s="109"/>
      <c r="J88" s="32"/>
      <c r="K88" s="32"/>
      <c r="L88" s="35"/>
      <c r="M88" s="164"/>
      <c r="N88" s="57"/>
      <c r="O88" s="57"/>
      <c r="P88" s="57"/>
      <c r="Q88" s="57"/>
      <c r="R88" s="57"/>
      <c r="S88" s="57"/>
      <c r="T88" s="58"/>
      <c r="AT88" s="14" t="s">
        <v>150</v>
      </c>
      <c r="AU88" s="14" t="s">
        <v>73</v>
      </c>
    </row>
    <row r="89" spans="2:65" s="1" customFormat="1" ht="22.5" customHeight="1">
      <c r="B89" s="31"/>
      <c r="C89" s="150" t="s">
        <v>145</v>
      </c>
      <c r="D89" s="150" t="s">
        <v>140</v>
      </c>
      <c r="E89" s="151" t="s">
        <v>651</v>
      </c>
      <c r="F89" s="152" t="s">
        <v>652</v>
      </c>
      <c r="G89" s="153" t="s">
        <v>174</v>
      </c>
      <c r="H89" s="154">
        <v>300.83999999999997</v>
      </c>
      <c r="I89" s="155"/>
      <c r="J89" s="156">
        <f>ROUND(I89*H89,2)</f>
        <v>0</v>
      </c>
      <c r="K89" s="152" t="s">
        <v>144</v>
      </c>
      <c r="L89" s="35"/>
      <c r="M89" s="157" t="s">
        <v>1</v>
      </c>
      <c r="N89" s="158" t="s">
        <v>44</v>
      </c>
      <c r="O89" s="57"/>
      <c r="P89" s="159">
        <f>O89*H89</f>
        <v>0</v>
      </c>
      <c r="Q89" s="159">
        <v>0</v>
      </c>
      <c r="R89" s="159">
        <f>Q89*H89</f>
        <v>0</v>
      </c>
      <c r="S89" s="159">
        <v>0</v>
      </c>
      <c r="T89" s="160">
        <f>S89*H89</f>
        <v>0</v>
      </c>
      <c r="AR89" s="14" t="s">
        <v>175</v>
      </c>
      <c r="AT89" s="14" t="s">
        <v>140</v>
      </c>
      <c r="AU89" s="14" t="s">
        <v>73</v>
      </c>
      <c r="AY89" s="14" t="s">
        <v>146</v>
      </c>
      <c r="BE89" s="161">
        <f>IF(N89="základní",J89,0)</f>
        <v>0</v>
      </c>
      <c r="BF89" s="161">
        <f>IF(N89="snížená",J89,0)</f>
        <v>0</v>
      </c>
      <c r="BG89" s="161">
        <f>IF(N89="zákl. přenesená",J89,0)</f>
        <v>0</v>
      </c>
      <c r="BH89" s="161">
        <f>IF(N89="sníž. přenesená",J89,0)</f>
        <v>0</v>
      </c>
      <c r="BI89" s="161">
        <f>IF(N89="nulová",J89,0)</f>
        <v>0</v>
      </c>
      <c r="BJ89" s="14" t="s">
        <v>80</v>
      </c>
      <c r="BK89" s="161">
        <f>ROUND(I89*H89,2)</f>
        <v>0</v>
      </c>
      <c r="BL89" s="14" t="s">
        <v>175</v>
      </c>
      <c r="BM89" s="14" t="s">
        <v>653</v>
      </c>
    </row>
    <row r="90" spans="2:65" s="1" customFormat="1" ht="58.5">
      <c r="B90" s="31"/>
      <c r="C90" s="32"/>
      <c r="D90" s="162" t="s">
        <v>148</v>
      </c>
      <c r="E90" s="32"/>
      <c r="F90" s="163" t="s">
        <v>654</v>
      </c>
      <c r="G90" s="32"/>
      <c r="H90" s="32"/>
      <c r="I90" s="109"/>
      <c r="J90" s="32"/>
      <c r="K90" s="32"/>
      <c r="L90" s="35"/>
      <c r="M90" s="164"/>
      <c r="N90" s="57"/>
      <c r="O90" s="57"/>
      <c r="P90" s="57"/>
      <c r="Q90" s="57"/>
      <c r="R90" s="57"/>
      <c r="S90" s="57"/>
      <c r="T90" s="58"/>
      <c r="AT90" s="14" t="s">
        <v>148</v>
      </c>
      <c r="AU90" s="14" t="s">
        <v>73</v>
      </c>
    </row>
    <row r="91" spans="2:65" s="1" customFormat="1" ht="39">
      <c r="B91" s="31"/>
      <c r="C91" s="32"/>
      <c r="D91" s="162" t="s">
        <v>150</v>
      </c>
      <c r="E91" s="32"/>
      <c r="F91" s="165" t="s">
        <v>655</v>
      </c>
      <c r="G91" s="32"/>
      <c r="H91" s="32"/>
      <c r="I91" s="109"/>
      <c r="J91" s="32"/>
      <c r="K91" s="32"/>
      <c r="L91" s="35"/>
      <c r="M91" s="164"/>
      <c r="N91" s="57"/>
      <c r="O91" s="57"/>
      <c r="P91" s="57"/>
      <c r="Q91" s="57"/>
      <c r="R91" s="57"/>
      <c r="S91" s="57"/>
      <c r="T91" s="58"/>
      <c r="AT91" s="14" t="s">
        <v>150</v>
      </c>
      <c r="AU91" s="14" t="s">
        <v>73</v>
      </c>
    </row>
    <row r="92" spans="2:65" s="1" customFormat="1" ht="22.5" customHeight="1">
      <c r="B92" s="31"/>
      <c r="C92" s="150" t="s">
        <v>235</v>
      </c>
      <c r="D92" s="150" t="s">
        <v>140</v>
      </c>
      <c r="E92" s="151" t="s">
        <v>656</v>
      </c>
      <c r="F92" s="152" t="s">
        <v>657</v>
      </c>
      <c r="G92" s="153" t="s">
        <v>155</v>
      </c>
      <c r="H92" s="154">
        <v>7</v>
      </c>
      <c r="I92" s="155"/>
      <c r="J92" s="156">
        <f>ROUND(I92*H92,2)</f>
        <v>0</v>
      </c>
      <c r="K92" s="152" t="s">
        <v>144</v>
      </c>
      <c r="L92" s="35"/>
      <c r="M92" s="157" t="s">
        <v>1</v>
      </c>
      <c r="N92" s="158" t="s">
        <v>44</v>
      </c>
      <c r="O92" s="57"/>
      <c r="P92" s="159">
        <f>O92*H92</f>
        <v>0</v>
      </c>
      <c r="Q92" s="159">
        <v>0</v>
      </c>
      <c r="R92" s="159">
        <f>Q92*H92</f>
        <v>0</v>
      </c>
      <c r="S92" s="159">
        <v>0</v>
      </c>
      <c r="T92" s="160">
        <f>S92*H92</f>
        <v>0</v>
      </c>
      <c r="AR92" s="14" t="s">
        <v>175</v>
      </c>
      <c r="AT92" s="14" t="s">
        <v>140</v>
      </c>
      <c r="AU92" s="14" t="s">
        <v>73</v>
      </c>
      <c r="AY92" s="14" t="s">
        <v>146</v>
      </c>
      <c r="BE92" s="161">
        <f>IF(N92="základní",J92,0)</f>
        <v>0</v>
      </c>
      <c r="BF92" s="161">
        <f>IF(N92="snížená",J92,0)</f>
        <v>0</v>
      </c>
      <c r="BG92" s="161">
        <f>IF(N92="zákl. přenesená",J92,0)</f>
        <v>0</v>
      </c>
      <c r="BH92" s="161">
        <f>IF(N92="sníž. přenesená",J92,0)</f>
        <v>0</v>
      </c>
      <c r="BI92" s="161">
        <f>IF(N92="nulová",J92,0)</f>
        <v>0</v>
      </c>
      <c r="BJ92" s="14" t="s">
        <v>80</v>
      </c>
      <c r="BK92" s="161">
        <f>ROUND(I92*H92,2)</f>
        <v>0</v>
      </c>
      <c r="BL92" s="14" t="s">
        <v>175</v>
      </c>
      <c r="BM92" s="14" t="s">
        <v>658</v>
      </c>
    </row>
    <row r="93" spans="2:65" s="1" customFormat="1" ht="29.25">
      <c r="B93" s="31"/>
      <c r="C93" s="32"/>
      <c r="D93" s="162" t="s">
        <v>148</v>
      </c>
      <c r="E93" s="32"/>
      <c r="F93" s="163" t="s">
        <v>659</v>
      </c>
      <c r="G93" s="32"/>
      <c r="H93" s="32"/>
      <c r="I93" s="109"/>
      <c r="J93" s="32"/>
      <c r="K93" s="32"/>
      <c r="L93" s="35"/>
      <c r="M93" s="164"/>
      <c r="N93" s="57"/>
      <c r="O93" s="57"/>
      <c r="P93" s="57"/>
      <c r="Q93" s="57"/>
      <c r="R93" s="57"/>
      <c r="S93" s="57"/>
      <c r="T93" s="58"/>
      <c r="AT93" s="14" t="s">
        <v>148</v>
      </c>
      <c r="AU93" s="14" t="s">
        <v>73</v>
      </c>
    </row>
    <row r="94" spans="2:65" s="1" customFormat="1" ht="19.5">
      <c r="B94" s="31"/>
      <c r="C94" s="32"/>
      <c r="D94" s="162" t="s">
        <v>150</v>
      </c>
      <c r="E94" s="32"/>
      <c r="F94" s="165" t="s">
        <v>660</v>
      </c>
      <c r="G94" s="32"/>
      <c r="H94" s="32"/>
      <c r="I94" s="109"/>
      <c r="J94" s="32"/>
      <c r="K94" s="32"/>
      <c r="L94" s="35"/>
      <c r="M94" s="197"/>
      <c r="N94" s="198"/>
      <c r="O94" s="198"/>
      <c r="P94" s="198"/>
      <c r="Q94" s="198"/>
      <c r="R94" s="198"/>
      <c r="S94" s="198"/>
      <c r="T94" s="199"/>
      <c r="AT94" s="14" t="s">
        <v>150</v>
      </c>
      <c r="AU94" s="14" t="s">
        <v>73</v>
      </c>
    </row>
    <row r="95" spans="2:65" s="1" customFormat="1" ht="6.95" customHeight="1">
      <c r="B95" s="43"/>
      <c r="C95" s="44"/>
      <c r="D95" s="44"/>
      <c r="E95" s="44"/>
      <c r="F95" s="44"/>
      <c r="G95" s="44"/>
      <c r="H95" s="44"/>
      <c r="I95" s="131"/>
      <c r="J95" s="44"/>
      <c r="K95" s="44"/>
      <c r="L95" s="35"/>
    </row>
  </sheetData>
  <sheetProtection algorithmName="SHA-512" hashValue="u/yhkhx3kTpDDs1lAHmAUNmnLFLYqYAq6vn/sC9qELnLupyx1F04Ib4Dt+l5DnquDQoRF2JKtdZSw/XIzeJFnQ==" saltValue="DhPKrYMMmUgKTUhdoh83L34UGXdAU3/1VsjE9YI/TAWGCr0KB17uDyS6x1cz1Q8nWV80gnayThF+ox2ZMwjE/Q==" spinCount="100000" sheet="1" objects="1" scenarios="1" formatColumns="0" formatRows="0" autoFilter="0"/>
  <autoFilter ref="C78:K94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2"/>
  <sheetViews>
    <sheetView showGridLines="0" workbookViewId="0">
      <selection activeCell="F95" sqref="F95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116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7"/>
      <c r="AT3" s="14" t="s">
        <v>82</v>
      </c>
    </row>
    <row r="4" spans="2:46" ht="24.95" customHeight="1">
      <c r="B4" s="17"/>
      <c r="D4" s="107" t="s">
        <v>117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108" t="s">
        <v>16</v>
      </c>
      <c r="L6" s="17"/>
    </row>
    <row r="7" spans="2:46" ht="16.5" customHeight="1">
      <c r="B7" s="17"/>
      <c r="E7" s="267" t="str">
        <f>'Rekapitulace stavby'!K6</f>
        <v>Oprava traťového úseku Hazlov - Aš (km 26,500 - 27,150)</v>
      </c>
      <c r="F7" s="268"/>
      <c r="G7" s="268"/>
      <c r="H7" s="268"/>
      <c r="L7" s="17"/>
    </row>
    <row r="8" spans="2:46" s="1" customFormat="1" ht="12" customHeight="1">
      <c r="B8" s="35"/>
      <c r="D8" s="108" t="s">
        <v>118</v>
      </c>
      <c r="I8" s="109"/>
      <c r="L8" s="35"/>
    </row>
    <row r="9" spans="2:46" s="1" customFormat="1" ht="36.950000000000003" customHeight="1">
      <c r="B9" s="35"/>
      <c r="E9" s="270" t="s">
        <v>661</v>
      </c>
      <c r="F9" s="269"/>
      <c r="G9" s="269"/>
      <c r="H9" s="269"/>
      <c r="I9" s="109"/>
      <c r="L9" s="35"/>
    </row>
    <row r="10" spans="2:46" s="1" customFormat="1" ht="11.25">
      <c r="B10" s="35"/>
      <c r="I10" s="109"/>
      <c r="L10" s="35"/>
    </row>
    <row r="11" spans="2:46" s="1" customFormat="1" ht="12" customHeight="1">
      <c r="B11" s="35"/>
      <c r="D11" s="108" t="s">
        <v>18</v>
      </c>
      <c r="F11" s="14" t="s">
        <v>1</v>
      </c>
      <c r="I11" s="110" t="s">
        <v>19</v>
      </c>
      <c r="J11" s="14" t="s">
        <v>1</v>
      </c>
      <c r="L11" s="35"/>
    </row>
    <row r="12" spans="2:46" s="1" customFormat="1" ht="12" customHeight="1">
      <c r="B12" s="35"/>
      <c r="D12" s="108" t="s">
        <v>20</v>
      </c>
      <c r="F12" s="14" t="s">
        <v>21</v>
      </c>
      <c r="I12" s="110" t="s">
        <v>22</v>
      </c>
      <c r="J12" s="111" t="str">
        <f>'Rekapitulace stavby'!AN8</f>
        <v>18. 4. 2019</v>
      </c>
      <c r="L12" s="35"/>
    </row>
    <row r="13" spans="2:46" s="1" customFormat="1" ht="10.9" customHeight="1">
      <c r="B13" s="35"/>
      <c r="I13" s="109"/>
      <c r="L13" s="35"/>
    </row>
    <row r="14" spans="2:46" s="1" customFormat="1" ht="12" customHeight="1">
      <c r="B14" s="35"/>
      <c r="D14" s="108" t="s">
        <v>24</v>
      </c>
      <c r="I14" s="110" t="s">
        <v>25</v>
      </c>
      <c r="J14" s="14" t="s">
        <v>26</v>
      </c>
      <c r="L14" s="35"/>
    </row>
    <row r="15" spans="2:46" s="1" customFormat="1" ht="18" customHeight="1">
      <c r="B15" s="35"/>
      <c r="E15" s="14" t="s">
        <v>28</v>
      </c>
      <c r="I15" s="110" t="s">
        <v>29</v>
      </c>
      <c r="J15" s="14" t="s">
        <v>30</v>
      </c>
      <c r="L15" s="35"/>
    </row>
    <row r="16" spans="2:46" s="1" customFormat="1" ht="6.95" customHeight="1">
      <c r="B16" s="35"/>
      <c r="I16" s="109"/>
      <c r="L16" s="35"/>
    </row>
    <row r="17" spans="2:12" s="1" customFormat="1" ht="12" customHeight="1">
      <c r="B17" s="35"/>
      <c r="D17" s="108" t="s">
        <v>31</v>
      </c>
      <c r="I17" s="110" t="s">
        <v>25</v>
      </c>
      <c r="J17" s="27" t="str">
        <f>'Rekapitulace stavby'!AN13</f>
        <v>Vyplň údaj</v>
      </c>
      <c r="L17" s="35"/>
    </row>
    <row r="18" spans="2:12" s="1" customFormat="1" ht="18" customHeight="1">
      <c r="B18" s="35"/>
      <c r="E18" s="271" t="str">
        <f>'Rekapitulace stavby'!E14</f>
        <v>Vyplň údaj</v>
      </c>
      <c r="F18" s="272"/>
      <c r="G18" s="272"/>
      <c r="H18" s="272"/>
      <c r="I18" s="110" t="s">
        <v>29</v>
      </c>
      <c r="J18" s="27" t="str">
        <f>'Rekapitulace stavby'!AN14</f>
        <v>Vyplň údaj</v>
      </c>
      <c r="L18" s="35"/>
    </row>
    <row r="19" spans="2:12" s="1" customFormat="1" ht="6.95" customHeight="1">
      <c r="B19" s="35"/>
      <c r="I19" s="109"/>
      <c r="L19" s="35"/>
    </row>
    <row r="20" spans="2:12" s="1" customFormat="1" ht="12" customHeight="1">
      <c r="B20" s="35"/>
      <c r="D20" s="108" t="s">
        <v>33</v>
      </c>
      <c r="I20" s="110" t="s">
        <v>25</v>
      </c>
      <c r="J20" s="14" t="str">
        <f>IF('Rekapitulace stavby'!AN16="","",'Rekapitulace stavby'!AN16)</f>
        <v/>
      </c>
      <c r="L20" s="35"/>
    </row>
    <row r="21" spans="2:12" s="1" customFormat="1" ht="18" customHeight="1">
      <c r="B21" s="35"/>
      <c r="E21" s="14" t="str">
        <f>IF('Rekapitulace stavby'!E17="","",'Rekapitulace stavby'!E17)</f>
        <v xml:space="preserve"> </v>
      </c>
      <c r="I21" s="110" t="s">
        <v>29</v>
      </c>
      <c r="J21" s="14" t="str">
        <f>IF('Rekapitulace stavby'!AN17="","",'Rekapitulace stavby'!AN17)</f>
        <v/>
      </c>
      <c r="L21" s="35"/>
    </row>
    <row r="22" spans="2:12" s="1" customFormat="1" ht="6.95" customHeight="1">
      <c r="B22" s="35"/>
      <c r="I22" s="109"/>
      <c r="L22" s="35"/>
    </row>
    <row r="23" spans="2:12" s="1" customFormat="1" ht="12" customHeight="1">
      <c r="B23" s="35"/>
      <c r="D23" s="108" t="s">
        <v>36</v>
      </c>
      <c r="I23" s="110" t="s">
        <v>25</v>
      </c>
      <c r="J23" s="14" t="s">
        <v>1</v>
      </c>
      <c r="L23" s="35"/>
    </row>
    <row r="24" spans="2:12" s="1" customFormat="1" ht="18" customHeight="1">
      <c r="B24" s="35"/>
      <c r="E24" s="14" t="s">
        <v>37</v>
      </c>
      <c r="I24" s="110" t="s">
        <v>29</v>
      </c>
      <c r="J24" s="14" t="s">
        <v>1</v>
      </c>
      <c r="L24" s="35"/>
    </row>
    <row r="25" spans="2:12" s="1" customFormat="1" ht="6.95" customHeight="1">
      <c r="B25" s="35"/>
      <c r="I25" s="109"/>
      <c r="L25" s="35"/>
    </row>
    <row r="26" spans="2:12" s="1" customFormat="1" ht="12" customHeight="1">
      <c r="B26" s="35"/>
      <c r="D26" s="108" t="s">
        <v>38</v>
      </c>
      <c r="I26" s="109"/>
      <c r="L26" s="35"/>
    </row>
    <row r="27" spans="2:12" s="7" customFormat="1" ht="16.5" customHeight="1">
      <c r="B27" s="112"/>
      <c r="E27" s="273" t="s">
        <v>1</v>
      </c>
      <c r="F27" s="273"/>
      <c r="G27" s="273"/>
      <c r="H27" s="273"/>
      <c r="I27" s="113"/>
      <c r="L27" s="112"/>
    </row>
    <row r="28" spans="2:12" s="1" customFormat="1" ht="6.95" customHeight="1">
      <c r="B28" s="35"/>
      <c r="I28" s="109"/>
      <c r="L28" s="35"/>
    </row>
    <row r="29" spans="2:12" s="1" customFormat="1" ht="6.95" customHeight="1">
      <c r="B29" s="35"/>
      <c r="D29" s="53"/>
      <c r="E29" s="53"/>
      <c r="F29" s="53"/>
      <c r="G29" s="53"/>
      <c r="H29" s="53"/>
      <c r="I29" s="114"/>
      <c r="J29" s="53"/>
      <c r="K29" s="53"/>
      <c r="L29" s="35"/>
    </row>
    <row r="30" spans="2:12" s="1" customFormat="1" ht="25.35" customHeight="1">
      <c r="B30" s="35"/>
      <c r="D30" s="115" t="s">
        <v>39</v>
      </c>
      <c r="I30" s="109"/>
      <c r="J30" s="116">
        <f>ROUND(J79, 2)</f>
        <v>0</v>
      </c>
      <c r="L30" s="35"/>
    </row>
    <row r="31" spans="2:12" s="1" customFormat="1" ht="6.95" customHeight="1">
      <c r="B31" s="35"/>
      <c r="D31" s="53"/>
      <c r="E31" s="53"/>
      <c r="F31" s="53"/>
      <c r="G31" s="53"/>
      <c r="H31" s="53"/>
      <c r="I31" s="114"/>
      <c r="J31" s="53"/>
      <c r="K31" s="53"/>
      <c r="L31" s="35"/>
    </row>
    <row r="32" spans="2:12" s="1" customFormat="1" ht="14.45" customHeight="1">
      <c r="B32" s="35"/>
      <c r="F32" s="117" t="s">
        <v>41</v>
      </c>
      <c r="I32" s="118" t="s">
        <v>40</v>
      </c>
      <c r="J32" s="117" t="s">
        <v>42</v>
      </c>
      <c r="L32" s="35"/>
    </row>
    <row r="33" spans="2:12" s="1" customFormat="1" ht="14.45" customHeight="1">
      <c r="B33" s="35"/>
      <c r="D33" s="108" t="s">
        <v>43</v>
      </c>
      <c r="E33" s="108" t="s">
        <v>44</v>
      </c>
      <c r="F33" s="119">
        <f>ROUND((SUM(BE79:BE101)),  2)</f>
        <v>0</v>
      </c>
      <c r="I33" s="120">
        <v>0.21</v>
      </c>
      <c r="J33" s="119">
        <f>ROUND(((SUM(BE79:BE101))*I33),  2)</f>
        <v>0</v>
      </c>
      <c r="L33" s="35"/>
    </row>
    <row r="34" spans="2:12" s="1" customFormat="1" ht="14.45" customHeight="1">
      <c r="B34" s="35"/>
      <c r="E34" s="108" t="s">
        <v>45</v>
      </c>
      <c r="F34" s="119">
        <f>ROUND((SUM(BF79:BF101)),  2)</f>
        <v>0</v>
      </c>
      <c r="I34" s="120">
        <v>0.15</v>
      </c>
      <c r="J34" s="119">
        <f>ROUND(((SUM(BF79:BF101))*I34),  2)</f>
        <v>0</v>
      </c>
      <c r="L34" s="35"/>
    </row>
    <row r="35" spans="2:12" s="1" customFormat="1" ht="14.45" hidden="1" customHeight="1">
      <c r="B35" s="35"/>
      <c r="E35" s="108" t="s">
        <v>46</v>
      </c>
      <c r="F35" s="119">
        <f>ROUND((SUM(BG79:BG101)),  2)</f>
        <v>0</v>
      </c>
      <c r="I35" s="120">
        <v>0.21</v>
      </c>
      <c r="J35" s="119">
        <f>0</f>
        <v>0</v>
      </c>
      <c r="L35" s="35"/>
    </row>
    <row r="36" spans="2:12" s="1" customFormat="1" ht="14.45" hidden="1" customHeight="1">
      <c r="B36" s="35"/>
      <c r="E36" s="108" t="s">
        <v>47</v>
      </c>
      <c r="F36" s="119">
        <f>ROUND((SUM(BH79:BH101)),  2)</f>
        <v>0</v>
      </c>
      <c r="I36" s="120">
        <v>0.15</v>
      </c>
      <c r="J36" s="119">
        <f>0</f>
        <v>0</v>
      </c>
      <c r="L36" s="35"/>
    </row>
    <row r="37" spans="2:12" s="1" customFormat="1" ht="14.45" hidden="1" customHeight="1">
      <c r="B37" s="35"/>
      <c r="E37" s="108" t="s">
        <v>48</v>
      </c>
      <c r="F37" s="119">
        <f>ROUND((SUM(BI79:BI101)),  2)</f>
        <v>0</v>
      </c>
      <c r="I37" s="120">
        <v>0</v>
      </c>
      <c r="J37" s="119">
        <f>0</f>
        <v>0</v>
      </c>
      <c r="L37" s="35"/>
    </row>
    <row r="38" spans="2:12" s="1" customFormat="1" ht="6.95" customHeight="1">
      <c r="B38" s="35"/>
      <c r="I38" s="109"/>
      <c r="L38" s="35"/>
    </row>
    <row r="39" spans="2:12" s="1" customFormat="1" ht="25.35" customHeight="1">
      <c r="B39" s="35"/>
      <c r="C39" s="121"/>
      <c r="D39" s="122" t="s">
        <v>49</v>
      </c>
      <c r="E39" s="123"/>
      <c r="F39" s="123"/>
      <c r="G39" s="124" t="s">
        <v>50</v>
      </c>
      <c r="H39" s="125" t="s">
        <v>51</v>
      </c>
      <c r="I39" s="126"/>
      <c r="J39" s="127">
        <f>SUM(J30:J37)</f>
        <v>0</v>
      </c>
      <c r="K39" s="128"/>
      <c r="L39" s="35"/>
    </row>
    <row r="40" spans="2:12" s="1" customFormat="1" ht="14.45" customHeight="1">
      <c r="B40" s="129"/>
      <c r="C40" s="130"/>
      <c r="D40" s="130"/>
      <c r="E40" s="130"/>
      <c r="F40" s="130"/>
      <c r="G40" s="130"/>
      <c r="H40" s="130"/>
      <c r="I40" s="131"/>
      <c r="J40" s="130"/>
      <c r="K40" s="130"/>
      <c r="L40" s="35"/>
    </row>
    <row r="44" spans="2:12" s="1" customFormat="1" ht="6.95" customHeight="1">
      <c r="B44" s="132"/>
      <c r="C44" s="133"/>
      <c r="D44" s="133"/>
      <c r="E44" s="133"/>
      <c r="F44" s="133"/>
      <c r="G44" s="133"/>
      <c r="H44" s="133"/>
      <c r="I44" s="134"/>
      <c r="J44" s="133"/>
      <c r="K44" s="133"/>
      <c r="L44" s="35"/>
    </row>
    <row r="45" spans="2:12" s="1" customFormat="1" ht="24.95" customHeight="1">
      <c r="B45" s="31"/>
      <c r="C45" s="20" t="s">
        <v>122</v>
      </c>
      <c r="D45" s="32"/>
      <c r="E45" s="32"/>
      <c r="F45" s="32"/>
      <c r="G45" s="32"/>
      <c r="H45" s="32"/>
      <c r="I45" s="109"/>
      <c r="J45" s="32"/>
      <c r="K45" s="32"/>
      <c r="L45" s="35"/>
    </row>
    <row r="46" spans="2:12" s="1" customFormat="1" ht="6.95" customHeight="1">
      <c r="B46" s="31"/>
      <c r="C46" s="32"/>
      <c r="D46" s="32"/>
      <c r="E46" s="32"/>
      <c r="F46" s="32"/>
      <c r="G46" s="32"/>
      <c r="H46" s="32"/>
      <c r="I46" s="109"/>
      <c r="J46" s="32"/>
      <c r="K46" s="32"/>
      <c r="L46" s="35"/>
    </row>
    <row r="47" spans="2:12" s="1" customFormat="1" ht="12" customHeight="1">
      <c r="B47" s="31"/>
      <c r="C47" s="26" t="s">
        <v>16</v>
      </c>
      <c r="D47" s="32"/>
      <c r="E47" s="32"/>
      <c r="F47" s="32"/>
      <c r="G47" s="32"/>
      <c r="H47" s="32"/>
      <c r="I47" s="109"/>
      <c r="J47" s="32"/>
      <c r="K47" s="32"/>
      <c r="L47" s="35"/>
    </row>
    <row r="48" spans="2:12" s="1" customFormat="1" ht="16.5" customHeight="1">
      <c r="B48" s="31"/>
      <c r="C48" s="32"/>
      <c r="D48" s="32"/>
      <c r="E48" s="274" t="str">
        <f>E7</f>
        <v>Oprava traťového úseku Hazlov - Aš (km 26,500 - 27,150)</v>
      </c>
      <c r="F48" s="275"/>
      <c r="G48" s="275"/>
      <c r="H48" s="275"/>
      <c r="I48" s="109"/>
      <c r="J48" s="32"/>
      <c r="K48" s="32"/>
      <c r="L48" s="35"/>
    </row>
    <row r="49" spans="2:47" s="1" customFormat="1" ht="12" customHeight="1">
      <c r="B49" s="31"/>
      <c r="C49" s="26" t="s">
        <v>118</v>
      </c>
      <c r="D49" s="32"/>
      <c r="E49" s="32"/>
      <c r="F49" s="32"/>
      <c r="G49" s="32"/>
      <c r="H49" s="32"/>
      <c r="I49" s="109"/>
      <c r="J49" s="32"/>
      <c r="K49" s="32"/>
      <c r="L49" s="35"/>
    </row>
    <row r="50" spans="2:47" s="1" customFormat="1" ht="16.5" customHeight="1">
      <c r="B50" s="31"/>
      <c r="C50" s="32"/>
      <c r="D50" s="32"/>
      <c r="E50" s="242" t="str">
        <f>E9</f>
        <v>A.4 - VON (Sborník SŽDC 2019)</v>
      </c>
      <c r="F50" s="241"/>
      <c r="G50" s="241"/>
      <c r="H50" s="241"/>
      <c r="I50" s="109"/>
      <c r="J50" s="32"/>
      <c r="K50" s="32"/>
      <c r="L50" s="35"/>
    </row>
    <row r="51" spans="2:47" s="1" customFormat="1" ht="6.95" customHeight="1">
      <c r="B51" s="31"/>
      <c r="C51" s="32"/>
      <c r="D51" s="32"/>
      <c r="E51" s="32"/>
      <c r="F51" s="32"/>
      <c r="G51" s="32"/>
      <c r="H51" s="32"/>
      <c r="I51" s="109"/>
      <c r="J51" s="32"/>
      <c r="K51" s="32"/>
      <c r="L51" s="35"/>
    </row>
    <row r="52" spans="2:47" s="1" customFormat="1" ht="12" customHeight="1">
      <c r="B52" s="31"/>
      <c r="C52" s="26" t="s">
        <v>20</v>
      </c>
      <c r="D52" s="32"/>
      <c r="E52" s="32"/>
      <c r="F52" s="24" t="str">
        <f>F12</f>
        <v>Hazlov - Aš</v>
      </c>
      <c r="G52" s="32"/>
      <c r="H52" s="32"/>
      <c r="I52" s="110" t="s">
        <v>22</v>
      </c>
      <c r="J52" s="52" t="str">
        <f>IF(J12="","",J12)</f>
        <v>18. 4. 2019</v>
      </c>
      <c r="K52" s="32"/>
      <c r="L52" s="35"/>
    </row>
    <row r="53" spans="2:47" s="1" customFormat="1" ht="6.95" customHeight="1">
      <c r="B53" s="31"/>
      <c r="C53" s="32"/>
      <c r="D53" s="32"/>
      <c r="E53" s="32"/>
      <c r="F53" s="32"/>
      <c r="G53" s="32"/>
      <c r="H53" s="32"/>
      <c r="I53" s="109"/>
      <c r="J53" s="32"/>
      <c r="K53" s="32"/>
      <c r="L53" s="35"/>
    </row>
    <row r="54" spans="2:47" s="1" customFormat="1" ht="13.7" customHeight="1">
      <c r="B54" s="31"/>
      <c r="C54" s="26" t="s">
        <v>24</v>
      </c>
      <c r="D54" s="32"/>
      <c r="E54" s="32"/>
      <c r="F54" s="24" t="str">
        <f>E15</f>
        <v>SŽDC, s.o.; OŘ UNL - ST K. Vary</v>
      </c>
      <c r="G54" s="32"/>
      <c r="H54" s="32"/>
      <c r="I54" s="110" t="s">
        <v>33</v>
      </c>
      <c r="J54" s="29" t="str">
        <f>E21</f>
        <v xml:space="preserve"> </v>
      </c>
      <c r="K54" s="32"/>
      <c r="L54" s="35"/>
    </row>
    <row r="55" spans="2:47" s="1" customFormat="1" ht="13.7" customHeight="1">
      <c r="B55" s="31"/>
      <c r="C55" s="26" t="s">
        <v>31</v>
      </c>
      <c r="D55" s="32"/>
      <c r="E55" s="32"/>
      <c r="F55" s="24" t="str">
        <f>IF(E18="","",E18)</f>
        <v>Vyplň údaj</v>
      </c>
      <c r="G55" s="32"/>
      <c r="H55" s="32"/>
      <c r="I55" s="110" t="s">
        <v>36</v>
      </c>
      <c r="J55" s="29" t="str">
        <f>E24</f>
        <v>Monika Roztočilová</v>
      </c>
      <c r="K55" s="32"/>
      <c r="L55" s="35"/>
    </row>
    <row r="56" spans="2:47" s="1" customFormat="1" ht="10.35" customHeight="1">
      <c r="B56" s="31"/>
      <c r="C56" s="32"/>
      <c r="D56" s="32"/>
      <c r="E56" s="32"/>
      <c r="F56" s="32"/>
      <c r="G56" s="32"/>
      <c r="H56" s="32"/>
      <c r="I56" s="109"/>
      <c r="J56" s="32"/>
      <c r="K56" s="32"/>
      <c r="L56" s="35"/>
    </row>
    <row r="57" spans="2:47" s="1" customFormat="1" ht="29.25" customHeight="1">
      <c r="B57" s="31"/>
      <c r="C57" s="135" t="s">
        <v>123</v>
      </c>
      <c r="D57" s="136"/>
      <c r="E57" s="136"/>
      <c r="F57" s="136"/>
      <c r="G57" s="136"/>
      <c r="H57" s="136"/>
      <c r="I57" s="137"/>
      <c r="J57" s="138" t="s">
        <v>124</v>
      </c>
      <c r="K57" s="136"/>
      <c r="L57" s="35"/>
    </row>
    <row r="58" spans="2:47" s="1" customFormat="1" ht="10.35" customHeight="1">
      <c r="B58" s="31"/>
      <c r="C58" s="32"/>
      <c r="D58" s="32"/>
      <c r="E58" s="32"/>
      <c r="F58" s="32"/>
      <c r="G58" s="32"/>
      <c r="H58" s="32"/>
      <c r="I58" s="109"/>
      <c r="J58" s="32"/>
      <c r="K58" s="32"/>
      <c r="L58" s="35"/>
    </row>
    <row r="59" spans="2:47" s="1" customFormat="1" ht="22.9" customHeight="1">
      <c r="B59" s="31"/>
      <c r="C59" s="139" t="s">
        <v>125</v>
      </c>
      <c r="D59" s="32"/>
      <c r="E59" s="32"/>
      <c r="F59" s="32"/>
      <c r="G59" s="32"/>
      <c r="H59" s="32"/>
      <c r="I59" s="109"/>
      <c r="J59" s="70">
        <f>J79</f>
        <v>0</v>
      </c>
      <c r="K59" s="32"/>
      <c r="L59" s="35"/>
      <c r="AU59" s="14" t="s">
        <v>126</v>
      </c>
    </row>
    <row r="60" spans="2:47" s="1" customFormat="1" ht="21.75" customHeight="1">
      <c r="B60" s="31"/>
      <c r="C60" s="32"/>
      <c r="D60" s="32"/>
      <c r="E60" s="32"/>
      <c r="F60" s="32"/>
      <c r="G60" s="32"/>
      <c r="H60" s="32"/>
      <c r="I60" s="109"/>
      <c r="J60" s="32"/>
      <c r="K60" s="32"/>
      <c r="L60" s="35"/>
    </row>
    <row r="61" spans="2:47" s="1" customFormat="1" ht="6.95" customHeight="1">
      <c r="B61" s="43"/>
      <c r="C61" s="44"/>
      <c r="D61" s="44"/>
      <c r="E61" s="44"/>
      <c r="F61" s="44"/>
      <c r="G61" s="44"/>
      <c r="H61" s="44"/>
      <c r="I61" s="131"/>
      <c r="J61" s="44"/>
      <c r="K61" s="44"/>
      <c r="L61" s="35"/>
    </row>
    <row r="65" spans="2:65" s="1" customFormat="1" ht="6.95" customHeight="1">
      <c r="B65" s="45"/>
      <c r="C65" s="46"/>
      <c r="D65" s="46"/>
      <c r="E65" s="46"/>
      <c r="F65" s="46"/>
      <c r="G65" s="46"/>
      <c r="H65" s="46"/>
      <c r="I65" s="134"/>
      <c r="J65" s="46"/>
      <c r="K65" s="46"/>
      <c r="L65" s="35"/>
    </row>
    <row r="66" spans="2:65" s="1" customFormat="1" ht="24.95" customHeight="1">
      <c r="B66" s="31"/>
      <c r="C66" s="20" t="s">
        <v>127</v>
      </c>
      <c r="D66" s="32"/>
      <c r="E66" s="32"/>
      <c r="F66" s="32"/>
      <c r="G66" s="32"/>
      <c r="H66" s="32"/>
      <c r="I66" s="109"/>
      <c r="J66" s="32"/>
      <c r="K66" s="32"/>
      <c r="L66" s="35"/>
    </row>
    <row r="67" spans="2:65" s="1" customFormat="1" ht="6.95" customHeight="1">
      <c r="B67" s="31"/>
      <c r="C67" s="32"/>
      <c r="D67" s="32"/>
      <c r="E67" s="32"/>
      <c r="F67" s="32"/>
      <c r="G67" s="32"/>
      <c r="H67" s="32"/>
      <c r="I67" s="109"/>
      <c r="J67" s="32"/>
      <c r="K67" s="32"/>
      <c r="L67" s="35"/>
    </row>
    <row r="68" spans="2:65" s="1" customFormat="1" ht="12" customHeight="1">
      <c r="B68" s="31"/>
      <c r="C68" s="26" t="s">
        <v>16</v>
      </c>
      <c r="D68" s="32"/>
      <c r="E68" s="32"/>
      <c r="F68" s="32"/>
      <c r="G68" s="32"/>
      <c r="H68" s="32"/>
      <c r="I68" s="109"/>
      <c r="J68" s="32"/>
      <c r="K68" s="32"/>
      <c r="L68" s="35"/>
    </row>
    <row r="69" spans="2:65" s="1" customFormat="1" ht="16.5" customHeight="1">
      <c r="B69" s="31"/>
      <c r="C69" s="32"/>
      <c r="D69" s="32"/>
      <c r="E69" s="274" t="str">
        <f>E7</f>
        <v>Oprava traťového úseku Hazlov - Aš (km 26,500 - 27,150)</v>
      </c>
      <c r="F69" s="275"/>
      <c r="G69" s="275"/>
      <c r="H69" s="275"/>
      <c r="I69" s="109"/>
      <c r="J69" s="32"/>
      <c r="K69" s="32"/>
      <c r="L69" s="35"/>
    </row>
    <row r="70" spans="2:65" s="1" customFormat="1" ht="12" customHeight="1">
      <c r="B70" s="31"/>
      <c r="C70" s="26" t="s">
        <v>118</v>
      </c>
      <c r="D70" s="32"/>
      <c r="E70" s="32"/>
      <c r="F70" s="32"/>
      <c r="G70" s="32"/>
      <c r="H70" s="32"/>
      <c r="I70" s="109"/>
      <c r="J70" s="32"/>
      <c r="K70" s="32"/>
      <c r="L70" s="35"/>
    </row>
    <row r="71" spans="2:65" s="1" customFormat="1" ht="16.5" customHeight="1">
      <c r="B71" s="31"/>
      <c r="C71" s="32"/>
      <c r="D71" s="32"/>
      <c r="E71" s="242" t="str">
        <f>E9</f>
        <v>A.4 - VON (Sborník SŽDC 2019)</v>
      </c>
      <c r="F71" s="241"/>
      <c r="G71" s="241"/>
      <c r="H71" s="241"/>
      <c r="I71" s="109"/>
      <c r="J71" s="32"/>
      <c r="K71" s="32"/>
      <c r="L71" s="35"/>
    </row>
    <row r="72" spans="2:65" s="1" customFormat="1" ht="6.95" customHeight="1">
      <c r="B72" s="31"/>
      <c r="C72" s="32"/>
      <c r="D72" s="32"/>
      <c r="E72" s="32"/>
      <c r="F72" s="32"/>
      <c r="G72" s="32"/>
      <c r="H72" s="32"/>
      <c r="I72" s="109"/>
      <c r="J72" s="32"/>
      <c r="K72" s="32"/>
      <c r="L72" s="35"/>
    </row>
    <row r="73" spans="2:65" s="1" customFormat="1" ht="12" customHeight="1">
      <c r="B73" s="31"/>
      <c r="C73" s="26" t="s">
        <v>20</v>
      </c>
      <c r="D73" s="32"/>
      <c r="E73" s="32"/>
      <c r="F73" s="24" t="str">
        <f>F12</f>
        <v>Hazlov - Aš</v>
      </c>
      <c r="G73" s="32"/>
      <c r="H73" s="32"/>
      <c r="I73" s="110" t="s">
        <v>22</v>
      </c>
      <c r="J73" s="52" t="str">
        <f>IF(J12="","",J12)</f>
        <v>18. 4. 2019</v>
      </c>
      <c r="K73" s="32"/>
      <c r="L73" s="35"/>
    </row>
    <row r="74" spans="2:65" s="1" customFormat="1" ht="6.95" customHeight="1">
      <c r="B74" s="31"/>
      <c r="C74" s="32"/>
      <c r="D74" s="32"/>
      <c r="E74" s="32"/>
      <c r="F74" s="32"/>
      <c r="G74" s="32"/>
      <c r="H74" s="32"/>
      <c r="I74" s="109"/>
      <c r="J74" s="32"/>
      <c r="K74" s="32"/>
      <c r="L74" s="35"/>
    </row>
    <row r="75" spans="2:65" s="1" customFormat="1" ht="13.7" customHeight="1">
      <c r="B75" s="31"/>
      <c r="C75" s="26" t="s">
        <v>24</v>
      </c>
      <c r="D75" s="32"/>
      <c r="E75" s="32"/>
      <c r="F75" s="24" t="str">
        <f>E15</f>
        <v>SŽDC, s.o.; OŘ UNL - ST K. Vary</v>
      </c>
      <c r="G75" s="32"/>
      <c r="H75" s="32"/>
      <c r="I75" s="110" t="s">
        <v>33</v>
      </c>
      <c r="J75" s="29" t="str">
        <f>E21</f>
        <v xml:space="preserve"> </v>
      </c>
      <c r="K75" s="32"/>
      <c r="L75" s="35"/>
    </row>
    <row r="76" spans="2:65" s="1" customFormat="1" ht="13.7" customHeight="1">
      <c r="B76" s="31"/>
      <c r="C76" s="26" t="s">
        <v>31</v>
      </c>
      <c r="D76" s="32"/>
      <c r="E76" s="32"/>
      <c r="F76" s="24" t="str">
        <f>IF(E18="","",E18)</f>
        <v>Vyplň údaj</v>
      </c>
      <c r="G76" s="32"/>
      <c r="H76" s="32"/>
      <c r="I76" s="110" t="s">
        <v>36</v>
      </c>
      <c r="J76" s="29" t="str">
        <f>E24</f>
        <v>Monika Roztočilová</v>
      </c>
      <c r="K76" s="32"/>
      <c r="L76" s="35"/>
    </row>
    <row r="77" spans="2:65" s="1" customFormat="1" ht="10.35" customHeight="1">
      <c r="B77" s="31"/>
      <c r="C77" s="32"/>
      <c r="D77" s="32"/>
      <c r="E77" s="32"/>
      <c r="F77" s="32"/>
      <c r="G77" s="32"/>
      <c r="H77" s="32"/>
      <c r="I77" s="109"/>
      <c r="J77" s="32"/>
      <c r="K77" s="32"/>
      <c r="L77" s="35"/>
    </row>
    <row r="78" spans="2:65" s="8" customFormat="1" ht="29.25" customHeight="1">
      <c r="B78" s="140"/>
      <c r="C78" s="141" t="s">
        <v>128</v>
      </c>
      <c r="D78" s="142" t="s">
        <v>58</v>
      </c>
      <c r="E78" s="142" t="s">
        <v>54</v>
      </c>
      <c r="F78" s="142" t="s">
        <v>55</v>
      </c>
      <c r="G78" s="142" t="s">
        <v>129</v>
      </c>
      <c r="H78" s="142" t="s">
        <v>130</v>
      </c>
      <c r="I78" s="143" t="s">
        <v>131</v>
      </c>
      <c r="J78" s="142" t="s">
        <v>124</v>
      </c>
      <c r="K78" s="144" t="s">
        <v>132</v>
      </c>
      <c r="L78" s="145"/>
      <c r="M78" s="61" t="s">
        <v>1</v>
      </c>
      <c r="N78" s="62" t="s">
        <v>43</v>
      </c>
      <c r="O78" s="62" t="s">
        <v>133</v>
      </c>
      <c r="P78" s="62" t="s">
        <v>134</v>
      </c>
      <c r="Q78" s="62" t="s">
        <v>135</v>
      </c>
      <c r="R78" s="62" t="s">
        <v>136</v>
      </c>
      <c r="S78" s="62" t="s">
        <v>137</v>
      </c>
      <c r="T78" s="63" t="s">
        <v>138</v>
      </c>
    </row>
    <row r="79" spans="2:65" s="1" customFormat="1" ht="22.9" customHeight="1">
      <c r="B79" s="31"/>
      <c r="C79" s="68" t="s">
        <v>139</v>
      </c>
      <c r="D79" s="32"/>
      <c r="E79" s="32"/>
      <c r="F79" s="32"/>
      <c r="G79" s="32"/>
      <c r="H79" s="32"/>
      <c r="I79" s="109"/>
      <c r="J79" s="146">
        <f>BK79</f>
        <v>0</v>
      </c>
      <c r="K79" s="32"/>
      <c r="L79" s="35"/>
      <c r="M79" s="64"/>
      <c r="N79" s="65"/>
      <c r="O79" s="65"/>
      <c r="P79" s="147">
        <f>SUM(P80:P101)</f>
        <v>0</v>
      </c>
      <c r="Q79" s="65"/>
      <c r="R79" s="147">
        <f>SUM(R80:R101)</f>
        <v>0</v>
      </c>
      <c r="S79" s="65"/>
      <c r="T79" s="148">
        <f>SUM(T80:T101)</f>
        <v>0</v>
      </c>
      <c r="AT79" s="14" t="s">
        <v>72</v>
      </c>
      <c r="AU79" s="14" t="s">
        <v>126</v>
      </c>
      <c r="BK79" s="149">
        <f>SUM(BK80:BK101)</f>
        <v>0</v>
      </c>
    </row>
    <row r="80" spans="2:65" s="1" customFormat="1" ht="22.5" customHeight="1">
      <c r="B80" s="31"/>
      <c r="C80" s="150" t="s">
        <v>80</v>
      </c>
      <c r="D80" s="150" t="s">
        <v>140</v>
      </c>
      <c r="E80" s="151" t="s">
        <v>662</v>
      </c>
      <c r="F80" s="152" t="s">
        <v>663</v>
      </c>
      <c r="G80" s="153" t="s">
        <v>155</v>
      </c>
      <c r="H80" s="154">
        <v>1</v>
      </c>
      <c r="I80" s="155"/>
      <c r="J80" s="156">
        <f>ROUND(I80*H80,2)</f>
        <v>0</v>
      </c>
      <c r="K80" s="152" t="s">
        <v>144</v>
      </c>
      <c r="L80" s="35"/>
      <c r="M80" s="157" t="s">
        <v>1</v>
      </c>
      <c r="N80" s="158" t="s">
        <v>44</v>
      </c>
      <c r="O80" s="57"/>
      <c r="P80" s="159">
        <f>O80*H80</f>
        <v>0</v>
      </c>
      <c r="Q80" s="159">
        <v>0</v>
      </c>
      <c r="R80" s="159">
        <f>Q80*H80</f>
        <v>0</v>
      </c>
      <c r="S80" s="159">
        <v>0</v>
      </c>
      <c r="T80" s="160">
        <f>S80*H80</f>
        <v>0</v>
      </c>
      <c r="AR80" s="14" t="s">
        <v>145</v>
      </c>
      <c r="AT80" s="14" t="s">
        <v>140</v>
      </c>
      <c r="AU80" s="14" t="s">
        <v>73</v>
      </c>
      <c r="AY80" s="14" t="s">
        <v>146</v>
      </c>
      <c r="BE80" s="161">
        <f>IF(N80="základní",J80,0)</f>
        <v>0</v>
      </c>
      <c r="BF80" s="161">
        <f>IF(N80="snížená",J80,0)</f>
        <v>0</v>
      </c>
      <c r="BG80" s="161">
        <f>IF(N80="zákl. přenesená",J80,0)</f>
        <v>0</v>
      </c>
      <c r="BH80" s="161">
        <f>IF(N80="sníž. přenesená",J80,0)</f>
        <v>0</v>
      </c>
      <c r="BI80" s="161">
        <f>IF(N80="nulová",J80,0)</f>
        <v>0</v>
      </c>
      <c r="BJ80" s="14" t="s">
        <v>80</v>
      </c>
      <c r="BK80" s="161">
        <f>ROUND(I80*H80,2)</f>
        <v>0</v>
      </c>
      <c r="BL80" s="14" t="s">
        <v>145</v>
      </c>
      <c r="BM80" s="14" t="s">
        <v>664</v>
      </c>
    </row>
    <row r="81" spans="2:65" s="1" customFormat="1" ht="29.25">
      <c r="B81" s="31"/>
      <c r="C81" s="32"/>
      <c r="D81" s="162" t="s">
        <v>148</v>
      </c>
      <c r="E81" s="32"/>
      <c r="F81" s="163" t="s">
        <v>665</v>
      </c>
      <c r="G81" s="32"/>
      <c r="H81" s="32"/>
      <c r="I81" s="109"/>
      <c r="J81" s="32"/>
      <c r="K81" s="32"/>
      <c r="L81" s="35"/>
      <c r="M81" s="164"/>
      <c r="N81" s="57"/>
      <c r="O81" s="57"/>
      <c r="P81" s="57"/>
      <c r="Q81" s="57"/>
      <c r="R81" s="57"/>
      <c r="S81" s="57"/>
      <c r="T81" s="58"/>
      <c r="AT81" s="14" t="s">
        <v>148</v>
      </c>
      <c r="AU81" s="14" t="s">
        <v>73</v>
      </c>
    </row>
    <row r="82" spans="2:65" s="1" customFormat="1" ht="22.5" customHeight="1">
      <c r="B82" s="31"/>
      <c r="C82" s="150" t="s">
        <v>82</v>
      </c>
      <c r="D82" s="150" t="s">
        <v>140</v>
      </c>
      <c r="E82" s="151" t="s">
        <v>666</v>
      </c>
      <c r="F82" s="152" t="s">
        <v>667</v>
      </c>
      <c r="G82" s="153" t="s">
        <v>161</v>
      </c>
      <c r="H82" s="154">
        <v>2.0419999999999998</v>
      </c>
      <c r="I82" s="155"/>
      <c r="J82" s="156">
        <f>ROUND(I82*H82,2)</f>
        <v>0</v>
      </c>
      <c r="K82" s="152" t="s">
        <v>144</v>
      </c>
      <c r="L82" s="35"/>
      <c r="M82" s="157" t="s">
        <v>1</v>
      </c>
      <c r="N82" s="158" t="s">
        <v>44</v>
      </c>
      <c r="O82" s="57"/>
      <c r="P82" s="159">
        <f>O82*H82</f>
        <v>0</v>
      </c>
      <c r="Q82" s="159">
        <v>0</v>
      </c>
      <c r="R82" s="159">
        <f>Q82*H82</f>
        <v>0</v>
      </c>
      <c r="S82" s="159">
        <v>0</v>
      </c>
      <c r="T82" s="160">
        <f>S82*H82</f>
        <v>0</v>
      </c>
      <c r="AR82" s="14" t="s">
        <v>145</v>
      </c>
      <c r="AT82" s="14" t="s">
        <v>140</v>
      </c>
      <c r="AU82" s="14" t="s">
        <v>73</v>
      </c>
      <c r="AY82" s="14" t="s">
        <v>146</v>
      </c>
      <c r="BE82" s="161">
        <f>IF(N82="základní",J82,0)</f>
        <v>0</v>
      </c>
      <c r="BF82" s="161">
        <f>IF(N82="snížená",J82,0)</f>
        <v>0</v>
      </c>
      <c r="BG82" s="161">
        <f>IF(N82="zákl. přenesená",J82,0)</f>
        <v>0</v>
      </c>
      <c r="BH82" s="161">
        <f>IF(N82="sníž. přenesená",J82,0)</f>
        <v>0</v>
      </c>
      <c r="BI82" s="161">
        <f>IF(N82="nulová",J82,0)</f>
        <v>0</v>
      </c>
      <c r="BJ82" s="14" t="s">
        <v>80</v>
      </c>
      <c r="BK82" s="161">
        <f>ROUND(I82*H82,2)</f>
        <v>0</v>
      </c>
      <c r="BL82" s="14" t="s">
        <v>145</v>
      </c>
      <c r="BM82" s="14" t="s">
        <v>668</v>
      </c>
    </row>
    <row r="83" spans="2:65" s="1" customFormat="1" ht="39">
      <c r="B83" s="31"/>
      <c r="C83" s="32"/>
      <c r="D83" s="162" t="s">
        <v>148</v>
      </c>
      <c r="E83" s="32"/>
      <c r="F83" s="163" t="s">
        <v>669</v>
      </c>
      <c r="G83" s="32"/>
      <c r="H83" s="32"/>
      <c r="I83" s="109"/>
      <c r="J83" s="32"/>
      <c r="K83" s="32"/>
      <c r="L83" s="35"/>
      <c r="M83" s="164"/>
      <c r="N83" s="57"/>
      <c r="O83" s="57"/>
      <c r="P83" s="57"/>
      <c r="Q83" s="57"/>
      <c r="R83" s="57"/>
      <c r="S83" s="57"/>
      <c r="T83" s="58"/>
      <c r="AT83" s="14" t="s">
        <v>148</v>
      </c>
      <c r="AU83" s="14" t="s">
        <v>73</v>
      </c>
    </row>
    <row r="84" spans="2:65" s="1" customFormat="1" ht="87.75">
      <c r="B84" s="31"/>
      <c r="C84" s="32"/>
      <c r="D84" s="162" t="s">
        <v>150</v>
      </c>
      <c r="E84" s="32"/>
      <c r="F84" s="165" t="s">
        <v>670</v>
      </c>
      <c r="G84" s="32"/>
      <c r="H84" s="32"/>
      <c r="I84" s="109"/>
      <c r="J84" s="32"/>
      <c r="K84" s="32"/>
      <c r="L84" s="35"/>
      <c r="M84" s="164"/>
      <c r="N84" s="57"/>
      <c r="O84" s="57"/>
      <c r="P84" s="57"/>
      <c r="Q84" s="57"/>
      <c r="R84" s="57"/>
      <c r="S84" s="57"/>
      <c r="T84" s="58"/>
      <c r="AT84" s="14" t="s">
        <v>150</v>
      </c>
      <c r="AU84" s="14" t="s">
        <v>73</v>
      </c>
    </row>
    <row r="85" spans="2:65" s="1" customFormat="1" ht="22.5" customHeight="1">
      <c r="B85" s="31"/>
      <c r="C85" s="150" t="s">
        <v>178</v>
      </c>
      <c r="D85" s="150" t="s">
        <v>140</v>
      </c>
      <c r="E85" s="151" t="s">
        <v>671</v>
      </c>
      <c r="F85" s="152" t="s">
        <v>672</v>
      </c>
      <c r="G85" s="153" t="s">
        <v>161</v>
      </c>
      <c r="H85" s="154">
        <v>0.61399999999999999</v>
      </c>
      <c r="I85" s="155"/>
      <c r="J85" s="156">
        <f>ROUND(I85*H85,2)</f>
        <v>0</v>
      </c>
      <c r="K85" s="152" t="s">
        <v>144</v>
      </c>
      <c r="L85" s="35"/>
      <c r="M85" s="157" t="s">
        <v>1</v>
      </c>
      <c r="N85" s="158" t="s">
        <v>44</v>
      </c>
      <c r="O85" s="57"/>
      <c r="P85" s="159">
        <f>O85*H85</f>
        <v>0</v>
      </c>
      <c r="Q85" s="159">
        <v>0</v>
      </c>
      <c r="R85" s="159">
        <f>Q85*H85</f>
        <v>0</v>
      </c>
      <c r="S85" s="159">
        <v>0</v>
      </c>
      <c r="T85" s="160">
        <f>S85*H85</f>
        <v>0</v>
      </c>
      <c r="AR85" s="14" t="s">
        <v>145</v>
      </c>
      <c r="AT85" s="14" t="s">
        <v>140</v>
      </c>
      <c r="AU85" s="14" t="s">
        <v>73</v>
      </c>
      <c r="AY85" s="14" t="s">
        <v>146</v>
      </c>
      <c r="BE85" s="161">
        <f>IF(N85="základní",J85,0)</f>
        <v>0</v>
      </c>
      <c r="BF85" s="161">
        <f>IF(N85="snížená",J85,0)</f>
        <v>0</v>
      </c>
      <c r="BG85" s="161">
        <f>IF(N85="zákl. přenesená",J85,0)</f>
        <v>0</v>
      </c>
      <c r="BH85" s="161">
        <f>IF(N85="sníž. přenesená",J85,0)</f>
        <v>0</v>
      </c>
      <c r="BI85" s="161">
        <f>IF(N85="nulová",J85,0)</f>
        <v>0</v>
      </c>
      <c r="BJ85" s="14" t="s">
        <v>80</v>
      </c>
      <c r="BK85" s="161">
        <f>ROUND(I85*H85,2)</f>
        <v>0</v>
      </c>
      <c r="BL85" s="14" t="s">
        <v>145</v>
      </c>
      <c r="BM85" s="14" t="s">
        <v>673</v>
      </c>
    </row>
    <row r="86" spans="2:65" s="1" customFormat="1" ht="29.25">
      <c r="B86" s="31"/>
      <c r="C86" s="32"/>
      <c r="D86" s="162" t="s">
        <v>148</v>
      </c>
      <c r="E86" s="32"/>
      <c r="F86" s="163" t="s">
        <v>674</v>
      </c>
      <c r="G86" s="32"/>
      <c r="H86" s="32"/>
      <c r="I86" s="109"/>
      <c r="J86" s="32"/>
      <c r="K86" s="32"/>
      <c r="L86" s="35"/>
      <c r="M86" s="164"/>
      <c r="N86" s="57"/>
      <c r="O86" s="57"/>
      <c r="P86" s="57"/>
      <c r="Q86" s="57"/>
      <c r="R86" s="57"/>
      <c r="S86" s="57"/>
      <c r="T86" s="58"/>
      <c r="AT86" s="14" t="s">
        <v>148</v>
      </c>
      <c r="AU86" s="14" t="s">
        <v>73</v>
      </c>
    </row>
    <row r="87" spans="2:65" s="1" customFormat="1" ht="29.25">
      <c r="B87" s="31"/>
      <c r="C87" s="32"/>
      <c r="D87" s="162" t="s">
        <v>150</v>
      </c>
      <c r="E87" s="32"/>
      <c r="F87" s="165" t="s">
        <v>675</v>
      </c>
      <c r="G87" s="32"/>
      <c r="H87" s="32"/>
      <c r="I87" s="109"/>
      <c r="J87" s="32"/>
      <c r="K87" s="32"/>
      <c r="L87" s="35"/>
      <c r="M87" s="164"/>
      <c r="N87" s="57"/>
      <c r="O87" s="57"/>
      <c r="P87" s="57"/>
      <c r="Q87" s="57"/>
      <c r="R87" s="57"/>
      <c r="S87" s="57"/>
      <c r="T87" s="58"/>
      <c r="AT87" s="14" t="s">
        <v>150</v>
      </c>
      <c r="AU87" s="14" t="s">
        <v>73</v>
      </c>
    </row>
    <row r="88" spans="2:65" s="1" customFormat="1" ht="22.5" customHeight="1">
      <c r="B88" s="31"/>
      <c r="C88" s="150" t="s">
        <v>235</v>
      </c>
      <c r="D88" s="150" t="s">
        <v>140</v>
      </c>
      <c r="E88" s="151" t="s">
        <v>676</v>
      </c>
      <c r="F88" s="152" t="s">
        <v>677</v>
      </c>
      <c r="G88" s="153" t="s">
        <v>678</v>
      </c>
      <c r="H88" s="222">
        <v>1</v>
      </c>
      <c r="I88" s="155"/>
      <c r="J88" s="156">
        <f>ROUND(I88*H88,2)</f>
        <v>0</v>
      </c>
      <c r="K88" s="152" t="s">
        <v>144</v>
      </c>
      <c r="L88" s="35"/>
      <c r="M88" s="157" t="s">
        <v>1</v>
      </c>
      <c r="N88" s="158" t="s">
        <v>44</v>
      </c>
      <c r="O88" s="57"/>
      <c r="P88" s="159">
        <f>O88*H88</f>
        <v>0</v>
      </c>
      <c r="Q88" s="159">
        <v>0</v>
      </c>
      <c r="R88" s="159">
        <f>Q88*H88</f>
        <v>0</v>
      </c>
      <c r="S88" s="159">
        <v>0</v>
      </c>
      <c r="T88" s="160">
        <f>S88*H88</f>
        <v>0</v>
      </c>
      <c r="AR88" s="14" t="s">
        <v>145</v>
      </c>
      <c r="AT88" s="14" t="s">
        <v>140</v>
      </c>
      <c r="AU88" s="14" t="s">
        <v>73</v>
      </c>
      <c r="AY88" s="14" t="s">
        <v>146</v>
      </c>
      <c r="BE88" s="161">
        <f>IF(N88="základní",J88,0)</f>
        <v>0</v>
      </c>
      <c r="BF88" s="161">
        <f>IF(N88="snížená",J88,0)</f>
        <v>0</v>
      </c>
      <c r="BG88" s="161">
        <f>IF(N88="zákl. přenesená",J88,0)</f>
        <v>0</v>
      </c>
      <c r="BH88" s="161">
        <f>IF(N88="sníž. přenesená",J88,0)</f>
        <v>0</v>
      </c>
      <c r="BI88" s="161">
        <f>IF(N88="nulová",J88,0)</f>
        <v>0</v>
      </c>
      <c r="BJ88" s="14" t="s">
        <v>80</v>
      </c>
      <c r="BK88" s="161">
        <f>ROUND(I88*H88,2)</f>
        <v>0</v>
      </c>
      <c r="BL88" s="14" t="s">
        <v>145</v>
      </c>
      <c r="BM88" s="14" t="s">
        <v>679</v>
      </c>
    </row>
    <row r="89" spans="2:65" s="1" customFormat="1" ht="29.25">
      <c r="B89" s="31"/>
      <c r="C89" s="32"/>
      <c r="D89" s="162" t="s">
        <v>148</v>
      </c>
      <c r="E89" s="32"/>
      <c r="F89" s="163" t="s">
        <v>680</v>
      </c>
      <c r="G89" s="32"/>
      <c r="H89" s="32"/>
      <c r="I89" s="109"/>
      <c r="J89" s="32"/>
      <c r="K89" s="32"/>
      <c r="L89" s="35"/>
      <c r="M89" s="164"/>
      <c r="N89" s="57"/>
      <c r="O89" s="57"/>
      <c r="P89" s="57"/>
      <c r="Q89" s="57"/>
      <c r="R89" s="57"/>
      <c r="S89" s="57"/>
      <c r="T89" s="58"/>
      <c r="AT89" s="14" t="s">
        <v>148</v>
      </c>
      <c r="AU89" s="14" t="s">
        <v>73</v>
      </c>
    </row>
    <row r="90" spans="2:65" s="1" customFormat="1" ht="58.5">
      <c r="B90" s="31"/>
      <c r="C90" s="32"/>
      <c r="D90" s="162" t="s">
        <v>150</v>
      </c>
      <c r="E90" s="32"/>
      <c r="F90" s="165" t="s">
        <v>681</v>
      </c>
      <c r="G90" s="32"/>
      <c r="H90" s="32"/>
      <c r="I90" s="109"/>
      <c r="J90" s="32"/>
      <c r="K90" s="32"/>
      <c r="L90" s="35"/>
      <c r="M90" s="164"/>
      <c r="N90" s="57"/>
      <c r="O90" s="57"/>
      <c r="P90" s="57"/>
      <c r="Q90" s="57"/>
      <c r="R90" s="57"/>
      <c r="S90" s="57"/>
      <c r="T90" s="58"/>
      <c r="AT90" s="14" t="s">
        <v>150</v>
      </c>
      <c r="AU90" s="14" t="s">
        <v>73</v>
      </c>
    </row>
    <row r="91" spans="2:65" s="1" customFormat="1" ht="33.75" customHeight="1">
      <c r="B91" s="31"/>
      <c r="C91" s="150" t="s">
        <v>426</v>
      </c>
      <c r="D91" s="150" t="s">
        <v>140</v>
      </c>
      <c r="E91" s="151" t="s">
        <v>682</v>
      </c>
      <c r="F91" s="152" t="s">
        <v>683</v>
      </c>
      <c r="G91" s="153" t="s">
        <v>678</v>
      </c>
      <c r="H91" s="222">
        <v>1.3</v>
      </c>
      <c r="I91" s="155"/>
      <c r="J91" s="156">
        <f>ROUND(I91*H91,2)</f>
        <v>0</v>
      </c>
      <c r="K91" s="152" t="s">
        <v>144</v>
      </c>
      <c r="L91" s="35"/>
      <c r="M91" s="157" t="s">
        <v>1</v>
      </c>
      <c r="N91" s="158" t="s">
        <v>44</v>
      </c>
      <c r="O91" s="57"/>
      <c r="P91" s="159">
        <f>O91*H91</f>
        <v>0</v>
      </c>
      <c r="Q91" s="159">
        <v>0</v>
      </c>
      <c r="R91" s="159">
        <f>Q91*H91</f>
        <v>0</v>
      </c>
      <c r="S91" s="159">
        <v>0</v>
      </c>
      <c r="T91" s="160">
        <f>S91*H91</f>
        <v>0</v>
      </c>
      <c r="AR91" s="14" t="s">
        <v>145</v>
      </c>
      <c r="AT91" s="14" t="s">
        <v>140</v>
      </c>
      <c r="AU91" s="14" t="s">
        <v>73</v>
      </c>
      <c r="AY91" s="14" t="s">
        <v>146</v>
      </c>
      <c r="BE91" s="161">
        <f>IF(N91="základní",J91,0)</f>
        <v>0</v>
      </c>
      <c r="BF91" s="161">
        <f>IF(N91="snížená",J91,0)</f>
        <v>0</v>
      </c>
      <c r="BG91" s="161">
        <f>IF(N91="zákl. přenesená",J91,0)</f>
        <v>0</v>
      </c>
      <c r="BH91" s="161">
        <f>IF(N91="sníž. přenesená",J91,0)</f>
        <v>0</v>
      </c>
      <c r="BI91" s="161">
        <f>IF(N91="nulová",J91,0)</f>
        <v>0</v>
      </c>
      <c r="BJ91" s="14" t="s">
        <v>80</v>
      </c>
      <c r="BK91" s="161">
        <f>ROUND(I91*H91,2)</f>
        <v>0</v>
      </c>
      <c r="BL91" s="14" t="s">
        <v>145</v>
      </c>
      <c r="BM91" s="14" t="s">
        <v>684</v>
      </c>
    </row>
    <row r="92" spans="2:65" s="1" customFormat="1" ht="19.5">
      <c r="B92" s="31"/>
      <c r="C92" s="32"/>
      <c r="D92" s="162" t="s">
        <v>148</v>
      </c>
      <c r="E92" s="32"/>
      <c r="F92" s="163" t="s">
        <v>683</v>
      </c>
      <c r="G92" s="32"/>
      <c r="H92" s="32"/>
      <c r="I92" s="109"/>
      <c r="J92" s="32"/>
      <c r="K92" s="32"/>
      <c r="L92" s="35"/>
      <c r="M92" s="164"/>
      <c r="N92" s="57"/>
      <c r="O92" s="57"/>
      <c r="P92" s="57"/>
      <c r="Q92" s="57"/>
      <c r="R92" s="57"/>
      <c r="S92" s="57"/>
      <c r="T92" s="58"/>
      <c r="AT92" s="14" t="s">
        <v>148</v>
      </c>
      <c r="AU92" s="14" t="s">
        <v>73</v>
      </c>
    </row>
    <row r="93" spans="2:65" s="1" customFormat="1" ht="29.25">
      <c r="B93" s="31"/>
      <c r="C93" s="32"/>
      <c r="D93" s="162" t="s">
        <v>150</v>
      </c>
      <c r="E93" s="32"/>
      <c r="F93" s="165" t="s">
        <v>685</v>
      </c>
      <c r="G93" s="32"/>
      <c r="H93" s="32"/>
      <c r="I93" s="109"/>
      <c r="J93" s="32"/>
      <c r="K93" s="32"/>
      <c r="L93" s="35"/>
      <c r="M93" s="164"/>
      <c r="N93" s="57"/>
      <c r="O93" s="57"/>
      <c r="P93" s="57"/>
      <c r="Q93" s="57"/>
      <c r="R93" s="57"/>
      <c r="S93" s="57"/>
      <c r="T93" s="58"/>
      <c r="AT93" s="14" t="s">
        <v>150</v>
      </c>
      <c r="AU93" s="14" t="s">
        <v>73</v>
      </c>
    </row>
    <row r="94" spans="2:65" s="1" customFormat="1" ht="22.5" customHeight="1">
      <c r="B94" s="31"/>
      <c r="C94" s="150" t="s">
        <v>196</v>
      </c>
      <c r="D94" s="150" t="s">
        <v>140</v>
      </c>
      <c r="E94" s="151" t="s">
        <v>686</v>
      </c>
      <c r="F94" s="152" t="s">
        <v>687</v>
      </c>
      <c r="G94" s="153" t="s">
        <v>678</v>
      </c>
      <c r="H94" s="222">
        <v>1</v>
      </c>
      <c r="I94" s="155"/>
      <c r="J94" s="156">
        <f>ROUND(I94*H94,2)</f>
        <v>0</v>
      </c>
      <c r="K94" s="152" t="s">
        <v>144</v>
      </c>
      <c r="L94" s="35"/>
      <c r="M94" s="157" t="s">
        <v>1</v>
      </c>
      <c r="N94" s="158" t="s">
        <v>44</v>
      </c>
      <c r="O94" s="57"/>
      <c r="P94" s="159">
        <f>O94*H94</f>
        <v>0</v>
      </c>
      <c r="Q94" s="159">
        <v>0</v>
      </c>
      <c r="R94" s="159">
        <f>Q94*H94</f>
        <v>0</v>
      </c>
      <c r="S94" s="159">
        <v>0</v>
      </c>
      <c r="T94" s="160">
        <f>S94*H94</f>
        <v>0</v>
      </c>
      <c r="AR94" s="14" t="s">
        <v>145</v>
      </c>
      <c r="AT94" s="14" t="s">
        <v>140</v>
      </c>
      <c r="AU94" s="14" t="s">
        <v>73</v>
      </c>
      <c r="AY94" s="14" t="s">
        <v>146</v>
      </c>
      <c r="BE94" s="161">
        <f>IF(N94="základní",J94,0)</f>
        <v>0</v>
      </c>
      <c r="BF94" s="161">
        <f>IF(N94="snížená",J94,0)</f>
        <v>0</v>
      </c>
      <c r="BG94" s="161">
        <f>IF(N94="zákl. přenesená",J94,0)</f>
        <v>0</v>
      </c>
      <c r="BH94" s="161">
        <f>IF(N94="sníž. přenesená",J94,0)</f>
        <v>0</v>
      </c>
      <c r="BI94" s="161">
        <f>IF(N94="nulová",J94,0)</f>
        <v>0</v>
      </c>
      <c r="BJ94" s="14" t="s">
        <v>80</v>
      </c>
      <c r="BK94" s="161">
        <f>ROUND(I94*H94,2)</f>
        <v>0</v>
      </c>
      <c r="BL94" s="14" t="s">
        <v>145</v>
      </c>
      <c r="BM94" s="14" t="s">
        <v>688</v>
      </c>
    </row>
    <row r="95" spans="2:65" s="1" customFormat="1" ht="29.25">
      <c r="B95" s="31"/>
      <c r="C95" s="32"/>
      <c r="D95" s="162" t="s">
        <v>148</v>
      </c>
      <c r="E95" s="32"/>
      <c r="F95" s="163" t="s">
        <v>689</v>
      </c>
      <c r="G95" s="32"/>
      <c r="H95" s="32"/>
      <c r="I95" s="109"/>
      <c r="J95" s="32"/>
      <c r="K95" s="32"/>
      <c r="L95" s="35"/>
      <c r="M95" s="164"/>
      <c r="N95" s="57"/>
      <c r="O95" s="57"/>
      <c r="P95" s="57"/>
      <c r="Q95" s="57"/>
      <c r="R95" s="57"/>
      <c r="S95" s="57"/>
      <c r="T95" s="58"/>
      <c r="AT95" s="14" t="s">
        <v>148</v>
      </c>
      <c r="AU95" s="14" t="s">
        <v>73</v>
      </c>
    </row>
    <row r="96" spans="2:65" s="1" customFormat="1" ht="29.25">
      <c r="B96" s="31"/>
      <c r="C96" s="32"/>
      <c r="D96" s="162" t="s">
        <v>150</v>
      </c>
      <c r="E96" s="32"/>
      <c r="F96" s="165" t="s">
        <v>690</v>
      </c>
      <c r="G96" s="32"/>
      <c r="H96" s="32"/>
      <c r="I96" s="109"/>
      <c r="J96" s="32"/>
      <c r="K96" s="32"/>
      <c r="L96" s="35"/>
      <c r="M96" s="164"/>
      <c r="N96" s="57"/>
      <c r="O96" s="57"/>
      <c r="P96" s="57"/>
      <c r="Q96" s="57"/>
      <c r="R96" s="57"/>
      <c r="S96" s="57"/>
      <c r="T96" s="58"/>
      <c r="AT96" s="14" t="s">
        <v>150</v>
      </c>
      <c r="AU96" s="14" t="s">
        <v>73</v>
      </c>
    </row>
    <row r="97" spans="2:65" s="1" customFormat="1" ht="22.5" customHeight="1">
      <c r="B97" s="31"/>
      <c r="C97" s="150" t="s">
        <v>221</v>
      </c>
      <c r="D97" s="150" t="s">
        <v>140</v>
      </c>
      <c r="E97" s="151" t="s">
        <v>691</v>
      </c>
      <c r="F97" s="152" t="s">
        <v>692</v>
      </c>
      <c r="G97" s="153" t="s">
        <v>253</v>
      </c>
      <c r="H97" s="154">
        <v>1428</v>
      </c>
      <c r="I97" s="155"/>
      <c r="J97" s="156">
        <f>ROUND(I97*H97,2)</f>
        <v>0</v>
      </c>
      <c r="K97" s="152" t="s">
        <v>144</v>
      </c>
      <c r="L97" s="35"/>
      <c r="M97" s="157" t="s">
        <v>1</v>
      </c>
      <c r="N97" s="158" t="s">
        <v>44</v>
      </c>
      <c r="O97" s="57"/>
      <c r="P97" s="159">
        <f>O97*H97</f>
        <v>0</v>
      </c>
      <c r="Q97" s="159">
        <v>0</v>
      </c>
      <c r="R97" s="159">
        <f>Q97*H97</f>
        <v>0</v>
      </c>
      <c r="S97" s="159">
        <v>0</v>
      </c>
      <c r="T97" s="160">
        <f>S97*H97</f>
        <v>0</v>
      </c>
      <c r="AR97" s="14" t="s">
        <v>145</v>
      </c>
      <c r="AT97" s="14" t="s">
        <v>140</v>
      </c>
      <c r="AU97" s="14" t="s">
        <v>73</v>
      </c>
      <c r="AY97" s="14" t="s">
        <v>146</v>
      </c>
      <c r="BE97" s="161">
        <f>IF(N97="základní",J97,0)</f>
        <v>0</v>
      </c>
      <c r="BF97" s="161">
        <f>IF(N97="snížená",J97,0)</f>
        <v>0</v>
      </c>
      <c r="BG97" s="161">
        <f>IF(N97="zákl. přenesená",J97,0)</f>
        <v>0</v>
      </c>
      <c r="BH97" s="161">
        <f>IF(N97="sníž. přenesená",J97,0)</f>
        <v>0</v>
      </c>
      <c r="BI97" s="161">
        <f>IF(N97="nulová",J97,0)</f>
        <v>0</v>
      </c>
      <c r="BJ97" s="14" t="s">
        <v>80</v>
      </c>
      <c r="BK97" s="161">
        <f>ROUND(I97*H97,2)</f>
        <v>0</v>
      </c>
      <c r="BL97" s="14" t="s">
        <v>145</v>
      </c>
      <c r="BM97" s="14" t="s">
        <v>693</v>
      </c>
    </row>
    <row r="98" spans="2:65" s="1" customFormat="1" ht="29.25">
      <c r="B98" s="31"/>
      <c r="C98" s="32"/>
      <c r="D98" s="162" t="s">
        <v>148</v>
      </c>
      <c r="E98" s="32"/>
      <c r="F98" s="163" t="s">
        <v>694</v>
      </c>
      <c r="G98" s="32"/>
      <c r="H98" s="32"/>
      <c r="I98" s="109"/>
      <c r="J98" s="32"/>
      <c r="K98" s="32"/>
      <c r="L98" s="35"/>
      <c r="M98" s="164"/>
      <c r="N98" s="57"/>
      <c r="O98" s="57"/>
      <c r="P98" s="57"/>
      <c r="Q98" s="57"/>
      <c r="R98" s="57"/>
      <c r="S98" s="57"/>
      <c r="T98" s="58"/>
      <c r="AT98" s="14" t="s">
        <v>148</v>
      </c>
      <c r="AU98" s="14" t="s">
        <v>73</v>
      </c>
    </row>
    <row r="99" spans="2:65" s="1" customFormat="1" ht="22.5" customHeight="1">
      <c r="B99" s="31"/>
      <c r="C99" s="150" t="s">
        <v>202</v>
      </c>
      <c r="D99" s="150" t="s">
        <v>140</v>
      </c>
      <c r="E99" s="151" t="s">
        <v>695</v>
      </c>
      <c r="F99" s="152" t="s">
        <v>696</v>
      </c>
      <c r="G99" s="153" t="s">
        <v>678</v>
      </c>
      <c r="H99" s="222">
        <v>4</v>
      </c>
      <c r="I99" s="155"/>
      <c r="J99" s="156">
        <f>ROUND(I99*H99,2)</f>
        <v>0</v>
      </c>
      <c r="K99" s="152" t="s">
        <v>144</v>
      </c>
      <c r="L99" s="35"/>
      <c r="M99" s="157" t="s">
        <v>1</v>
      </c>
      <c r="N99" s="158" t="s">
        <v>44</v>
      </c>
      <c r="O99" s="57"/>
      <c r="P99" s="159">
        <f>O99*H99</f>
        <v>0</v>
      </c>
      <c r="Q99" s="159">
        <v>0</v>
      </c>
      <c r="R99" s="159">
        <f>Q99*H99</f>
        <v>0</v>
      </c>
      <c r="S99" s="159">
        <v>0</v>
      </c>
      <c r="T99" s="160">
        <f>S99*H99</f>
        <v>0</v>
      </c>
      <c r="AR99" s="14" t="s">
        <v>145</v>
      </c>
      <c r="AT99" s="14" t="s">
        <v>140</v>
      </c>
      <c r="AU99" s="14" t="s">
        <v>73</v>
      </c>
      <c r="AY99" s="14" t="s">
        <v>146</v>
      </c>
      <c r="BE99" s="161">
        <f>IF(N99="základní",J99,0)</f>
        <v>0</v>
      </c>
      <c r="BF99" s="161">
        <f>IF(N99="snížená",J99,0)</f>
        <v>0</v>
      </c>
      <c r="BG99" s="161">
        <f>IF(N99="zákl. přenesená",J99,0)</f>
        <v>0</v>
      </c>
      <c r="BH99" s="161">
        <f>IF(N99="sníž. přenesená",J99,0)</f>
        <v>0</v>
      </c>
      <c r="BI99" s="161">
        <f>IF(N99="nulová",J99,0)</f>
        <v>0</v>
      </c>
      <c r="BJ99" s="14" t="s">
        <v>80</v>
      </c>
      <c r="BK99" s="161">
        <f>ROUND(I99*H99,2)</f>
        <v>0</v>
      </c>
      <c r="BL99" s="14" t="s">
        <v>145</v>
      </c>
      <c r="BM99" s="14" t="s">
        <v>697</v>
      </c>
    </row>
    <row r="100" spans="2:65" s="1" customFormat="1" ht="29.25">
      <c r="B100" s="31"/>
      <c r="C100" s="32"/>
      <c r="D100" s="162" t="s">
        <v>148</v>
      </c>
      <c r="E100" s="32"/>
      <c r="F100" s="163" t="s">
        <v>698</v>
      </c>
      <c r="G100" s="32"/>
      <c r="H100" s="32"/>
      <c r="I100" s="109"/>
      <c r="J100" s="32"/>
      <c r="K100" s="32"/>
      <c r="L100" s="35"/>
      <c r="M100" s="164"/>
      <c r="N100" s="57"/>
      <c r="O100" s="57"/>
      <c r="P100" s="57"/>
      <c r="Q100" s="57"/>
      <c r="R100" s="57"/>
      <c r="S100" s="57"/>
      <c r="T100" s="58"/>
      <c r="AT100" s="14" t="s">
        <v>148</v>
      </c>
      <c r="AU100" s="14" t="s">
        <v>73</v>
      </c>
    </row>
    <row r="101" spans="2:65" s="1" customFormat="1" ht="68.25">
      <c r="B101" s="31"/>
      <c r="C101" s="32"/>
      <c r="D101" s="162" t="s">
        <v>150</v>
      </c>
      <c r="E101" s="32"/>
      <c r="F101" s="165" t="s">
        <v>699</v>
      </c>
      <c r="G101" s="32"/>
      <c r="H101" s="32"/>
      <c r="I101" s="109"/>
      <c r="J101" s="32"/>
      <c r="K101" s="32"/>
      <c r="L101" s="35"/>
      <c r="M101" s="197"/>
      <c r="N101" s="198"/>
      <c r="O101" s="198"/>
      <c r="P101" s="198"/>
      <c r="Q101" s="198"/>
      <c r="R101" s="198"/>
      <c r="S101" s="198"/>
      <c r="T101" s="199"/>
      <c r="AT101" s="14" t="s">
        <v>150</v>
      </c>
      <c r="AU101" s="14" t="s">
        <v>73</v>
      </c>
    </row>
    <row r="102" spans="2:65" s="1" customFormat="1" ht="6.95" customHeight="1">
      <c r="B102" s="43"/>
      <c r="C102" s="44"/>
      <c r="D102" s="44"/>
      <c r="E102" s="44"/>
      <c r="F102" s="44"/>
      <c r="G102" s="44"/>
      <c r="H102" s="44"/>
      <c r="I102" s="131"/>
      <c r="J102" s="44"/>
      <c r="K102" s="44"/>
      <c r="L102" s="35"/>
    </row>
  </sheetData>
  <sheetProtection algorithmName="SHA-512" hashValue="GHVNZUZ33+Gyw6YZFcijKjLgsu+1wlZ25qPIEBr5A/1NbtjWaMS1yyRA+svjGHuYBb5OWvBWEnIJOaqT26bzAQ==" saltValue="SxZ5/4ObjYn9hEgU0cAKzfp/qIORRsNf/Xnvfc+KbenOodus6+AJQcHSh/tWduJJqD3vBL4Ix4cvLr/tcdD8Pw==" spinCount="100000" sheet="1" objects="1" scenarios="1" formatColumns="0" formatRows="0" autoFilter="0"/>
  <autoFilter ref="C78:K101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7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87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7"/>
      <c r="AT3" s="14" t="s">
        <v>82</v>
      </c>
    </row>
    <row r="4" spans="2:46" ht="24.95" customHeight="1">
      <c r="B4" s="17"/>
      <c r="D4" s="107" t="s">
        <v>117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108" t="s">
        <v>16</v>
      </c>
      <c r="L6" s="17"/>
    </row>
    <row r="7" spans="2:46" ht="16.5" customHeight="1">
      <c r="B7" s="17"/>
      <c r="E7" s="267" t="str">
        <f>'Rekapitulace stavby'!K6</f>
        <v>Oprava traťového úseku Hazlov - Aš (km 26,500 - 27,150)</v>
      </c>
      <c r="F7" s="268"/>
      <c r="G7" s="268"/>
      <c r="H7" s="268"/>
      <c r="L7" s="17"/>
    </row>
    <row r="8" spans="2:46" ht="12" customHeight="1">
      <c r="B8" s="17"/>
      <c r="D8" s="108" t="s">
        <v>118</v>
      </c>
      <c r="L8" s="17"/>
    </row>
    <row r="9" spans="2:46" s="1" customFormat="1" ht="16.5" customHeight="1">
      <c r="B9" s="35"/>
      <c r="E9" s="267" t="s">
        <v>119</v>
      </c>
      <c r="F9" s="269"/>
      <c r="G9" s="269"/>
      <c r="H9" s="269"/>
      <c r="I9" s="109"/>
      <c r="L9" s="35"/>
    </row>
    <row r="10" spans="2:46" s="1" customFormat="1" ht="12" customHeight="1">
      <c r="B10" s="35"/>
      <c r="D10" s="108" t="s">
        <v>120</v>
      </c>
      <c r="I10" s="109"/>
      <c r="L10" s="35"/>
    </row>
    <row r="11" spans="2:46" s="1" customFormat="1" ht="36.950000000000003" customHeight="1">
      <c r="B11" s="35"/>
      <c r="E11" s="270" t="s">
        <v>121</v>
      </c>
      <c r="F11" s="269"/>
      <c r="G11" s="269"/>
      <c r="H11" s="269"/>
      <c r="I11" s="109"/>
      <c r="L11" s="35"/>
    </row>
    <row r="12" spans="2:46" s="1" customFormat="1" ht="11.25">
      <c r="B12" s="35"/>
      <c r="I12" s="109"/>
      <c r="L12" s="35"/>
    </row>
    <row r="13" spans="2:46" s="1" customFormat="1" ht="12" customHeight="1">
      <c r="B13" s="35"/>
      <c r="D13" s="108" t="s">
        <v>18</v>
      </c>
      <c r="F13" s="14" t="s">
        <v>1</v>
      </c>
      <c r="I13" s="110" t="s">
        <v>19</v>
      </c>
      <c r="J13" s="14" t="s">
        <v>1</v>
      </c>
      <c r="L13" s="35"/>
    </row>
    <row r="14" spans="2:46" s="1" customFormat="1" ht="12" customHeight="1">
      <c r="B14" s="35"/>
      <c r="D14" s="108" t="s">
        <v>20</v>
      </c>
      <c r="F14" s="14" t="s">
        <v>21</v>
      </c>
      <c r="I14" s="110" t="s">
        <v>22</v>
      </c>
      <c r="J14" s="111" t="str">
        <f>'Rekapitulace stavby'!AN8</f>
        <v>18. 4. 2019</v>
      </c>
      <c r="L14" s="35"/>
    </row>
    <row r="15" spans="2:46" s="1" customFormat="1" ht="10.9" customHeight="1">
      <c r="B15" s="35"/>
      <c r="I15" s="109"/>
      <c r="L15" s="35"/>
    </row>
    <row r="16" spans="2:46" s="1" customFormat="1" ht="12" customHeight="1">
      <c r="B16" s="35"/>
      <c r="D16" s="108" t="s">
        <v>24</v>
      </c>
      <c r="I16" s="110" t="s">
        <v>25</v>
      </c>
      <c r="J16" s="14" t="s">
        <v>26</v>
      </c>
      <c r="L16" s="35"/>
    </row>
    <row r="17" spans="2:12" s="1" customFormat="1" ht="18" customHeight="1">
      <c r="B17" s="35"/>
      <c r="E17" s="14" t="s">
        <v>28</v>
      </c>
      <c r="I17" s="110" t="s">
        <v>29</v>
      </c>
      <c r="J17" s="14" t="s">
        <v>30</v>
      </c>
      <c r="L17" s="35"/>
    </row>
    <row r="18" spans="2:12" s="1" customFormat="1" ht="6.95" customHeight="1">
      <c r="B18" s="35"/>
      <c r="I18" s="109"/>
      <c r="L18" s="35"/>
    </row>
    <row r="19" spans="2:12" s="1" customFormat="1" ht="12" customHeight="1">
      <c r="B19" s="35"/>
      <c r="D19" s="108" t="s">
        <v>31</v>
      </c>
      <c r="I19" s="110" t="s">
        <v>25</v>
      </c>
      <c r="J19" s="27" t="str">
        <f>'Rekapitulace stavby'!AN13</f>
        <v>Vyplň údaj</v>
      </c>
      <c r="L19" s="35"/>
    </row>
    <row r="20" spans="2:12" s="1" customFormat="1" ht="18" customHeight="1">
      <c r="B20" s="35"/>
      <c r="E20" s="271" t="str">
        <f>'Rekapitulace stavby'!E14</f>
        <v>Vyplň údaj</v>
      </c>
      <c r="F20" s="272"/>
      <c r="G20" s="272"/>
      <c r="H20" s="272"/>
      <c r="I20" s="110" t="s">
        <v>29</v>
      </c>
      <c r="J20" s="27" t="str">
        <f>'Rekapitulace stavby'!AN14</f>
        <v>Vyplň údaj</v>
      </c>
      <c r="L20" s="35"/>
    </row>
    <row r="21" spans="2:12" s="1" customFormat="1" ht="6.95" customHeight="1">
      <c r="B21" s="35"/>
      <c r="I21" s="109"/>
      <c r="L21" s="35"/>
    </row>
    <row r="22" spans="2:12" s="1" customFormat="1" ht="12" customHeight="1">
      <c r="B22" s="35"/>
      <c r="D22" s="108" t="s">
        <v>33</v>
      </c>
      <c r="I22" s="110" t="s">
        <v>25</v>
      </c>
      <c r="J22" s="14" t="str">
        <f>IF('Rekapitulace stavby'!AN16="","",'Rekapitulace stavby'!AN16)</f>
        <v/>
      </c>
      <c r="L22" s="35"/>
    </row>
    <row r="23" spans="2:12" s="1" customFormat="1" ht="18" customHeight="1">
      <c r="B23" s="35"/>
      <c r="E23" s="14" t="str">
        <f>IF('Rekapitulace stavby'!E17="","",'Rekapitulace stavby'!E17)</f>
        <v xml:space="preserve"> </v>
      </c>
      <c r="I23" s="110" t="s">
        <v>29</v>
      </c>
      <c r="J23" s="14" t="str">
        <f>IF('Rekapitulace stavby'!AN17="","",'Rekapitulace stavby'!AN17)</f>
        <v/>
      </c>
      <c r="L23" s="35"/>
    </row>
    <row r="24" spans="2:12" s="1" customFormat="1" ht="6.95" customHeight="1">
      <c r="B24" s="35"/>
      <c r="I24" s="109"/>
      <c r="L24" s="35"/>
    </row>
    <row r="25" spans="2:12" s="1" customFormat="1" ht="12" customHeight="1">
      <c r="B25" s="35"/>
      <c r="D25" s="108" t="s">
        <v>36</v>
      </c>
      <c r="I25" s="110" t="s">
        <v>25</v>
      </c>
      <c r="J25" s="14" t="s">
        <v>1</v>
      </c>
      <c r="L25" s="35"/>
    </row>
    <row r="26" spans="2:12" s="1" customFormat="1" ht="18" customHeight="1">
      <c r="B26" s="35"/>
      <c r="E26" s="14" t="s">
        <v>37</v>
      </c>
      <c r="I26" s="110" t="s">
        <v>29</v>
      </c>
      <c r="J26" s="14" t="s">
        <v>1</v>
      </c>
      <c r="L26" s="35"/>
    </row>
    <row r="27" spans="2:12" s="1" customFormat="1" ht="6.95" customHeight="1">
      <c r="B27" s="35"/>
      <c r="I27" s="109"/>
      <c r="L27" s="35"/>
    </row>
    <row r="28" spans="2:12" s="1" customFormat="1" ht="12" customHeight="1">
      <c r="B28" s="35"/>
      <c r="D28" s="108" t="s">
        <v>38</v>
      </c>
      <c r="I28" s="109"/>
      <c r="L28" s="35"/>
    </row>
    <row r="29" spans="2:12" s="7" customFormat="1" ht="16.5" customHeight="1">
      <c r="B29" s="112"/>
      <c r="E29" s="273" t="s">
        <v>1</v>
      </c>
      <c r="F29" s="273"/>
      <c r="G29" s="273"/>
      <c r="H29" s="273"/>
      <c r="I29" s="113"/>
      <c r="L29" s="112"/>
    </row>
    <row r="30" spans="2:12" s="1" customFormat="1" ht="6.95" customHeight="1">
      <c r="B30" s="35"/>
      <c r="I30" s="109"/>
      <c r="L30" s="35"/>
    </row>
    <row r="31" spans="2:12" s="1" customFormat="1" ht="6.95" customHeight="1">
      <c r="B31" s="35"/>
      <c r="D31" s="53"/>
      <c r="E31" s="53"/>
      <c r="F31" s="53"/>
      <c r="G31" s="53"/>
      <c r="H31" s="53"/>
      <c r="I31" s="114"/>
      <c r="J31" s="53"/>
      <c r="K31" s="53"/>
      <c r="L31" s="35"/>
    </row>
    <row r="32" spans="2:12" s="1" customFormat="1" ht="25.35" customHeight="1">
      <c r="B32" s="35"/>
      <c r="D32" s="115" t="s">
        <v>39</v>
      </c>
      <c r="I32" s="109"/>
      <c r="J32" s="116">
        <f>ROUND(J85, 2)</f>
        <v>0</v>
      </c>
      <c r="L32" s="35"/>
    </row>
    <row r="33" spans="2:12" s="1" customFormat="1" ht="6.95" customHeight="1">
      <c r="B33" s="35"/>
      <c r="D33" s="53"/>
      <c r="E33" s="53"/>
      <c r="F33" s="53"/>
      <c r="G33" s="53"/>
      <c r="H33" s="53"/>
      <c r="I33" s="114"/>
      <c r="J33" s="53"/>
      <c r="K33" s="53"/>
      <c r="L33" s="35"/>
    </row>
    <row r="34" spans="2:12" s="1" customFormat="1" ht="14.45" customHeight="1">
      <c r="B34" s="35"/>
      <c r="F34" s="117" t="s">
        <v>41</v>
      </c>
      <c r="I34" s="118" t="s">
        <v>40</v>
      </c>
      <c r="J34" s="117" t="s">
        <v>42</v>
      </c>
      <c r="L34" s="35"/>
    </row>
    <row r="35" spans="2:12" s="1" customFormat="1" ht="14.45" customHeight="1">
      <c r="B35" s="35"/>
      <c r="D35" s="108" t="s">
        <v>43</v>
      </c>
      <c r="E35" s="108" t="s">
        <v>44</v>
      </c>
      <c r="F35" s="119">
        <f>ROUND((SUM(BE85:BE206)),  2)</f>
        <v>0</v>
      </c>
      <c r="I35" s="120">
        <v>0.21</v>
      </c>
      <c r="J35" s="119">
        <f>ROUND(((SUM(BE85:BE206))*I35),  2)</f>
        <v>0</v>
      </c>
      <c r="L35" s="35"/>
    </row>
    <row r="36" spans="2:12" s="1" customFormat="1" ht="14.45" customHeight="1">
      <c r="B36" s="35"/>
      <c r="E36" s="108" t="s">
        <v>45</v>
      </c>
      <c r="F36" s="119">
        <f>ROUND((SUM(BF85:BF206)),  2)</f>
        <v>0</v>
      </c>
      <c r="I36" s="120">
        <v>0.15</v>
      </c>
      <c r="J36" s="119">
        <f>ROUND(((SUM(BF85:BF206))*I36),  2)</f>
        <v>0</v>
      </c>
      <c r="L36" s="35"/>
    </row>
    <row r="37" spans="2:12" s="1" customFormat="1" ht="14.45" hidden="1" customHeight="1">
      <c r="B37" s="35"/>
      <c r="E37" s="108" t="s">
        <v>46</v>
      </c>
      <c r="F37" s="119">
        <f>ROUND((SUM(BG85:BG206)),  2)</f>
        <v>0</v>
      </c>
      <c r="I37" s="120">
        <v>0.21</v>
      </c>
      <c r="J37" s="119">
        <f>0</f>
        <v>0</v>
      </c>
      <c r="L37" s="35"/>
    </row>
    <row r="38" spans="2:12" s="1" customFormat="1" ht="14.45" hidden="1" customHeight="1">
      <c r="B38" s="35"/>
      <c r="E38" s="108" t="s">
        <v>47</v>
      </c>
      <c r="F38" s="119">
        <f>ROUND((SUM(BH85:BH206)),  2)</f>
        <v>0</v>
      </c>
      <c r="I38" s="120">
        <v>0.15</v>
      </c>
      <c r="J38" s="119">
        <f>0</f>
        <v>0</v>
      </c>
      <c r="L38" s="35"/>
    </row>
    <row r="39" spans="2:12" s="1" customFormat="1" ht="14.45" hidden="1" customHeight="1">
      <c r="B39" s="35"/>
      <c r="E39" s="108" t="s">
        <v>48</v>
      </c>
      <c r="F39" s="119">
        <f>ROUND((SUM(BI85:BI206)),  2)</f>
        <v>0</v>
      </c>
      <c r="I39" s="120">
        <v>0</v>
      </c>
      <c r="J39" s="119">
        <f>0</f>
        <v>0</v>
      </c>
      <c r="L39" s="35"/>
    </row>
    <row r="40" spans="2:12" s="1" customFormat="1" ht="6.95" customHeight="1">
      <c r="B40" s="35"/>
      <c r="I40" s="109"/>
      <c r="L40" s="35"/>
    </row>
    <row r="41" spans="2:12" s="1" customFormat="1" ht="25.35" customHeight="1">
      <c r="B41" s="35"/>
      <c r="C41" s="121"/>
      <c r="D41" s="122" t="s">
        <v>49</v>
      </c>
      <c r="E41" s="123"/>
      <c r="F41" s="123"/>
      <c r="G41" s="124" t="s">
        <v>50</v>
      </c>
      <c r="H41" s="125" t="s">
        <v>51</v>
      </c>
      <c r="I41" s="126"/>
      <c r="J41" s="127">
        <f>SUM(J32:J39)</f>
        <v>0</v>
      </c>
      <c r="K41" s="128"/>
      <c r="L41" s="35"/>
    </row>
    <row r="42" spans="2:12" s="1" customFormat="1" ht="14.45" customHeight="1">
      <c r="B42" s="129"/>
      <c r="C42" s="130"/>
      <c r="D42" s="130"/>
      <c r="E42" s="130"/>
      <c r="F42" s="130"/>
      <c r="G42" s="130"/>
      <c r="H42" s="130"/>
      <c r="I42" s="131"/>
      <c r="J42" s="130"/>
      <c r="K42" s="130"/>
      <c r="L42" s="35"/>
    </row>
    <row r="46" spans="2:12" s="1" customFormat="1" ht="6.95" customHeight="1">
      <c r="B46" s="132"/>
      <c r="C46" s="133"/>
      <c r="D46" s="133"/>
      <c r="E46" s="133"/>
      <c r="F46" s="133"/>
      <c r="G46" s="133"/>
      <c r="H46" s="133"/>
      <c r="I46" s="134"/>
      <c r="J46" s="133"/>
      <c r="K46" s="133"/>
      <c r="L46" s="35"/>
    </row>
    <row r="47" spans="2:12" s="1" customFormat="1" ht="24.95" customHeight="1">
      <c r="B47" s="31"/>
      <c r="C47" s="20" t="s">
        <v>122</v>
      </c>
      <c r="D47" s="32"/>
      <c r="E47" s="32"/>
      <c r="F47" s="32"/>
      <c r="G47" s="32"/>
      <c r="H47" s="32"/>
      <c r="I47" s="109"/>
      <c r="J47" s="32"/>
      <c r="K47" s="32"/>
      <c r="L47" s="35"/>
    </row>
    <row r="48" spans="2:12" s="1" customFormat="1" ht="6.95" customHeight="1">
      <c r="B48" s="31"/>
      <c r="C48" s="32"/>
      <c r="D48" s="32"/>
      <c r="E48" s="32"/>
      <c r="F48" s="32"/>
      <c r="G48" s="32"/>
      <c r="H48" s="32"/>
      <c r="I48" s="109"/>
      <c r="J48" s="32"/>
      <c r="K48" s="32"/>
      <c r="L48" s="35"/>
    </row>
    <row r="49" spans="2:47" s="1" customFormat="1" ht="12" customHeight="1">
      <c r="B49" s="31"/>
      <c r="C49" s="26" t="s">
        <v>16</v>
      </c>
      <c r="D49" s="32"/>
      <c r="E49" s="32"/>
      <c r="F49" s="32"/>
      <c r="G49" s="32"/>
      <c r="H49" s="32"/>
      <c r="I49" s="109"/>
      <c r="J49" s="32"/>
      <c r="K49" s="32"/>
      <c r="L49" s="35"/>
    </row>
    <row r="50" spans="2:47" s="1" customFormat="1" ht="16.5" customHeight="1">
      <c r="B50" s="31"/>
      <c r="C50" s="32"/>
      <c r="D50" s="32"/>
      <c r="E50" s="274" t="str">
        <f>E7</f>
        <v>Oprava traťového úseku Hazlov - Aš (km 26,500 - 27,150)</v>
      </c>
      <c r="F50" s="275"/>
      <c r="G50" s="275"/>
      <c r="H50" s="275"/>
      <c r="I50" s="109"/>
      <c r="J50" s="32"/>
      <c r="K50" s="32"/>
      <c r="L50" s="35"/>
    </row>
    <row r="51" spans="2:47" ht="12" customHeight="1">
      <c r="B51" s="18"/>
      <c r="C51" s="26" t="s">
        <v>118</v>
      </c>
      <c r="D51" s="19"/>
      <c r="E51" s="19"/>
      <c r="F51" s="19"/>
      <c r="G51" s="19"/>
      <c r="H51" s="19"/>
      <c r="J51" s="19"/>
      <c r="K51" s="19"/>
      <c r="L51" s="17"/>
    </row>
    <row r="52" spans="2:47" s="1" customFormat="1" ht="16.5" customHeight="1">
      <c r="B52" s="31"/>
      <c r="C52" s="32"/>
      <c r="D52" s="32"/>
      <c r="E52" s="274" t="s">
        <v>119</v>
      </c>
      <c r="F52" s="241"/>
      <c r="G52" s="241"/>
      <c r="H52" s="241"/>
      <c r="I52" s="109"/>
      <c r="J52" s="32"/>
      <c r="K52" s="32"/>
      <c r="L52" s="35"/>
    </row>
    <row r="53" spans="2:47" s="1" customFormat="1" ht="12" customHeight="1">
      <c r="B53" s="31"/>
      <c r="C53" s="26" t="s">
        <v>120</v>
      </c>
      <c r="D53" s="32"/>
      <c r="E53" s="32"/>
      <c r="F53" s="32"/>
      <c r="G53" s="32"/>
      <c r="H53" s="32"/>
      <c r="I53" s="109"/>
      <c r="J53" s="32"/>
      <c r="K53" s="32"/>
      <c r="L53" s="35"/>
    </row>
    <row r="54" spans="2:47" s="1" customFormat="1" ht="16.5" customHeight="1">
      <c r="B54" s="31"/>
      <c r="C54" s="32"/>
      <c r="D54" s="32"/>
      <c r="E54" s="242" t="str">
        <f>E11</f>
        <v>A.1.1 - Práce na ŽSv</v>
      </c>
      <c r="F54" s="241"/>
      <c r="G54" s="241"/>
      <c r="H54" s="241"/>
      <c r="I54" s="109"/>
      <c r="J54" s="32"/>
      <c r="K54" s="32"/>
      <c r="L54" s="35"/>
    </row>
    <row r="55" spans="2:47" s="1" customFormat="1" ht="6.95" customHeight="1">
      <c r="B55" s="31"/>
      <c r="C55" s="32"/>
      <c r="D55" s="32"/>
      <c r="E55" s="32"/>
      <c r="F55" s="32"/>
      <c r="G55" s="32"/>
      <c r="H55" s="32"/>
      <c r="I55" s="109"/>
      <c r="J55" s="32"/>
      <c r="K55" s="32"/>
      <c r="L55" s="35"/>
    </row>
    <row r="56" spans="2:47" s="1" customFormat="1" ht="12" customHeight="1">
      <c r="B56" s="31"/>
      <c r="C56" s="26" t="s">
        <v>20</v>
      </c>
      <c r="D56" s="32"/>
      <c r="E56" s="32"/>
      <c r="F56" s="24" t="str">
        <f>F14</f>
        <v>Hazlov - Aš</v>
      </c>
      <c r="G56" s="32"/>
      <c r="H56" s="32"/>
      <c r="I56" s="110" t="s">
        <v>22</v>
      </c>
      <c r="J56" s="52" t="str">
        <f>IF(J14="","",J14)</f>
        <v>18. 4. 2019</v>
      </c>
      <c r="K56" s="32"/>
      <c r="L56" s="35"/>
    </row>
    <row r="57" spans="2:47" s="1" customFormat="1" ht="6.95" customHeight="1">
      <c r="B57" s="31"/>
      <c r="C57" s="32"/>
      <c r="D57" s="32"/>
      <c r="E57" s="32"/>
      <c r="F57" s="32"/>
      <c r="G57" s="32"/>
      <c r="H57" s="32"/>
      <c r="I57" s="109"/>
      <c r="J57" s="32"/>
      <c r="K57" s="32"/>
      <c r="L57" s="35"/>
    </row>
    <row r="58" spans="2:47" s="1" customFormat="1" ht="13.7" customHeight="1">
      <c r="B58" s="31"/>
      <c r="C58" s="26" t="s">
        <v>24</v>
      </c>
      <c r="D58" s="32"/>
      <c r="E58" s="32"/>
      <c r="F58" s="24" t="str">
        <f>E17</f>
        <v>SŽDC, s.o.; OŘ UNL - ST K. Vary</v>
      </c>
      <c r="G58" s="32"/>
      <c r="H58" s="32"/>
      <c r="I58" s="110" t="s">
        <v>33</v>
      </c>
      <c r="J58" s="29" t="str">
        <f>E23</f>
        <v xml:space="preserve"> </v>
      </c>
      <c r="K58" s="32"/>
      <c r="L58" s="35"/>
    </row>
    <row r="59" spans="2:47" s="1" customFormat="1" ht="13.7" customHeight="1">
      <c r="B59" s="31"/>
      <c r="C59" s="26" t="s">
        <v>31</v>
      </c>
      <c r="D59" s="32"/>
      <c r="E59" s="32"/>
      <c r="F59" s="24" t="str">
        <f>IF(E20="","",E20)</f>
        <v>Vyplň údaj</v>
      </c>
      <c r="G59" s="32"/>
      <c r="H59" s="32"/>
      <c r="I59" s="110" t="s">
        <v>36</v>
      </c>
      <c r="J59" s="29" t="str">
        <f>E26</f>
        <v>Monika Roztočilová</v>
      </c>
      <c r="K59" s="32"/>
      <c r="L59" s="35"/>
    </row>
    <row r="60" spans="2:47" s="1" customFormat="1" ht="10.35" customHeight="1">
      <c r="B60" s="31"/>
      <c r="C60" s="32"/>
      <c r="D60" s="32"/>
      <c r="E60" s="32"/>
      <c r="F60" s="32"/>
      <c r="G60" s="32"/>
      <c r="H60" s="32"/>
      <c r="I60" s="109"/>
      <c r="J60" s="32"/>
      <c r="K60" s="32"/>
      <c r="L60" s="35"/>
    </row>
    <row r="61" spans="2:47" s="1" customFormat="1" ht="29.25" customHeight="1">
      <c r="B61" s="31"/>
      <c r="C61" s="135" t="s">
        <v>123</v>
      </c>
      <c r="D61" s="136"/>
      <c r="E61" s="136"/>
      <c r="F61" s="136"/>
      <c r="G61" s="136"/>
      <c r="H61" s="136"/>
      <c r="I61" s="137"/>
      <c r="J61" s="138" t="s">
        <v>124</v>
      </c>
      <c r="K61" s="136"/>
      <c r="L61" s="35"/>
    </row>
    <row r="62" spans="2:47" s="1" customFormat="1" ht="10.35" customHeight="1">
      <c r="B62" s="31"/>
      <c r="C62" s="32"/>
      <c r="D62" s="32"/>
      <c r="E62" s="32"/>
      <c r="F62" s="32"/>
      <c r="G62" s="32"/>
      <c r="H62" s="32"/>
      <c r="I62" s="109"/>
      <c r="J62" s="32"/>
      <c r="K62" s="32"/>
      <c r="L62" s="35"/>
    </row>
    <row r="63" spans="2:47" s="1" customFormat="1" ht="22.9" customHeight="1">
      <c r="B63" s="31"/>
      <c r="C63" s="139" t="s">
        <v>125</v>
      </c>
      <c r="D63" s="32"/>
      <c r="E63" s="32"/>
      <c r="F63" s="32"/>
      <c r="G63" s="32"/>
      <c r="H63" s="32"/>
      <c r="I63" s="109"/>
      <c r="J63" s="70">
        <f>J85</f>
        <v>0</v>
      </c>
      <c r="K63" s="32"/>
      <c r="L63" s="35"/>
      <c r="AU63" s="14" t="s">
        <v>126</v>
      </c>
    </row>
    <row r="64" spans="2:47" s="1" customFormat="1" ht="21.75" customHeight="1">
      <c r="B64" s="31"/>
      <c r="C64" s="32"/>
      <c r="D64" s="32"/>
      <c r="E64" s="32"/>
      <c r="F64" s="32"/>
      <c r="G64" s="32"/>
      <c r="H64" s="32"/>
      <c r="I64" s="109"/>
      <c r="J64" s="32"/>
      <c r="K64" s="32"/>
      <c r="L64" s="35"/>
    </row>
    <row r="65" spans="2:12" s="1" customFormat="1" ht="6.95" customHeight="1">
      <c r="B65" s="43"/>
      <c r="C65" s="44"/>
      <c r="D65" s="44"/>
      <c r="E65" s="44"/>
      <c r="F65" s="44"/>
      <c r="G65" s="44"/>
      <c r="H65" s="44"/>
      <c r="I65" s="131"/>
      <c r="J65" s="44"/>
      <c r="K65" s="44"/>
      <c r="L65" s="35"/>
    </row>
    <row r="69" spans="2:12" s="1" customFormat="1" ht="6.95" customHeight="1">
      <c r="B69" s="45"/>
      <c r="C69" s="46"/>
      <c r="D69" s="46"/>
      <c r="E69" s="46"/>
      <c r="F69" s="46"/>
      <c r="G69" s="46"/>
      <c r="H69" s="46"/>
      <c r="I69" s="134"/>
      <c r="J69" s="46"/>
      <c r="K69" s="46"/>
      <c r="L69" s="35"/>
    </row>
    <row r="70" spans="2:12" s="1" customFormat="1" ht="24.95" customHeight="1">
      <c r="B70" s="31"/>
      <c r="C70" s="20" t="s">
        <v>127</v>
      </c>
      <c r="D70" s="32"/>
      <c r="E70" s="32"/>
      <c r="F70" s="32"/>
      <c r="G70" s="32"/>
      <c r="H70" s="32"/>
      <c r="I70" s="109"/>
      <c r="J70" s="32"/>
      <c r="K70" s="32"/>
      <c r="L70" s="35"/>
    </row>
    <row r="71" spans="2:12" s="1" customFormat="1" ht="6.95" customHeight="1">
      <c r="B71" s="31"/>
      <c r="C71" s="32"/>
      <c r="D71" s="32"/>
      <c r="E71" s="32"/>
      <c r="F71" s="32"/>
      <c r="G71" s="32"/>
      <c r="H71" s="32"/>
      <c r="I71" s="109"/>
      <c r="J71" s="32"/>
      <c r="K71" s="32"/>
      <c r="L71" s="35"/>
    </row>
    <row r="72" spans="2:12" s="1" customFormat="1" ht="12" customHeight="1">
      <c r="B72" s="31"/>
      <c r="C72" s="26" t="s">
        <v>16</v>
      </c>
      <c r="D72" s="32"/>
      <c r="E72" s="32"/>
      <c r="F72" s="32"/>
      <c r="G72" s="32"/>
      <c r="H72" s="32"/>
      <c r="I72" s="109"/>
      <c r="J72" s="32"/>
      <c r="K72" s="32"/>
      <c r="L72" s="35"/>
    </row>
    <row r="73" spans="2:12" s="1" customFormat="1" ht="16.5" customHeight="1">
      <c r="B73" s="31"/>
      <c r="C73" s="32"/>
      <c r="D73" s="32"/>
      <c r="E73" s="274" t="str">
        <f>E7</f>
        <v>Oprava traťového úseku Hazlov - Aš (km 26,500 - 27,150)</v>
      </c>
      <c r="F73" s="275"/>
      <c r="G73" s="275"/>
      <c r="H73" s="275"/>
      <c r="I73" s="109"/>
      <c r="J73" s="32"/>
      <c r="K73" s="32"/>
      <c r="L73" s="35"/>
    </row>
    <row r="74" spans="2:12" ht="12" customHeight="1">
      <c r="B74" s="18"/>
      <c r="C74" s="26" t="s">
        <v>118</v>
      </c>
      <c r="D74" s="19"/>
      <c r="E74" s="19"/>
      <c r="F74" s="19"/>
      <c r="G74" s="19"/>
      <c r="H74" s="19"/>
      <c r="J74" s="19"/>
      <c r="K74" s="19"/>
      <c r="L74" s="17"/>
    </row>
    <row r="75" spans="2:12" s="1" customFormat="1" ht="16.5" customHeight="1">
      <c r="B75" s="31"/>
      <c r="C75" s="32"/>
      <c r="D75" s="32"/>
      <c r="E75" s="274" t="s">
        <v>119</v>
      </c>
      <c r="F75" s="241"/>
      <c r="G75" s="241"/>
      <c r="H75" s="241"/>
      <c r="I75" s="109"/>
      <c r="J75" s="32"/>
      <c r="K75" s="32"/>
      <c r="L75" s="35"/>
    </row>
    <row r="76" spans="2:12" s="1" customFormat="1" ht="12" customHeight="1">
      <c r="B76" s="31"/>
      <c r="C76" s="26" t="s">
        <v>120</v>
      </c>
      <c r="D76" s="32"/>
      <c r="E76" s="32"/>
      <c r="F76" s="32"/>
      <c r="G76" s="32"/>
      <c r="H76" s="32"/>
      <c r="I76" s="109"/>
      <c r="J76" s="32"/>
      <c r="K76" s="32"/>
      <c r="L76" s="35"/>
    </row>
    <row r="77" spans="2:12" s="1" customFormat="1" ht="16.5" customHeight="1">
      <c r="B77" s="31"/>
      <c r="C77" s="32"/>
      <c r="D77" s="32"/>
      <c r="E77" s="242" t="str">
        <f>E11</f>
        <v>A.1.1 - Práce na ŽSv</v>
      </c>
      <c r="F77" s="241"/>
      <c r="G77" s="241"/>
      <c r="H77" s="241"/>
      <c r="I77" s="109"/>
      <c r="J77" s="32"/>
      <c r="K77" s="32"/>
      <c r="L77" s="35"/>
    </row>
    <row r="78" spans="2:12" s="1" customFormat="1" ht="6.95" customHeight="1">
      <c r="B78" s="31"/>
      <c r="C78" s="32"/>
      <c r="D78" s="32"/>
      <c r="E78" s="32"/>
      <c r="F78" s="32"/>
      <c r="G78" s="32"/>
      <c r="H78" s="32"/>
      <c r="I78" s="109"/>
      <c r="J78" s="32"/>
      <c r="K78" s="32"/>
      <c r="L78" s="35"/>
    </row>
    <row r="79" spans="2:12" s="1" customFormat="1" ht="12" customHeight="1">
      <c r="B79" s="31"/>
      <c r="C79" s="26" t="s">
        <v>20</v>
      </c>
      <c r="D79" s="32"/>
      <c r="E79" s="32"/>
      <c r="F79" s="24" t="str">
        <f>F14</f>
        <v>Hazlov - Aš</v>
      </c>
      <c r="G79" s="32"/>
      <c r="H79" s="32"/>
      <c r="I79" s="110" t="s">
        <v>22</v>
      </c>
      <c r="J79" s="52" t="str">
        <f>IF(J14="","",J14)</f>
        <v>18. 4. 2019</v>
      </c>
      <c r="K79" s="32"/>
      <c r="L79" s="35"/>
    </row>
    <row r="80" spans="2:12" s="1" customFormat="1" ht="6.95" customHeight="1">
      <c r="B80" s="31"/>
      <c r="C80" s="32"/>
      <c r="D80" s="32"/>
      <c r="E80" s="32"/>
      <c r="F80" s="32"/>
      <c r="G80" s="32"/>
      <c r="H80" s="32"/>
      <c r="I80" s="109"/>
      <c r="J80" s="32"/>
      <c r="K80" s="32"/>
      <c r="L80" s="35"/>
    </row>
    <row r="81" spans="2:65" s="1" customFormat="1" ht="13.7" customHeight="1">
      <c r="B81" s="31"/>
      <c r="C81" s="26" t="s">
        <v>24</v>
      </c>
      <c r="D81" s="32"/>
      <c r="E81" s="32"/>
      <c r="F81" s="24" t="str">
        <f>E17</f>
        <v>SŽDC, s.o.; OŘ UNL - ST K. Vary</v>
      </c>
      <c r="G81" s="32"/>
      <c r="H81" s="32"/>
      <c r="I81" s="110" t="s">
        <v>33</v>
      </c>
      <c r="J81" s="29" t="str">
        <f>E23</f>
        <v xml:space="preserve"> </v>
      </c>
      <c r="K81" s="32"/>
      <c r="L81" s="35"/>
    </row>
    <row r="82" spans="2:65" s="1" customFormat="1" ht="13.7" customHeight="1">
      <c r="B82" s="31"/>
      <c r="C82" s="26" t="s">
        <v>31</v>
      </c>
      <c r="D82" s="32"/>
      <c r="E82" s="32"/>
      <c r="F82" s="24" t="str">
        <f>IF(E20="","",E20)</f>
        <v>Vyplň údaj</v>
      </c>
      <c r="G82" s="32"/>
      <c r="H82" s="32"/>
      <c r="I82" s="110" t="s">
        <v>36</v>
      </c>
      <c r="J82" s="29" t="str">
        <f>E26</f>
        <v>Monika Roztočilová</v>
      </c>
      <c r="K82" s="32"/>
      <c r="L82" s="35"/>
    </row>
    <row r="83" spans="2:65" s="1" customFormat="1" ht="10.35" customHeight="1">
      <c r="B83" s="31"/>
      <c r="C83" s="32"/>
      <c r="D83" s="32"/>
      <c r="E83" s="32"/>
      <c r="F83" s="32"/>
      <c r="G83" s="32"/>
      <c r="H83" s="32"/>
      <c r="I83" s="109"/>
      <c r="J83" s="32"/>
      <c r="K83" s="32"/>
      <c r="L83" s="35"/>
    </row>
    <row r="84" spans="2:65" s="8" customFormat="1" ht="29.25" customHeight="1">
      <c r="B84" s="140"/>
      <c r="C84" s="141" t="s">
        <v>128</v>
      </c>
      <c r="D84" s="142" t="s">
        <v>58</v>
      </c>
      <c r="E84" s="142" t="s">
        <v>54</v>
      </c>
      <c r="F84" s="142" t="s">
        <v>55</v>
      </c>
      <c r="G84" s="142" t="s">
        <v>129</v>
      </c>
      <c r="H84" s="142" t="s">
        <v>130</v>
      </c>
      <c r="I84" s="143" t="s">
        <v>131</v>
      </c>
      <c r="J84" s="142" t="s">
        <v>124</v>
      </c>
      <c r="K84" s="144" t="s">
        <v>132</v>
      </c>
      <c r="L84" s="145"/>
      <c r="M84" s="61" t="s">
        <v>1</v>
      </c>
      <c r="N84" s="62" t="s">
        <v>43</v>
      </c>
      <c r="O84" s="62" t="s">
        <v>133</v>
      </c>
      <c r="P84" s="62" t="s">
        <v>134</v>
      </c>
      <c r="Q84" s="62" t="s">
        <v>135</v>
      </c>
      <c r="R84" s="62" t="s">
        <v>136</v>
      </c>
      <c r="S84" s="62" t="s">
        <v>137</v>
      </c>
      <c r="T84" s="63" t="s">
        <v>138</v>
      </c>
    </row>
    <row r="85" spans="2:65" s="1" customFormat="1" ht="22.9" customHeight="1">
      <c r="B85" s="31"/>
      <c r="C85" s="68" t="s">
        <v>139</v>
      </c>
      <c r="D85" s="32"/>
      <c r="E85" s="32"/>
      <c r="F85" s="32"/>
      <c r="G85" s="32"/>
      <c r="H85" s="32"/>
      <c r="I85" s="109"/>
      <c r="J85" s="146">
        <f>BK85</f>
        <v>0</v>
      </c>
      <c r="K85" s="32"/>
      <c r="L85" s="35"/>
      <c r="M85" s="64"/>
      <c r="N85" s="65"/>
      <c r="O85" s="65"/>
      <c r="P85" s="147">
        <f>SUM(P86:P206)</f>
        <v>0</v>
      </c>
      <c r="Q85" s="65"/>
      <c r="R85" s="147">
        <f>SUM(R86:R206)</f>
        <v>760.22360000000003</v>
      </c>
      <c r="S85" s="65"/>
      <c r="T85" s="148">
        <f>SUM(T86:T206)</f>
        <v>0</v>
      </c>
      <c r="AT85" s="14" t="s">
        <v>72</v>
      </c>
      <c r="AU85" s="14" t="s">
        <v>126</v>
      </c>
      <c r="BK85" s="149">
        <f>SUM(BK86:BK206)</f>
        <v>0</v>
      </c>
    </row>
    <row r="86" spans="2:65" s="1" customFormat="1" ht="22.5" customHeight="1">
      <c r="B86" s="31"/>
      <c r="C86" s="150" t="s">
        <v>80</v>
      </c>
      <c r="D86" s="150" t="s">
        <v>140</v>
      </c>
      <c r="E86" s="151" t="s">
        <v>141</v>
      </c>
      <c r="F86" s="152" t="s">
        <v>142</v>
      </c>
      <c r="G86" s="153" t="s">
        <v>143</v>
      </c>
      <c r="H86" s="154">
        <v>30</v>
      </c>
      <c r="I86" s="155"/>
      <c r="J86" s="156">
        <f>ROUND(I86*H86,2)</f>
        <v>0</v>
      </c>
      <c r="K86" s="152" t="s">
        <v>144</v>
      </c>
      <c r="L86" s="35"/>
      <c r="M86" s="157" t="s">
        <v>1</v>
      </c>
      <c r="N86" s="158" t="s">
        <v>44</v>
      </c>
      <c r="O86" s="57"/>
      <c r="P86" s="159">
        <f>O86*H86</f>
        <v>0</v>
      </c>
      <c r="Q86" s="159">
        <v>0</v>
      </c>
      <c r="R86" s="159">
        <f>Q86*H86</f>
        <v>0</v>
      </c>
      <c r="S86" s="159">
        <v>0</v>
      </c>
      <c r="T86" s="160">
        <f>S86*H86</f>
        <v>0</v>
      </c>
      <c r="AR86" s="14" t="s">
        <v>145</v>
      </c>
      <c r="AT86" s="14" t="s">
        <v>140</v>
      </c>
      <c r="AU86" s="14" t="s">
        <v>73</v>
      </c>
      <c r="AY86" s="14" t="s">
        <v>146</v>
      </c>
      <c r="BE86" s="161">
        <f>IF(N86="základní",J86,0)</f>
        <v>0</v>
      </c>
      <c r="BF86" s="161">
        <f>IF(N86="snížená",J86,0)</f>
        <v>0</v>
      </c>
      <c r="BG86" s="161">
        <f>IF(N86="zákl. přenesená",J86,0)</f>
        <v>0</v>
      </c>
      <c r="BH86" s="161">
        <f>IF(N86="sníž. přenesená",J86,0)</f>
        <v>0</v>
      </c>
      <c r="BI86" s="161">
        <f>IF(N86="nulová",J86,0)</f>
        <v>0</v>
      </c>
      <c r="BJ86" s="14" t="s">
        <v>80</v>
      </c>
      <c r="BK86" s="161">
        <f>ROUND(I86*H86,2)</f>
        <v>0</v>
      </c>
      <c r="BL86" s="14" t="s">
        <v>145</v>
      </c>
      <c r="BM86" s="14" t="s">
        <v>147</v>
      </c>
    </row>
    <row r="87" spans="2:65" s="1" customFormat="1" ht="29.25">
      <c r="B87" s="31"/>
      <c r="C87" s="32"/>
      <c r="D87" s="162" t="s">
        <v>148</v>
      </c>
      <c r="E87" s="32"/>
      <c r="F87" s="163" t="s">
        <v>149</v>
      </c>
      <c r="G87" s="32"/>
      <c r="H87" s="32"/>
      <c r="I87" s="109"/>
      <c r="J87" s="32"/>
      <c r="K87" s="32"/>
      <c r="L87" s="35"/>
      <c r="M87" s="164"/>
      <c r="N87" s="57"/>
      <c r="O87" s="57"/>
      <c r="P87" s="57"/>
      <c r="Q87" s="57"/>
      <c r="R87" s="57"/>
      <c r="S87" s="57"/>
      <c r="T87" s="58"/>
      <c r="AT87" s="14" t="s">
        <v>148</v>
      </c>
      <c r="AU87" s="14" t="s">
        <v>73</v>
      </c>
    </row>
    <row r="88" spans="2:65" s="1" customFormat="1" ht="19.5">
      <c r="B88" s="31"/>
      <c r="C88" s="32"/>
      <c r="D88" s="162" t="s">
        <v>150</v>
      </c>
      <c r="E88" s="32"/>
      <c r="F88" s="165" t="s">
        <v>151</v>
      </c>
      <c r="G88" s="32"/>
      <c r="H88" s="32"/>
      <c r="I88" s="109"/>
      <c r="J88" s="32"/>
      <c r="K88" s="32"/>
      <c r="L88" s="35"/>
      <c r="M88" s="164"/>
      <c r="N88" s="57"/>
      <c r="O88" s="57"/>
      <c r="P88" s="57"/>
      <c r="Q88" s="57"/>
      <c r="R88" s="57"/>
      <c r="S88" s="57"/>
      <c r="T88" s="58"/>
      <c r="AT88" s="14" t="s">
        <v>150</v>
      </c>
      <c r="AU88" s="14" t="s">
        <v>73</v>
      </c>
    </row>
    <row r="89" spans="2:65" s="1" customFormat="1" ht="22.5" customHeight="1">
      <c r="B89" s="31"/>
      <c r="C89" s="150" t="s">
        <v>152</v>
      </c>
      <c r="D89" s="150" t="s">
        <v>140</v>
      </c>
      <c r="E89" s="151" t="s">
        <v>153</v>
      </c>
      <c r="F89" s="152" t="s">
        <v>154</v>
      </c>
      <c r="G89" s="153" t="s">
        <v>155</v>
      </c>
      <c r="H89" s="154">
        <v>22</v>
      </c>
      <c r="I89" s="155"/>
      <c r="J89" s="156">
        <f>ROUND(I89*H89,2)</f>
        <v>0</v>
      </c>
      <c r="K89" s="152" t="s">
        <v>144</v>
      </c>
      <c r="L89" s="35"/>
      <c r="M89" s="157" t="s">
        <v>1</v>
      </c>
      <c r="N89" s="158" t="s">
        <v>44</v>
      </c>
      <c r="O89" s="57"/>
      <c r="P89" s="159">
        <f>O89*H89</f>
        <v>0</v>
      </c>
      <c r="Q89" s="159">
        <v>0</v>
      </c>
      <c r="R89" s="159">
        <f>Q89*H89</f>
        <v>0</v>
      </c>
      <c r="S89" s="159">
        <v>0</v>
      </c>
      <c r="T89" s="160">
        <f>S89*H89</f>
        <v>0</v>
      </c>
      <c r="AR89" s="14" t="s">
        <v>145</v>
      </c>
      <c r="AT89" s="14" t="s">
        <v>140</v>
      </c>
      <c r="AU89" s="14" t="s">
        <v>73</v>
      </c>
      <c r="AY89" s="14" t="s">
        <v>146</v>
      </c>
      <c r="BE89" s="161">
        <f>IF(N89="základní",J89,0)</f>
        <v>0</v>
      </c>
      <c r="BF89" s="161">
        <f>IF(N89="snížená",J89,0)</f>
        <v>0</v>
      </c>
      <c r="BG89" s="161">
        <f>IF(N89="zákl. přenesená",J89,0)</f>
        <v>0</v>
      </c>
      <c r="BH89" s="161">
        <f>IF(N89="sníž. přenesená",J89,0)</f>
        <v>0</v>
      </c>
      <c r="BI89" s="161">
        <f>IF(N89="nulová",J89,0)</f>
        <v>0</v>
      </c>
      <c r="BJ89" s="14" t="s">
        <v>80</v>
      </c>
      <c r="BK89" s="161">
        <f>ROUND(I89*H89,2)</f>
        <v>0</v>
      </c>
      <c r="BL89" s="14" t="s">
        <v>145</v>
      </c>
      <c r="BM89" s="14" t="s">
        <v>156</v>
      </c>
    </row>
    <row r="90" spans="2:65" s="1" customFormat="1" ht="19.5">
      <c r="B90" s="31"/>
      <c r="C90" s="32"/>
      <c r="D90" s="162" t="s">
        <v>148</v>
      </c>
      <c r="E90" s="32"/>
      <c r="F90" s="163" t="s">
        <v>157</v>
      </c>
      <c r="G90" s="32"/>
      <c r="H90" s="32"/>
      <c r="I90" s="109"/>
      <c r="J90" s="32"/>
      <c r="K90" s="32"/>
      <c r="L90" s="35"/>
      <c r="M90" s="164"/>
      <c r="N90" s="57"/>
      <c r="O90" s="57"/>
      <c r="P90" s="57"/>
      <c r="Q90" s="57"/>
      <c r="R90" s="57"/>
      <c r="S90" s="57"/>
      <c r="T90" s="58"/>
      <c r="AT90" s="14" t="s">
        <v>148</v>
      </c>
      <c r="AU90" s="14" t="s">
        <v>73</v>
      </c>
    </row>
    <row r="91" spans="2:65" s="1" customFormat="1" ht="19.5">
      <c r="B91" s="31"/>
      <c r="C91" s="32"/>
      <c r="D91" s="162" t="s">
        <v>150</v>
      </c>
      <c r="E91" s="32"/>
      <c r="F91" s="165" t="s">
        <v>158</v>
      </c>
      <c r="G91" s="32"/>
      <c r="H91" s="32"/>
      <c r="I91" s="109"/>
      <c r="J91" s="32"/>
      <c r="K91" s="32"/>
      <c r="L91" s="35"/>
      <c r="M91" s="164"/>
      <c r="N91" s="57"/>
      <c r="O91" s="57"/>
      <c r="P91" s="57"/>
      <c r="Q91" s="57"/>
      <c r="R91" s="57"/>
      <c r="S91" s="57"/>
      <c r="T91" s="58"/>
      <c r="AT91" s="14" t="s">
        <v>150</v>
      </c>
      <c r="AU91" s="14" t="s">
        <v>73</v>
      </c>
    </row>
    <row r="92" spans="2:65" s="1" customFormat="1" ht="22.5" customHeight="1">
      <c r="B92" s="31"/>
      <c r="C92" s="150" t="s">
        <v>82</v>
      </c>
      <c r="D92" s="150" t="s">
        <v>140</v>
      </c>
      <c r="E92" s="151" t="s">
        <v>159</v>
      </c>
      <c r="F92" s="152" t="s">
        <v>160</v>
      </c>
      <c r="G92" s="153" t="s">
        <v>161</v>
      </c>
      <c r="H92" s="154">
        <v>0.42199999999999999</v>
      </c>
      <c r="I92" s="155"/>
      <c r="J92" s="156">
        <f>ROUND(I92*H92,2)</f>
        <v>0</v>
      </c>
      <c r="K92" s="152" t="s">
        <v>144</v>
      </c>
      <c r="L92" s="35"/>
      <c r="M92" s="157" t="s">
        <v>1</v>
      </c>
      <c r="N92" s="158" t="s">
        <v>44</v>
      </c>
      <c r="O92" s="57"/>
      <c r="P92" s="159">
        <f>O92*H92</f>
        <v>0</v>
      </c>
      <c r="Q92" s="159">
        <v>0</v>
      </c>
      <c r="R92" s="159">
        <f>Q92*H92</f>
        <v>0</v>
      </c>
      <c r="S92" s="159">
        <v>0</v>
      </c>
      <c r="T92" s="160">
        <f>S92*H92</f>
        <v>0</v>
      </c>
      <c r="AR92" s="14" t="s">
        <v>145</v>
      </c>
      <c r="AT92" s="14" t="s">
        <v>140</v>
      </c>
      <c r="AU92" s="14" t="s">
        <v>73</v>
      </c>
      <c r="AY92" s="14" t="s">
        <v>146</v>
      </c>
      <c r="BE92" s="161">
        <f>IF(N92="základní",J92,0)</f>
        <v>0</v>
      </c>
      <c r="BF92" s="161">
        <f>IF(N92="snížená",J92,0)</f>
        <v>0</v>
      </c>
      <c r="BG92" s="161">
        <f>IF(N92="zákl. přenesená",J92,0)</f>
        <v>0</v>
      </c>
      <c r="BH92" s="161">
        <f>IF(N92="sníž. přenesená",J92,0)</f>
        <v>0</v>
      </c>
      <c r="BI92" s="161">
        <f>IF(N92="nulová",J92,0)</f>
        <v>0</v>
      </c>
      <c r="BJ92" s="14" t="s">
        <v>80</v>
      </c>
      <c r="BK92" s="161">
        <f>ROUND(I92*H92,2)</f>
        <v>0</v>
      </c>
      <c r="BL92" s="14" t="s">
        <v>145</v>
      </c>
      <c r="BM92" s="14" t="s">
        <v>162</v>
      </c>
    </row>
    <row r="93" spans="2:65" s="1" customFormat="1" ht="29.25">
      <c r="B93" s="31"/>
      <c r="C93" s="32"/>
      <c r="D93" s="162" t="s">
        <v>148</v>
      </c>
      <c r="E93" s="32"/>
      <c r="F93" s="163" t="s">
        <v>163</v>
      </c>
      <c r="G93" s="32"/>
      <c r="H93" s="32"/>
      <c r="I93" s="109"/>
      <c r="J93" s="32"/>
      <c r="K93" s="32"/>
      <c r="L93" s="35"/>
      <c r="M93" s="164"/>
      <c r="N93" s="57"/>
      <c r="O93" s="57"/>
      <c r="P93" s="57"/>
      <c r="Q93" s="57"/>
      <c r="R93" s="57"/>
      <c r="S93" s="57"/>
      <c r="T93" s="58"/>
      <c r="AT93" s="14" t="s">
        <v>148</v>
      </c>
      <c r="AU93" s="14" t="s">
        <v>73</v>
      </c>
    </row>
    <row r="94" spans="2:65" s="1" customFormat="1" ht="39">
      <c r="B94" s="31"/>
      <c r="C94" s="32"/>
      <c r="D94" s="162" t="s">
        <v>150</v>
      </c>
      <c r="E94" s="32"/>
      <c r="F94" s="165" t="s">
        <v>164</v>
      </c>
      <c r="G94" s="32"/>
      <c r="H94" s="32"/>
      <c r="I94" s="109"/>
      <c r="J94" s="32"/>
      <c r="K94" s="32"/>
      <c r="L94" s="35"/>
      <c r="M94" s="164"/>
      <c r="N94" s="57"/>
      <c r="O94" s="57"/>
      <c r="P94" s="57"/>
      <c r="Q94" s="57"/>
      <c r="R94" s="57"/>
      <c r="S94" s="57"/>
      <c r="T94" s="58"/>
      <c r="AT94" s="14" t="s">
        <v>150</v>
      </c>
      <c r="AU94" s="14" t="s">
        <v>73</v>
      </c>
    </row>
    <row r="95" spans="2:65" s="1" customFormat="1" ht="22.5" customHeight="1">
      <c r="B95" s="31"/>
      <c r="C95" s="150" t="s">
        <v>165</v>
      </c>
      <c r="D95" s="150" t="s">
        <v>140</v>
      </c>
      <c r="E95" s="151" t="s">
        <v>166</v>
      </c>
      <c r="F95" s="152" t="s">
        <v>167</v>
      </c>
      <c r="G95" s="153" t="s">
        <v>161</v>
      </c>
      <c r="H95" s="154">
        <v>0.192</v>
      </c>
      <c r="I95" s="155"/>
      <c r="J95" s="156">
        <f>ROUND(I95*H95,2)</f>
        <v>0</v>
      </c>
      <c r="K95" s="152" t="s">
        <v>144</v>
      </c>
      <c r="L95" s="35"/>
      <c r="M95" s="157" t="s">
        <v>1</v>
      </c>
      <c r="N95" s="158" t="s">
        <v>44</v>
      </c>
      <c r="O95" s="57"/>
      <c r="P95" s="159">
        <f>O95*H95</f>
        <v>0</v>
      </c>
      <c r="Q95" s="159">
        <v>0</v>
      </c>
      <c r="R95" s="159">
        <f>Q95*H95</f>
        <v>0</v>
      </c>
      <c r="S95" s="159">
        <v>0</v>
      </c>
      <c r="T95" s="160">
        <f>S95*H95</f>
        <v>0</v>
      </c>
      <c r="AR95" s="14" t="s">
        <v>145</v>
      </c>
      <c r="AT95" s="14" t="s">
        <v>140</v>
      </c>
      <c r="AU95" s="14" t="s">
        <v>73</v>
      </c>
      <c r="AY95" s="14" t="s">
        <v>146</v>
      </c>
      <c r="BE95" s="161">
        <f>IF(N95="základní",J95,0)</f>
        <v>0</v>
      </c>
      <c r="BF95" s="161">
        <f>IF(N95="snížená",J95,0)</f>
        <v>0</v>
      </c>
      <c r="BG95" s="161">
        <f>IF(N95="zákl. přenesená",J95,0)</f>
        <v>0</v>
      </c>
      <c r="BH95" s="161">
        <f>IF(N95="sníž. přenesená",J95,0)</f>
        <v>0</v>
      </c>
      <c r="BI95" s="161">
        <f>IF(N95="nulová",J95,0)</f>
        <v>0</v>
      </c>
      <c r="BJ95" s="14" t="s">
        <v>80</v>
      </c>
      <c r="BK95" s="161">
        <f>ROUND(I95*H95,2)</f>
        <v>0</v>
      </c>
      <c r="BL95" s="14" t="s">
        <v>145</v>
      </c>
      <c r="BM95" s="14" t="s">
        <v>168</v>
      </c>
    </row>
    <row r="96" spans="2:65" s="1" customFormat="1" ht="29.25">
      <c r="B96" s="31"/>
      <c r="C96" s="32"/>
      <c r="D96" s="162" t="s">
        <v>148</v>
      </c>
      <c r="E96" s="32"/>
      <c r="F96" s="163" t="s">
        <v>169</v>
      </c>
      <c r="G96" s="32"/>
      <c r="H96" s="32"/>
      <c r="I96" s="109"/>
      <c r="J96" s="32"/>
      <c r="K96" s="32"/>
      <c r="L96" s="35"/>
      <c r="M96" s="164"/>
      <c r="N96" s="57"/>
      <c r="O96" s="57"/>
      <c r="P96" s="57"/>
      <c r="Q96" s="57"/>
      <c r="R96" s="57"/>
      <c r="S96" s="57"/>
      <c r="T96" s="58"/>
      <c r="AT96" s="14" t="s">
        <v>148</v>
      </c>
      <c r="AU96" s="14" t="s">
        <v>73</v>
      </c>
    </row>
    <row r="97" spans="2:65" s="1" customFormat="1" ht="39">
      <c r="B97" s="31"/>
      <c r="C97" s="32"/>
      <c r="D97" s="162" t="s">
        <v>150</v>
      </c>
      <c r="E97" s="32"/>
      <c r="F97" s="165" t="s">
        <v>170</v>
      </c>
      <c r="G97" s="32"/>
      <c r="H97" s="32"/>
      <c r="I97" s="109"/>
      <c r="J97" s="32"/>
      <c r="K97" s="32"/>
      <c r="L97" s="35"/>
      <c r="M97" s="164"/>
      <c r="N97" s="57"/>
      <c r="O97" s="57"/>
      <c r="P97" s="57"/>
      <c r="Q97" s="57"/>
      <c r="R97" s="57"/>
      <c r="S97" s="57"/>
      <c r="T97" s="58"/>
      <c r="AT97" s="14" t="s">
        <v>150</v>
      </c>
      <c r="AU97" s="14" t="s">
        <v>73</v>
      </c>
    </row>
    <row r="98" spans="2:65" s="1" customFormat="1" ht="22.5" customHeight="1">
      <c r="B98" s="31"/>
      <c r="C98" s="150" t="s">
        <v>171</v>
      </c>
      <c r="D98" s="150" t="s">
        <v>140</v>
      </c>
      <c r="E98" s="151" t="s">
        <v>172</v>
      </c>
      <c r="F98" s="152" t="s">
        <v>173</v>
      </c>
      <c r="G98" s="153" t="s">
        <v>174</v>
      </c>
      <c r="H98" s="154">
        <v>0.4</v>
      </c>
      <c r="I98" s="155"/>
      <c r="J98" s="156">
        <f>ROUND(I98*H98,2)</f>
        <v>0</v>
      </c>
      <c r="K98" s="152" t="s">
        <v>144</v>
      </c>
      <c r="L98" s="35"/>
      <c r="M98" s="157" t="s">
        <v>1</v>
      </c>
      <c r="N98" s="158" t="s">
        <v>44</v>
      </c>
      <c r="O98" s="57"/>
      <c r="P98" s="159">
        <f>O98*H98</f>
        <v>0</v>
      </c>
      <c r="Q98" s="159">
        <v>0</v>
      </c>
      <c r="R98" s="159">
        <f>Q98*H98</f>
        <v>0</v>
      </c>
      <c r="S98" s="159">
        <v>0</v>
      </c>
      <c r="T98" s="160">
        <f>S98*H98</f>
        <v>0</v>
      </c>
      <c r="AR98" s="14" t="s">
        <v>175</v>
      </c>
      <c r="AT98" s="14" t="s">
        <v>140</v>
      </c>
      <c r="AU98" s="14" t="s">
        <v>73</v>
      </c>
      <c r="AY98" s="14" t="s">
        <v>146</v>
      </c>
      <c r="BE98" s="161">
        <f>IF(N98="základní",J98,0)</f>
        <v>0</v>
      </c>
      <c r="BF98" s="161">
        <f>IF(N98="snížená",J98,0)</f>
        <v>0</v>
      </c>
      <c r="BG98" s="161">
        <f>IF(N98="zákl. přenesená",J98,0)</f>
        <v>0</v>
      </c>
      <c r="BH98" s="161">
        <f>IF(N98="sníž. přenesená",J98,0)</f>
        <v>0</v>
      </c>
      <c r="BI98" s="161">
        <f>IF(N98="nulová",J98,0)</f>
        <v>0</v>
      </c>
      <c r="BJ98" s="14" t="s">
        <v>80</v>
      </c>
      <c r="BK98" s="161">
        <f>ROUND(I98*H98,2)</f>
        <v>0</v>
      </c>
      <c r="BL98" s="14" t="s">
        <v>175</v>
      </c>
      <c r="BM98" s="14" t="s">
        <v>176</v>
      </c>
    </row>
    <row r="99" spans="2:65" s="1" customFormat="1" ht="29.25">
      <c r="B99" s="31"/>
      <c r="C99" s="32"/>
      <c r="D99" s="162" t="s">
        <v>148</v>
      </c>
      <c r="E99" s="32"/>
      <c r="F99" s="163" t="s">
        <v>177</v>
      </c>
      <c r="G99" s="32"/>
      <c r="H99" s="32"/>
      <c r="I99" s="109"/>
      <c r="J99" s="32"/>
      <c r="K99" s="32"/>
      <c r="L99" s="35"/>
      <c r="M99" s="164"/>
      <c r="N99" s="57"/>
      <c r="O99" s="57"/>
      <c r="P99" s="57"/>
      <c r="Q99" s="57"/>
      <c r="R99" s="57"/>
      <c r="S99" s="57"/>
      <c r="T99" s="58"/>
      <c r="AT99" s="14" t="s">
        <v>148</v>
      </c>
      <c r="AU99" s="14" t="s">
        <v>73</v>
      </c>
    </row>
    <row r="100" spans="2:65" s="1" customFormat="1" ht="22.5" customHeight="1">
      <c r="B100" s="31"/>
      <c r="C100" s="150" t="s">
        <v>178</v>
      </c>
      <c r="D100" s="150" t="s">
        <v>140</v>
      </c>
      <c r="E100" s="151" t="s">
        <v>179</v>
      </c>
      <c r="F100" s="152" t="s">
        <v>180</v>
      </c>
      <c r="G100" s="153" t="s">
        <v>155</v>
      </c>
      <c r="H100" s="154">
        <v>641</v>
      </c>
      <c r="I100" s="155"/>
      <c r="J100" s="156">
        <f>ROUND(I100*H100,2)</f>
        <v>0</v>
      </c>
      <c r="K100" s="152" t="s">
        <v>144</v>
      </c>
      <c r="L100" s="35"/>
      <c r="M100" s="157" t="s">
        <v>1</v>
      </c>
      <c r="N100" s="158" t="s">
        <v>44</v>
      </c>
      <c r="O100" s="57"/>
      <c r="P100" s="159">
        <f>O100*H100</f>
        <v>0</v>
      </c>
      <c r="Q100" s="159">
        <v>0</v>
      </c>
      <c r="R100" s="159">
        <f>Q100*H100</f>
        <v>0</v>
      </c>
      <c r="S100" s="159">
        <v>0</v>
      </c>
      <c r="T100" s="160">
        <f>S100*H100</f>
        <v>0</v>
      </c>
      <c r="AR100" s="14" t="s">
        <v>145</v>
      </c>
      <c r="AT100" s="14" t="s">
        <v>140</v>
      </c>
      <c r="AU100" s="14" t="s">
        <v>73</v>
      </c>
      <c r="AY100" s="14" t="s">
        <v>146</v>
      </c>
      <c r="BE100" s="161">
        <f>IF(N100="základní",J100,0)</f>
        <v>0</v>
      </c>
      <c r="BF100" s="161">
        <f>IF(N100="snížená",J100,0)</f>
        <v>0</v>
      </c>
      <c r="BG100" s="161">
        <f>IF(N100="zákl. přenesená",J100,0)</f>
        <v>0</v>
      </c>
      <c r="BH100" s="161">
        <f>IF(N100="sníž. přenesená",J100,0)</f>
        <v>0</v>
      </c>
      <c r="BI100" s="161">
        <f>IF(N100="nulová",J100,0)</f>
        <v>0</v>
      </c>
      <c r="BJ100" s="14" t="s">
        <v>80</v>
      </c>
      <c r="BK100" s="161">
        <f>ROUND(I100*H100,2)</f>
        <v>0</v>
      </c>
      <c r="BL100" s="14" t="s">
        <v>145</v>
      </c>
      <c r="BM100" s="14" t="s">
        <v>181</v>
      </c>
    </row>
    <row r="101" spans="2:65" s="1" customFormat="1" ht="19.5">
      <c r="B101" s="31"/>
      <c r="C101" s="32"/>
      <c r="D101" s="162" t="s">
        <v>148</v>
      </c>
      <c r="E101" s="32"/>
      <c r="F101" s="163" t="s">
        <v>182</v>
      </c>
      <c r="G101" s="32"/>
      <c r="H101" s="32"/>
      <c r="I101" s="109"/>
      <c r="J101" s="32"/>
      <c r="K101" s="32"/>
      <c r="L101" s="35"/>
      <c r="M101" s="164"/>
      <c r="N101" s="57"/>
      <c r="O101" s="57"/>
      <c r="P101" s="57"/>
      <c r="Q101" s="57"/>
      <c r="R101" s="57"/>
      <c r="S101" s="57"/>
      <c r="T101" s="58"/>
      <c r="AT101" s="14" t="s">
        <v>148</v>
      </c>
      <c r="AU101" s="14" t="s">
        <v>73</v>
      </c>
    </row>
    <row r="102" spans="2:65" s="1" customFormat="1" ht="22.5" customHeight="1">
      <c r="B102" s="31"/>
      <c r="C102" s="150" t="s">
        <v>183</v>
      </c>
      <c r="D102" s="150" t="s">
        <v>140</v>
      </c>
      <c r="E102" s="151" t="s">
        <v>184</v>
      </c>
      <c r="F102" s="152" t="s">
        <v>185</v>
      </c>
      <c r="G102" s="153" t="s">
        <v>155</v>
      </c>
      <c r="H102" s="154">
        <v>292</v>
      </c>
      <c r="I102" s="155"/>
      <c r="J102" s="156">
        <f>ROUND(I102*H102,2)</f>
        <v>0</v>
      </c>
      <c r="K102" s="152" t="s">
        <v>144</v>
      </c>
      <c r="L102" s="35"/>
      <c r="M102" s="157" t="s">
        <v>1</v>
      </c>
      <c r="N102" s="158" t="s">
        <v>44</v>
      </c>
      <c r="O102" s="57"/>
      <c r="P102" s="159">
        <f>O102*H102</f>
        <v>0</v>
      </c>
      <c r="Q102" s="159">
        <v>0</v>
      </c>
      <c r="R102" s="159">
        <f>Q102*H102</f>
        <v>0</v>
      </c>
      <c r="S102" s="159">
        <v>0</v>
      </c>
      <c r="T102" s="160">
        <f>S102*H102</f>
        <v>0</v>
      </c>
      <c r="AR102" s="14" t="s">
        <v>145</v>
      </c>
      <c r="AT102" s="14" t="s">
        <v>140</v>
      </c>
      <c r="AU102" s="14" t="s">
        <v>73</v>
      </c>
      <c r="AY102" s="14" t="s">
        <v>146</v>
      </c>
      <c r="BE102" s="161">
        <f>IF(N102="základní",J102,0)</f>
        <v>0</v>
      </c>
      <c r="BF102" s="161">
        <f>IF(N102="snížená",J102,0)</f>
        <v>0</v>
      </c>
      <c r="BG102" s="161">
        <f>IF(N102="zákl. přenesená",J102,0)</f>
        <v>0</v>
      </c>
      <c r="BH102" s="161">
        <f>IF(N102="sníž. přenesená",J102,0)</f>
        <v>0</v>
      </c>
      <c r="BI102" s="161">
        <f>IF(N102="nulová",J102,0)</f>
        <v>0</v>
      </c>
      <c r="BJ102" s="14" t="s">
        <v>80</v>
      </c>
      <c r="BK102" s="161">
        <f>ROUND(I102*H102,2)</f>
        <v>0</v>
      </c>
      <c r="BL102" s="14" t="s">
        <v>145</v>
      </c>
      <c r="BM102" s="14" t="s">
        <v>186</v>
      </c>
    </row>
    <row r="103" spans="2:65" s="1" customFormat="1" ht="19.5">
      <c r="B103" s="31"/>
      <c r="C103" s="32"/>
      <c r="D103" s="162" t="s">
        <v>148</v>
      </c>
      <c r="E103" s="32"/>
      <c r="F103" s="163" t="s">
        <v>187</v>
      </c>
      <c r="G103" s="32"/>
      <c r="H103" s="32"/>
      <c r="I103" s="109"/>
      <c r="J103" s="32"/>
      <c r="K103" s="32"/>
      <c r="L103" s="35"/>
      <c r="M103" s="164"/>
      <c r="N103" s="57"/>
      <c r="O103" s="57"/>
      <c r="P103" s="57"/>
      <c r="Q103" s="57"/>
      <c r="R103" s="57"/>
      <c r="S103" s="57"/>
      <c r="T103" s="58"/>
      <c r="AT103" s="14" t="s">
        <v>148</v>
      </c>
      <c r="AU103" s="14" t="s">
        <v>73</v>
      </c>
    </row>
    <row r="104" spans="2:65" s="1" customFormat="1" ht="22.5" customHeight="1">
      <c r="B104" s="31"/>
      <c r="C104" s="150" t="s">
        <v>145</v>
      </c>
      <c r="D104" s="150" t="s">
        <v>140</v>
      </c>
      <c r="E104" s="151" t="s">
        <v>188</v>
      </c>
      <c r="F104" s="152" t="s">
        <v>189</v>
      </c>
      <c r="G104" s="153" t="s">
        <v>190</v>
      </c>
      <c r="H104" s="154">
        <v>352.22</v>
      </c>
      <c r="I104" s="155"/>
      <c r="J104" s="156">
        <f>ROUND(I104*H104,2)</f>
        <v>0</v>
      </c>
      <c r="K104" s="152" t="s">
        <v>144</v>
      </c>
      <c r="L104" s="35"/>
      <c r="M104" s="157" t="s">
        <v>1</v>
      </c>
      <c r="N104" s="158" t="s">
        <v>44</v>
      </c>
      <c r="O104" s="57"/>
      <c r="P104" s="159">
        <f>O104*H104</f>
        <v>0</v>
      </c>
      <c r="Q104" s="159">
        <v>0</v>
      </c>
      <c r="R104" s="159">
        <f>Q104*H104</f>
        <v>0</v>
      </c>
      <c r="S104" s="159">
        <v>0</v>
      </c>
      <c r="T104" s="160">
        <f>S104*H104</f>
        <v>0</v>
      </c>
      <c r="AR104" s="14" t="s">
        <v>145</v>
      </c>
      <c r="AT104" s="14" t="s">
        <v>140</v>
      </c>
      <c r="AU104" s="14" t="s">
        <v>73</v>
      </c>
      <c r="AY104" s="14" t="s">
        <v>146</v>
      </c>
      <c r="BE104" s="161">
        <f>IF(N104="základní",J104,0)</f>
        <v>0</v>
      </c>
      <c r="BF104" s="161">
        <f>IF(N104="snížená",J104,0)</f>
        <v>0</v>
      </c>
      <c r="BG104" s="161">
        <f>IF(N104="zákl. přenesená",J104,0)</f>
        <v>0</v>
      </c>
      <c r="BH104" s="161">
        <f>IF(N104="sníž. přenesená",J104,0)</f>
        <v>0</v>
      </c>
      <c r="BI104" s="161">
        <f>IF(N104="nulová",J104,0)</f>
        <v>0</v>
      </c>
      <c r="BJ104" s="14" t="s">
        <v>80</v>
      </c>
      <c r="BK104" s="161">
        <f>ROUND(I104*H104,2)</f>
        <v>0</v>
      </c>
      <c r="BL104" s="14" t="s">
        <v>145</v>
      </c>
      <c r="BM104" s="14" t="s">
        <v>191</v>
      </c>
    </row>
    <row r="105" spans="2:65" s="1" customFormat="1" ht="29.25">
      <c r="B105" s="31"/>
      <c r="C105" s="32"/>
      <c r="D105" s="162" t="s">
        <v>148</v>
      </c>
      <c r="E105" s="32"/>
      <c r="F105" s="163" t="s">
        <v>192</v>
      </c>
      <c r="G105" s="32"/>
      <c r="H105" s="32"/>
      <c r="I105" s="109"/>
      <c r="J105" s="32"/>
      <c r="K105" s="32"/>
      <c r="L105" s="35"/>
      <c r="M105" s="164"/>
      <c r="N105" s="57"/>
      <c r="O105" s="57"/>
      <c r="P105" s="57"/>
      <c r="Q105" s="57"/>
      <c r="R105" s="57"/>
      <c r="S105" s="57"/>
      <c r="T105" s="58"/>
      <c r="AT105" s="14" t="s">
        <v>148</v>
      </c>
      <c r="AU105" s="14" t="s">
        <v>73</v>
      </c>
    </row>
    <row r="106" spans="2:65" s="9" customFormat="1" ht="11.25">
      <c r="B106" s="166"/>
      <c r="C106" s="167"/>
      <c r="D106" s="162" t="s">
        <v>193</v>
      </c>
      <c r="E106" s="168" t="s">
        <v>1</v>
      </c>
      <c r="F106" s="169" t="s">
        <v>194</v>
      </c>
      <c r="G106" s="167"/>
      <c r="H106" s="168" t="s">
        <v>1</v>
      </c>
      <c r="I106" s="170"/>
      <c r="J106" s="167"/>
      <c r="K106" s="167"/>
      <c r="L106" s="171"/>
      <c r="M106" s="172"/>
      <c r="N106" s="173"/>
      <c r="O106" s="173"/>
      <c r="P106" s="173"/>
      <c r="Q106" s="173"/>
      <c r="R106" s="173"/>
      <c r="S106" s="173"/>
      <c r="T106" s="174"/>
      <c r="AT106" s="175" t="s">
        <v>193</v>
      </c>
      <c r="AU106" s="175" t="s">
        <v>73</v>
      </c>
      <c r="AV106" s="9" t="s">
        <v>80</v>
      </c>
      <c r="AW106" s="9" t="s">
        <v>35</v>
      </c>
      <c r="AX106" s="9" t="s">
        <v>73</v>
      </c>
      <c r="AY106" s="175" t="s">
        <v>146</v>
      </c>
    </row>
    <row r="107" spans="2:65" s="10" customFormat="1" ht="11.25">
      <c r="B107" s="176"/>
      <c r="C107" s="177"/>
      <c r="D107" s="162" t="s">
        <v>193</v>
      </c>
      <c r="E107" s="178" t="s">
        <v>1</v>
      </c>
      <c r="F107" s="179" t="s">
        <v>195</v>
      </c>
      <c r="G107" s="177"/>
      <c r="H107" s="180">
        <v>352.22</v>
      </c>
      <c r="I107" s="181"/>
      <c r="J107" s="177"/>
      <c r="K107" s="177"/>
      <c r="L107" s="182"/>
      <c r="M107" s="183"/>
      <c r="N107" s="184"/>
      <c r="O107" s="184"/>
      <c r="P107" s="184"/>
      <c r="Q107" s="184"/>
      <c r="R107" s="184"/>
      <c r="S107" s="184"/>
      <c r="T107" s="185"/>
      <c r="AT107" s="186" t="s">
        <v>193</v>
      </c>
      <c r="AU107" s="186" t="s">
        <v>73</v>
      </c>
      <c r="AV107" s="10" t="s">
        <v>82</v>
      </c>
      <c r="AW107" s="10" t="s">
        <v>35</v>
      </c>
      <c r="AX107" s="10" t="s">
        <v>80</v>
      </c>
      <c r="AY107" s="186" t="s">
        <v>146</v>
      </c>
    </row>
    <row r="108" spans="2:65" s="1" customFormat="1" ht="22.5" customHeight="1">
      <c r="B108" s="31"/>
      <c r="C108" s="150" t="s">
        <v>196</v>
      </c>
      <c r="D108" s="150" t="s">
        <v>140</v>
      </c>
      <c r="E108" s="151" t="s">
        <v>197</v>
      </c>
      <c r="F108" s="152" t="s">
        <v>198</v>
      </c>
      <c r="G108" s="153" t="s">
        <v>161</v>
      </c>
      <c r="H108" s="154">
        <v>0.60499999999999998</v>
      </c>
      <c r="I108" s="155"/>
      <c r="J108" s="156">
        <f>ROUND(I108*H108,2)</f>
        <v>0</v>
      </c>
      <c r="K108" s="152" t="s">
        <v>144</v>
      </c>
      <c r="L108" s="35"/>
      <c r="M108" s="157" t="s">
        <v>1</v>
      </c>
      <c r="N108" s="158" t="s">
        <v>44</v>
      </c>
      <c r="O108" s="57"/>
      <c r="P108" s="159">
        <f>O108*H108</f>
        <v>0</v>
      </c>
      <c r="Q108" s="159">
        <v>0</v>
      </c>
      <c r="R108" s="159">
        <f>Q108*H108</f>
        <v>0</v>
      </c>
      <c r="S108" s="159">
        <v>0</v>
      </c>
      <c r="T108" s="160">
        <f>S108*H108</f>
        <v>0</v>
      </c>
      <c r="AR108" s="14" t="s">
        <v>145</v>
      </c>
      <c r="AT108" s="14" t="s">
        <v>140</v>
      </c>
      <c r="AU108" s="14" t="s">
        <v>73</v>
      </c>
      <c r="AY108" s="14" t="s">
        <v>146</v>
      </c>
      <c r="BE108" s="161">
        <f>IF(N108="základní",J108,0)</f>
        <v>0</v>
      </c>
      <c r="BF108" s="161">
        <f>IF(N108="snížená",J108,0)</f>
        <v>0</v>
      </c>
      <c r="BG108" s="161">
        <f>IF(N108="zákl. přenesená",J108,0)</f>
        <v>0</v>
      </c>
      <c r="BH108" s="161">
        <f>IF(N108="sníž. přenesená",J108,0)</f>
        <v>0</v>
      </c>
      <c r="BI108" s="161">
        <f>IF(N108="nulová",J108,0)</f>
        <v>0</v>
      </c>
      <c r="BJ108" s="14" t="s">
        <v>80</v>
      </c>
      <c r="BK108" s="161">
        <f>ROUND(I108*H108,2)</f>
        <v>0</v>
      </c>
      <c r="BL108" s="14" t="s">
        <v>145</v>
      </c>
      <c r="BM108" s="14" t="s">
        <v>199</v>
      </c>
    </row>
    <row r="109" spans="2:65" s="1" customFormat="1" ht="19.5">
      <c r="B109" s="31"/>
      <c r="C109" s="32"/>
      <c r="D109" s="162" t="s">
        <v>148</v>
      </c>
      <c r="E109" s="32"/>
      <c r="F109" s="163" t="s">
        <v>200</v>
      </c>
      <c r="G109" s="32"/>
      <c r="H109" s="32"/>
      <c r="I109" s="109"/>
      <c r="J109" s="32"/>
      <c r="K109" s="32"/>
      <c r="L109" s="35"/>
      <c r="M109" s="164"/>
      <c r="N109" s="57"/>
      <c r="O109" s="57"/>
      <c r="P109" s="57"/>
      <c r="Q109" s="57"/>
      <c r="R109" s="57"/>
      <c r="S109" s="57"/>
      <c r="T109" s="58"/>
      <c r="AT109" s="14" t="s">
        <v>148</v>
      </c>
      <c r="AU109" s="14" t="s">
        <v>73</v>
      </c>
    </row>
    <row r="110" spans="2:65" s="1" customFormat="1" ht="29.25">
      <c r="B110" s="31"/>
      <c r="C110" s="32"/>
      <c r="D110" s="162" t="s">
        <v>150</v>
      </c>
      <c r="E110" s="32"/>
      <c r="F110" s="165" t="s">
        <v>201</v>
      </c>
      <c r="G110" s="32"/>
      <c r="H110" s="32"/>
      <c r="I110" s="109"/>
      <c r="J110" s="32"/>
      <c r="K110" s="32"/>
      <c r="L110" s="35"/>
      <c r="M110" s="164"/>
      <c r="N110" s="57"/>
      <c r="O110" s="57"/>
      <c r="P110" s="57"/>
      <c r="Q110" s="57"/>
      <c r="R110" s="57"/>
      <c r="S110" s="57"/>
      <c r="T110" s="58"/>
      <c r="AT110" s="14" t="s">
        <v>150</v>
      </c>
      <c r="AU110" s="14" t="s">
        <v>73</v>
      </c>
    </row>
    <row r="111" spans="2:65" s="1" customFormat="1" ht="22.5" customHeight="1">
      <c r="B111" s="31"/>
      <c r="C111" s="150" t="s">
        <v>202</v>
      </c>
      <c r="D111" s="150" t="s">
        <v>140</v>
      </c>
      <c r="E111" s="151" t="s">
        <v>203</v>
      </c>
      <c r="F111" s="152" t="s">
        <v>204</v>
      </c>
      <c r="G111" s="153" t="s">
        <v>161</v>
      </c>
      <c r="H111" s="154">
        <v>8.9999999999999993E-3</v>
      </c>
      <c r="I111" s="155"/>
      <c r="J111" s="156">
        <f>ROUND(I111*H111,2)</f>
        <v>0</v>
      </c>
      <c r="K111" s="152" t="s">
        <v>144</v>
      </c>
      <c r="L111" s="35"/>
      <c r="M111" s="157" t="s">
        <v>1</v>
      </c>
      <c r="N111" s="158" t="s">
        <v>44</v>
      </c>
      <c r="O111" s="57"/>
      <c r="P111" s="159">
        <f>O111*H111</f>
        <v>0</v>
      </c>
      <c r="Q111" s="159">
        <v>0</v>
      </c>
      <c r="R111" s="159">
        <f>Q111*H111</f>
        <v>0</v>
      </c>
      <c r="S111" s="159">
        <v>0</v>
      </c>
      <c r="T111" s="160">
        <f>S111*H111</f>
        <v>0</v>
      </c>
      <c r="AR111" s="14" t="s">
        <v>145</v>
      </c>
      <c r="AT111" s="14" t="s">
        <v>140</v>
      </c>
      <c r="AU111" s="14" t="s">
        <v>73</v>
      </c>
      <c r="AY111" s="14" t="s">
        <v>146</v>
      </c>
      <c r="BE111" s="161">
        <f>IF(N111="základní",J111,0)</f>
        <v>0</v>
      </c>
      <c r="BF111" s="161">
        <f>IF(N111="snížená",J111,0)</f>
        <v>0</v>
      </c>
      <c r="BG111" s="161">
        <f>IF(N111="zákl. přenesená",J111,0)</f>
        <v>0</v>
      </c>
      <c r="BH111" s="161">
        <f>IF(N111="sníž. přenesená",J111,0)</f>
        <v>0</v>
      </c>
      <c r="BI111" s="161">
        <f>IF(N111="nulová",J111,0)</f>
        <v>0</v>
      </c>
      <c r="BJ111" s="14" t="s">
        <v>80</v>
      </c>
      <c r="BK111" s="161">
        <f>ROUND(I111*H111,2)</f>
        <v>0</v>
      </c>
      <c r="BL111" s="14" t="s">
        <v>145</v>
      </c>
      <c r="BM111" s="14" t="s">
        <v>205</v>
      </c>
    </row>
    <row r="112" spans="2:65" s="1" customFormat="1" ht="19.5">
      <c r="B112" s="31"/>
      <c r="C112" s="32"/>
      <c r="D112" s="162" t="s">
        <v>148</v>
      </c>
      <c r="E112" s="32"/>
      <c r="F112" s="163" t="s">
        <v>206</v>
      </c>
      <c r="G112" s="32"/>
      <c r="H112" s="32"/>
      <c r="I112" s="109"/>
      <c r="J112" s="32"/>
      <c r="K112" s="32"/>
      <c r="L112" s="35"/>
      <c r="M112" s="164"/>
      <c r="N112" s="57"/>
      <c r="O112" s="57"/>
      <c r="P112" s="57"/>
      <c r="Q112" s="57"/>
      <c r="R112" s="57"/>
      <c r="S112" s="57"/>
      <c r="T112" s="58"/>
      <c r="AT112" s="14" t="s">
        <v>148</v>
      </c>
      <c r="AU112" s="14" t="s">
        <v>73</v>
      </c>
    </row>
    <row r="113" spans="2:65" s="1" customFormat="1" ht="39">
      <c r="B113" s="31"/>
      <c r="C113" s="32"/>
      <c r="D113" s="162" t="s">
        <v>150</v>
      </c>
      <c r="E113" s="32"/>
      <c r="F113" s="165" t="s">
        <v>207</v>
      </c>
      <c r="G113" s="32"/>
      <c r="H113" s="32"/>
      <c r="I113" s="109"/>
      <c r="J113" s="32"/>
      <c r="K113" s="32"/>
      <c r="L113" s="35"/>
      <c r="M113" s="164"/>
      <c r="N113" s="57"/>
      <c r="O113" s="57"/>
      <c r="P113" s="57"/>
      <c r="Q113" s="57"/>
      <c r="R113" s="57"/>
      <c r="S113" s="57"/>
      <c r="T113" s="58"/>
      <c r="AT113" s="14" t="s">
        <v>150</v>
      </c>
      <c r="AU113" s="14" t="s">
        <v>73</v>
      </c>
    </row>
    <row r="114" spans="2:65" s="1" customFormat="1" ht="22.5" customHeight="1">
      <c r="B114" s="31"/>
      <c r="C114" s="150" t="s">
        <v>208</v>
      </c>
      <c r="D114" s="150" t="s">
        <v>140</v>
      </c>
      <c r="E114" s="151" t="s">
        <v>209</v>
      </c>
      <c r="F114" s="152" t="s">
        <v>210</v>
      </c>
      <c r="G114" s="153" t="s">
        <v>155</v>
      </c>
      <c r="H114" s="154">
        <v>2</v>
      </c>
      <c r="I114" s="155"/>
      <c r="J114" s="156">
        <f>ROUND(I114*H114,2)</f>
        <v>0</v>
      </c>
      <c r="K114" s="152" t="s">
        <v>144</v>
      </c>
      <c r="L114" s="35"/>
      <c r="M114" s="157" t="s">
        <v>1</v>
      </c>
      <c r="N114" s="158" t="s">
        <v>44</v>
      </c>
      <c r="O114" s="57"/>
      <c r="P114" s="159">
        <f>O114*H114</f>
        <v>0</v>
      </c>
      <c r="Q114" s="159">
        <v>0</v>
      </c>
      <c r="R114" s="159">
        <f>Q114*H114</f>
        <v>0</v>
      </c>
      <c r="S114" s="159">
        <v>0</v>
      </c>
      <c r="T114" s="160">
        <f>S114*H114</f>
        <v>0</v>
      </c>
      <c r="AR114" s="14" t="s">
        <v>145</v>
      </c>
      <c r="AT114" s="14" t="s">
        <v>140</v>
      </c>
      <c r="AU114" s="14" t="s">
        <v>73</v>
      </c>
      <c r="AY114" s="14" t="s">
        <v>146</v>
      </c>
      <c r="BE114" s="161">
        <f>IF(N114="základní",J114,0)</f>
        <v>0</v>
      </c>
      <c r="BF114" s="161">
        <f>IF(N114="snížená",J114,0)</f>
        <v>0</v>
      </c>
      <c r="BG114" s="161">
        <f>IF(N114="zákl. přenesená",J114,0)</f>
        <v>0</v>
      </c>
      <c r="BH114" s="161">
        <f>IF(N114="sníž. přenesená",J114,0)</f>
        <v>0</v>
      </c>
      <c r="BI114" s="161">
        <f>IF(N114="nulová",J114,0)</f>
        <v>0</v>
      </c>
      <c r="BJ114" s="14" t="s">
        <v>80</v>
      </c>
      <c r="BK114" s="161">
        <f>ROUND(I114*H114,2)</f>
        <v>0</v>
      </c>
      <c r="BL114" s="14" t="s">
        <v>145</v>
      </c>
      <c r="BM114" s="14" t="s">
        <v>211</v>
      </c>
    </row>
    <row r="115" spans="2:65" s="1" customFormat="1" ht="48.75">
      <c r="B115" s="31"/>
      <c r="C115" s="32"/>
      <c r="D115" s="162" t="s">
        <v>148</v>
      </c>
      <c r="E115" s="32"/>
      <c r="F115" s="163" t="s">
        <v>212</v>
      </c>
      <c r="G115" s="32"/>
      <c r="H115" s="32"/>
      <c r="I115" s="109"/>
      <c r="J115" s="32"/>
      <c r="K115" s="32"/>
      <c r="L115" s="35"/>
      <c r="M115" s="164"/>
      <c r="N115" s="57"/>
      <c r="O115" s="57"/>
      <c r="P115" s="57"/>
      <c r="Q115" s="57"/>
      <c r="R115" s="57"/>
      <c r="S115" s="57"/>
      <c r="T115" s="58"/>
      <c r="AT115" s="14" t="s">
        <v>148</v>
      </c>
      <c r="AU115" s="14" t="s">
        <v>73</v>
      </c>
    </row>
    <row r="116" spans="2:65" s="1" customFormat="1" ht="29.25">
      <c r="B116" s="31"/>
      <c r="C116" s="32"/>
      <c r="D116" s="162" t="s">
        <v>150</v>
      </c>
      <c r="E116" s="32"/>
      <c r="F116" s="165" t="s">
        <v>213</v>
      </c>
      <c r="G116" s="32"/>
      <c r="H116" s="32"/>
      <c r="I116" s="109"/>
      <c r="J116" s="32"/>
      <c r="K116" s="32"/>
      <c r="L116" s="35"/>
      <c r="M116" s="164"/>
      <c r="N116" s="57"/>
      <c r="O116" s="57"/>
      <c r="P116" s="57"/>
      <c r="Q116" s="57"/>
      <c r="R116" s="57"/>
      <c r="S116" s="57"/>
      <c r="T116" s="58"/>
      <c r="AT116" s="14" t="s">
        <v>150</v>
      </c>
      <c r="AU116" s="14" t="s">
        <v>73</v>
      </c>
    </row>
    <row r="117" spans="2:65" s="1" customFormat="1" ht="22.5" customHeight="1">
      <c r="B117" s="31"/>
      <c r="C117" s="150" t="s">
        <v>214</v>
      </c>
      <c r="D117" s="150" t="s">
        <v>140</v>
      </c>
      <c r="E117" s="151" t="s">
        <v>215</v>
      </c>
      <c r="F117" s="152" t="s">
        <v>216</v>
      </c>
      <c r="G117" s="153" t="s">
        <v>217</v>
      </c>
      <c r="H117" s="154">
        <v>32</v>
      </c>
      <c r="I117" s="155"/>
      <c r="J117" s="156">
        <f>ROUND(I117*H117,2)</f>
        <v>0</v>
      </c>
      <c r="K117" s="152" t="s">
        <v>144</v>
      </c>
      <c r="L117" s="35"/>
      <c r="M117" s="157" t="s">
        <v>1</v>
      </c>
      <c r="N117" s="158" t="s">
        <v>44</v>
      </c>
      <c r="O117" s="57"/>
      <c r="P117" s="159">
        <f>O117*H117</f>
        <v>0</v>
      </c>
      <c r="Q117" s="159">
        <v>0</v>
      </c>
      <c r="R117" s="159">
        <f>Q117*H117</f>
        <v>0</v>
      </c>
      <c r="S117" s="159">
        <v>0</v>
      </c>
      <c r="T117" s="160">
        <f>S117*H117</f>
        <v>0</v>
      </c>
      <c r="AR117" s="14" t="s">
        <v>145</v>
      </c>
      <c r="AT117" s="14" t="s">
        <v>140</v>
      </c>
      <c r="AU117" s="14" t="s">
        <v>73</v>
      </c>
      <c r="AY117" s="14" t="s">
        <v>146</v>
      </c>
      <c r="BE117" s="161">
        <f>IF(N117="základní",J117,0)</f>
        <v>0</v>
      </c>
      <c r="BF117" s="161">
        <f>IF(N117="snížená",J117,0)</f>
        <v>0</v>
      </c>
      <c r="BG117" s="161">
        <f>IF(N117="zákl. přenesená",J117,0)</f>
        <v>0</v>
      </c>
      <c r="BH117" s="161">
        <f>IF(N117="sníž. přenesená",J117,0)</f>
        <v>0</v>
      </c>
      <c r="BI117" s="161">
        <f>IF(N117="nulová",J117,0)</f>
        <v>0</v>
      </c>
      <c r="BJ117" s="14" t="s">
        <v>80</v>
      </c>
      <c r="BK117" s="161">
        <f>ROUND(I117*H117,2)</f>
        <v>0</v>
      </c>
      <c r="BL117" s="14" t="s">
        <v>145</v>
      </c>
      <c r="BM117" s="14" t="s">
        <v>218</v>
      </c>
    </row>
    <row r="118" spans="2:65" s="1" customFormat="1" ht="29.25">
      <c r="B118" s="31"/>
      <c r="C118" s="32"/>
      <c r="D118" s="162" t="s">
        <v>148</v>
      </c>
      <c r="E118" s="32"/>
      <c r="F118" s="163" t="s">
        <v>219</v>
      </c>
      <c r="G118" s="32"/>
      <c r="H118" s="32"/>
      <c r="I118" s="109"/>
      <c r="J118" s="32"/>
      <c r="K118" s="32"/>
      <c r="L118" s="35"/>
      <c r="M118" s="164"/>
      <c r="N118" s="57"/>
      <c r="O118" s="57"/>
      <c r="P118" s="57"/>
      <c r="Q118" s="57"/>
      <c r="R118" s="57"/>
      <c r="S118" s="57"/>
      <c r="T118" s="58"/>
      <c r="AT118" s="14" t="s">
        <v>148</v>
      </c>
      <c r="AU118" s="14" t="s">
        <v>73</v>
      </c>
    </row>
    <row r="119" spans="2:65" s="1" customFormat="1" ht="68.25">
      <c r="B119" s="31"/>
      <c r="C119" s="32"/>
      <c r="D119" s="162" t="s">
        <v>150</v>
      </c>
      <c r="E119" s="32"/>
      <c r="F119" s="165" t="s">
        <v>220</v>
      </c>
      <c r="G119" s="32"/>
      <c r="H119" s="32"/>
      <c r="I119" s="109"/>
      <c r="J119" s="32"/>
      <c r="K119" s="32"/>
      <c r="L119" s="35"/>
      <c r="M119" s="164"/>
      <c r="N119" s="57"/>
      <c r="O119" s="57"/>
      <c r="P119" s="57"/>
      <c r="Q119" s="57"/>
      <c r="R119" s="57"/>
      <c r="S119" s="57"/>
      <c r="T119" s="58"/>
      <c r="AT119" s="14" t="s">
        <v>150</v>
      </c>
      <c r="AU119" s="14" t="s">
        <v>73</v>
      </c>
    </row>
    <row r="120" spans="2:65" s="1" customFormat="1" ht="22.5" customHeight="1">
      <c r="B120" s="31"/>
      <c r="C120" s="150" t="s">
        <v>221</v>
      </c>
      <c r="D120" s="150" t="s">
        <v>140</v>
      </c>
      <c r="E120" s="151" t="s">
        <v>222</v>
      </c>
      <c r="F120" s="152" t="s">
        <v>223</v>
      </c>
      <c r="G120" s="153" t="s">
        <v>224</v>
      </c>
      <c r="H120" s="154">
        <v>2394.6</v>
      </c>
      <c r="I120" s="155"/>
      <c r="J120" s="156">
        <f>ROUND(I120*H120,2)</f>
        <v>0</v>
      </c>
      <c r="K120" s="152" t="s">
        <v>144</v>
      </c>
      <c r="L120" s="35"/>
      <c r="M120" s="157" t="s">
        <v>1</v>
      </c>
      <c r="N120" s="158" t="s">
        <v>44</v>
      </c>
      <c r="O120" s="57"/>
      <c r="P120" s="159">
        <f>O120*H120</f>
        <v>0</v>
      </c>
      <c r="Q120" s="159">
        <v>0</v>
      </c>
      <c r="R120" s="159">
        <f>Q120*H120</f>
        <v>0</v>
      </c>
      <c r="S120" s="159">
        <v>0</v>
      </c>
      <c r="T120" s="160">
        <f>S120*H120</f>
        <v>0</v>
      </c>
      <c r="AR120" s="14" t="s">
        <v>145</v>
      </c>
      <c r="AT120" s="14" t="s">
        <v>140</v>
      </c>
      <c r="AU120" s="14" t="s">
        <v>73</v>
      </c>
      <c r="AY120" s="14" t="s">
        <v>146</v>
      </c>
      <c r="BE120" s="161">
        <f>IF(N120="základní",J120,0)</f>
        <v>0</v>
      </c>
      <c r="BF120" s="161">
        <f>IF(N120="snížená",J120,0)</f>
        <v>0</v>
      </c>
      <c r="BG120" s="161">
        <f>IF(N120="zákl. přenesená",J120,0)</f>
        <v>0</v>
      </c>
      <c r="BH120" s="161">
        <f>IF(N120="sníž. přenesená",J120,0)</f>
        <v>0</v>
      </c>
      <c r="BI120" s="161">
        <f>IF(N120="nulová",J120,0)</f>
        <v>0</v>
      </c>
      <c r="BJ120" s="14" t="s">
        <v>80</v>
      </c>
      <c r="BK120" s="161">
        <f>ROUND(I120*H120,2)</f>
        <v>0</v>
      </c>
      <c r="BL120" s="14" t="s">
        <v>145</v>
      </c>
      <c r="BM120" s="14" t="s">
        <v>225</v>
      </c>
    </row>
    <row r="121" spans="2:65" s="1" customFormat="1" ht="19.5">
      <c r="B121" s="31"/>
      <c r="C121" s="32"/>
      <c r="D121" s="162" t="s">
        <v>148</v>
      </c>
      <c r="E121" s="32"/>
      <c r="F121" s="163" t="s">
        <v>226</v>
      </c>
      <c r="G121" s="32"/>
      <c r="H121" s="32"/>
      <c r="I121" s="109"/>
      <c r="J121" s="32"/>
      <c r="K121" s="32"/>
      <c r="L121" s="35"/>
      <c r="M121" s="164"/>
      <c r="N121" s="57"/>
      <c r="O121" s="57"/>
      <c r="P121" s="57"/>
      <c r="Q121" s="57"/>
      <c r="R121" s="57"/>
      <c r="S121" s="57"/>
      <c r="T121" s="58"/>
      <c r="AT121" s="14" t="s">
        <v>148</v>
      </c>
      <c r="AU121" s="14" t="s">
        <v>73</v>
      </c>
    </row>
    <row r="122" spans="2:65" s="9" customFormat="1" ht="11.25">
      <c r="B122" s="166"/>
      <c r="C122" s="167"/>
      <c r="D122" s="162" t="s">
        <v>193</v>
      </c>
      <c r="E122" s="168" t="s">
        <v>1</v>
      </c>
      <c r="F122" s="169" t="s">
        <v>227</v>
      </c>
      <c r="G122" s="167"/>
      <c r="H122" s="168" t="s">
        <v>1</v>
      </c>
      <c r="I122" s="170"/>
      <c r="J122" s="167"/>
      <c r="K122" s="167"/>
      <c r="L122" s="171"/>
      <c r="M122" s="172"/>
      <c r="N122" s="173"/>
      <c r="O122" s="173"/>
      <c r="P122" s="173"/>
      <c r="Q122" s="173"/>
      <c r="R122" s="173"/>
      <c r="S122" s="173"/>
      <c r="T122" s="174"/>
      <c r="AT122" s="175" t="s">
        <v>193</v>
      </c>
      <c r="AU122" s="175" t="s">
        <v>73</v>
      </c>
      <c r="AV122" s="9" t="s">
        <v>80</v>
      </c>
      <c r="AW122" s="9" t="s">
        <v>35</v>
      </c>
      <c r="AX122" s="9" t="s">
        <v>73</v>
      </c>
      <c r="AY122" s="175" t="s">
        <v>146</v>
      </c>
    </row>
    <row r="123" spans="2:65" s="10" customFormat="1" ht="11.25">
      <c r="B123" s="176"/>
      <c r="C123" s="177"/>
      <c r="D123" s="162" t="s">
        <v>193</v>
      </c>
      <c r="E123" s="178" t="s">
        <v>1</v>
      </c>
      <c r="F123" s="179" t="s">
        <v>228</v>
      </c>
      <c r="G123" s="177"/>
      <c r="H123" s="180">
        <v>2394.6</v>
      </c>
      <c r="I123" s="181"/>
      <c r="J123" s="177"/>
      <c r="K123" s="177"/>
      <c r="L123" s="182"/>
      <c r="M123" s="183"/>
      <c r="N123" s="184"/>
      <c r="O123" s="184"/>
      <c r="P123" s="184"/>
      <c r="Q123" s="184"/>
      <c r="R123" s="184"/>
      <c r="S123" s="184"/>
      <c r="T123" s="185"/>
      <c r="AT123" s="186" t="s">
        <v>193</v>
      </c>
      <c r="AU123" s="186" t="s">
        <v>73</v>
      </c>
      <c r="AV123" s="10" t="s">
        <v>82</v>
      </c>
      <c r="AW123" s="10" t="s">
        <v>35</v>
      </c>
      <c r="AX123" s="10" t="s">
        <v>80</v>
      </c>
      <c r="AY123" s="186" t="s">
        <v>146</v>
      </c>
    </row>
    <row r="124" spans="2:65" s="1" customFormat="1" ht="22.5" customHeight="1">
      <c r="B124" s="31"/>
      <c r="C124" s="150" t="s">
        <v>229</v>
      </c>
      <c r="D124" s="150" t="s">
        <v>140</v>
      </c>
      <c r="E124" s="151" t="s">
        <v>230</v>
      </c>
      <c r="F124" s="152" t="s">
        <v>231</v>
      </c>
      <c r="G124" s="153" t="s">
        <v>161</v>
      </c>
      <c r="H124" s="154">
        <v>0.61399999999999999</v>
      </c>
      <c r="I124" s="155"/>
      <c r="J124" s="156">
        <f>ROUND(I124*H124,2)</f>
        <v>0</v>
      </c>
      <c r="K124" s="152" t="s">
        <v>144</v>
      </c>
      <c r="L124" s="35"/>
      <c r="M124" s="157" t="s">
        <v>1</v>
      </c>
      <c r="N124" s="158" t="s">
        <v>44</v>
      </c>
      <c r="O124" s="57"/>
      <c r="P124" s="159">
        <f>O124*H124</f>
        <v>0</v>
      </c>
      <c r="Q124" s="159">
        <v>0</v>
      </c>
      <c r="R124" s="159">
        <f>Q124*H124</f>
        <v>0</v>
      </c>
      <c r="S124" s="159">
        <v>0</v>
      </c>
      <c r="T124" s="160">
        <f>S124*H124</f>
        <v>0</v>
      </c>
      <c r="AR124" s="14" t="s">
        <v>145</v>
      </c>
      <c r="AT124" s="14" t="s">
        <v>140</v>
      </c>
      <c r="AU124" s="14" t="s">
        <v>73</v>
      </c>
      <c r="AY124" s="14" t="s">
        <v>146</v>
      </c>
      <c r="BE124" s="161">
        <f>IF(N124="základní",J124,0)</f>
        <v>0</v>
      </c>
      <c r="BF124" s="161">
        <f>IF(N124="snížená",J124,0)</f>
        <v>0</v>
      </c>
      <c r="BG124" s="161">
        <f>IF(N124="zákl. přenesená",J124,0)</f>
        <v>0</v>
      </c>
      <c r="BH124" s="161">
        <f>IF(N124="sníž. přenesená",J124,0)</f>
        <v>0</v>
      </c>
      <c r="BI124" s="161">
        <f>IF(N124="nulová",J124,0)</f>
        <v>0</v>
      </c>
      <c r="BJ124" s="14" t="s">
        <v>80</v>
      </c>
      <c r="BK124" s="161">
        <f>ROUND(I124*H124,2)</f>
        <v>0</v>
      </c>
      <c r="BL124" s="14" t="s">
        <v>145</v>
      </c>
      <c r="BM124" s="14" t="s">
        <v>232</v>
      </c>
    </row>
    <row r="125" spans="2:65" s="1" customFormat="1" ht="48.75">
      <c r="B125" s="31"/>
      <c r="C125" s="32"/>
      <c r="D125" s="162" t="s">
        <v>148</v>
      </c>
      <c r="E125" s="32"/>
      <c r="F125" s="163" t="s">
        <v>233</v>
      </c>
      <c r="G125" s="32"/>
      <c r="H125" s="32"/>
      <c r="I125" s="109"/>
      <c r="J125" s="32"/>
      <c r="K125" s="32"/>
      <c r="L125" s="35"/>
      <c r="M125" s="164"/>
      <c r="N125" s="57"/>
      <c r="O125" s="57"/>
      <c r="P125" s="57"/>
      <c r="Q125" s="57"/>
      <c r="R125" s="57"/>
      <c r="S125" s="57"/>
      <c r="T125" s="58"/>
      <c r="AT125" s="14" t="s">
        <v>148</v>
      </c>
      <c r="AU125" s="14" t="s">
        <v>73</v>
      </c>
    </row>
    <row r="126" spans="2:65" s="1" customFormat="1" ht="19.5">
      <c r="B126" s="31"/>
      <c r="C126" s="32"/>
      <c r="D126" s="162" t="s">
        <v>150</v>
      </c>
      <c r="E126" s="32"/>
      <c r="F126" s="165" t="s">
        <v>234</v>
      </c>
      <c r="G126" s="32"/>
      <c r="H126" s="32"/>
      <c r="I126" s="109"/>
      <c r="J126" s="32"/>
      <c r="K126" s="32"/>
      <c r="L126" s="35"/>
      <c r="M126" s="164"/>
      <c r="N126" s="57"/>
      <c r="O126" s="57"/>
      <c r="P126" s="57"/>
      <c r="Q126" s="57"/>
      <c r="R126" s="57"/>
      <c r="S126" s="57"/>
      <c r="T126" s="58"/>
      <c r="AT126" s="14" t="s">
        <v>150</v>
      </c>
      <c r="AU126" s="14" t="s">
        <v>73</v>
      </c>
    </row>
    <row r="127" spans="2:65" s="1" customFormat="1" ht="22.5" customHeight="1">
      <c r="B127" s="31"/>
      <c r="C127" s="150" t="s">
        <v>235</v>
      </c>
      <c r="D127" s="150" t="s">
        <v>140</v>
      </c>
      <c r="E127" s="151" t="s">
        <v>236</v>
      </c>
      <c r="F127" s="152" t="s">
        <v>237</v>
      </c>
      <c r="G127" s="153" t="s">
        <v>174</v>
      </c>
      <c r="H127" s="154">
        <v>440.43099999999998</v>
      </c>
      <c r="I127" s="155"/>
      <c r="J127" s="156">
        <f>ROUND(I127*H127,2)</f>
        <v>0</v>
      </c>
      <c r="K127" s="152" t="s">
        <v>144</v>
      </c>
      <c r="L127" s="35"/>
      <c r="M127" s="157" t="s">
        <v>1</v>
      </c>
      <c r="N127" s="158" t="s">
        <v>44</v>
      </c>
      <c r="O127" s="57"/>
      <c r="P127" s="159">
        <f>O127*H127</f>
        <v>0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AR127" s="14" t="s">
        <v>175</v>
      </c>
      <c r="AT127" s="14" t="s">
        <v>140</v>
      </c>
      <c r="AU127" s="14" t="s">
        <v>73</v>
      </c>
      <c r="AY127" s="14" t="s">
        <v>146</v>
      </c>
      <c r="BE127" s="161">
        <f>IF(N127="základní",J127,0)</f>
        <v>0</v>
      </c>
      <c r="BF127" s="161">
        <f>IF(N127="snížená",J127,0)</f>
        <v>0</v>
      </c>
      <c r="BG127" s="161">
        <f>IF(N127="zákl. přenesená",J127,0)</f>
        <v>0</v>
      </c>
      <c r="BH127" s="161">
        <f>IF(N127="sníž. přenesená",J127,0)</f>
        <v>0</v>
      </c>
      <c r="BI127" s="161">
        <f>IF(N127="nulová",J127,0)</f>
        <v>0</v>
      </c>
      <c r="BJ127" s="14" t="s">
        <v>80</v>
      </c>
      <c r="BK127" s="161">
        <f>ROUND(I127*H127,2)</f>
        <v>0</v>
      </c>
      <c r="BL127" s="14" t="s">
        <v>175</v>
      </c>
      <c r="BM127" s="14" t="s">
        <v>238</v>
      </c>
    </row>
    <row r="128" spans="2:65" s="1" customFormat="1" ht="29.25">
      <c r="B128" s="31"/>
      <c r="C128" s="32"/>
      <c r="D128" s="162" t="s">
        <v>148</v>
      </c>
      <c r="E128" s="32"/>
      <c r="F128" s="163" t="s">
        <v>239</v>
      </c>
      <c r="G128" s="32"/>
      <c r="H128" s="32"/>
      <c r="I128" s="109"/>
      <c r="J128" s="32"/>
      <c r="K128" s="32"/>
      <c r="L128" s="35"/>
      <c r="M128" s="164"/>
      <c r="N128" s="57"/>
      <c r="O128" s="57"/>
      <c r="P128" s="57"/>
      <c r="Q128" s="57"/>
      <c r="R128" s="57"/>
      <c r="S128" s="57"/>
      <c r="T128" s="58"/>
      <c r="AT128" s="14" t="s">
        <v>148</v>
      </c>
      <c r="AU128" s="14" t="s">
        <v>73</v>
      </c>
    </row>
    <row r="129" spans="2:65" s="9" customFormat="1" ht="11.25">
      <c r="B129" s="166"/>
      <c r="C129" s="167"/>
      <c r="D129" s="162" t="s">
        <v>193</v>
      </c>
      <c r="E129" s="168" t="s">
        <v>1</v>
      </c>
      <c r="F129" s="169" t="s">
        <v>240</v>
      </c>
      <c r="G129" s="167"/>
      <c r="H129" s="168" t="s">
        <v>1</v>
      </c>
      <c r="I129" s="170"/>
      <c r="J129" s="167"/>
      <c r="K129" s="167"/>
      <c r="L129" s="171"/>
      <c r="M129" s="172"/>
      <c r="N129" s="173"/>
      <c r="O129" s="173"/>
      <c r="P129" s="173"/>
      <c r="Q129" s="173"/>
      <c r="R129" s="173"/>
      <c r="S129" s="173"/>
      <c r="T129" s="174"/>
      <c r="AT129" s="175" t="s">
        <v>193</v>
      </c>
      <c r="AU129" s="175" t="s">
        <v>73</v>
      </c>
      <c r="AV129" s="9" t="s">
        <v>80</v>
      </c>
      <c r="AW129" s="9" t="s">
        <v>35</v>
      </c>
      <c r="AX129" s="9" t="s">
        <v>73</v>
      </c>
      <c r="AY129" s="175" t="s">
        <v>146</v>
      </c>
    </row>
    <row r="130" spans="2:65" s="10" customFormat="1" ht="11.25">
      <c r="B130" s="176"/>
      <c r="C130" s="177"/>
      <c r="D130" s="162" t="s">
        <v>193</v>
      </c>
      <c r="E130" s="178" t="s">
        <v>1</v>
      </c>
      <c r="F130" s="179" t="s">
        <v>241</v>
      </c>
      <c r="G130" s="177"/>
      <c r="H130" s="180">
        <v>440.43099999999998</v>
      </c>
      <c r="I130" s="181"/>
      <c r="J130" s="177"/>
      <c r="K130" s="177"/>
      <c r="L130" s="182"/>
      <c r="M130" s="183"/>
      <c r="N130" s="184"/>
      <c r="O130" s="184"/>
      <c r="P130" s="184"/>
      <c r="Q130" s="184"/>
      <c r="R130" s="184"/>
      <c r="S130" s="184"/>
      <c r="T130" s="185"/>
      <c r="AT130" s="186" t="s">
        <v>193</v>
      </c>
      <c r="AU130" s="186" t="s">
        <v>73</v>
      </c>
      <c r="AV130" s="10" t="s">
        <v>82</v>
      </c>
      <c r="AW130" s="10" t="s">
        <v>35</v>
      </c>
      <c r="AX130" s="10" t="s">
        <v>80</v>
      </c>
      <c r="AY130" s="186" t="s">
        <v>146</v>
      </c>
    </row>
    <row r="131" spans="2:65" s="1" customFormat="1" ht="22.5" customHeight="1">
      <c r="B131" s="31"/>
      <c r="C131" s="150" t="s">
        <v>242</v>
      </c>
      <c r="D131" s="150" t="s">
        <v>140</v>
      </c>
      <c r="E131" s="151" t="s">
        <v>243</v>
      </c>
      <c r="F131" s="152" t="s">
        <v>244</v>
      </c>
      <c r="G131" s="153" t="s">
        <v>190</v>
      </c>
      <c r="H131" s="154">
        <v>269.15199999999999</v>
      </c>
      <c r="I131" s="155"/>
      <c r="J131" s="156">
        <f>ROUND(I131*H131,2)</f>
        <v>0</v>
      </c>
      <c r="K131" s="152" t="s">
        <v>144</v>
      </c>
      <c r="L131" s="35"/>
      <c r="M131" s="157" t="s">
        <v>1</v>
      </c>
      <c r="N131" s="158" t="s">
        <v>44</v>
      </c>
      <c r="O131" s="57"/>
      <c r="P131" s="159">
        <f>O131*H131</f>
        <v>0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AR131" s="14" t="s">
        <v>145</v>
      </c>
      <c r="AT131" s="14" t="s">
        <v>140</v>
      </c>
      <c r="AU131" s="14" t="s">
        <v>73</v>
      </c>
      <c r="AY131" s="14" t="s">
        <v>146</v>
      </c>
      <c r="BE131" s="161">
        <f>IF(N131="základní",J131,0)</f>
        <v>0</v>
      </c>
      <c r="BF131" s="161">
        <f>IF(N131="snížená",J131,0)</f>
        <v>0</v>
      </c>
      <c r="BG131" s="161">
        <f>IF(N131="zákl. přenesená",J131,0)</f>
        <v>0</v>
      </c>
      <c r="BH131" s="161">
        <f>IF(N131="sníž. přenesená",J131,0)</f>
        <v>0</v>
      </c>
      <c r="BI131" s="161">
        <f>IF(N131="nulová",J131,0)</f>
        <v>0</v>
      </c>
      <c r="BJ131" s="14" t="s">
        <v>80</v>
      </c>
      <c r="BK131" s="161">
        <f>ROUND(I131*H131,2)</f>
        <v>0</v>
      </c>
      <c r="BL131" s="14" t="s">
        <v>145</v>
      </c>
      <c r="BM131" s="14" t="s">
        <v>245</v>
      </c>
    </row>
    <row r="132" spans="2:65" s="1" customFormat="1" ht="19.5">
      <c r="B132" s="31"/>
      <c r="C132" s="32"/>
      <c r="D132" s="162" t="s">
        <v>148</v>
      </c>
      <c r="E132" s="32"/>
      <c r="F132" s="163" t="s">
        <v>246</v>
      </c>
      <c r="G132" s="32"/>
      <c r="H132" s="32"/>
      <c r="I132" s="109"/>
      <c r="J132" s="32"/>
      <c r="K132" s="32"/>
      <c r="L132" s="35"/>
      <c r="M132" s="164"/>
      <c r="N132" s="57"/>
      <c r="O132" s="57"/>
      <c r="P132" s="57"/>
      <c r="Q132" s="57"/>
      <c r="R132" s="57"/>
      <c r="S132" s="57"/>
      <c r="T132" s="58"/>
      <c r="AT132" s="14" t="s">
        <v>148</v>
      </c>
      <c r="AU132" s="14" t="s">
        <v>73</v>
      </c>
    </row>
    <row r="133" spans="2:65" s="1" customFormat="1" ht="19.5">
      <c r="B133" s="31"/>
      <c r="C133" s="32"/>
      <c r="D133" s="162" t="s">
        <v>150</v>
      </c>
      <c r="E133" s="32"/>
      <c r="F133" s="165" t="s">
        <v>247</v>
      </c>
      <c r="G133" s="32"/>
      <c r="H133" s="32"/>
      <c r="I133" s="109"/>
      <c r="J133" s="32"/>
      <c r="K133" s="32"/>
      <c r="L133" s="35"/>
      <c r="M133" s="164"/>
      <c r="N133" s="57"/>
      <c r="O133" s="57"/>
      <c r="P133" s="57"/>
      <c r="Q133" s="57"/>
      <c r="R133" s="57"/>
      <c r="S133" s="57"/>
      <c r="T133" s="58"/>
      <c r="AT133" s="14" t="s">
        <v>150</v>
      </c>
      <c r="AU133" s="14" t="s">
        <v>73</v>
      </c>
    </row>
    <row r="134" spans="2:65" s="9" customFormat="1" ht="11.25">
      <c r="B134" s="166"/>
      <c r="C134" s="167"/>
      <c r="D134" s="162" t="s">
        <v>193</v>
      </c>
      <c r="E134" s="168" t="s">
        <v>1</v>
      </c>
      <c r="F134" s="169" t="s">
        <v>248</v>
      </c>
      <c r="G134" s="167"/>
      <c r="H134" s="168" t="s">
        <v>1</v>
      </c>
      <c r="I134" s="170"/>
      <c r="J134" s="167"/>
      <c r="K134" s="167"/>
      <c r="L134" s="171"/>
      <c r="M134" s="172"/>
      <c r="N134" s="173"/>
      <c r="O134" s="173"/>
      <c r="P134" s="173"/>
      <c r="Q134" s="173"/>
      <c r="R134" s="173"/>
      <c r="S134" s="173"/>
      <c r="T134" s="174"/>
      <c r="AT134" s="175" t="s">
        <v>193</v>
      </c>
      <c r="AU134" s="175" t="s">
        <v>73</v>
      </c>
      <c r="AV134" s="9" t="s">
        <v>80</v>
      </c>
      <c r="AW134" s="9" t="s">
        <v>35</v>
      </c>
      <c r="AX134" s="9" t="s">
        <v>73</v>
      </c>
      <c r="AY134" s="175" t="s">
        <v>146</v>
      </c>
    </row>
    <row r="135" spans="2:65" s="10" customFormat="1" ht="11.25">
      <c r="B135" s="176"/>
      <c r="C135" s="177"/>
      <c r="D135" s="162" t="s">
        <v>193</v>
      </c>
      <c r="E135" s="178" t="s">
        <v>1</v>
      </c>
      <c r="F135" s="179" t="s">
        <v>249</v>
      </c>
      <c r="G135" s="177"/>
      <c r="H135" s="180">
        <v>269.15199999999999</v>
      </c>
      <c r="I135" s="181"/>
      <c r="J135" s="177"/>
      <c r="K135" s="177"/>
      <c r="L135" s="182"/>
      <c r="M135" s="183"/>
      <c r="N135" s="184"/>
      <c r="O135" s="184"/>
      <c r="P135" s="184"/>
      <c r="Q135" s="184"/>
      <c r="R135" s="184"/>
      <c r="S135" s="184"/>
      <c r="T135" s="185"/>
      <c r="AT135" s="186" t="s">
        <v>193</v>
      </c>
      <c r="AU135" s="186" t="s">
        <v>73</v>
      </c>
      <c r="AV135" s="10" t="s">
        <v>82</v>
      </c>
      <c r="AW135" s="10" t="s">
        <v>35</v>
      </c>
      <c r="AX135" s="10" t="s">
        <v>80</v>
      </c>
      <c r="AY135" s="186" t="s">
        <v>146</v>
      </c>
    </row>
    <row r="136" spans="2:65" s="1" customFormat="1" ht="22.5" customHeight="1">
      <c r="B136" s="31"/>
      <c r="C136" s="150" t="s">
        <v>250</v>
      </c>
      <c r="D136" s="150" t="s">
        <v>140</v>
      </c>
      <c r="E136" s="151" t="s">
        <v>251</v>
      </c>
      <c r="F136" s="152" t="s">
        <v>252</v>
      </c>
      <c r="G136" s="153" t="s">
        <v>253</v>
      </c>
      <c r="H136" s="154">
        <v>160</v>
      </c>
      <c r="I136" s="155"/>
      <c r="J136" s="156">
        <f>ROUND(I136*H136,2)</f>
        <v>0</v>
      </c>
      <c r="K136" s="152" t="s">
        <v>144</v>
      </c>
      <c r="L136" s="35"/>
      <c r="M136" s="157" t="s">
        <v>1</v>
      </c>
      <c r="N136" s="158" t="s">
        <v>44</v>
      </c>
      <c r="O136" s="57"/>
      <c r="P136" s="159">
        <f>O136*H136</f>
        <v>0</v>
      </c>
      <c r="Q136" s="159">
        <v>0</v>
      </c>
      <c r="R136" s="159">
        <f>Q136*H136</f>
        <v>0</v>
      </c>
      <c r="S136" s="159">
        <v>0</v>
      </c>
      <c r="T136" s="160">
        <f>S136*H136</f>
        <v>0</v>
      </c>
      <c r="AR136" s="14" t="s">
        <v>145</v>
      </c>
      <c r="AT136" s="14" t="s">
        <v>140</v>
      </c>
      <c r="AU136" s="14" t="s">
        <v>73</v>
      </c>
      <c r="AY136" s="14" t="s">
        <v>146</v>
      </c>
      <c r="BE136" s="161">
        <f>IF(N136="základní",J136,0)</f>
        <v>0</v>
      </c>
      <c r="BF136" s="161">
        <f>IF(N136="snížená",J136,0)</f>
        <v>0</v>
      </c>
      <c r="BG136" s="161">
        <f>IF(N136="zákl. přenesená",J136,0)</f>
        <v>0</v>
      </c>
      <c r="BH136" s="161">
        <f>IF(N136="sníž. přenesená",J136,0)</f>
        <v>0</v>
      </c>
      <c r="BI136" s="161">
        <f>IF(N136="nulová",J136,0)</f>
        <v>0</v>
      </c>
      <c r="BJ136" s="14" t="s">
        <v>80</v>
      </c>
      <c r="BK136" s="161">
        <f>ROUND(I136*H136,2)</f>
        <v>0</v>
      </c>
      <c r="BL136" s="14" t="s">
        <v>145</v>
      </c>
      <c r="BM136" s="14" t="s">
        <v>254</v>
      </c>
    </row>
    <row r="137" spans="2:65" s="1" customFormat="1" ht="19.5">
      <c r="B137" s="31"/>
      <c r="C137" s="32"/>
      <c r="D137" s="162" t="s">
        <v>148</v>
      </c>
      <c r="E137" s="32"/>
      <c r="F137" s="163" t="s">
        <v>255</v>
      </c>
      <c r="G137" s="32"/>
      <c r="H137" s="32"/>
      <c r="I137" s="109"/>
      <c r="J137" s="32"/>
      <c r="K137" s="32"/>
      <c r="L137" s="35"/>
      <c r="M137" s="164"/>
      <c r="N137" s="57"/>
      <c r="O137" s="57"/>
      <c r="P137" s="57"/>
      <c r="Q137" s="57"/>
      <c r="R137" s="57"/>
      <c r="S137" s="57"/>
      <c r="T137" s="58"/>
      <c r="AT137" s="14" t="s">
        <v>148</v>
      </c>
      <c r="AU137" s="14" t="s">
        <v>73</v>
      </c>
    </row>
    <row r="138" spans="2:65" s="1" customFormat="1" ht="19.5">
      <c r="B138" s="31"/>
      <c r="C138" s="32"/>
      <c r="D138" s="162" t="s">
        <v>150</v>
      </c>
      <c r="E138" s="32"/>
      <c r="F138" s="165" t="s">
        <v>256</v>
      </c>
      <c r="G138" s="32"/>
      <c r="H138" s="32"/>
      <c r="I138" s="109"/>
      <c r="J138" s="32"/>
      <c r="K138" s="32"/>
      <c r="L138" s="35"/>
      <c r="M138" s="164"/>
      <c r="N138" s="57"/>
      <c r="O138" s="57"/>
      <c r="P138" s="57"/>
      <c r="Q138" s="57"/>
      <c r="R138" s="57"/>
      <c r="S138" s="57"/>
      <c r="T138" s="58"/>
      <c r="AT138" s="14" t="s">
        <v>150</v>
      </c>
      <c r="AU138" s="14" t="s">
        <v>73</v>
      </c>
    </row>
    <row r="139" spans="2:65" s="1" customFormat="1" ht="22.5" customHeight="1">
      <c r="B139" s="31"/>
      <c r="C139" s="150" t="s">
        <v>257</v>
      </c>
      <c r="D139" s="150" t="s">
        <v>140</v>
      </c>
      <c r="E139" s="151" t="s">
        <v>258</v>
      </c>
      <c r="F139" s="152" t="s">
        <v>259</v>
      </c>
      <c r="G139" s="153" t="s">
        <v>161</v>
      </c>
      <c r="H139" s="154">
        <v>0.61399999999999999</v>
      </c>
      <c r="I139" s="155"/>
      <c r="J139" s="156">
        <f>ROUND(I139*H139,2)</f>
        <v>0</v>
      </c>
      <c r="K139" s="152" t="s">
        <v>144</v>
      </c>
      <c r="L139" s="35"/>
      <c r="M139" s="157" t="s">
        <v>1</v>
      </c>
      <c r="N139" s="158" t="s">
        <v>44</v>
      </c>
      <c r="O139" s="57"/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AR139" s="14" t="s">
        <v>145</v>
      </c>
      <c r="AT139" s="14" t="s">
        <v>140</v>
      </c>
      <c r="AU139" s="14" t="s">
        <v>73</v>
      </c>
      <c r="AY139" s="14" t="s">
        <v>146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4" t="s">
        <v>80</v>
      </c>
      <c r="BK139" s="161">
        <f>ROUND(I139*H139,2)</f>
        <v>0</v>
      </c>
      <c r="BL139" s="14" t="s">
        <v>145</v>
      </c>
      <c r="BM139" s="14" t="s">
        <v>260</v>
      </c>
    </row>
    <row r="140" spans="2:65" s="1" customFormat="1" ht="39">
      <c r="B140" s="31"/>
      <c r="C140" s="32"/>
      <c r="D140" s="162" t="s">
        <v>148</v>
      </c>
      <c r="E140" s="32"/>
      <c r="F140" s="163" t="s">
        <v>261</v>
      </c>
      <c r="G140" s="32"/>
      <c r="H140" s="32"/>
      <c r="I140" s="109"/>
      <c r="J140" s="32"/>
      <c r="K140" s="32"/>
      <c r="L140" s="35"/>
      <c r="M140" s="164"/>
      <c r="N140" s="57"/>
      <c r="O140" s="57"/>
      <c r="P140" s="57"/>
      <c r="Q140" s="57"/>
      <c r="R140" s="57"/>
      <c r="S140" s="57"/>
      <c r="T140" s="58"/>
      <c r="AT140" s="14" t="s">
        <v>148</v>
      </c>
      <c r="AU140" s="14" t="s">
        <v>73</v>
      </c>
    </row>
    <row r="141" spans="2:65" s="1" customFormat="1" ht="29.25">
      <c r="B141" s="31"/>
      <c r="C141" s="32"/>
      <c r="D141" s="162" t="s">
        <v>150</v>
      </c>
      <c r="E141" s="32"/>
      <c r="F141" s="165" t="s">
        <v>262</v>
      </c>
      <c r="G141" s="32"/>
      <c r="H141" s="32"/>
      <c r="I141" s="109"/>
      <c r="J141" s="32"/>
      <c r="K141" s="32"/>
      <c r="L141" s="35"/>
      <c r="M141" s="164"/>
      <c r="N141" s="57"/>
      <c r="O141" s="57"/>
      <c r="P141" s="57"/>
      <c r="Q141" s="57"/>
      <c r="R141" s="57"/>
      <c r="S141" s="57"/>
      <c r="T141" s="58"/>
      <c r="AT141" s="14" t="s">
        <v>150</v>
      </c>
      <c r="AU141" s="14" t="s">
        <v>73</v>
      </c>
    </row>
    <row r="142" spans="2:65" s="1" customFormat="1" ht="22.5" customHeight="1">
      <c r="B142" s="31"/>
      <c r="C142" s="150" t="s">
        <v>263</v>
      </c>
      <c r="D142" s="150" t="s">
        <v>140</v>
      </c>
      <c r="E142" s="151" t="s">
        <v>264</v>
      </c>
      <c r="F142" s="152" t="s">
        <v>265</v>
      </c>
      <c r="G142" s="153" t="s">
        <v>266</v>
      </c>
      <c r="H142" s="154">
        <v>6</v>
      </c>
      <c r="I142" s="155"/>
      <c r="J142" s="156">
        <f>ROUND(I142*H142,2)</f>
        <v>0</v>
      </c>
      <c r="K142" s="152" t="s">
        <v>144</v>
      </c>
      <c r="L142" s="35"/>
      <c r="M142" s="157" t="s">
        <v>1</v>
      </c>
      <c r="N142" s="158" t="s">
        <v>44</v>
      </c>
      <c r="O142" s="57"/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AR142" s="14" t="s">
        <v>145</v>
      </c>
      <c r="AT142" s="14" t="s">
        <v>140</v>
      </c>
      <c r="AU142" s="14" t="s">
        <v>73</v>
      </c>
      <c r="AY142" s="14" t="s">
        <v>146</v>
      </c>
      <c r="BE142" s="161">
        <f>IF(N142="základní",J142,0)</f>
        <v>0</v>
      </c>
      <c r="BF142" s="161">
        <f>IF(N142="snížená",J142,0)</f>
        <v>0</v>
      </c>
      <c r="BG142" s="161">
        <f>IF(N142="zákl. přenesená",J142,0)</f>
        <v>0</v>
      </c>
      <c r="BH142" s="161">
        <f>IF(N142="sníž. přenesená",J142,0)</f>
        <v>0</v>
      </c>
      <c r="BI142" s="161">
        <f>IF(N142="nulová",J142,0)</f>
        <v>0</v>
      </c>
      <c r="BJ142" s="14" t="s">
        <v>80</v>
      </c>
      <c r="BK142" s="161">
        <f>ROUND(I142*H142,2)</f>
        <v>0</v>
      </c>
      <c r="BL142" s="14" t="s">
        <v>145</v>
      </c>
      <c r="BM142" s="14" t="s">
        <v>267</v>
      </c>
    </row>
    <row r="143" spans="2:65" s="1" customFormat="1" ht="39">
      <c r="B143" s="31"/>
      <c r="C143" s="32"/>
      <c r="D143" s="162" t="s">
        <v>148</v>
      </c>
      <c r="E143" s="32"/>
      <c r="F143" s="163" t="s">
        <v>268</v>
      </c>
      <c r="G143" s="32"/>
      <c r="H143" s="32"/>
      <c r="I143" s="109"/>
      <c r="J143" s="32"/>
      <c r="K143" s="32"/>
      <c r="L143" s="35"/>
      <c r="M143" s="164"/>
      <c r="N143" s="57"/>
      <c r="O143" s="57"/>
      <c r="P143" s="57"/>
      <c r="Q143" s="57"/>
      <c r="R143" s="57"/>
      <c r="S143" s="57"/>
      <c r="T143" s="58"/>
      <c r="AT143" s="14" t="s">
        <v>148</v>
      </c>
      <c r="AU143" s="14" t="s">
        <v>73</v>
      </c>
    </row>
    <row r="144" spans="2:65" s="1" customFormat="1" ht="22.5" customHeight="1">
      <c r="B144" s="31"/>
      <c r="C144" s="150" t="s">
        <v>269</v>
      </c>
      <c r="D144" s="150" t="s">
        <v>140</v>
      </c>
      <c r="E144" s="151" t="s">
        <v>270</v>
      </c>
      <c r="F144" s="152" t="s">
        <v>271</v>
      </c>
      <c r="G144" s="153" t="s">
        <v>266</v>
      </c>
      <c r="H144" s="154">
        <v>14</v>
      </c>
      <c r="I144" s="155"/>
      <c r="J144" s="156">
        <f>ROUND(I144*H144,2)</f>
        <v>0</v>
      </c>
      <c r="K144" s="152" t="s">
        <v>144</v>
      </c>
      <c r="L144" s="35"/>
      <c r="M144" s="157" t="s">
        <v>1</v>
      </c>
      <c r="N144" s="158" t="s">
        <v>44</v>
      </c>
      <c r="O144" s="57"/>
      <c r="P144" s="159">
        <f>O144*H144</f>
        <v>0</v>
      </c>
      <c r="Q144" s="159">
        <v>0</v>
      </c>
      <c r="R144" s="159">
        <f>Q144*H144</f>
        <v>0</v>
      </c>
      <c r="S144" s="159">
        <v>0</v>
      </c>
      <c r="T144" s="160">
        <f>S144*H144</f>
        <v>0</v>
      </c>
      <c r="AR144" s="14" t="s">
        <v>145</v>
      </c>
      <c r="AT144" s="14" t="s">
        <v>140</v>
      </c>
      <c r="AU144" s="14" t="s">
        <v>73</v>
      </c>
      <c r="AY144" s="14" t="s">
        <v>146</v>
      </c>
      <c r="BE144" s="161">
        <f>IF(N144="základní",J144,0)</f>
        <v>0</v>
      </c>
      <c r="BF144" s="161">
        <f>IF(N144="snížená",J144,0)</f>
        <v>0</v>
      </c>
      <c r="BG144" s="161">
        <f>IF(N144="zákl. přenesená",J144,0)</f>
        <v>0</v>
      </c>
      <c r="BH144" s="161">
        <f>IF(N144="sníž. přenesená",J144,0)</f>
        <v>0</v>
      </c>
      <c r="BI144" s="161">
        <f>IF(N144="nulová",J144,0)</f>
        <v>0</v>
      </c>
      <c r="BJ144" s="14" t="s">
        <v>80</v>
      </c>
      <c r="BK144" s="161">
        <f>ROUND(I144*H144,2)</f>
        <v>0</v>
      </c>
      <c r="BL144" s="14" t="s">
        <v>145</v>
      </c>
      <c r="BM144" s="14" t="s">
        <v>272</v>
      </c>
    </row>
    <row r="145" spans="2:65" s="1" customFormat="1" ht="39">
      <c r="B145" s="31"/>
      <c r="C145" s="32"/>
      <c r="D145" s="162" t="s">
        <v>148</v>
      </c>
      <c r="E145" s="32"/>
      <c r="F145" s="163" t="s">
        <v>273</v>
      </c>
      <c r="G145" s="32"/>
      <c r="H145" s="32"/>
      <c r="I145" s="109"/>
      <c r="J145" s="32"/>
      <c r="K145" s="32"/>
      <c r="L145" s="35"/>
      <c r="M145" s="164"/>
      <c r="N145" s="57"/>
      <c r="O145" s="57"/>
      <c r="P145" s="57"/>
      <c r="Q145" s="57"/>
      <c r="R145" s="57"/>
      <c r="S145" s="57"/>
      <c r="T145" s="58"/>
      <c r="AT145" s="14" t="s">
        <v>148</v>
      </c>
      <c r="AU145" s="14" t="s">
        <v>73</v>
      </c>
    </row>
    <row r="146" spans="2:65" s="1" customFormat="1" ht="22.5" customHeight="1">
      <c r="B146" s="31"/>
      <c r="C146" s="150" t="s">
        <v>274</v>
      </c>
      <c r="D146" s="150" t="s">
        <v>140</v>
      </c>
      <c r="E146" s="151" t="s">
        <v>275</v>
      </c>
      <c r="F146" s="152" t="s">
        <v>276</v>
      </c>
      <c r="G146" s="153" t="s">
        <v>253</v>
      </c>
      <c r="H146" s="154">
        <v>1328</v>
      </c>
      <c r="I146" s="155"/>
      <c r="J146" s="156">
        <f>ROUND(I146*H146,2)</f>
        <v>0</v>
      </c>
      <c r="K146" s="152" t="s">
        <v>144</v>
      </c>
      <c r="L146" s="35"/>
      <c r="M146" s="157" t="s">
        <v>1</v>
      </c>
      <c r="N146" s="158" t="s">
        <v>44</v>
      </c>
      <c r="O146" s="57"/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AR146" s="14" t="s">
        <v>145</v>
      </c>
      <c r="AT146" s="14" t="s">
        <v>140</v>
      </c>
      <c r="AU146" s="14" t="s">
        <v>73</v>
      </c>
      <c r="AY146" s="14" t="s">
        <v>146</v>
      </c>
      <c r="BE146" s="161">
        <f>IF(N146="základní",J146,0)</f>
        <v>0</v>
      </c>
      <c r="BF146" s="161">
        <f>IF(N146="snížená",J146,0)</f>
        <v>0</v>
      </c>
      <c r="BG146" s="161">
        <f>IF(N146="zákl. přenesená",J146,0)</f>
        <v>0</v>
      </c>
      <c r="BH146" s="161">
        <f>IF(N146="sníž. přenesená",J146,0)</f>
        <v>0</v>
      </c>
      <c r="BI146" s="161">
        <f>IF(N146="nulová",J146,0)</f>
        <v>0</v>
      </c>
      <c r="BJ146" s="14" t="s">
        <v>80</v>
      </c>
      <c r="BK146" s="161">
        <f>ROUND(I146*H146,2)</f>
        <v>0</v>
      </c>
      <c r="BL146" s="14" t="s">
        <v>145</v>
      </c>
      <c r="BM146" s="14" t="s">
        <v>277</v>
      </c>
    </row>
    <row r="147" spans="2:65" s="1" customFormat="1" ht="29.25">
      <c r="B147" s="31"/>
      <c r="C147" s="32"/>
      <c r="D147" s="162" t="s">
        <v>148</v>
      </c>
      <c r="E147" s="32"/>
      <c r="F147" s="163" t="s">
        <v>278</v>
      </c>
      <c r="G147" s="32"/>
      <c r="H147" s="32"/>
      <c r="I147" s="109"/>
      <c r="J147" s="32"/>
      <c r="K147" s="32"/>
      <c r="L147" s="35"/>
      <c r="M147" s="164"/>
      <c r="N147" s="57"/>
      <c r="O147" s="57"/>
      <c r="P147" s="57"/>
      <c r="Q147" s="57"/>
      <c r="R147" s="57"/>
      <c r="S147" s="57"/>
      <c r="T147" s="58"/>
      <c r="AT147" s="14" t="s">
        <v>148</v>
      </c>
      <c r="AU147" s="14" t="s">
        <v>73</v>
      </c>
    </row>
    <row r="148" spans="2:65" s="1" customFormat="1" ht="19.5">
      <c r="B148" s="31"/>
      <c r="C148" s="32"/>
      <c r="D148" s="162" t="s">
        <v>150</v>
      </c>
      <c r="E148" s="32"/>
      <c r="F148" s="165" t="s">
        <v>279</v>
      </c>
      <c r="G148" s="32"/>
      <c r="H148" s="32"/>
      <c r="I148" s="109"/>
      <c r="J148" s="32"/>
      <c r="K148" s="32"/>
      <c r="L148" s="35"/>
      <c r="M148" s="164"/>
      <c r="N148" s="57"/>
      <c r="O148" s="57"/>
      <c r="P148" s="57"/>
      <c r="Q148" s="57"/>
      <c r="R148" s="57"/>
      <c r="S148" s="57"/>
      <c r="T148" s="58"/>
      <c r="AT148" s="14" t="s">
        <v>150</v>
      </c>
      <c r="AU148" s="14" t="s">
        <v>73</v>
      </c>
    </row>
    <row r="149" spans="2:65" s="1" customFormat="1" ht="22.5" customHeight="1">
      <c r="B149" s="31"/>
      <c r="C149" s="150" t="s">
        <v>280</v>
      </c>
      <c r="D149" s="150" t="s">
        <v>140</v>
      </c>
      <c r="E149" s="151" t="s">
        <v>281</v>
      </c>
      <c r="F149" s="152" t="s">
        <v>282</v>
      </c>
      <c r="G149" s="153" t="s">
        <v>253</v>
      </c>
      <c r="H149" s="154">
        <v>100</v>
      </c>
      <c r="I149" s="155"/>
      <c r="J149" s="156">
        <f>ROUND(I149*H149,2)</f>
        <v>0</v>
      </c>
      <c r="K149" s="152" t="s">
        <v>144</v>
      </c>
      <c r="L149" s="35"/>
      <c r="M149" s="157" t="s">
        <v>1</v>
      </c>
      <c r="N149" s="158" t="s">
        <v>44</v>
      </c>
      <c r="O149" s="57"/>
      <c r="P149" s="159">
        <f>O149*H149</f>
        <v>0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AR149" s="14" t="s">
        <v>145</v>
      </c>
      <c r="AT149" s="14" t="s">
        <v>140</v>
      </c>
      <c r="AU149" s="14" t="s">
        <v>73</v>
      </c>
      <c r="AY149" s="14" t="s">
        <v>146</v>
      </c>
      <c r="BE149" s="161">
        <f>IF(N149="základní",J149,0)</f>
        <v>0</v>
      </c>
      <c r="BF149" s="161">
        <f>IF(N149="snížená",J149,0)</f>
        <v>0</v>
      </c>
      <c r="BG149" s="161">
        <f>IF(N149="zákl. přenesená",J149,0)</f>
        <v>0</v>
      </c>
      <c r="BH149" s="161">
        <f>IF(N149="sníž. přenesená",J149,0)</f>
        <v>0</v>
      </c>
      <c r="BI149" s="161">
        <f>IF(N149="nulová",J149,0)</f>
        <v>0</v>
      </c>
      <c r="BJ149" s="14" t="s">
        <v>80</v>
      </c>
      <c r="BK149" s="161">
        <f>ROUND(I149*H149,2)</f>
        <v>0</v>
      </c>
      <c r="BL149" s="14" t="s">
        <v>145</v>
      </c>
      <c r="BM149" s="14" t="s">
        <v>283</v>
      </c>
    </row>
    <row r="150" spans="2:65" s="1" customFormat="1" ht="29.25">
      <c r="B150" s="31"/>
      <c r="C150" s="32"/>
      <c r="D150" s="162" t="s">
        <v>148</v>
      </c>
      <c r="E150" s="32"/>
      <c r="F150" s="163" t="s">
        <v>284</v>
      </c>
      <c r="G150" s="32"/>
      <c r="H150" s="32"/>
      <c r="I150" s="109"/>
      <c r="J150" s="32"/>
      <c r="K150" s="32"/>
      <c r="L150" s="35"/>
      <c r="M150" s="164"/>
      <c r="N150" s="57"/>
      <c r="O150" s="57"/>
      <c r="P150" s="57"/>
      <c r="Q150" s="57"/>
      <c r="R150" s="57"/>
      <c r="S150" s="57"/>
      <c r="T150" s="58"/>
      <c r="AT150" s="14" t="s">
        <v>148</v>
      </c>
      <c r="AU150" s="14" t="s">
        <v>73</v>
      </c>
    </row>
    <row r="151" spans="2:65" s="1" customFormat="1" ht="29.25">
      <c r="B151" s="31"/>
      <c r="C151" s="32"/>
      <c r="D151" s="162" t="s">
        <v>150</v>
      </c>
      <c r="E151" s="32"/>
      <c r="F151" s="165" t="s">
        <v>285</v>
      </c>
      <c r="G151" s="32"/>
      <c r="H151" s="32"/>
      <c r="I151" s="109"/>
      <c r="J151" s="32"/>
      <c r="K151" s="32"/>
      <c r="L151" s="35"/>
      <c r="M151" s="164"/>
      <c r="N151" s="57"/>
      <c r="O151" s="57"/>
      <c r="P151" s="57"/>
      <c r="Q151" s="57"/>
      <c r="R151" s="57"/>
      <c r="S151" s="57"/>
      <c r="T151" s="58"/>
      <c r="AT151" s="14" t="s">
        <v>150</v>
      </c>
      <c r="AU151" s="14" t="s">
        <v>73</v>
      </c>
    </row>
    <row r="152" spans="2:65" s="1" customFormat="1" ht="22.5" customHeight="1">
      <c r="B152" s="31"/>
      <c r="C152" s="150" t="s">
        <v>286</v>
      </c>
      <c r="D152" s="150" t="s">
        <v>140</v>
      </c>
      <c r="E152" s="151" t="s">
        <v>287</v>
      </c>
      <c r="F152" s="152" t="s">
        <v>288</v>
      </c>
      <c r="G152" s="153" t="s">
        <v>253</v>
      </c>
      <c r="H152" s="154">
        <v>100</v>
      </c>
      <c r="I152" s="155"/>
      <c r="J152" s="156">
        <f>ROUND(I152*H152,2)</f>
        <v>0</v>
      </c>
      <c r="K152" s="152" t="s">
        <v>144</v>
      </c>
      <c r="L152" s="35"/>
      <c r="M152" s="157" t="s">
        <v>1</v>
      </c>
      <c r="N152" s="158" t="s">
        <v>44</v>
      </c>
      <c r="O152" s="57"/>
      <c r="P152" s="159">
        <f>O152*H152</f>
        <v>0</v>
      </c>
      <c r="Q152" s="159">
        <v>0</v>
      </c>
      <c r="R152" s="159">
        <f>Q152*H152</f>
        <v>0</v>
      </c>
      <c r="S152" s="159">
        <v>0</v>
      </c>
      <c r="T152" s="160">
        <f>S152*H152</f>
        <v>0</v>
      </c>
      <c r="AR152" s="14" t="s">
        <v>145</v>
      </c>
      <c r="AT152" s="14" t="s">
        <v>140</v>
      </c>
      <c r="AU152" s="14" t="s">
        <v>73</v>
      </c>
      <c r="AY152" s="14" t="s">
        <v>146</v>
      </c>
      <c r="BE152" s="161">
        <f>IF(N152="základní",J152,0)</f>
        <v>0</v>
      </c>
      <c r="BF152" s="161">
        <f>IF(N152="snížená",J152,0)</f>
        <v>0</v>
      </c>
      <c r="BG152" s="161">
        <f>IF(N152="zákl. přenesená",J152,0)</f>
        <v>0</v>
      </c>
      <c r="BH152" s="161">
        <f>IF(N152="sníž. přenesená",J152,0)</f>
        <v>0</v>
      </c>
      <c r="BI152" s="161">
        <f>IF(N152="nulová",J152,0)</f>
        <v>0</v>
      </c>
      <c r="BJ152" s="14" t="s">
        <v>80</v>
      </c>
      <c r="BK152" s="161">
        <f>ROUND(I152*H152,2)</f>
        <v>0</v>
      </c>
      <c r="BL152" s="14" t="s">
        <v>145</v>
      </c>
      <c r="BM152" s="14" t="s">
        <v>289</v>
      </c>
    </row>
    <row r="153" spans="2:65" s="1" customFormat="1" ht="29.25">
      <c r="B153" s="31"/>
      <c r="C153" s="32"/>
      <c r="D153" s="162" t="s">
        <v>148</v>
      </c>
      <c r="E153" s="32"/>
      <c r="F153" s="163" t="s">
        <v>290</v>
      </c>
      <c r="G153" s="32"/>
      <c r="H153" s="32"/>
      <c r="I153" s="109"/>
      <c r="J153" s="32"/>
      <c r="K153" s="32"/>
      <c r="L153" s="35"/>
      <c r="M153" s="164"/>
      <c r="N153" s="57"/>
      <c r="O153" s="57"/>
      <c r="P153" s="57"/>
      <c r="Q153" s="57"/>
      <c r="R153" s="57"/>
      <c r="S153" s="57"/>
      <c r="T153" s="58"/>
      <c r="AT153" s="14" t="s">
        <v>148</v>
      </c>
      <c r="AU153" s="14" t="s">
        <v>73</v>
      </c>
    </row>
    <row r="154" spans="2:65" s="1" customFormat="1" ht="29.25">
      <c r="B154" s="31"/>
      <c r="C154" s="32"/>
      <c r="D154" s="162" t="s">
        <v>150</v>
      </c>
      <c r="E154" s="32"/>
      <c r="F154" s="165" t="s">
        <v>285</v>
      </c>
      <c r="G154" s="32"/>
      <c r="H154" s="32"/>
      <c r="I154" s="109"/>
      <c r="J154" s="32"/>
      <c r="K154" s="32"/>
      <c r="L154" s="35"/>
      <c r="M154" s="164"/>
      <c r="N154" s="57"/>
      <c r="O154" s="57"/>
      <c r="P154" s="57"/>
      <c r="Q154" s="57"/>
      <c r="R154" s="57"/>
      <c r="S154" s="57"/>
      <c r="T154" s="58"/>
      <c r="AT154" s="14" t="s">
        <v>150</v>
      </c>
      <c r="AU154" s="14" t="s">
        <v>73</v>
      </c>
    </row>
    <row r="155" spans="2:65" s="1" customFormat="1" ht="22.5" customHeight="1">
      <c r="B155" s="31"/>
      <c r="C155" s="150" t="s">
        <v>291</v>
      </c>
      <c r="D155" s="150" t="s">
        <v>140</v>
      </c>
      <c r="E155" s="151" t="s">
        <v>292</v>
      </c>
      <c r="F155" s="152" t="s">
        <v>293</v>
      </c>
      <c r="G155" s="153" t="s">
        <v>155</v>
      </c>
      <c r="H155" s="154">
        <v>26</v>
      </c>
      <c r="I155" s="155"/>
      <c r="J155" s="156">
        <f>ROUND(I155*H155,2)</f>
        <v>0</v>
      </c>
      <c r="K155" s="152" t="s">
        <v>144</v>
      </c>
      <c r="L155" s="35"/>
      <c r="M155" s="157" t="s">
        <v>1</v>
      </c>
      <c r="N155" s="158" t="s">
        <v>44</v>
      </c>
      <c r="O155" s="57"/>
      <c r="P155" s="159">
        <f>O155*H155</f>
        <v>0</v>
      </c>
      <c r="Q155" s="159">
        <v>0</v>
      </c>
      <c r="R155" s="159">
        <f>Q155*H155</f>
        <v>0</v>
      </c>
      <c r="S155" s="159">
        <v>0</v>
      </c>
      <c r="T155" s="160">
        <f>S155*H155</f>
        <v>0</v>
      </c>
      <c r="AR155" s="14" t="s">
        <v>145</v>
      </c>
      <c r="AT155" s="14" t="s">
        <v>140</v>
      </c>
      <c r="AU155" s="14" t="s">
        <v>73</v>
      </c>
      <c r="AY155" s="14" t="s">
        <v>146</v>
      </c>
      <c r="BE155" s="161">
        <f>IF(N155="základní",J155,0)</f>
        <v>0</v>
      </c>
      <c r="BF155" s="161">
        <f>IF(N155="snížená",J155,0)</f>
        <v>0</v>
      </c>
      <c r="BG155" s="161">
        <f>IF(N155="zákl. přenesená",J155,0)</f>
        <v>0</v>
      </c>
      <c r="BH155" s="161">
        <f>IF(N155="sníž. přenesená",J155,0)</f>
        <v>0</v>
      </c>
      <c r="BI155" s="161">
        <f>IF(N155="nulová",J155,0)</f>
        <v>0</v>
      </c>
      <c r="BJ155" s="14" t="s">
        <v>80</v>
      </c>
      <c r="BK155" s="161">
        <f>ROUND(I155*H155,2)</f>
        <v>0</v>
      </c>
      <c r="BL155" s="14" t="s">
        <v>145</v>
      </c>
      <c r="BM155" s="14" t="s">
        <v>294</v>
      </c>
    </row>
    <row r="156" spans="2:65" s="1" customFormat="1" ht="19.5">
      <c r="B156" s="31"/>
      <c r="C156" s="32"/>
      <c r="D156" s="162" t="s">
        <v>148</v>
      </c>
      <c r="E156" s="32"/>
      <c r="F156" s="163" t="s">
        <v>295</v>
      </c>
      <c r="G156" s="32"/>
      <c r="H156" s="32"/>
      <c r="I156" s="109"/>
      <c r="J156" s="32"/>
      <c r="K156" s="32"/>
      <c r="L156" s="35"/>
      <c r="M156" s="164"/>
      <c r="N156" s="57"/>
      <c r="O156" s="57"/>
      <c r="P156" s="57"/>
      <c r="Q156" s="57"/>
      <c r="R156" s="57"/>
      <c r="S156" s="57"/>
      <c r="T156" s="58"/>
      <c r="AT156" s="14" t="s">
        <v>148</v>
      </c>
      <c r="AU156" s="14" t="s">
        <v>73</v>
      </c>
    </row>
    <row r="157" spans="2:65" s="1" customFormat="1" ht="19.5">
      <c r="B157" s="31"/>
      <c r="C157" s="32"/>
      <c r="D157" s="162" t="s">
        <v>150</v>
      </c>
      <c r="E157" s="32"/>
      <c r="F157" s="165" t="s">
        <v>296</v>
      </c>
      <c r="G157" s="32"/>
      <c r="H157" s="32"/>
      <c r="I157" s="109"/>
      <c r="J157" s="32"/>
      <c r="K157" s="32"/>
      <c r="L157" s="35"/>
      <c r="M157" s="164"/>
      <c r="N157" s="57"/>
      <c r="O157" s="57"/>
      <c r="P157" s="57"/>
      <c r="Q157" s="57"/>
      <c r="R157" s="57"/>
      <c r="S157" s="57"/>
      <c r="T157" s="58"/>
      <c r="AT157" s="14" t="s">
        <v>150</v>
      </c>
      <c r="AU157" s="14" t="s">
        <v>73</v>
      </c>
    </row>
    <row r="158" spans="2:65" s="1" customFormat="1" ht="22.5" customHeight="1">
      <c r="B158" s="31"/>
      <c r="C158" s="150" t="s">
        <v>297</v>
      </c>
      <c r="D158" s="150" t="s">
        <v>140</v>
      </c>
      <c r="E158" s="151" t="s">
        <v>298</v>
      </c>
      <c r="F158" s="152" t="s">
        <v>299</v>
      </c>
      <c r="G158" s="153" t="s">
        <v>174</v>
      </c>
      <c r="H158" s="154">
        <v>2.9119999999999999</v>
      </c>
      <c r="I158" s="155"/>
      <c r="J158" s="156">
        <f>ROUND(I158*H158,2)</f>
        <v>0</v>
      </c>
      <c r="K158" s="152" t="s">
        <v>144</v>
      </c>
      <c r="L158" s="35"/>
      <c r="M158" s="157" t="s">
        <v>1</v>
      </c>
      <c r="N158" s="158" t="s">
        <v>44</v>
      </c>
      <c r="O158" s="57"/>
      <c r="P158" s="159">
        <f>O158*H158</f>
        <v>0</v>
      </c>
      <c r="Q158" s="159">
        <v>0</v>
      </c>
      <c r="R158" s="159">
        <f>Q158*H158</f>
        <v>0</v>
      </c>
      <c r="S158" s="159">
        <v>0</v>
      </c>
      <c r="T158" s="160">
        <f>S158*H158</f>
        <v>0</v>
      </c>
      <c r="AR158" s="14" t="s">
        <v>175</v>
      </c>
      <c r="AT158" s="14" t="s">
        <v>140</v>
      </c>
      <c r="AU158" s="14" t="s">
        <v>73</v>
      </c>
      <c r="AY158" s="14" t="s">
        <v>146</v>
      </c>
      <c r="BE158" s="161">
        <f>IF(N158="základní",J158,0)</f>
        <v>0</v>
      </c>
      <c r="BF158" s="161">
        <f>IF(N158="snížená",J158,0)</f>
        <v>0</v>
      </c>
      <c r="BG158" s="161">
        <f>IF(N158="zákl. přenesená",J158,0)</f>
        <v>0</v>
      </c>
      <c r="BH158" s="161">
        <f>IF(N158="sníž. přenesená",J158,0)</f>
        <v>0</v>
      </c>
      <c r="BI158" s="161">
        <f>IF(N158="nulová",J158,0)</f>
        <v>0</v>
      </c>
      <c r="BJ158" s="14" t="s">
        <v>80</v>
      </c>
      <c r="BK158" s="161">
        <f>ROUND(I158*H158,2)</f>
        <v>0</v>
      </c>
      <c r="BL158" s="14" t="s">
        <v>175</v>
      </c>
      <c r="BM158" s="14" t="s">
        <v>300</v>
      </c>
    </row>
    <row r="159" spans="2:65" s="1" customFormat="1" ht="29.25">
      <c r="B159" s="31"/>
      <c r="C159" s="32"/>
      <c r="D159" s="162" t="s">
        <v>148</v>
      </c>
      <c r="E159" s="32"/>
      <c r="F159" s="163" t="s">
        <v>301</v>
      </c>
      <c r="G159" s="32"/>
      <c r="H159" s="32"/>
      <c r="I159" s="109"/>
      <c r="J159" s="32"/>
      <c r="K159" s="32"/>
      <c r="L159" s="35"/>
      <c r="M159" s="164"/>
      <c r="N159" s="57"/>
      <c r="O159" s="57"/>
      <c r="P159" s="57"/>
      <c r="Q159" s="57"/>
      <c r="R159" s="57"/>
      <c r="S159" s="57"/>
      <c r="T159" s="58"/>
      <c r="AT159" s="14" t="s">
        <v>148</v>
      </c>
      <c r="AU159" s="14" t="s">
        <v>73</v>
      </c>
    </row>
    <row r="160" spans="2:65" s="1" customFormat="1" ht="22.5" customHeight="1">
      <c r="B160" s="31"/>
      <c r="C160" s="150" t="s">
        <v>302</v>
      </c>
      <c r="D160" s="150" t="s">
        <v>140</v>
      </c>
      <c r="E160" s="151" t="s">
        <v>303</v>
      </c>
      <c r="F160" s="152" t="s">
        <v>304</v>
      </c>
      <c r="G160" s="153" t="s">
        <v>155</v>
      </c>
      <c r="H160" s="154">
        <v>17</v>
      </c>
      <c r="I160" s="155"/>
      <c r="J160" s="156">
        <f>ROUND(I160*H160,2)</f>
        <v>0</v>
      </c>
      <c r="K160" s="152" t="s">
        <v>144</v>
      </c>
      <c r="L160" s="35"/>
      <c r="M160" s="157" t="s">
        <v>1</v>
      </c>
      <c r="N160" s="158" t="s">
        <v>44</v>
      </c>
      <c r="O160" s="57"/>
      <c r="P160" s="159">
        <f>O160*H160</f>
        <v>0</v>
      </c>
      <c r="Q160" s="159">
        <v>0</v>
      </c>
      <c r="R160" s="159">
        <f>Q160*H160</f>
        <v>0</v>
      </c>
      <c r="S160" s="159">
        <v>0</v>
      </c>
      <c r="T160" s="160">
        <f>S160*H160</f>
        <v>0</v>
      </c>
      <c r="AR160" s="14" t="s">
        <v>145</v>
      </c>
      <c r="AT160" s="14" t="s">
        <v>140</v>
      </c>
      <c r="AU160" s="14" t="s">
        <v>73</v>
      </c>
      <c r="AY160" s="14" t="s">
        <v>146</v>
      </c>
      <c r="BE160" s="161">
        <f>IF(N160="základní",J160,0)</f>
        <v>0</v>
      </c>
      <c r="BF160" s="161">
        <f>IF(N160="snížená",J160,0)</f>
        <v>0</v>
      </c>
      <c r="BG160" s="161">
        <f>IF(N160="zákl. přenesená",J160,0)</f>
        <v>0</v>
      </c>
      <c r="BH160" s="161">
        <f>IF(N160="sníž. přenesená",J160,0)</f>
        <v>0</v>
      </c>
      <c r="BI160" s="161">
        <f>IF(N160="nulová",J160,0)</f>
        <v>0</v>
      </c>
      <c r="BJ160" s="14" t="s">
        <v>80</v>
      </c>
      <c r="BK160" s="161">
        <f>ROUND(I160*H160,2)</f>
        <v>0</v>
      </c>
      <c r="BL160" s="14" t="s">
        <v>145</v>
      </c>
      <c r="BM160" s="14" t="s">
        <v>305</v>
      </c>
    </row>
    <row r="161" spans="2:65" s="1" customFormat="1" ht="19.5">
      <c r="B161" s="31"/>
      <c r="C161" s="32"/>
      <c r="D161" s="162" t="s">
        <v>148</v>
      </c>
      <c r="E161" s="32"/>
      <c r="F161" s="163" t="s">
        <v>306</v>
      </c>
      <c r="G161" s="32"/>
      <c r="H161" s="32"/>
      <c r="I161" s="109"/>
      <c r="J161" s="32"/>
      <c r="K161" s="32"/>
      <c r="L161" s="35"/>
      <c r="M161" s="164"/>
      <c r="N161" s="57"/>
      <c r="O161" s="57"/>
      <c r="P161" s="57"/>
      <c r="Q161" s="57"/>
      <c r="R161" s="57"/>
      <c r="S161" s="57"/>
      <c r="T161" s="58"/>
      <c r="AT161" s="14" t="s">
        <v>148</v>
      </c>
      <c r="AU161" s="14" t="s">
        <v>73</v>
      </c>
    </row>
    <row r="162" spans="2:65" s="1" customFormat="1" ht="39">
      <c r="B162" s="31"/>
      <c r="C162" s="32"/>
      <c r="D162" s="162" t="s">
        <v>150</v>
      </c>
      <c r="E162" s="32"/>
      <c r="F162" s="165" t="s">
        <v>307</v>
      </c>
      <c r="G162" s="32"/>
      <c r="H162" s="32"/>
      <c r="I162" s="109"/>
      <c r="J162" s="32"/>
      <c r="K162" s="32"/>
      <c r="L162" s="35"/>
      <c r="M162" s="164"/>
      <c r="N162" s="57"/>
      <c r="O162" s="57"/>
      <c r="P162" s="57"/>
      <c r="Q162" s="57"/>
      <c r="R162" s="57"/>
      <c r="S162" s="57"/>
      <c r="T162" s="58"/>
      <c r="AT162" s="14" t="s">
        <v>150</v>
      </c>
      <c r="AU162" s="14" t="s">
        <v>73</v>
      </c>
    </row>
    <row r="163" spans="2:65" s="1" customFormat="1" ht="22.5" customHeight="1">
      <c r="B163" s="31"/>
      <c r="C163" s="150" t="s">
        <v>7</v>
      </c>
      <c r="D163" s="150" t="s">
        <v>140</v>
      </c>
      <c r="E163" s="151" t="s">
        <v>308</v>
      </c>
      <c r="F163" s="152" t="s">
        <v>309</v>
      </c>
      <c r="G163" s="153" t="s">
        <v>161</v>
      </c>
      <c r="H163" s="154">
        <v>0.61399999999999999</v>
      </c>
      <c r="I163" s="155"/>
      <c r="J163" s="156">
        <f>ROUND(I163*H163,2)</f>
        <v>0</v>
      </c>
      <c r="K163" s="152" t="s">
        <v>144</v>
      </c>
      <c r="L163" s="35"/>
      <c r="M163" s="157" t="s">
        <v>1</v>
      </c>
      <c r="N163" s="158" t="s">
        <v>44</v>
      </c>
      <c r="O163" s="57"/>
      <c r="P163" s="159">
        <f>O163*H163</f>
        <v>0</v>
      </c>
      <c r="Q163" s="159">
        <v>0</v>
      </c>
      <c r="R163" s="159">
        <f>Q163*H163</f>
        <v>0</v>
      </c>
      <c r="S163" s="159">
        <v>0</v>
      </c>
      <c r="T163" s="160">
        <f>S163*H163</f>
        <v>0</v>
      </c>
      <c r="AR163" s="14" t="s">
        <v>145</v>
      </c>
      <c r="AT163" s="14" t="s">
        <v>140</v>
      </c>
      <c r="AU163" s="14" t="s">
        <v>73</v>
      </c>
      <c r="AY163" s="14" t="s">
        <v>146</v>
      </c>
      <c r="BE163" s="161">
        <f>IF(N163="základní",J163,0)</f>
        <v>0</v>
      </c>
      <c r="BF163" s="161">
        <f>IF(N163="snížená",J163,0)</f>
        <v>0</v>
      </c>
      <c r="BG163" s="161">
        <f>IF(N163="zákl. přenesená",J163,0)</f>
        <v>0</v>
      </c>
      <c r="BH163" s="161">
        <f>IF(N163="sníž. přenesená",J163,0)</f>
        <v>0</v>
      </c>
      <c r="BI163" s="161">
        <f>IF(N163="nulová",J163,0)</f>
        <v>0</v>
      </c>
      <c r="BJ163" s="14" t="s">
        <v>80</v>
      </c>
      <c r="BK163" s="161">
        <f>ROUND(I163*H163,2)</f>
        <v>0</v>
      </c>
      <c r="BL163" s="14" t="s">
        <v>145</v>
      </c>
      <c r="BM163" s="14" t="s">
        <v>310</v>
      </c>
    </row>
    <row r="164" spans="2:65" s="1" customFormat="1" ht="39">
      <c r="B164" s="31"/>
      <c r="C164" s="32"/>
      <c r="D164" s="162" t="s">
        <v>148</v>
      </c>
      <c r="E164" s="32"/>
      <c r="F164" s="163" t="s">
        <v>311</v>
      </c>
      <c r="G164" s="32"/>
      <c r="H164" s="32"/>
      <c r="I164" s="109"/>
      <c r="J164" s="32"/>
      <c r="K164" s="32"/>
      <c r="L164" s="35"/>
      <c r="M164" s="164"/>
      <c r="N164" s="57"/>
      <c r="O164" s="57"/>
      <c r="P164" s="57"/>
      <c r="Q164" s="57"/>
      <c r="R164" s="57"/>
      <c r="S164" s="57"/>
      <c r="T164" s="58"/>
      <c r="AT164" s="14" t="s">
        <v>148</v>
      </c>
      <c r="AU164" s="14" t="s">
        <v>73</v>
      </c>
    </row>
    <row r="165" spans="2:65" s="1" customFormat="1" ht="19.5">
      <c r="B165" s="31"/>
      <c r="C165" s="32"/>
      <c r="D165" s="162" t="s">
        <v>150</v>
      </c>
      <c r="E165" s="32"/>
      <c r="F165" s="165" t="s">
        <v>256</v>
      </c>
      <c r="G165" s="32"/>
      <c r="H165" s="32"/>
      <c r="I165" s="109"/>
      <c r="J165" s="32"/>
      <c r="K165" s="32"/>
      <c r="L165" s="35"/>
      <c r="M165" s="164"/>
      <c r="N165" s="57"/>
      <c r="O165" s="57"/>
      <c r="P165" s="57"/>
      <c r="Q165" s="57"/>
      <c r="R165" s="57"/>
      <c r="S165" s="57"/>
      <c r="T165" s="58"/>
      <c r="AT165" s="14" t="s">
        <v>150</v>
      </c>
      <c r="AU165" s="14" t="s">
        <v>73</v>
      </c>
    </row>
    <row r="166" spans="2:65" s="1" customFormat="1" ht="22.5" customHeight="1">
      <c r="B166" s="31"/>
      <c r="C166" s="187" t="s">
        <v>312</v>
      </c>
      <c r="D166" s="187" t="s">
        <v>313</v>
      </c>
      <c r="E166" s="188" t="s">
        <v>314</v>
      </c>
      <c r="F166" s="189" t="s">
        <v>315</v>
      </c>
      <c r="G166" s="190" t="s">
        <v>174</v>
      </c>
      <c r="H166" s="191">
        <v>457.55799999999999</v>
      </c>
      <c r="I166" s="192"/>
      <c r="J166" s="193">
        <f>ROUND(I166*H166,2)</f>
        <v>0</v>
      </c>
      <c r="K166" s="189" t="s">
        <v>144</v>
      </c>
      <c r="L166" s="194"/>
      <c r="M166" s="195" t="s">
        <v>1</v>
      </c>
      <c r="N166" s="196" t="s">
        <v>44</v>
      </c>
      <c r="O166" s="57"/>
      <c r="P166" s="159">
        <f>O166*H166</f>
        <v>0</v>
      </c>
      <c r="Q166" s="159">
        <v>1</v>
      </c>
      <c r="R166" s="159">
        <f>Q166*H166</f>
        <v>457.55799999999999</v>
      </c>
      <c r="S166" s="159">
        <v>0</v>
      </c>
      <c r="T166" s="160">
        <f>S166*H166</f>
        <v>0</v>
      </c>
      <c r="AR166" s="14" t="s">
        <v>175</v>
      </c>
      <c r="AT166" s="14" t="s">
        <v>313</v>
      </c>
      <c r="AU166" s="14" t="s">
        <v>73</v>
      </c>
      <c r="AY166" s="14" t="s">
        <v>146</v>
      </c>
      <c r="BE166" s="161">
        <f>IF(N166="základní",J166,0)</f>
        <v>0</v>
      </c>
      <c r="BF166" s="161">
        <f>IF(N166="snížená",J166,0)</f>
        <v>0</v>
      </c>
      <c r="BG166" s="161">
        <f>IF(N166="zákl. přenesená",J166,0)</f>
        <v>0</v>
      </c>
      <c r="BH166" s="161">
        <f>IF(N166="sníž. přenesená",J166,0)</f>
        <v>0</v>
      </c>
      <c r="BI166" s="161">
        <f>IF(N166="nulová",J166,0)</f>
        <v>0</v>
      </c>
      <c r="BJ166" s="14" t="s">
        <v>80</v>
      </c>
      <c r="BK166" s="161">
        <f>ROUND(I166*H166,2)</f>
        <v>0</v>
      </c>
      <c r="BL166" s="14" t="s">
        <v>175</v>
      </c>
      <c r="BM166" s="14" t="s">
        <v>316</v>
      </c>
    </row>
    <row r="167" spans="2:65" s="1" customFormat="1" ht="11.25">
      <c r="B167" s="31"/>
      <c r="C167" s="32"/>
      <c r="D167" s="162" t="s">
        <v>148</v>
      </c>
      <c r="E167" s="32"/>
      <c r="F167" s="163" t="s">
        <v>315</v>
      </c>
      <c r="G167" s="32"/>
      <c r="H167" s="32"/>
      <c r="I167" s="109"/>
      <c r="J167" s="32"/>
      <c r="K167" s="32"/>
      <c r="L167" s="35"/>
      <c r="M167" s="164"/>
      <c r="N167" s="57"/>
      <c r="O167" s="57"/>
      <c r="P167" s="57"/>
      <c r="Q167" s="57"/>
      <c r="R167" s="57"/>
      <c r="S167" s="57"/>
      <c r="T167" s="58"/>
      <c r="AT167" s="14" t="s">
        <v>148</v>
      </c>
      <c r="AU167" s="14" t="s">
        <v>73</v>
      </c>
    </row>
    <row r="168" spans="2:65" s="1" customFormat="1" ht="19.5">
      <c r="B168" s="31"/>
      <c r="C168" s="32"/>
      <c r="D168" s="162" t="s">
        <v>150</v>
      </c>
      <c r="E168" s="32"/>
      <c r="F168" s="165" t="s">
        <v>247</v>
      </c>
      <c r="G168" s="32"/>
      <c r="H168" s="32"/>
      <c r="I168" s="109"/>
      <c r="J168" s="32"/>
      <c r="K168" s="32"/>
      <c r="L168" s="35"/>
      <c r="M168" s="164"/>
      <c r="N168" s="57"/>
      <c r="O168" s="57"/>
      <c r="P168" s="57"/>
      <c r="Q168" s="57"/>
      <c r="R168" s="57"/>
      <c r="S168" s="57"/>
      <c r="T168" s="58"/>
      <c r="AT168" s="14" t="s">
        <v>150</v>
      </c>
      <c r="AU168" s="14" t="s">
        <v>73</v>
      </c>
    </row>
    <row r="169" spans="2:65" s="1" customFormat="1" ht="22.5" customHeight="1">
      <c r="B169" s="31"/>
      <c r="C169" s="187" t="s">
        <v>317</v>
      </c>
      <c r="D169" s="187" t="s">
        <v>313</v>
      </c>
      <c r="E169" s="188" t="s">
        <v>318</v>
      </c>
      <c r="F169" s="189" t="s">
        <v>319</v>
      </c>
      <c r="G169" s="190" t="s">
        <v>155</v>
      </c>
      <c r="H169" s="191">
        <v>920</v>
      </c>
      <c r="I169" s="192"/>
      <c r="J169" s="193">
        <f>ROUND(I169*H169,2)</f>
        <v>0</v>
      </c>
      <c r="K169" s="189" t="s">
        <v>144</v>
      </c>
      <c r="L169" s="194"/>
      <c r="M169" s="195" t="s">
        <v>1</v>
      </c>
      <c r="N169" s="196" t="s">
        <v>44</v>
      </c>
      <c r="O169" s="57"/>
      <c r="P169" s="159">
        <f>O169*H169</f>
        <v>0</v>
      </c>
      <c r="Q169" s="159">
        <v>0.32700000000000001</v>
      </c>
      <c r="R169" s="159">
        <f>Q169*H169</f>
        <v>300.84000000000003</v>
      </c>
      <c r="S169" s="159">
        <v>0</v>
      </c>
      <c r="T169" s="160">
        <f>S169*H169</f>
        <v>0</v>
      </c>
      <c r="AR169" s="14" t="s">
        <v>175</v>
      </c>
      <c r="AT169" s="14" t="s">
        <v>313</v>
      </c>
      <c r="AU169" s="14" t="s">
        <v>73</v>
      </c>
      <c r="AY169" s="14" t="s">
        <v>146</v>
      </c>
      <c r="BE169" s="161">
        <f>IF(N169="základní",J169,0)</f>
        <v>0</v>
      </c>
      <c r="BF169" s="161">
        <f>IF(N169="snížená",J169,0)</f>
        <v>0</v>
      </c>
      <c r="BG169" s="161">
        <f>IF(N169="zákl. přenesená",J169,0)</f>
        <v>0</v>
      </c>
      <c r="BH169" s="161">
        <f>IF(N169="sníž. přenesená",J169,0)</f>
        <v>0</v>
      </c>
      <c r="BI169" s="161">
        <f>IF(N169="nulová",J169,0)</f>
        <v>0</v>
      </c>
      <c r="BJ169" s="14" t="s">
        <v>80</v>
      </c>
      <c r="BK169" s="161">
        <f>ROUND(I169*H169,2)</f>
        <v>0</v>
      </c>
      <c r="BL169" s="14" t="s">
        <v>175</v>
      </c>
      <c r="BM169" s="14" t="s">
        <v>320</v>
      </c>
    </row>
    <row r="170" spans="2:65" s="1" customFormat="1" ht="11.25">
      <c r="B170" s="31"/>
      <c r="C170" s="32"/>
      <c r="D170" s="162" t="s">
        <v>148</v>
      </c>
      <c r="E170" s="32"/>
      <c r="F170" s="163" t="s">
        <v>319</v>
      </c>
      <c r="G170" s="32"/>
      <c r="H170" s="32"/>
      <c r="I170" s="109"/>
      <c r="J170" s="32"/>
      <c r="K170" s="32"/>
      <c r="L170" s="35"/>
      <c r="M170" s="164"/>
      <c r="N170" s="57"/>
      <c r="O170" s="57"/>
      <c r="P170" s="57"/>
      <c r="Q170" s="57"/>
      <c r="R170" s="57"/>
      <c r="S170" s="57"/>
      <c r="T170" s="58"/>
      <c r="AT170" s="14" t="s">
        <v>148</v>
      </c>
      <c r="AU170" s="14" t="s">
        <v>73</v>
      </c>
    </row>
    <row r="171" spans="2:65" s="1" customFormat="1" ht="22.5" customHeight="1">
      <c r="B171" s="31"/>
      <c r="C171" s="187" t="s">
        <v>321</v>
      </c>
      <c r="D171" s="187" t="s">
        <v>313</v>
      </c>
      <c r="E171" s="188" t="s">
        <v>322</v>
      </c>
      <c r="F171" s="189" t="s">
        <v>323</v>
      </c>
      <c r="G171" s="190" t="s">
        <v>155</v>
      </c>
      <c r="H171" s="191">
        <v>14</v>
      </c>
      <c r="I171" s="192"/>
      <c r="J171" s="193">
        <f>ROUND(I171*H171,2)</f>
        <v>0</v>
      </c>
      <c r="K171" s="189" t="s">
        <v>144</v>
      </c>
      <c r="L171" s="194"/>
      <c r="M171" s="195" t="s">
        <v>1</v>
      </c>
      <c r="N171" s="196" t="s">
        <v>44</v>
      </c>
      <c r="O171" s="57"/>
      <c r="P171" s="159">
        <f>O171*H171</f>
        <v>0</v>
      </c>
      <c r="Q171" s="159">
        <v>9.7000000000000003E-2</v>
      </c>
      <c r="R171" s="159">
        <f>Q171*H171</f>
        <v>1.3580000000000001</v>
      </c>
      <c r="S171" s="159">
        <v>0</v>
      </c>
      <c r="T171" s="160">
        <f>S171*H171</f>
        <v>0</v>
      </c>
      <c r="AR171" s="14" t="s">
        <v>175</v>
      </c>
      <c r="AT171" s="14" t="s">
        <v>313</v>
      </c>
      <c r="AU171" s="14" t="s">
        <v>73</v>
      </c>
      <c r="AY171" s="14" t="s">
        <v>146</v>
      </c>
      <c r="BE171" s="161">
        <f>IF(N171="základní",J171,0)</f>
        <v>0</v>
      </c>
      <c r="BF171" s="161">
        <f>IF(N171="snížená",J171,0)</f>
        <v>0</v>
      </c>
      <c r="BG171" s="161">
        <f>IF(N171="zákl. přenesená",J171,0)</f>
        <v>0</v>
      </c>
      <c r="BH171" s="161">
        <f>IF(N171="sníž. přenesená",J171,0)</f>
        <v>0</v>
      </c>
      <c r="BI171" s="161">
        <f>IF(N171="nulová",J171,0)</f>
        <v>0</v>
      </c>
      <c r="BJ171" s="14" t="s">
        <v>80</v>
      </c>
      <c r="BK171" s="161">
        <f>ROUND(I171*H171,2)</f>
        <v>0</v>
      </c>
      <c r="BL171" s="14" t="s">
        <v>175</v>
      </c>
      <c r="BM171" s="14" t="s">
        <v>324</v>
      </c>
    </row>
    <row r="172" spans="2:65" s="1" customFormat="1" ht="11.25">
      <c r="B172" s="31"/>
      <c r="C172" s="32"/>
      <c r="D172" s="162" t="s">
        <v>148</v>
      </c>
      <c r="E172" s="32"/>
      <c r="F172" s="163" t="s">
        <v>323</v>
      </c>
      <c r="G172" s="32"/>
      <c r="H172" s="32"/>
      <c r="I172" s="109"/>
      <c r="J172" s="32"/>
      <c r="K172" s="32"/>
      <c r="L172" s="35"/>
      <c r="M172" s="164"/>
      <c r="N172" s="57"/>
      <c r="O172" s="57"/>
      <c r="P172" s="57"/>
      <c r="Q172" s="57"/>
      <c r="R172" s="57"/>
      <c r="S172" s="57"/>
      <c r="T172" s="58"/>
      <c r="AT172" s="14" t="s">
        <v>148</v>
      </c>
      <c r="AU172" s="14" t="s">
        <v>73</v>
      </c>
    </row>
    <row r="173" spans="2:65" s="1" customFormat="1" ht="22.5" customHeight="1">
      <c r="B173" s="31"/>
      <c r="C173" s="187" t="s">
        <v>325</v>
      </c>
      <c r="D173" s="187" t="s">
        <v>313</v>
      </c>
      <c r="E173" s="188" t="s">
        <v>326</v>
      </c>
      <c r="F173" s="189" t="s">
        <v>327</v>
      </c>
      <c r="G173" s="190" t="s">
        <v>155</v>
      </c>
      <c r="H173" s="191">
        <v>20</v>
      </c>
      <c r="I173" s="192"/>
      <c r="J173" s="193">
        <f>ROUND(I173*H173,2)</f>
        <v>0</v>
      </c>
      <c r="K173" s="189" t="s">
        <v>144</v>
      </c>
      <c r="L173" s="194"/>
      <c r="M173" s="195" t="s">
        <v>1</v>
      </c>
      <c r="N173" s="196" t="s">
        <v>44</v>
      </c>
      <c r="O173" s="57"/>
      <c r="P173" s="159">
        <f>O173*H173</f>
        <v>0</v>
      </c>
      <c r="Q173" s="159">
        <v>1.167E-2</v>
      </c>
      <c r="R173" s="159">
        <f>Q173*H173</f>
        <v>0.2334</v>
      </c>
      <c r="S173" s="159">
        <v>0</v>
      </c>
      <c r="T173" s="160">
        <f>S173*H173</f>
        <v>0</v>
      </c>
      <c r="AR173" s="14" t="s">
        <v>175</v>
      </c>
      <c r="AT173" s="14" t="s">
        <v>313</v>
      </c>
      <c r="AU173" s="14" t="s">
        <v>73</v>
      </c>
      <c r="AY173" s="14" t="s">
        <v>146</v>
      </c>
      <c r="BE173" s="161">
        <f>IF(N173="základní",J173,0)</f>
        <v>0</v>
      </c>
      <c r="BF173" s="161">
        <f>IF(N173="snížená",J173,0)</f>
        <v>0</v>
      </c>
      <c r="BG173" s="161">
        <f>IF(N173="zákl. přenesená",J173,0)</f>
        <v>0</v>
      </c>
      <c r="BH173" s="161">
        <f>IF(N173="sníž. přenesená",J173,0)</f>
        <v>0</v>
      </c>
      <c r="BI173" s="161">
        <f>IF(N173="nulová",J173,0)</f>
        <v>0</v>
      </c>
      <c r="BJ173" s="14" t="s">
        <v>80</v>
      </c>
      <c r="BK173" s="161">
        <f>ROUND(I173*H173,2)</f>
        <v>0</v>
      </c>
      <c r="BL173" s="14" t="s">
        <v>175</v>
      </c>
      <c r="BM173" s="14" t="s">
        <v>328</v>
      </c>
    </row>
    <row r="174" spans="2:65" s="1" customFormat="1" ht="11.25">
      <c r="B174" s="31"/>
      <c r="C174" s="32"/>
      <c r="D174" s="162" t="s">
        <v>148</v>
      </c>
      <c r="E174" s="32"/>
      <c r="F174" s="163" t="s">
        <v>327</v>
      </c>
      <c r="G174" s="32"/>
      <c r="H174" s="32"/>
      <c r="I174" s="109"/>
      <c r="J174" s="32"/>
      <c r="K174" s="32"/>
      <c r="L174" s="35"/>
      <c r="M174" s="164"/>
      <c r="N174" s="57"/>
      <c r="O174" s="57"/>
      <c r="P174" s="57"/>
      <c r="Q174" s="57"/>
      <c r="R174" s="57"/>
      <c r="S174" s="57"/>
      <c r="T174" s="58"/>
      <c r="AT174" s="14" t="s">
        <v>148</v>
      </c>
      <c r="AU174" s="14" t="s">
        <v>73</v>
      </c>
    </row>
    <row r="175" spans="2:65" s="1" customFormat="1" ht="22.5" customHeight="1">
      <c r="B175" s="31"/>
      <c r="C175" s="187" t="s">
        <v>329</v>
      </c>
      <c r="D175" s="187" t="s">
        <v>313</v>
      </c>
      <c r="E175" s="188" t="s">
        <v>330</v>
      </c>
      <c r="F175" s="189" t="s">
        <v>331</v>
      </c>
      <c r="G175" s="190" t="s">
        <v>155</v>
      </c>
      <c r="H175" s="191">
        <v>80</v>
      </c>
      <c r="I175" s="192"/>
      <c r="J175" s="193">
        <f>ROUND(I175*H175,2)</f>
        <v>0</v>
      </c>
      <c r="K175" s="189" t="s">
        <v>144</v>
      </c>
      <c r="L175" s="194"/>
      <c r="M175" s="195" t="s">
        <v>1</v>
      </c>
      <c r="N175" s="196" t="s">
        <v>44</v>
      </c>
      <c r="O175" s="57"/>
      <c r="P175" s="159">
        <f>O175*H175</f>
        <v>0</v>
      </c>
      <c r="Q175" s="159">
        <v>5.1999999999999995E-4</v>
      </c>
      <c r="R175" s="159">
        <f>Q175*H175</f>
        <v>4.1599999999999998E-2</v>
      </c>
      <c r="S175" s="159">
        <v>0</v>
      </c>
      <c r="T175" s="160">
        <f>S175*H175</f>
        <v>0</v>
      </c>
      <c r="AR175" s="14" t="s">
        <v>175</v>
      </c>
      <c r="AT175" s="14" t="s">
        <v>313</v>
      </c>
      <c r="AU175" s="14" t="s">
        <v>73</v>
      </c>
      <c r="AY175" s="14" t="s">
        <v>146</v>
      </c>
      <c r="BE175" s="161">
        <f>IF(N175="základní",J175,0)</f>
        <v>0</v>
      </c>
      <c r="BF175" s="161">
        <f>IF(N175="snížená",J175,0)</f>
        <v>0</v>
      </c>
      <c r="BG175" s="161">
        <f>IF(N175="zákl. přenesená",J175,0)</f>
        <v>0</v>
      </c>
      <c r="BH175" s="161">
        <f>IF(N175="sníž. přenesená",J175,0)</f>
        <v>0</v>
      </c>
      <c r="BI175" s="161">
        <f>IF(N175="nulová",J175,0)</f>
        <v>0</v>
      </c>
      <c r="BJ175" s="14" t="s">
        <v>80</v>
      </c>
      <c r="BK175" s="161">
        <f>ROUND(I175*H175,2)</f>
        <v>0</v>
      </c>
      <c r="BL175" s="14" t="s">
        <v>175</v>
      </c>
      <c r="BM175" s="14" t="s">
        <v>332</v>
      </c>
    </row>
    <row r="176" spans="2:65" s="1" customFormat="1" ht="11.25">
      <c r="B176" s="31"/>
      <c r="C176" s="32"/>
      <c r="D176" s="162" t="s">
        <v>148</v>
      </c>
      <c r="E176" s="32"/>
      <c r="F176" s="163" t="s">
        <v>331</v>
      </c>
      <c r="G176" s="32"/>
      <c r="H176" s="32"/>
      <c r="I176" s="109"/>
      <c r="J176" s="32"/>
      <c r="K176" s="32"/>
      <c r="L176" s="35"/>
      <c r="M176" s="164"/>
      <c r="N176" s="57"/>
      <c r="O176" s="57"/>
      <c r="P176" s="57"/>
      <c r="Q176" s="57"/>
      <c r="R176" s="57"/>
      <c r="S176" s="57"/>
      <c r="T176" s="58"/>
      <c r="AT176" s="14" t="s">
        <v>148</v>
      </c>
      <c r="AU176" s="14" t="s">
        <v>73</v>
      </c>
    </row>
    <row r="177" spans="2:65" s="1" customFormat="1" ht="22.5" customHeight="1">
      <c r="B177" s="31"/>
      <c r="C177" s="187" t="s">
        <v>333</v>
      </c>
      <c r="D177" s="187" t="s">
        <v>313</v>
      </c>
      <c r="E177" s="188" t="s">
        <v>334</v>
      </c>
      <c r="F177" s="189" t="s">
        <v>335</v>
      </c>
      <c r="G177" s="190" t="s">
        <v>155</v>
      </c>
      <c r="H177" s="191">
        <v>100</v>
      </c>
      <c r="I177" s="192"/>
      <c r="J177" s="193">
        <f>ROUND(I177*H177,2)</f>
        <v>0</v>
      </c>
      <c r="K177" s="189" t="s">
        <v>144</v>
      </c>
      <c r="L177" s="194"/>
      <c r="M177" s="195" t="s">
        <v>1</v>
      </c>
      <c r="N177" s="196" t="s">
        <v>44</v>
      </c>
      <c r="O177" s="57"/>
      <c r="P177" s="159">
        <f>O177*H177</f>
        <v>0</v>
      </c>
      <c r="Q177" s="159">
        <v>9.0000000000000006E-5</v>
      </c>
      <c r="R177" s="159">
        <f>Q177*H177</f>
        <v>9.0000000000000011E-3</v>
      </c>
      <c r="S177" s="159">
        <v>0</v>
      </c>
      <c r="T177" s="160">
        <f>S177*H177</f>
        <v>0</v>
      </c>
      <c r="AR177" s="14" t="s">
        <v>175</v>
      </c>
      <c r="AT177" s="14" t="s">
        <v>313</v>
      </c>
      <c r="AU177" s="14" t="s">
        <v>73</v>
      </c>
      <c r="AY177" s="14" t="s">
        <v>146</v>
      </c>
      <c r="BE177" s="161">
        <f>IF(N177="základní",J177,0)</f>
        <v>0</v>
      </c>
      <c r="BF177" s="161">
        <f>IF(N177="snížená",J177,0)</f>
        <v>0</v>
      </c>
      <c r="BG177" s="161">
        <f>IF(N177="zákl. přenesená",J177,0)</f>
        <v>0</v>
      </c>
      <c r="BH177" s="161">
        <f>IF(N177="sníž. přenesená",J177,0)</f>
        <v>0</v>
      </c>
      <c r="BI177" s="161">
        <f>IF(N177="nulová",J177,0)</f>
        <v>0</v>
      </c>
      <c r="BJ177" s="14" t="s">
        <v>80</v>
      </c>
      <c r="BK177" s="161">
        <f>ROUND(I177*H177,2)</f>
        <v>0</v>
      </c>
      <c r="BL177" s="14" t="s">
        <v>175</v>
      </c>
      <c r="BM177" s="14" t="s">
        <v>336</v>
      </c>
    </row>
    <row r="178" spans="2:65" s="1" customFormat="1" ht="11.25">
      <c r="B178" s="31"/>
      <c r="C178" s="32"/>
      <c r="D178" s="162" t="s">
        <v>148</v>
      </c>
      <c r="E178" s="32"/>
      <c r="F178" s="163" t="s">
        <v>335</v>
      </c>
      <c r="G178" s="32"/>
      <c r="H178" s="32"/>
      <c r="I178" s="109"/>
      <c r="J178" s="32"/>
      <c r="K178" s="32"/>
      <c r="L178" s="35"/>
      <c r="M178" s="164"/>
      <c r="N178" s="57"/>
      <c r="O178" s="57"/>
      <c r="P178" s="57"/>
      <c r="Q178" s="57"/>
      <c r="R178" s="57"/>
      <c r="S178" s="57"/>
      <c r="T178" s="58"/>
      <c r="AT178" s="14" t="s">
        <v>148</v>
      </c>
      <c r="AU178" s="14" t="s">
        <v>73</v>
      </c>
    </row>
    <row r="179" spans="2:65" s="1" customFormat="1" ht="22.5" customHeight="1">
      <c r="B179" s="31"/>
      <c r="C179" s="187" t="s">
        <v>337</v>
      </c>
      <c r="D179" s="187" t="s">
        <v>313</v>
      </c>
      <c r="E179" s="188" t="s">
        <v>338</v>
      </c>
      <c r="F179" s="189" t="s">
        <v>339</v>
      </c>
      <c r="G179" s="190" t="s">
        <v>155</v>
      </c>
      <c r="H179" s="191">
        <v>20</v>
      </c>
      <c r="I179" s="192"/>
      <c r="J179" s="193">
        <f>ROUND(I179*H179,2)</f>
        <v>0</v>
      </c>
      <c r="K179" s="189" t="s">
        <v>144</v>
      </c>
      <c r="L179" s="194"/>
      <c r="M179" s="195" t="s">
        <v>1</v>
      </c>
      <c r="N179" s="196" t="s">
        <v>44</v>
      </c>
      <c r="O179" s="57"/>
      <c r="P179" s="159">
        <f>O179*H179</f>
        <v>0</v>
      </c>
      <c r="Q179" s="159">
        <v>6.3000000000000003E-4</v>
      </c>
      <c r="R179" s="159">
        <f>Q179*H179</f>
        <v>1.26E-2</v>
      </c>
      <c r="S179" s="159">
        <v>0</v>
      </c>
      <c r="T179" s="160">
        <f>S179*H179</f>
        <v>0</v>
      </c>
      <c r="AR179" s="14" t="s">
        <v>175</v>
      </c>
      <c r="AT179" s="14" t="s">
        <v>313</v>
      </c>
      <c r="AU179" s="14" t="s">
        <v>73</v>
      </c>
      <c r="AY179" s="14" t="s">
        <v>146</v>
      </c>
      <c r="BE179" s="161">
        <f>IF(N179="základní",J179,0)</f>
        <v>0</v>
      </c>
      <c r="BF179" s="161">
        <f>IF(N179="snížená",J179,0)</f>
        <v>0</v>
      </c>
      <c r="BG179" s="161">
        <f>IF(N179="zákl. přenesená",J179,0)</f>
        <v>0</v>
      </c>
      <c r="BH179" s="161">
        <f>IF(N179="sníž. přenesená",J179,0)</f>
        <v>0</v>
      </c>
      <c r="BI179" s="161">
        <f>IF(N179="nulová",J179,0)</f>
        <v>0</v>
      </c>
      <c r="BJ179" s="14" t="s">
        <v>80</v>
      </c>
      <c r="BK179" s="161">
        <f>ROUND(I179*H179,2)</f>
        <v>0</v>
      </c>
      <c r="BL179" s="14" t="s">
        <v>175</v>
      </c>
      <c r="BM179" s="14" t="s">
        <v>340</v>
      </c>
    </row>
    <row r="180" spans="2:65" s="1" customFormat="1" ht="11.25">
      <c r="B180" s="31"/>
      <c r="C180" s="32"/>
      <c r="D180" s="162" t="s">
        <v>148</v>
      </c>
      <c r="E180" s="32"/>
      <c r="F180" s="163" t="s">
        <v>339</v>
      </c>
      <c r="G180" s="32"/>
      <c r="H180" s="32"/>
      <c r="I180" s="109"/>
      <c r="J180" s="32"/>
      <c r="K180" s="32"/>
      <c r="L180" s="35"/>
      <c r="M180" s="164"/>
      <c r="N180" s="57"/>
      <c r="O180" s="57"/>
      <c r="P180" s="57"/>
      <c r="Q180" s="57"/>
      <c r="R180" s="57"/>
      <c r="S180" s="57"/>
      <c r="T180" s="58"/>
      <c r="AT180" s="14" t="s">
        <v>148</v>
      </c>
      <c r="AU180" s="14" t="s">
        <v>73</v>
      </c>
    </row>
    <row r="181" spans="2:65" s="1" customFormat="1" ht="22.5" customHeight="1">
      <c r="B181" s="31"/>
      <c r="C181" s="187" t="s">
        <v>341</v>
      </c>
      <c r="D181" s="187" t="s">
        <v>313</v>
      </c>
      <c r="E181" s="188" t="s">
        <v>342</v>
      </c>
      <c r="F181" s="189" t="s">
        <v>343</v>
      </c>
      <c r="G181" s="190" t="s">
        <v>155</v>
      </c>
      <c r="H181" s="191">
        <v>20</v>
      </c>
      <c r="I181" s="192"/>
      <c r="J181" s="193">
        <f>ROUND(I181*H181,2)</f>
        <v>0</v>
      </c>
      <c r="K181" s="189" t="s">
        <v>144</v>
      </c>
      <c r="L181" s="194"/>
      <c r="M181" s="195" t="s">
        <v>1</v>
      </c>
      <c r="N181" s="196" t="s">
        <v>44</v>
      </c>
      <c r="O181" s="57"/>
      <c r="P181" s="159">
        <f>O181*H181</f>
        <v>0</v>
      </c>
      <c r="Q181" s="159">
        <v>5.4000000000000001E-4</v>
      </c>
      <c r="R181" s="159">
        <f>Q181*H181</f>
        <v>1.0800000000000001E-2</v>
      </c>
      <c r="S181" s="159">
        <v>0</v>
      </c>
      <c r="T181" s="160">
        <f>S181*H181</f>
        <v>0</v>
      </c>
      <c r="AR181" s="14" t="s">
        <v>175</v>
      </c>
      <c r="AT181" s="14" t="s">
        <v>313</v>
      </c>
      <c r="AU181" s="14" t="s">
        <v>73</v>
      </c>
      <c r="AY181" s="14" t="s">
        <v>146</v>
      </c>
      <c r="BE181" s="161">
        <f>IF(N181="základní",J181,0)</f>
        <v>0</v>
      </c>
      <c r="BF181" s="161">
        <f>IF(N181="snížená",J181,0)</f>
        <v>0</v>
      </c>
      <c r="BG181" s="161">
        <f>IF(N181="zákl. přenesená",J181,0)</f>
        <v>0</v>
      </c>
      <c r="BH181" s="161">
        <f>IF(N181="sníž. přenesená",J181,0)</f>
        <v>0</v>
      </c>
      <c r="BI181" s="161">
        <f>IF(N181="nulová",J181,0)</f>
        <v>0</v>
      </c>
      <c r="BJ181" s="14" t="s">
        <v>80</v>
      </c>
      <c r="BK181" s="161">
        <f>ROUND(I181*H181,2)</f>
        <v>0</v>
      </c>
      <c r="BL181" s="14" t="s">
        <v>175</v>
      </c>
      <c r="BM181" s="14" t="s">
        <v>344</v>
      </c>
    </row>
    <row r="182" spans="2:65" s="1" customFormat="1" ht="11.25">
      <c r="B182" s="31"/>
      <c r="C182" s="32"/>
      <c r="D182" s="162" t="s">
        <v>148</v>
      </c>
      <c r="E182" s="32"/>
      <c r="F182" s="163" t="s">
        <v>343</v>
      </c>
      <c r="G182" s="32"/>
      <c r="H182" s="32"/>
      <c r="I182" s="109"/>
      <c r="J182" s="32"/>
      <c r="K182" s="32"/>
      <c r="L182" s="35"/>
      <c r="M182" s="164"/>
      <c r="N182" s="57"/>
      <c r="O182" s="57"/>
      <c r="P182" s="57"/>
      <c r="Q182" s="57"/>
      <c r="R182" s="57"/>
      <c r="S182" s="57"/>
      <c r="T182" s="58"/>
      <c r="AT182" s="14" t="s">
        <v>148</v>
      </c>
      <c r="AU182" s="14" t="s">
        <v>73</v>
      </c>
    </row>
    <row r="183" spans="2:65" s="1" customFormat="1" ht="22.5" customHeight="1">
      <c r="B183" s="31"/>
      <c r="C183" s="187" t="s">
        <v>345</v>
      </c>
      <c r="D183" s="187" t="s">
        <v>313</v>
      </c>
      <c r="E183" s="188" t="s">
        <v>346</v>
      </c>
      <c r="F183" s="189" t="s">
        <v>347</v>
      </c>
      <c r="G183" s="190" t="s">
        <v>155</v>
      </c>
      <c r="H183" s="191">
        <v>20</v>
      </c>
      <c r="I183" s="192"/>
      <c r="J183" s="193">
        <f>ROUND(I183*H183,2)</f>
        <v>0</v>
      </c>
      <c r="K183" s="189" t="s">
        <v>144</v>
      </c>
      <c r="L183" s="194"/>
      <c r="M183" s="195" t="s">
        <v>1</v>
      </c>
      <c r="N183" s="196" t="s">
        <v>44</v>
      </c>
      <c r="O183" s="57"/>
      <c r="P183" s="159">
        <f>O183*H183</f>
        <v>0</v>
      </c>
      <c r="Q183" s="159">
        <v>1.3999999999999999E-4</v>
      </c>
      <c r="R183" s="159">
        <f>Q183*H183</f>
        <v>2.7999999999999995E-3</v>
      </c>
      <c r="S183" s="159">
        <v>0</v>
      </c>
      <c r="T183" s="160">
        <f>S183*H183</f>
        <v>0</v>
      </c>
      <c r="AR183" s="14" t="s">
        <v>175</v>
      </c>
      <c r="AT183" s="14" t="s">
        <v>313</v>
      </c>
      <c r="AU183" s="14" t="s">
        <v>73</v>
      </c>
      <c r="AY183" s="14" t="s">
        <v>146</v>
      </c>
      <c r="BE183" s="161">
        <f>IF(N183="základní",J183,0)</f>
        <v>0</v>
      </c>
      <c r="BF183" s="161">
        <f>IF(N183="snížená",J183,0)</f>
        <v>0</v>
      </c>
      <c r="BG183" s="161">
        <f>IF(N183="zákl. přenesená",J183,0)</f>
        <v>0</v>
      </c>
      <c r="BH183" s="161">
        <f>IF(N183="sníž. přenesená",J183,0)</f>
        <v>0</v>
      </c>
      <c r="BI183" s="161">
        <f>IF(N183="nulová",J183,0)</f>
        <v>0</v>
      </c>
      <c r="BJ183" s="14" t="s">
        <v>80</v>
      </c>
      <c r="BK183" s="161">
        <f>ROUND(I183*H183,2)</f>
        <v>0</v>
      </c>
      <c r="BL183" s="14" t="s">
        <v>175</v>
      </c>
      <c r="BM183" s="14" t="s">
        <v>348</v>
      </c>
    </row>
    <row r="184" spans="2:65" s="1" customFormat="1" ht="11.25">
      <c r="B184" s="31"/>
      <c r="C184" s="32"/>
      <c r="D184" s="162" t="s">
        <v>148</v>
      </c>
      <c r="E184" s="32"/>
      <c r="F184" s="163" t="s">
        <v>347</v>
      </c>
      <c r="G184" s="32"/>
      <c r="H184" s="32"/>
      <c r="I184" s="109"/>
      <c r="J184" s="32"/>
      <c r="K184" s="32"/>
      <c r="L184" s="35"/>
      <c r="M184" s="164"/>
      <c r="N184" s="57"/>
      <c r="O184" s="57"/>
      <c r="P184" s="57"/>
      <c r="Q184" s="57"/>
      <c r="R184" s="57"/>
      <c r="S184" s="57"/>
      <c r="T184" s="58"/>
      <c r="AT184" s="14" t="s">
        <v>148</v>
      </c>
      <c r="AU184" s="14" t="s">
        <v>73</v>
      </c>
    </row>
    <row r="185" spans="2:65" s="1" customFormat="1" ht="22.5" customHeight="1">
      <c r="B185" s="31"/>
      <c r="C185" s="187" t="s">
        <v>349</v>
      </c>
      <c r="D185" s="187" t="s">
        <v>313</v>
      </c>
      <c r="E185" s="188" t="s">
        <v>350</v>
      </c>
      <c r="F185" s="189" t="s">
        <v>351</v>
      </c>
      <c r="G185" s="190" t="s">
        <v>155</v>
      </c>
      <c r="H185" s="191">
        <v>40</v>
      </c>
      <c r="I185" s="192"/>
      <c r="J185" s="193">
        <f>ROUND(I185*H185,2)</f>
        <v>0</v>
      </c>
      <c r="K185" s="189" t="s">
        <v>144</v>
      </c>
      <c r="L185" s="194"/>
      <c r="M185" s="195" t="s">
        <v>1</v>
      </c>
      <c r="N185" s="196" t="s">
        <v>44</v>
      </c>
      <c r="O185" s="57"/>
      <c r="P185" s="159">
        <f>O185*H185</f>
        <v>0</v>
      </c>
      <c r="Q185" s="159">
        <v>1.1100000000000001E-3</v>
      </c>
      <c r="R185" s="159">
        <f>Q185*H185</f>
        <v>4.4400000000000002E-2</v>
      </c>
      <c r="S185" s="159">
        <v>0</v>
      </c>
      <c r="T185" s="160">
        <f>S185*H185</f>
        <v>0</v>
      </c>
      <c r="AR185" s="14" t="s">
        <v>175</v>
      </c>
      <c r="AT185" s="14" t="s">
        <v>313</v>
      </c>
      <c r="AU185" s="14" t="s">
        <v>73</v>
      </c>
      <c r="AY185" s="14" t="s">
        <v>146</v>
      </c>
      <c r="BE185" s="161">
        <f>IF(N185="základní",J185,0)</f>
        <v>0</v>
      </c>
      <c r="BF185" s="161">
        <f>IF(N185="snížená",J185,0)</f>
        <v>0</v>
      </c>
      <c r="BG185" s="161">
        <f>IF(N185="zákl. přenesená",J185,0)</f>
        <v>0</v>
      </c>
      <c r="BH185" s="161">
        <f>IF(N185="sníž. přenesená",J185,0)</f>
        <v>0</v>
      </c>
      <c r="BI185" s="161">
        <f>IF(N185="nulová",J185,0)</f>
        <v>0</v>
      </c>
      <c r="BJ185" s="14" t="s">
        <v>80</v>
      </c>
      <c r="BK185" s="161">
        <f>ROUND(I185*H185,2)</f>
        <v>0</v>
      </c>
      <c r="BL185" s="14" t="s">
        <v>175</v>
      </c>
      <c r="BM185" s="14" t="s">
        <v>352</v>
      </c>
    </row>
    <row r="186" spans="2:65" s="1" customFormat="1" ht="11.25">
      <c r="B186" s="31"/>
      <c r="C186" s="32"/>
      <c r="D186" s="162" t="s">
        <v>148</v>
      </c>
      <c r="E186" s="32"/>
      <c r="F186" s="163" t="s">
        <v>351</v>
      </c>
      <c r="G186" s="32"/>
      <c r="H186" s="32"/>
      <c r="I186" s="109"/>
      <c r="J186" s="32"/>
      <c r="K186" s="32"/>
      <c r="L186" s="35"/>
      <c r="M186" s="164"/>
      <c r="N186" s="57"/>
      <c r="O186" s="57"/>
      <c r="P186" s="57"/>
      <c r="Q186" s="57"/>
      <c r="R186" s="57"/>
      <c r="S186" s="57"/>
      <c r="T186" s="58"/>
      <c r="AT186" s="14" t="s">
        <v>148</v>
      </c>
      <c r="AU186" s="14" t="s">
        <v>73</v>
      </c>
    </row>
    <row r="187" spans="2:65" s="1" customFormat="1" ht="22.5" customHeight="1">
      <c r="B187" s="31"/>
      <c r="C187" s="187" t="s">
        <v>353</v>
      </c>
      <c r="D187" s="187" t="s">
        <v>313</v>
      </c>
      <c r="E187" s="188" t="s">
        <v>354</v>
      </c>
      <c r="F187" s="189" t="s">
        <v>355</v>
      </c>
      <c r="G187" s="190" t="s">
        <v>155</v>
      </c>
      <c r="H187" s="191">
        <v>8</v>
      </c>
      <c r="I187" s="192"/>
      <c r="J187" s="193">
        <f>ROUND(I187*H187,2)</f>
        <v>0</v>
      </c>
      <c r="K187" s="189" t="s">
        <v>144</v>
      </c>
      <c r="L187" s="194"/>
      <c r="M187" s="195" t="s">
        <v>1</v>
      </c>
      <c r="N187" s="196" t="s">
        <v>44</v>
      </c>
      <c r="O187" s="57"/>
      <c r="P187" s="159">
        <f>O187*H187</f>
        <v>0</v>
      </c>
      <c r="Q187" s="159">
        <v>8.5199999999999998E-3</v>
      </c>
      <c r="R187" s="159">
        <f>Q187*H187</f>
        <v>6.8159999999999998E-2</v>
      </c>
      <c r="S187" s="159">
        <v>0</v>
      </c>
      <c r="T187" s="160">
        <f>S187*H187</f>
        <v>0</v>
      </c>
      <c r="AR187" s="14" t="s">
        <v>175</v>
      </c>
      <c r="AT187" s="14" t="s">
        <v>313</v>
      </c>
      <c r="AU187" s="14" t="s">
        <v>73</v>
      </c>
      <c r="AY187" s="14" t="s">
        <v>146</v>
      </c>
      <c r="BE187" s="161">
        <f>IF(N187="základní",J187,0)</f>
        <v>0</v>
      </c>
      <c r="BF187" s="161">
        <f>IF(N187="snížená",J187,0)</f>
        <v>0</v>
      </c>
      <c r="BG187" s="161">
        <f>IF(N187="zákl. přenesená",J187,0)</f>
        <v>0</v>
      </c>
      <c r="BH187" s="161">
        <f>IF(N187="sníž. přenesená",J187,0)</f>
        <v>0</v>
      </c>
      <c r="BI187" s="161">
        <f>IF(N187="nulová",J187,0)</f>
        <v>0</v>
      </c>
      <c r="BJ187" s="14" t="s">
        <v>80</v>
      </c>
      <c r="BK187" s="161">
        <f>ROUND(I187*H187,2)</f>
        <v>0</v>
      </c>
      <c r="BL187" s="14" t="s">
        <v>175</v>
      </c>
      <c r="BM187" s="14" t="s">
        <v>356</v>
      </c>
    </row>
    <row r="188" spans="2:65" s="1" customFormat="1" ht="11.25">
      <c r="B188" s="31"/>
      <c r="C188" s="32"/>
      <c r="D188" s="162" t="s">
        <v>148</v>
      </c>
      <c r="E188" s="32"/>
      <c r="F188" s="163" t="s">
        <v>355</v>
      </c>
      <c r="G188" s="32"/>
      <c r="H188" s="32"/>
      <c r="I188" s="109"/>
      <c r="J188" s="32"/>
      <c r="K188" s="32"/>
      <c r="L188" s="35"/>
      <c r="M188" s="164"/>
      <c r="N188" s="57"/>
      <c r="O188" s="57"/>
      <c r="P188" s="57"/>
      <c r="Q188" s="57"/>
      <c r="R188" s="57"/>
      <c r="S188" s="57"/>
      <c r="T188" s="58"/>
      <c r="AT188" s="14" t="s">
        <v>148</v>
      </c>
      <c r="AU188" s="14" t="s">
        <v>73</v>
      </c>
    </row>
    <row r="189" spans="2:65" s="1" customFormat="1" ht="22.5" customHeight="1">
      <c r="B189" s="31"/>
      <c r="C189" s="187" t="s">
        <v>357</v>
      </c>
      <c r="D189" s="187" t="s">
        <v>313</v>
      </c>
      <c r="E189" s="188" t="s">
        <v>358</v>
      </c>
      <c r="F189" s="189" t="s">
        <v>359</v>
      </c>
      <c r="G189" s="190" t="s">
        <v>155</v>
      </c>
      <c r="H189" s="191">
        <v>32</v>
      </c>
      <c r="I189" s="192"/>
      <c r="J189" s="193">
        <f>ROUND(I189*H189,2)</f>
        <v>0</v>
      </c>
      <c r="K189" s="189" t="s">
        <v>144</v>
      </c>
      <c r="L189" s="194"/>
      <c r="M189" s="195" t="s">
        <v>1</v>
      </c>
      <c r="N189" s="196" t="s">
        <v>44</v>
      </c>
      <c r="O189" s="57"/>
      <c r="P189" s="159">
        <f>O189*H189</f>
        <v>0</v>
      </c>
      <c r="Q189" s="159">
        <v>5.1999999999999995E-4</v>
      </c>
      <c r="R189" s="159">
        <f>Q189*H189</f>
        <v>1.6639999999999999E-2</v>
      </c>
      <c r="S189" s="159">
        <v>0</v>
      </c>
      <c r="T189" s="160">
        <f>S189*H189</f>
        <v>0</v>
      </c>
      <c r="AR189" s="14" t="s">
        <v>175</v>
      </c>
      <c r="AT189" s="14" t="s">
        <v>313</v>
      </c>
      <c r="AU189" s="14" t="s">
        <v>73</v>
      </c>
      <c r="AY189" s="14" t="s">
        <v>146</v>
      </c>
      <c r="BE189" s="161">
        <f>IF(N189="základní",J189,0)</f>
        <v>0</v>
      </c>
      <c r="BF189" s="161">
        <f>IF(N189="snížená",J189,0)</f>
        <v>0</v>
      </c>
      <c r="BG189" s="161">
        <f>IF(N189="zákl. přenesená",J189,0)</f>
        <v>0</v>
      </c>
      <c r="BH189" s="161">
        <f>IF(N189="sníž. přenesená",J189,0)</f>
        <v>0</v>
      </c>
      <c r="BI189" s="161">
        <f>IF(N189="nulová",J189,0)</f>
        <v>0</v>
      </c>
      <c r="BJ189" s="14" t="s">
        <v>80</v>
      </c>
      <c r="BK189" s="161">
        <f>ROUND(I189*H189,2)</f>
        <v>0</v>
      </c>
      <c r="BL189" s="14" t="s">
        <v>175</v>
      </c>
      <c r="BM189" s="14" t="s">
        <v>360</v>
      </c>
    </row>
    <row r="190" spans="2:65" s="1" customFormat="1" ht="11.25">
      <c r="B190" s="31"/>
      <c r="C190" s="32"/>
      <c r="D190" s="162" t="s">
        <v>148</v>
      </c>
      <c r="E190" s="32"/>
      <c r="F190" s="163" t="s">
        <v>359</v>
      </c>
      <c r="G190" s="32"/>
      <c r="H190" s="32"/>
      <c r="I190" s="109"/>
      <c r="J190" s="32"/>
      <c r="K190" s="32"/>
      <c r="L190" s="35"/>
      <c r="M190" s="164"/>
      <c r="N190" s="57"/>
      <c r="O190" s="57"/>
      <c r="P190" s="57"/>
      <c r="Q190" s="57"/>
      <c r="R190" s="57"/>
      <c r="S190" s="57"/>
      <c r="T190" s="58"/>
      <c r="AT190" s="14" t="s">
        <v>148</v>
      </c>
      <c r="AU190" s="14" t="s">
        <v>73</v>
      </c>
    </row>
    <row r="191" spans="2:65" s="1" customFormat="1" ht="22.5" customHeight="1">
      <c r="B191" s="31"/>
      <c r="C191" s="187" t="s">
        <v>361</v>
      </c>
      <c r="D191" s="187" t="s">
        <v>313</v>
      </c>
      <c r="E191" s="188" t="s">
        <v>362</v>
      </c>
      <c r="F191" s="189" t="s">
        <v>363</v>
      </c>
      <c r="G191" s="190" t="s">
        <v>155</v>
      </c>
      <c r="H191" s="191">
        <v>32</v>
      </c>
      <c r="I191" s="192"/>
      <c r="J191" s="193">
        <f>ROUND(I191*H191,2)</f>
        <v>0</v>
      </c>
      <c r="K191" s="189" t="s">
        <v>144</v>
      </c>
      <c r="L191" s="194"/>
      <c r="M191" s="195" t="s">
        <v>1</v>
      </c>
      <c r="N191" s="196" t="s">
        <v>44</v>
      </c>
      <c r="O191" s="57"/>
      <c r="P191" s="159">
        <f>O191*H191</f>
        <v>0</v>
      </c>
      <c r="Q191" s="159">
        <v>9.0000000000000006E-5</v>
      </c>
      <c r="R191" s="159">
        <f>Q191*H191</f>
        <v>2.8800000000000002E-3</v>
      </c>
      <c r="S191" s="159">
        <v>0</v>
      </c>
      <c r="T191" s="160">
        <f>S191*H191</f>
        <v>0</v>
      </c>
      <c r="AR191" s="14" t="s">
        <v>175</v>
      </c>
      <c r="AT191" s="14" t="s">
        <v>313</v>
      </c>
      <c r="AU191" s="14" t="s">
        <v>73</v>
      </c>
      <c r="AY191" s="14" t="s">
        <v>146</v>
      </c>
      <c r="BE191" s="161">
        <f>IF(N191="základní",J191,0)</f>
        <v>0</v>
      </c>
      <c r="BF191" s="161">
        <f>IF(N191="snížená",J191,0)</f>
        <v>0</v>
      </c>
      <c r="BG191" s="161">
        <f>IF(N191="zákl. přenesená",J191,0)</f>
        <v>0</v>
      </c>
      <c r="BH191" s="161">
        <f>IF(N191="sníž. přenesená",J191,0)</f>
        <v>0</v>
      </c>
      <c r="BI191" s="161">
        <f>IF(N191="nulová",J191,0)</f>
        <v>0</v>
      </c>
      <c r="BJ191" s="14" t="s">
        <v>80</v>
      </c>
      <c r="BK191" s="161">
        <f>ROUND(I191*H191,2)</f>
        <v>0</v>
      </c>
      <c r="BL191" s="14" t="s">
        <v>175</v>
      </c>
      <c r="BM191" s="14" t="s">
        <v>364</v>
      </c>
    </row>
    <row r="192" spans="2:65" s="1" customFormat="1" ht="11.25">
      <c r="B192" s="31"/>
      <c r="C192" s="32"/>
      <c r="D192" s="162" t="s">
        <v>148</v>
      </c>
      <c r="E192" s="32"/>
      <c r="F192" s="163" t="s">
        <v>363</v>
      </c>
      <c r="G192" s="32"/>
      <c r="H192" s="32"/>
      <c r="I192" s="109"/>
      <c r="J192" s="32"/>
      <c r="K192" s="32"/>
      <c r="L192" s="35"/>
      <c r="M192" s="164"/>
      <c r="N192" s="57"/>
      <c r="O192" s="57"/>
      <c r="P192" s="57"/>
      <c r="Q192" s="57"/>
      <c r="R192" s="57"/>
      <c r="S192" s="57"/>
      <c r="T192" s="58"/>
      <c r="AT192" s="14" t="s">
        <v>148</v>
      </c>
      <c r="AU192" s="14" t="s">
        <v>73</v>
      </c>
    </row>
    <row r="193" spans="2:65" s="1" customFormat="1" ht="22.5" customHeight="1">
      <c r="B193" s="31"/>
      <c r="C193" s="187" t="s">
        <v>365</v>
      </c>
      <c r="D193" s="187" t="s">
        <v>313</v>
      </c>
      <c r="E193" s="188" t="s">
        <v>366</v>
      </c>
      <c r="F193" s="189" t="s">
        <v>367</v>
      </c>
      <c r="G193" s="190" t="s">
        <v>155</v>
      </c>
      <c r="H193" s="191">
        <v>16</v>
      </c>
      <c r="I193" s="192"/>
      <c r="J193" s="193">
        <f>ROUND(I193*H193,2)</f>
        <v>0</v>
      </c>
      <c r="K193" s="189" t="s">
        <v>144</v>
      </c>
      <c r="L193" s="194"/>
      <c r="M193" s="195" t="s">
        <v>1</v>
      </c>
      <c r="N193" s="196" t="s">
        <v>44</v>
      </c>
      <c r="O193" s="57"/>
      <c r="P193" s="159">
        <f>O193*H193</f>
        <v>0</v>
      </c>
      <c r="Q193" s="159">
        <v>1.1100000000000001E-3</v>
      </c>
      <c r="R193" s="159">
        <f>Q193*H193</f>
        <v>1.7760000000000001E-2</v>
      </c>
      <c r="S193" s="159">
        <v>0</v>
      </c>
      <c r="T193" s="160">
        <f>S193*H193</f>
        <v>0</v>
      </c>
      <c r="AR193" s="14" t="s">
        <v>175</v>
      </c>
      <c r="AT193" s="14" t="s">
        <v>313</v>
      </c>
      <c r="AU193" s="14" t="s">
        <v>73</v>
      </c>
      <c r="AY193" s="14" t="s">
        <v>146</v>
      </c>
      <c r="BE193" s="161">
        <f>IF(N193="základní",J193,0)</f>
        <v>0</v>
      </c>
      <c r="BF193" s="161">
        <f>IF(N193="snížená",J193,0)</f>
        <v>0</v>
      </c>
      <c r="BG193" s="161">
        <f>IF(N193="zákl. přenesená",J193,0)</f>
        <v>0</v>
      </c>
      <c r="BH193" s="161">
        <f>IF(N193="sníž. přenesená",J193,0)</f>
        <v>0</v>
      </c>
      <c r="BI193" s="161">
        <f>IF(N193="nulová",J193,0)</f>
        <v>0</v>
      </c>
      <c r="BJ193" s="14" t="s">
        <v>80</v>
      </c>
      <c r="BK193" s="161">
        <f>ROUND(I193*H193,2)</f>
        <v>0</v>
      </c>
      <c r="BL193" s="14" t="s">
        <v>175</v>
      </c>
      <c r="BM193" s="14" t="s">
        <v>368</v>
      </c>
    </row>
    <row r="194" spans="2:65" s="1" customFormat="1" ht="11.25">
      <c r="B194" s="31"/>
      <c r="C194" s="32"/>
      <c r="D194" s="162" t="s">
        <v>148</v>
      </c>
      <c r="E194" s="32"/>
      <c r="F194" s="163" t="s">
        <v>367</v>
      </c>
      <c r="G194" s="32"/>
      <c r="H194" s="32"/>
      <c r="I194" s="109"/>
      <c r="J194" s="32"/>
      <c r="K194" s="32"/>
      <c r="L194" s="35"/>
      <c r="M194" s="164"/>
      <c r="N194" s="57"/>
      <c r="O194" s="57"/>
      <c r="P194" s="57"/>
      <c r="Q194" s="57"/>
      <c r="R194" s="57"/>
      <c r="S194" s="57"/>
      <c r="T194" s="58"/>
      <c r="AT194" s="14" t="s">
        <v>148</v>
      </c>
      <c r="AU194" s="14" t="s">
        <v>73</v>
      </c>
    </row>
    <row r="195" spans="2:65" s="1" customFormat="1" ht="22.5" customHeight="1">
      <c r="B195" s="31"/>
      <c r="C195" s="187" t="s">
        <v>369</v>
      </c>
      <c r="D195" s="187" t="s">
        <v>313</v>
      </c>
      <c r="E195" s="188" t="s">
        <v>370</v>
      </c>
      <c r="F195" s="189" t="s">
        <v>371</v>
      </c>
      <c r="G195" s="190" t="s">
        <v>155</v>
      </c>
      <c r="H195" s="191">
        <v>28</v>
      </c>
      <c r="I195" s="192"/>
      <c r="J195" s="193">
        <f>ROUND(I195*H195,2)</f>
        <v>0</v>
      </c>
      <c r="K195" s="189" t="s">
        <v>144</v>
      </c>
      <c r="L195" s="194"/>
      <c r="M195" s="195" t="s">
        <v>1</v>
      </c>
      <c r="N195" s="196" t="s">
        <v>44</v>
      </c>
      <c r="O195" s="57"/>
      <c r="P195" s="159">
        <f>O195*H195</f>
        <v>0</v>
      </c>
      <c r="Q195" s="159">
        <v>1.8000000000000001E-4</v>
      </c>
      <c r="R195" s="159">
        <f>Q195*H195</f>
        <v>5.0400000000000002E-3</v>
      </c>
      <c r="S195" s="159">
        <v>0</v>
      </c>
      <c r="T195" s="160">
        <f>S195*H195</f>
        <v>0</v>
      </c>
      <c r="AR195" s="14" t="s">
        <v>175</v>
      </c>
      <c r="AT195" s="14" t="s">
        <v>313</v>
      </c>
      <c r="AU195" s="14" t="s">
        <v>73</v>
      </c>
      <c r="AY195" s="14" t="s">
        <v>146</v>
      </c>
      <c r="BE195" s="161">
        <f>IF(N195="základní",J195,0)</f>
        <v>0</v>
      </c>
      <c r="BF195" s="161">
        <f>IF(N195="snížená",J195,0)</f>
        <v>0</v>
      </c>
      <c r="BG195" s="161">
        <f>IF(N195="zákl. přenesená",J195,0)</f>
        <v>0</v>
      </c>
      <c r="BH195" s="161">
        <f>IF(N195="sníž. přenesená",J195,0)</f>
        <v>0</v>
      </c>
      <c r="BI195" s="161">
        <f>IF(N195="nulová",J195,0)</f>
        <v>0</v>
      </c>
      <c r="BJ195" s="14" t="s">
        <v>80</v>
      </c>
      <c r="BK195" s="161">
        <f>ROUND(I195*H195,2)</f>
        <v>0</v>
      </c>
      <c r="BL195" s="14" t="s">
        <v>175</v>
      </c>
      <c r="BM195" s="14" t="s">
        <v>372</v>
      </c>
    </row>
    <row r="196" spans="2:65" s="1" customFormat="1" ht="11.25">
      <c r="B196" s="31"/>
      <c r="C196" s="32"/>
      <c r="D196" s="162" t="s">
        <v>148</v>
      </c>
      <c r="E196" s="32"/>
      <c r="F196" s="163" t="s">
        <v>371</v>
      </c>
      <c r="G196" s="32"/>
      <c r="H196" s="32"/>
      <c r="I196" s="109"/>
      <c r="J196" s="32"/>
      <c r="K196" s="32"/>
      <c r="L196" s="35"/>
      <c r="M196" s="164"/>
      <c r="N196" s="57"/>
      <c r="O196" s="57"/>
      <c r="P196" s="57"/>
      <c r="Q196" s="57"/>
      <c r="R196" s="57"/>
      <c r="S196" s="57"/>
      <c r="T196" s="58"/>
      <c r="AT196" s="14" t="s">
        <v>148</v>
      </c>
      <c r="AU196" s="14" t="s">
        <v>73</v>
      </c>
    </row>
    <row r="197" spans="2:65" s="1" customFormat="1" ht="22.5" customHeight="1">
      <c r="B197" s="31"/>
      <c r="C197" s="187" t="s">
        <v>373</v>
      </c>
      <c r="D197" s="187" t="s">
        <v>313</v>
      </c>
      <c r="E197" s="188" t="s">
        <v>374</v>
      </c>
      <c r="F197" s="189" t="s">
        <v>375</v>
      </c>
      <c r="G197" s="190" t="s">
        <v>155</v>
      </c>
      <c r="H197" s="191">
        <v>28</v>
      </c>
      <c r="I197" s="192"/>
      <c r="J197" s="193">
        <f>ROUND(I197*H197,2)</f>
        <v>0</v>
      </c>
      <c r="K197" s="189" t="s">
        <v>144</v>
      </c>
      <c r="L197" s="194"/>
      <c r="M197" s="195" t="s">
        <v>1</v>
      </c>
      <c r="N197" s="196" t="s">
        <v>44</v>
      </c>
      <c r="O197" s="57"/>
      <c r="P197" s="159">
        <f>O197*H197</f>
        <v>0</v>
      </c>
      <c r="Q197" s="159">
        <v>9.0000000000000006E-5</v>
      </c>
      <c r="R197" s="159">
        <f>Q197*H197</f>
        <v>2.5200000000000001E-3</v>
      </c>
      <c r="S197" s="159">
        <v>0</v>
      </c>
      <c r="T197" s="160">
        <f>S197*H197</f>
        <v>0</v>
      </c>
      <c r="AR197" s="14" t="s">
        <v>175</v>
      </c>
      <c r="AT197" s="14" t="s">
        <v>313</v>
      </c>
      <c r="AU197" s="14" t="s">
        <v>73</v>
      </c>
      <c r="AY197" s="14" t="s">
        <v>146</v>
      </c>
      <c r="BE197" s="161">
        <f>IF(N197="základní",J197,0)</f>
        <v>0</v>
      </c>
      <c r="BF197" s="161">
        <f>IF(N197="snížená",J197,0)</f>
        <v>0</v>
      </c>
      <c r="BG197" s="161">
        <f>IF(N197="zákl. přenesená",J197,0)</f>
        <v>0</v>
      </c>
      <c r="BH197" s="161">
        <f>IF(N197="sníž. přenesená",J197,0)</f>
        <v>0</v>
      </c>
      <c r="BI197" s="161">
        <f>IF(N197="nulová",J197,0)</f>
        <v>0</v>
      </c>
      <c r="BJ197" s="14" t="s">
        <v>80</v>
      </c>
      <c r="BK197" s="161">
        <f>ROUND(I197*H197,2)</f>
        <v>0</v>
      </c>
      <c r="BL197" s="14" t="s">
        <v>175</v>
      </c>
      <c r="BM197" s="14" t="s">
        <v>376</v>
      </c>
    </row>
    <row r="198" spans="2:65" s="1" customFormat="1" ht="11.25">
      <c r="B198" s="31"/>
      <c r="C198" s="32"/>
      <c r="D198" s="162" t="s">
        <v>148</v>
      </c>
      <c r="E198" s="32"/>
      <c r="F198" s="163" t="s">
        <v>375</v>
      </c>
      <c r="G198" s="32"/>
      <c r="H198" s="32"/>
      <c r="I198" s="109"/>
      <c r="J198" s="32"/>
      <c r="K198" s="32"/>
      <c r="L198" s="35"/>
      <c r="M198" s="164"/>
      <c r="N198" s="57"/>
      <c r="O198" s="57"/>
      <c r="P198" s="57"/>
      <c r="Q198" s="57"/>
      <c r="R198" s="57"/>
      <c r="S198" s="57"/>
      <c r="T198" s="58"/>
      <c r="AT198" s="14" t="s">
        <v>148</v>
      </c>
      <c r="AU198" s="14" t="s">
        <v>73</v>
      </c>
    </row>
    <row r="199" spans="2:65" s="1" customFormat="1" ht="22.5" customHeight="1">
      <c r="B199" s="31"/>
      <c r="C199" s="187" t="s">
        <v>377</v>
      </c>
      <c r="D199" s="187" t="s">
        <v>313</v>
      </c>
      <c r="E199" s="188" t="s">
        <v>378</v>
      </c>
      <c r="F199" s="189" t="s">
        <v>379</v>
      </c>
      <c r="G199" s="190" t="s">
        <v>155</v>
      </c>
      <c r="H199" s="191">
        <v>17</v>
      </c>
      <c r="I199" s="192"/>
      <c r="J199" s="193">
        <f>ROUND(I199*H199,2)</f>
        <v>0</v>
      </c>
      <c r="K199" s="189" t="s">
        <v>144</v>
      </c>
      <c r="L199" s="194"/>
      <c r="M199" s="195" t="s">
        <v>1</v>
      </c>
      <c r="N199" s="196" t="s">
        <v>44</v>
      </c>
      <c r="O199" s="57"/>
      <c r="P199" s="159">
        <f>O199*H199</f>
        <v>0</v>
      </c>
      <c r="Q199" s="159">
        <v>0</v>
      </c>
      <c r="R199" s="159">
        <f>Q199*H199</f>
        <v>0</v>
      </c>
      <c r="S199" s="159">
        <v>0</v>
      </c>
      <c r="T199" s="160">
        <f>S199*H199</f>
        <v>0</v>
      </c>
      <c r="AR199" s="14" t="s">
        <v>175</v>
      </c>
      <c r="AT199" s="14" t="s">
        <v>313</v>
      </c>
      <c r="AU199" s="14" t="s">
        <v>73</v>
      </c>
      <c r="AY199" s="14" t="s">
        <v>146</v>
      </c>
      <c r="BE199" s="161">
        <f>IF(N199="základní",J199,0)</f>
        <v>0</v>
      </c>
      <c r="BF199" s="161">
        <f>IF(N199="snížená",J199,0)</f>
        <v>0</v>
      </c>
      <c r="BG199" s="161">
        <f>IF(N199="zákl. přenesená",J199,0)</f>
        <v>0</v>
      </c>
      <c r="BH199" s="161">
        <f>IF(N199="sníž. přenesená",J199,0)</f>
        <v>0</v>
      </c>
      <c r="BI199" s="161">
        <f>IF(N199="nulová",J199,0)</f>
        <v>0</v>
      </c>
      <c r="BJ199" s="14" t="s">
        <v>80</v>
      </c>
      <c r="BK199" s="161">
        <f>ROUND(I199*H199,2)</f>
        <v>0</v>
      </c>
      <c r="BL199" s="14" t="s">
        <v>175</v>
      </c>
      <c r="BM199" s="14" t="s">
        <v>380</v>
      </c>
    </row>
    <row r="200" spans="2:65" s="1" customFormat="1" ht="11.25">
      <c r="B200" s="31"/>
      <c r="C200" s="32"/>
      <c r="D200" s="162" t="s">
        <v>148</v>
      </c>
      <c r="E200" s="32"/>
      <c r="F200" s="163" t="s">
        <v>379</v>
      </c>
      <c r="G200" s="32"/>
      <c r="H200" s="32"/>
      <c r="I200" s="109"/>
      <c r="J200" s="32"/>
      <c r="K200" s="32"/>
      <c r="L200" s="35"/>
      <c r="M200" s="164"/>
      <c r="N200" s="57"/>
      <c r="O200" s="57"/>
      <c r="P200" s="57"/>
      <c r="Q200" s="57"/>
      <c r="R200" s="57"/>
      <c r="S200" s="57"/>
      <c r="T200" s="58"/>
      <c r="AT200" s="14" t="s">
        <v>148</v>
      </c>
      <c r="AU200" s="14" t="s">
        <v>73</v>
      </c>
    </row>
    <row r="201" spans="2:65" s="1" customFormat="1" ht="19.5">
      <c r="B201" s="31"/>
      <c r="C201" s="32"/>
      <c r="D201" s="162" t="s">
        <v>150</v>
      </c>
      <c r="E201" s="32"/>
      <c r="F201" s="165" t="s">
        <v>381</v>
      </c>
      <c r="G201" s="32"/>
      <c r="H201" s="32"/>
      <c r="I201" s="109"/>
      <c r="J201" s="32"/>
      <c r="K201" s="32"/>
      <c r="L201" s="35"/>
      <c r="M201" s="164"/>
      <c r="N201" s="57"/>
      <c r="O201" s="57"/>
      <c r="P201" s="57"/>
      <c r="Q201" s="57"/>
      <c r="R201" s="57"/>
      <c r="S201" s="57"/>
      <c r="T201" s="58"/>
      <c r="AT201" s="14" t="s">
        <v>150</v>
      </c>
      <c r="AU201" s="14" t="s">
        <v>73</v>
      </c>
    </row>
    <row r="202" spans="2:65" s="1" customFormat="1" ht="22.5" customHeight="1">
      <c r="B202" s="31"/>
      <c r="C202" s="187" t="s">
        <v>382</v>
      </c>
      <c r="D202" s="187" t="s">
        <v>313</v>
      </c>
      <c r="E202" s="188" t="s">
        <v>383</v>
      </c>
      <c r="F202" s="189" t="s">
        <v>384</v>
      </c>
      <c r="G202" s="190" t="s">
        <v>155</v>
      </c>
      <c r="H202" s="191">
        <v>17</v>
      </c>
      <c r="I202" s="192"/>
      <c r="J202" s="193">
        <f>ROUND(I202*H202,2)</f>
        <v>0</v>
      </c>
      <c r="K202" s="189" t="s">
        <v>144</v>
      </c>
      <c r="L202" s="194"/>
      <c r="M202" s="195" t="s">
        <v>1</v>
      </c>
      <c r="N202" s="196" t="s">
        <v>44</v>
      </c>
      <c r="O202" s="57"/>
      <c r="P202" s="159">
        <f>O202*H202</f>
        <v>0</v>
      </c>
      <c r="Q202" s="159">
        <v>0</v>
      </c>
      <c r="R202" s="159">
        <f>Q202*H202</f>
        <v>0</v>
      </c>
      <c r="S202" s="159">
        <v>0</v>
      </c>
      <c r="T202" s="160">
        <f>S202*H202</f>
        <v>0</v>
      </c>
      <c r="AR202" s="14" t="s">
        <v>175</v>
      </c>
      <c r="AT202" s="14" t="s">
        <v>313</v>
      </c>
      <c r="AU202" s="14" t="s">
        <v>73</v>
      </c>
      <c r="AY202" s="14" t="s">
        <v>146</v>
      </c>
      <c r="BE202" s="161">
        <f>IF(N202="základní",J202,0)</f>
        <v>0</v>
      </c>
      <c r="BF202" s="161">
        <f>IF(N202="snížená",J202,0)</f>
        <v>0</v>
      </c>
      <c r="BG202" s="161">
        <f>IF(N202="zákl. přenesená",J202,0)</f>
        <v>0</v>
      </c>
      <c r="BH202" s="161">
        <f>IF(N202="sníž. přenesená",J202,0)</f>
        <v>0</v>
      </c>
      <c r="BI202" s="161">
        <f>IF(N202="nulová",J202,0)</f>
        <v>0</v>
      </c>
      <c r="BJ202" s="14" t="s">
        <v>80</v>
      </c>
      <c r="BK202" s="161">
        <f>ROUND(I202*H202,2)</f>
        <v>0</v>
      </c>
      <c r="BL202" s="14" t="s">
        <v>175</v>
      </c>
      <c r="BM202" s="14" t="s">
        <v>385</v>
      </c>
    </row>
    <row r="203" spans="2:65" s="1" customFormat="1" ht="11.25">
      <c r="B203" s="31"/>
      <c r="C203" s="32"/>
      <c r="D203" s="162" t="s">
        <v>148</v>
      </c>
      <c r="E203" s="32"/>
      <c r="F203" s="163" t="s">
        <v>384</v>
      </c>
      <c r="G203" s="32"/>
      <c r="H203" s="32"/>
      <c r="I203" s="109"/>
      <c r="J203" s="32"/>
      <c r="K203" s="32"/>
      <c r="L203" s="35"/>
      <c r="M203" s="164"/>
      <c r="N203" s="57"/>
      <c r="O203" s="57"/>
      <c r="P203" s="57"/>
      <c r="Q203" s="57"/>
      <c r="R203" s="57"/>
      <c r="S203" s="57"/>
      <c r="T203" s="58"/>
      <c r="AT203" s="14" t="s">
        <v>148</v>
      </c>
      <c r="AU203" s="14" t="s">
        <v>73</v>
      </c>
    </row>
    <row r="204" spans="2:65" s="1" customFormat="1" ht="19.5">
      <c r="B204" s="31"/>
      <c r="C204" s="32"/>
      <c r="D204" s="162" t="s">
        <v>150</v>
      </c>
      <c r="E204" s="32"/>
      <c r="F204" s="165" t="s">
        <v>381</v>
      </c>
      <c r="G204" s="32"/>
      <c r="H204" s="32"/>
      <c r="I204" s="109"/>
      <c r="J204" s="32"/>
      <c r="K204" s="32"/>
      <c r="L204" s="35"/>
      <c r="M204" s="164"/>
      <c r="N204" s="57"/>
      <c r="O204" s="57"/>
      <c r="P204" s="57"/>
      <c r="Q204" s="57"/>
      <c r="R204" s="57"/>
      <c r="S204" s="57"/>
      <c r="T204" s="58"/>
      <c r="AT204" s="14" t="s">
        <v>150</v>
      </c>
      <c r="AU204" s="14" t="s">
        <v>73</v>
      </c>
    </row>
    <row r="205" spans="2:65" s="1" customFormat="1" ht="22.5" customHeight="1">
      <c r="B205" s="31"/>
      <c r="C205" s="187" t="s">
        <v>386</v>
      </c>
      <c r="D205" s="187" t="s">
        <v>313</v>
      </c>
      <c r="E205" s="188" t="s">
        <v>387</v>
      </c>
      <c r="F205" s="189" t="s">
        <v>388</v>
      </c>
      <c r="G205" s="190" t="s">
        <v>155</v>
      </c>
      <c r="H205" s="191">
        <v>24</v>
      </c>
      <c r="I205" s="192"/>
      <c r="J205" s="193">
        <f>ROUND(I205*H205,2)</f>
        <v>0</v>
      </c>
      <c r="K205" s="189" t="s">
        <v>144</v>
      </c>
      <c r="L205" s="194"/>
      <c r="M205" s="195" t="s">
        <v>1</v>
      </c>
      <c r="N205" s="196" t="s">
        <v>44</v>
      </c>
      <c r="O205" s="57"/>
      <c r="P205" s="159">
        <f>O205*H205</f>
        <v>0</v>
      </c>
      <c r="Q205" s="159">
        <v>0</v>
      </c>
      <c r="R205" s="159">
        <f>Q205*H205</f>
        <v>0</v>
      </c>
      <c r="S205" s="159">
        <v>0</v>
      </c>
      <c r="T205" s="160">
        <f>S205*H205</f>
        <v>0</v>
      </c>
      <c r="AR205" s="14" t="s">
        <v>175</v>
      </c>
      <c r="AT205" s="14" t="s">
        <v>313</v>
      </c>
      <c r="AU205" s="14" t="s">
        <v>73</v>
      </c>
      <c r="AY205" s="14" t="s">
        <v>146</v>
      </c>
      <c r="BE205" s="161">
        <f>IF(N205="základní",J205,0)</f>
        <v>0</v>
      </c>
      <c r="BF205" s="161">
        <f>IF(N205="snížená",J205,0)</f>
        <v>0</v>
      </c>
      <c r="BG205" s="161">
        <f>IF(N205="zákl. přenesená",J205,0)</f>
        <v>0</v>
      </c>
      <c r="BH205" s="161">
        <f>IF(N205="sníž. přenesená",J205,0)</f>
        <v>0</v>
      </c>
      <c r="BI205" s="161">
        <f>IF(N205="nulová",J205,0)</f>
        <v>0</v>
      </c>
      <c r="BJ205" s="14" t="s">
        <v>80</v>
      </c>
      <c r="BK205" s="161">
        <f>ROUND(I205*H205,2)</f>
        <v>0</v>
      </c>
      <c r="BL205" s="14" t="s">
        <v>175</v>
      </c>
      <c r="BM205" s="14" t="s">
        <v>389</v>
      </c>
    </row>
    <row r="206" spans="2:65" s="1" customFormat="1" ht="11.25">
      <c r="B206" s="31"/>
      <c r="C206" s="32"/>
      <c r="D206" s="162" t="s">
        <v>148</v>
      </c>
      <c r="E206" s="32"/>
      <c r="F206" s="163" t="s">
        <v>388</v>
      </c>
      <c r="G206" s="32"/>
      <c r="H206" s="32"/>
      <c r="I206" s="109"/>
      <c r="J206" s="32"/>
      <c r="K206" s="32"/>
      <c r="L206" s="35"/>
      <c r="M206" s="197"/>
      <c r="N206" s="198"/>
      <c r="O206" s="198"/>
      <c r="P206" s="198"/>
      <c r="Q206" s="198"/>
      <c r="R206" s="198"/>
      <c r="S206" s="198"/>
      <c r="T206" s="199"/>
      <c r="AT206" s="14" t="s">
        <v>148</v>
      </c>
      <c r="AU206" s="14" t="s">
        <v>73</v>
      </c>
    </row>
    <row r="207" spans="2:65" s="1" customFormat="1" ht="6.95" customHeight="1">
      <c r="B207" s="43"/>
      <c r="C207" s="44"/>
      <c r="D207" s="44"/>
      <c r="E207" s="44"/>
      <c r="F207" s="44"/>
      <c r="G207" s="44"/>
      <c r="H207" s="44"/>
      <c r="I207" s="131"/>
      <c r="J207" s="44"/>
      <c r="K207" s="44"/>
      <c r="L207" s="35"/>
    </row>
  </sheetData>
  <sheetProtection algorithmName="SHA-512" hashValue="i9q6uC+H/790aEkEcPLPRCcvuH0q6oMxMP2CjEBpTkwscK+vU7mv1+m72FDeDHl+ucs9ZYjRLtE5JCYSsFG58g==" saltValue="JVJFWaaElzDn7GJru6sbDiUU35TTeor7i1Lxshz9rt+5AeY0uyNVbSCsjvbslBtHwQc6jOKnqXLgBhEwTil9Wg==" spinCount="100000" sheet="1" objects="1" scenarios="1" formatColumns="0" formatRows="0" autoFilter="0"/>
  <autoFilter ref="C84:K206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8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90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7"/>
      <c r="AT3" s="14" t="s">
        <v>82</v>
      </c>
    </row>
    <row r="4" spans="2:46" ht="24.95" customHeight="1">
      <c r="B4" s="17"/>
      <c r="D4" s="107" t="s">
        <v>117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108" t="s">
        <v>16</v>
      </c>
      <c r="L6" s="17"/>
    </row>
    <row r="7" spans="2:46" ht="16.5" customHeight="1">
      <c r="B7" s="17"/>
      <c r="E7" s="267" t="str">
        <f>'Rekapitulace stavby'!K6</f>
        <v>Oprava traťového úseku Hazlov - Aš (km 26,500 - 27,150)</v>
      </c>
      <c r="F7" s="268"/>
      <c r="G7" s="268"/>
      <c r="H7" s="268"/>
      <c r="L7" s="17"/>
    </row>
    <row r="8" spans="2:46" ht="12" customHeight="1">
      <c r="B8" s="17"/>
      <c r="D8" s="108" t="s">
        <v>118</v>
      </c>
      <c r="L8" s="17"/>
    </row>
    <row r="9" spans="2:46" s="1" customFormat="1" ht="16.5" customHeight="1">
      <c r="B9" s="35"/>
      <c r="E9" s="267" t="s">
        <v>119</v>
      </c>
      <c r="F9" s="269"/>
      <c r="G9" s="269"/>
      <c r="H9" s="269"/>
      <c r="I9" s="109"/>
      <c r="L9" s="35"/>
    </row>
    <row r="10" spans="2:46" s="1" customFormat="1" ht="12" customHeight="1">
      <c r="B10" s="35"/>
      <c r="D10" s="108" t="s">
        <v>120</v>
      </c>
      <c r="I10" s="109"/>
      <c r="L10" s="35"/>
    </row>
    <row r="11" spans="2:46" s="1" customFormat="1" ht="36.950000000000003" customHeight="1">
      <c r="B11" s="35"/>
      <c r="E11" s="270" t="s">
        <v>390</v>
      </c>
      <c r="F11" s="269"/>
      <c r="G11" s="269"/>
      <c r="H11" s="269"/>
      <c r="I11" s="109"/>
      <c r="L11" s="35"/>
    </row>
    <row r="12" spans="2:46" s="1" customFormat="1" ht="11.25">
      <c r="B12" s="35"/>
      <c r="I12" s="109"/>
      <c r="L12" s="35"/>
    </row>
    <row r="13" spans="2:46" s="1" customFormat="1" ht="12" customHeight="1">
      <c r="B13" s="35"/>
      <c r="D13" s="108" t="s">
        <v>18</v>
      </c>
      <c r="F13" s="14" t="s">
        <v>1</v>
      </c>
      <c r="I13" s="110" t="s">
        <v>19</v>
      </c>
      <c r="J13" s="14" t="s">
        <v>1</v>
      </c>
      <c r="L13" s="35"/>
    </row>
    <row r="14" spans="2:46" s="1" customFormat="1" ht="12" customHeight="1">
      <c r="B14" s="35"/>
      <c r="D14" s="108" t="s">
        <v>20</v>
      </c>
      <c r="F14" s="14" t="s">
        <v>21</v>
      </c>
      <c r="I14" s="110" t="s">
        <v>22</v>
      </c>
      <c r="J14" s="111" t="str">
        <f>'Rekapitulace stavby'!AN8</f>
        <v>18. 4. 2019</v>
      </c>
      <c r="L14" s="35"/>
    </row>
    <row r="15" spans="2:46" s="1" customFormat="1" ht="10.9" customHeight="1">
      <c r="B15" s="35"/>
      <c r="I15" s="109"/>
      <c r="L15" s="35"/>
    </row>
    <row r="16" spans="2:46" s="1" customFormat="1" ht="12" customHeight="1">
      <c r="B16" s="35"/>
      <c r="D16" s="108" t="s">
        <v>24</v>
      </c>
      <c r="I16" s="110" t="s">
        <v>25</v>
      </c>
      <c r="J16" s="14" t="s">
        <v>26</v>
      </c>
      <c r="L16" s="35"/>
    </row>
    <row r="17" spans="2:12" s="1" customFormat="1" ht="18" customHeight="1">
      <c r="B17" s="35"/>
      <c r="E17" s="14" t="s">
        <v>28</v>
      </c>
      <c r="I17" s="110" t="s">
        <v>29</v>
      </c>
      <c r="J17" s="14" t="s">
        <v>30</v>
      </c>
      <c r="L17" s="35"/>
    </row>
    <row r="18" spans="2:12" s="1" customFormat="1" ht="6.95" customHeight="1">
      <c r="B18" s="35"/>
      <c r="I18" s="109"/>
      <c r="L18" s="35"/>
    </row>
    <row r="19" spans="2:12" s="1" customFormat="1" ht="12" customHeight="1">
      <c r="B19" s="35"/>
      <c r="D19" s="108" t="s">
        <v>31</v>
      </c>
      <c r="I19" s="110" t="s">
        <v>25</v>
      </c>
      <c r="J19" s="27" t="str">
        <f>'Rekapitulace stavby'!AN13</f>
        <v>Vyplň údaj</v>
      </c>
      <c r="L19" s="35"/>
    </row>
    <row r="20" spans="2:12" s="1" customFormat="1" ht="18" customHeight="1">
      <c r="B20" s="35"/>
      <c r="E20" s="271" t="str">
        <f>'Rekapitulace stavby'!E14</f>
        <v>Vyplň údaj</v>
      </c>
      <c r="F20" s="272"/>
      <c r="G20" s="272"/>
      <c r="H20" s="272"/>
      <c r="I20" s="110" t="s">
        <v>29</v>
      </c>
      <c r="J20" s="27" t="str">
        <f>'Rekapitulace stavby'!AN14</f>
        <v>Vyplň údaj</v>
      </c>
      <c r="L20" s="35"/>
    </row>
    <row r="21" spans="2:12" s="1" customFormat="1" ht="6.95" customHeight="1">
      <c r="B21" s="35"/>
      <c r="I21" s="109"/>
      <c r="L21" s="35"/>
    </row>
    <row r="22" spans="2:12" s="1" customFormat="1" ht="12" customHeight="1">
      <c r="B22" s="35"/>
      <c r="D22" s="108" t="s">
        <v>33</v>
      </c>
      <c r="I22" s="110" t="s">
        <v>25</v>
      </c>
      <c r="J22" s="14" t="str">
        <f>IF('Rekapitulace stavby'!AN16="","",'Rekapitulace stavby'!AN16)</f>
        <v/>
      </c>
      <c r="L22" s="35"/>
    </row>
    <row r="23" spans="2:12" s="1" customFormat="1" ht="18" customHeight="1">
      <c r="B23" s="35"/>
      <c r="E23" s="14" t="str">
        <f>IF('Rekapitulace stavby'!E17="","",'Rekapitulace stavby'!E17)</f>
        <v xml:space="preserve"> </v>
      </c>
      <c r="I23" s="110" t="s">
        <v>29</v>
      </c>
      <c r="J23" s="14" t="str">
        <f>IF('Rekapitulace stavby'!AN17="","",'Rekapitulace stavby'!AN17)</f>
        <v/>
      </c>
      <c r="L23" s="35"/>
    </row>
    <row r="24" spans="2:12" s="1" customFormat="1" ht="6.95" customHeight="1">
      <c r="B24" s="35"/>
      <c r="I24" s="109"/>
      <c r="L24" s="35"/>
    </row>
    <row r="25" spans="2:12" s="1" customFormat="1" ht="12" customHeight="1">
      <c r="B25" s="35"/>
      <c r="D25" s="108" t="s">
        <v>36</v>
      </c>
      <c r="I25" s="110" t="s">
        <v>25</v>
      </c>
      <c r="J25" s="14" t="s">
        <v>1</v>
      </c>
      <c r="L25" s="35"/>
    </row>
    <row r="26" spans="2:12" s="1" customFormat="1" ht="18" customHeight="1">
      <c r="B26" s="35"/>
      <c r="E26" s="14" t="s">
        <v>37</v>
      </c>
      <c r="I26" s="110" t="s">
        <v>29</v>
      </c>
      <c r="J26" s="14" t="s">
        <v>1</v>
      </c>
      <c r="L26" s="35"/>
    </row>
    <row r="27" spans="2:12" s="1" customFormat="1" ht="6.95" customHeight="1">
      <c r="B27" s="35"/>
      <c r="I27" s="109"/>
      <c r="L27" s="35"/>
    </row>
    <row r="28" spans="2:12" s="1" customFormat="1" ht="12" customHeight="1">
      <c r="B28" s="35"/>
      <c r="D28" s="108" t="s">
        <v>38</v>
      </c>
      <c r="I28" s="109"/>
      <c r="L28" s="35"/>
    </row>
    <row r="29" spans="2:12" s="7" customFormat="1" ht="16.5" customHeight="1">
      <c r="B29" s="112"/>
      <c r="E29" s="273" t="s">
        <v>1</v>
      </c>
      <c r="F29" s="273"/>
      <c r="G29" s="273"/>
      <c r="H29" s="273"/>
      <c r="I29" s="113"/>
      <c r="L29" s="112"/>
    </row>
    <row r="30" spans="2:12" s="1" customFormat="1" ht="6.95" customHeight="1">
      <c r="B30" s="35"/>
      <c r="I30" s="109"/>
      <c r="L30" s="35"/>
    </row>
    <row r="31" spans="2:12" s="1" customFormat="1" ht="6.95" customHeight="1">
      <c r="B31" s="35"/>
      <c r="D31" s="53"/>
      <c r="E31" s="53"/>
      <c r="F31" s="53"/>
      <c r="G31" s="53"/>
      <c r="H31" s="53"/>
      <c r="I31" s="114"/>
      <c r="J31" s="53"/>
      <c r="K31" s="53"/>
      <c r="L31" s="35"/>
    </row>
    <row r="32" spans="2:12" s="1" customFormat="1" ht="25.35" customHeight="1">
      <c r="B32" s="35"/>
      <c r="D32" s="115" t="s">
        <v>39</v>
      </c>
      <c r="I32" s="109"/>
      <c r="J32" s="116">
        <f>ROUND(J85, 2)</f>
        <v>0</v>
      </c>
      <c r="L32" s="35"/>
    </row>
    <row r="33" spans="2:12" s="1" customFormat="1" ht="6.95" customHeight="1">
      <c r="B33" s="35"/>
      <c r="D33" s="53"/>
      <c r="E33" s="53"/>
      <c r="F33" s="53"/>
      <c r="G33" s="53"/>
      <c r="H33" s="53"/>
      <c r="I33" s="114"/>
      <c r="J33" s="53"/>
      <c r="K33" s="53"/>
      <c r="L33" s="35"/>
    </row>
    <row r="34" spans="2:12" s="1" customFormat="1" ht="14.45" customHeight="1">
      <c r="B34" s="35"/>
      <c r="F34" s="117" t="s">
        <v>41</v>
      </c>
      <c r="I34" s="118" t="s">
        <v>40</v>
      </c>
      <c r="J34" s="117" t="s">
        <v>42</v>
      </c>
      <c r="L34" s="35"/>
    </row>
    <row r="35" spans="2:12" s="1" customFormat="1" ht="14.45" customHeight="1">
      <c r="B35" s="35"/>
      <c r="D35" s="108" t="s">
        <v>43</v>
      </c>
      <c r="E35" s="108" t="s">
        <v>44</v>
      </c>
      <c r="F35" s="119">
        <f>ROUND((SUM(BE85:BE87)),  2)</f>
        <v>0</v>
      </c>
      <c r="I35" s="120">
        <v>0.21</v>
      </c>
      <c r="J35" s="119">
        <f>ROUND(((SUM(BE85:BE87))*I35),  2)</f>
        <v>0</v>
      </c>
      <c r="L35" s="35"/>
    </row>
    <row r="36" spans="2:12" s="1" customFormat="1" ht="14.45" customHeight="1">
      <c r="B36" s="35"/>
      <c r="E36" s="108" t="s">
        <v>45</v>
      </c>
      <c r="F36" s="119">
        <f>ROUND((SUM(BF85:BF87)),  2)</f>
        <v>0</v>
      </c>
      <c r="I36" s="120">
        <v>0.15</v>
      </c>
      <c r="J36" s="119">
        <f>ROUND(((SUM(BF85:BF87))*I36),  2)</f>
        <v>0</v>
      </c>
      <c r="L36" s="35"/>
    </row>
    <row r="37" spans="2:12" s="1" customFormat="1" ht="14.45" hidden="1" customHeight="1">
      <c r="B37" s="35"/>
      <c r="E37" s="108" t="s">
        <v>46</v>
      </c>
      <c r="F37" s="119">
        <f>ROUND((SUM(BG85:BG87)),  2)</f>
        <v>0</v>
      </c>
      <c r="I37" s="120">
        <v>0.21</v>
      </c>
      <c r="J37" s="119">
        <f>0</f>
        <v>0</v>
      </c>
      <c r="L37" s="35"/>
    </row>
    <row r="38" spans="2:12" s="1" customFormat="1" ht="14.45" hidden="1" customHeight="1">
      <c r="B38" s="35"/>
      <c r="E38" s="108" t="s">
        <v>47</v>
      </c>
      <c r="F38" s="119">
        <f>ROUND((SUM(BH85:BH87)),  2)</f>
        <v>0</v>
      </c>
      <c r="I38" s="120">
        <v>0.15</v>
      </c>
      <c r="J38" s="119">
        <f>0</f>
        <v>0</v>
      </c>
      <c r="L38" s="35"/>
    </row>
    <row r="39" spans="2:12" s="1" customFormat="1" ht="14.45" hidden="1" customHeight="1">
      <c r="B39" s="35"/>
      <c r="E39" s="108" t="s">
        <v>48</v>
      </c>
      <c r="F39" s="119">
        <f>ROUND((SUM(BI85:BI87)),  2)</f>
        <v>0</v>
      </c>
      <c r="I39" s="120">
        <v>0</v>
      </c>
      <c r="J39" s="119">
        <f>0</f>
        <v>0</v>
      </c>
      <c r="L39" s="35"/>
    </row>
    <row r="40" spans="2:12" s="1" customFormat="1" ht="6.95" customHeight="1">
      <c r="B40" s="35"/>
      <c r="I40" s="109"/>
      <c r="L40" s="35"/>
    </row>
    <row r="41" spans="2:12" s="1" customFormat="1" ht="25.35" customHeight="1">
      <c r="B41" s="35"/>
      <c r="C41" s="121"/>
      <c r="D41" s="122" t="s">
        <v>49</v>
      </c>
      <c r="E41" s="123"/>
      <c r="F41" s="123"/>
      <c r="G41" s="124" t="s">
        <v>50</v>
      </c>
      <c r="H41" s="125" t="s">
        <v>51</v>
      </c>
      <c r="I41" s="126"/>
      <c r="J41" s="127">
        <f>SUM(J32:J39)</f>
        <v>0</v>
      </c>
      <c r="K41" s="128"/>
      <c r="L41" s="35"/>
    </row>
    <row r="42" spans="2:12" s="1" customFormat="1" ht="14.45" customHeight="1">
      <c r="B42" s="129"/>
      <c r="C42" s="130"/>
      <c r="D42" s="130"/>
      <c r="E42" s="130"/>
      <c r="F42" s="130"/>
      <c r="G42" s="130"/>
      <c r="H42" s="130"/>
      <c r="I42" s="131"/>
      <c r="J42" s="130"/>
      <c r="K42" s="130"/>
      <c r="L42" s="35"/>
    </row>
    <row r="46" spans="2:12" s="1" customFormat="1" ht="6.95" customHeight="1">
      <c r="B46" s="132"/>
      <c r="C46" s="133"/>
      <c r="D46" s="133"/>
      <c r="E46" s="133"/>
      <c r="F46" s="133"/>
      <c r="G46" s="133"/>
      <c r="H46" s="133"/>
      <c r="I46" s="134"/>
      <c r="J46" s="133"/>
      <c r="K46" s="133"/>
      <c r="L46" s="35"/>
    </row>
    <row r="47" spans="2:12" s="1" customFormat="1" ht="24.95" customHeight="1">
      <c r="B47" s="31"/>
      <c r="C47" s="20" t="s">
        <v>122</v>
      </c>
      <c r="D47" s="32"/>
      <c r="E47" s="32"/>
      <c r="F47" s="32"/>
      <c r="G47" s="32"/>
      <c r="H47" s="32"/>
      <c r="I47" s="109"/>
      <c r="J47" s="32"/>
      <c r="K47" s="32"/>
      <c r="L47" s="35"/>
    </row>
    <row r="48" spans="2:12" s="1" customFormat="1" ht="6.95" customHeight="1">
      <c r="B48" s="31"/>
      <c r="C48" s="32"/>
      <c r="D48" s="32"/>
      <c r="E48" s="32"/>
      <c r="F48" s="32"/>
      <c r="G48" s="32"/>
      <c r="H48" s="32"/>
      <c r="I48" s="109"/>
      <c r="J48" s="32"/>
      <c r="K48" s="32"/>
      <c r="L48" s="35"/>
    </row>
    <row r="49" spans="2:47" s="1" customFormat="1" ht="12" customHeight="1">
      <c r="B49" s="31"/>
      <c r="C49" s="26" t="s">
        <v>16</v>
      </c>
      <c r="D49" s="32"/>
      <c r="E49" s="32"/>
      <c r="F49" s="32"/>
      <c r="G49" s="32"/>
      <c r="H49" s="32"/>
      <c r="I49" s="109"/>
      <c r="J49" s="32"/>
      <c r="K49" s="32"/>
      <c r="L49" s="35"/>
    </row>
    <row r="50" spans="2:47" s="1" customFormat="1" ht="16.5" customHeight="1">
      <c r="B50" s="31"/>
      <c r="C50" s="32"/>
      <c r="D50" s="32"/>
      <c r="E50" s="274" t="str">
        <f>E7</f>
        <v>Oprava traťového úseku Hazlov - Aš (km 26,500 - 27,150)</v>
      </c>
      <c r="F50" s="275"/>
      <c r="G50" s="275"/>
      <c r="H50" s="275"/>
      <c r="I50" s="109"/>
      <c r="J50" s="32"/>
      <c r="K50" s="32"/>
      <c r="L50" s="35"/>
    </row>
    <row r="51" spans="2:47" ht="12" customHeight="1">
      <c r="B51" s="18"/>
      <c r="C51" s="26" t="s">
        <v>118</v>
      </c>
      <c r="D51" s="19"/>
      <c r="E51" s="19"/>
      <c r="F51" s="19"/>
      <c r="G51" s="19"/>
      <c r="H51" s="19"/>
      <c r="J51" s="19"/>
      <c r="K51" s="19"/>
      <c r="L51" s="17"/>
    </row>
    <row r="52" spans="2:47" s="1" customFormat="1" ht="16.5" customHeight="1">
      <c r="B52" s="31"/>
      <c r="C52" s="32"/>
      <c r="D52" s="32"/>
      <c r="E52" s="274" t="s">
        <v>119</v>
      </c>
      <c r="F52" s="241"/>
      <c r="G52" s="241"/>
      <c r="H52" s="241"/>
      <c r="I52" s="109"/>
      <c r="J52" s="32"/>
      <c r="K52" s="32"/>
      <c r="L52" s="35"/>
    </row>
    <row r="53" spans="2:47" s="1" customFormat="1" ht="12" customHeight="1">
      <c r="B53" s="31"/>
      <c r="C53" s="26" t="s">
        <v>120</v>
      </c>
      <c r="D53" s="32"/>
      <c r="E53" s="32"/>
      <c r="F53" s="32"/>
      <c r="G53" s="32"/>
      <c r="H53" s="32"/>
      <c r="I53" s="109"/>
      <c r="J53" s="32"/>
      <c r="K53" s="32"/>
      <c r="L53" s="35"/>
    </row>
    <row r="54" spans="2:47" s="1" customFormat="1" ht="16.5" customHeight="1">
      <c r="B54" s="31"/>
      <c r="C54" s="32"/>
      <c r="D54" s="32"/>
      <c r="E54" s="242" t="str">
        <f>E11</f>
        <v>A.1.2 - Materiál zajistěný objednavatelem - NEOCEŇOVAT</v>
      </c>
      <c r="F54" s="241"/>
      <c r="G54" s="241"/>
      <c r="H54" s="241"/>
      <c r="I54" s="109"/>
      <c r="J54" s="32"/>
      <c r="K54" s="32"/>
      <c r="L54" s="35"/>
    </row>
    <row r="55" spans="2:47" s="1" customFormat="1" ht="6.95" customHeight="1">
      <c r="B55" s="31"/>
      <c r="C55" s="32"/>
      <c r="D55" s="32"/>
      <c r="E55" s="32"/>
      <c r="F55" s="32"/>
      <c r="G55" s="32"/>
      <c r="H55" s="32"/>
      <c r="I55" s="109"/>
      <c r="J55" s="32"/>
      <c r="K55" s="32"/>
      <c r="L55" s="35"/>
    </row>
    <row r="56" spans="2:47" s="1" customFormat="1" ht="12" customHeight="1">
      <c r="B56" s="31"/>
      <c r="C56" s="26" t="s">
        <v>20</v>
      </c>
      <c r="D56" s="32"/>
      <c r="E56" s="32"/>
      <c r="F56" s="24" t="str">
        <f>F14</f>
        <v>Hazlov - Aš</v>
      </c>
      <c r="G56" s="32"/>
      <c r="H56" s="32"/>
      <c r="I56" s="110" t="s">
        <v>22</v>
      </c>
      <c r="J56" s="52" t="str">
        <f>IF(J14="","",J14)</f>
        <v>18. 4. 2019</v>
      </c>
      <c r="K56" s="32"/>
      <c r="L56" s="35"/>
    </row>
    <row r="57" spans="2:47" s="1" customFormat="1" ht="6.95" customHeight="1">
      <c r="B57" s="31"/>
      <c r="C57" s="32"/>
      <c r="D57" s="32"/>
      <c r="E57" s="32"/>
      <c r="F57" s="32"/>
      <c r="G57" s="32"/>
      <c r="H57" s="32"/>
      <c r="I57" s="109"/>
      <c r="J57" s="32"/>
      <c r="K57" s="32"/>
      <c r="L57" s="35"/>
    </row>
    <row r="58" spans="2:47" s="1" customFormat="1" ht="13.7" customHeight="1">
      <c r="B58" s="31"/>
      <c r="C58" s="26" t="s">
        <v>24</v>
      </c>
      <c r="D58" s="32"/>
      <c r="E58" s="32"/>
      <c r="F58" s="24" t="str">
        <f>E17</f>
        <v>SŽDC, s.o.; OŘ UNL - ST K. Vary</v>
      </c>
      <c r="G58" s="32"/>
      <c r="H58" s="32"/>
      <c r="I58" s="110" t="s">
        <v>33</v>
      </c>
      <c r="J58" s="29" t="str">
        <f>E23</f>
        <v xml:space="preserve"> </v>
      </c>
      <c r="K58" s="32"/>
      <c r="L58" s="35"/>
    </row>
    <row r="59" spans="2:47" s="1" customFormat="1" ht="13.7" customHeight="1">
      <c r="B59" s="31"/>
      <c r="C59" s="26" t="s">
        <v>31</v>
      </c>
      <c r="D59" s="32"/>
      <c r="E59" s="32"/>
      <c r="F59" s="24" t="str">
        <f>IF(E20="","",E20)</f>
        <v>Vyplň údaj</v>
      </c>
      <c r="G59" s="32"/>
      <c r="H59" s="32"/>
      <c r="I59" s="110" t="s">
        <v>36</v>
      </c>
      <c r="J59" s="29" t="str">
        <f>E26</f>
        <v>Monika Roztočilová</v>
      </c>
      <c r="K59" s="32"/>
      <c r="L59" s="35"/>
    </row>
    <row r="60" spans="2:47" s="1" customFormat="1" ht="10.35" customHeight="1">
      <c r="B60" s="31"/>
      <c r="C60" s="32"/>
      <c r="D60" s="32"/>
      <c r="E60" s="32"/>
      <c r="F60" s="32"/>
      <c r="G60" s="32"/>
      <c r="H60" s="32"/>
      <c r="I60" s="109"/>
      <c r="J60" s="32"/>
      <c r="K60" s="32"/>
      <c r="L60" s="35"/>
    </row>
    <row r="61" spans="2:47" s="1" customFormat="1" ht="29.25" customHeight="1">
      <c r="B61" s="31"/>
      <c r="C61" s="135" t="s">
        <v>123</v>
      </c>
      <c r="D61" s="136"/>
      <c r="E61" s="136"/>
      <c r="F61" s="136"/>
      <c r="G61" s="136"/>
      <c r="H61" s="136"/>
      <c r="I61" s="137"/>
      <c r="J61" s="138" t="s">
        <v>124</v>
      </c>
      <c r="K61" s="136"/>
      <c r="L61" s="35"/>
    </row>
    <row r="62" spans="2:47" s="1" customFormat="1" ht="10.35" customHeight="1">
      <c r="B62" s="31"/>
      <c r="C62" s="32"/>
      <c r="D62" s="32"/>
      <c r="E62" s="32"/>
      <c r="F62" s="32"/>
      <c r="G62" s="32"/>
      <c r="H62" s="32"/>
      <c r="I62" s="109"/>
      <c r="J62" s="32"/>
      <c r="K62" s="32"/>
      <c r="L62" s="35"/>
    </row>
    <row r="63" spans="2:47" s="1" customFormat="1" ht="22.9" customHeight="1">
      <c r="B63" s="31"/>
      <c r="C63" s="139" t="s">
        <v>125</v>
      </c>
      <c r="D63" s="32"/>
      <c r="E63" s="32"/>
      <c r="F63" s="32"/>
      <c r="G63" s="32"/>
      <c r="H63" s="32"/>
      <c r="I63" s="109"/>
      <c r="J63" s="70">
        <f>J85</f>
        <v>0</v>
      </c>
      <c r="K63" s="32"/>
      <c r="L63" s="35"/>
      <c r="AU63" s="14" t="s">
        <v>126</v>
      </c>
    </row>
    <row r="64" spans="2:47" s="1" customFormat="1" ht="21.75" customHeight="1">
      <c r="B64" s="31"/>
      <c r="C64" s="32"/>
      <c r="D64" s="32"/>
      <c r="E64" s="32"/>
      <c r="F64" s="32"/>
      <c r="G64" s="32"/>
      <c r="H64" s="32"/>
      <c r="I64" s="109"/>
      <c r="J64" s="32"/>
      <c r="K64" s="32"/>
      <c r="L64" s="35"/>
    </row>
    <row r="65" spans="2:12" s="1" customFormat="1" ht="6.95" customHeight="1">
      <c r="B65" s="43"/>
      <c r="C65" s="44"/>
      <c r="D65" s="44"/>
      <c r="E65" s="44"/>
      <c r="F65" s="44"/>
      <c r="G65" s="44"/>
      <c r="H65" s="44"/>
      <c r="I65" s="131"/>
      <c r="J65" s="44"/>
      <c r="K65" s="44"/>
      <c r="L65" s="35"/>
    </row>
    <row r="69" spans="2:12" s="1" customFormat="1" ht="6.95" customHeight="1">
      <c r="B69" s="45"/>
      <c r="C69" s="46"/>
      <c r="D69" s="46"/>
      <c r="E69" s="46"/>
      <c r="F69" s="46"/>
      <c r="G69" s="46"/>
      <c r="H69" s="46"/>
      <c r="I69" s="134"/>
      <c r="J69" s="46"/>
      <c r="K69" s="46"/>
      <c r="L69" s="35"/>
    </row>
    <row r="70" spans="2:12" s="1" customFormat="1" ht="24.95" customHeight="1">
      <c r="B70" s="31"/>
      <c r="C70" s="20" t="s">
        <v>127</v>
      </c>
      <c r="D70" s="32"/>
      <c r="E70" s="32"/>
      <c r="F70" s="32"/>
      <c r="G70" s="32"/>
      <c r="H70" s="32"/>
      <c r="I70" s="109"/>
      <c r="J70" s="32"/>
      <c r="K70" s="32"/>
      <c r="L70" s="35"/>
    </row>
    <row r="71" spans="2:12" s="1" customFormat="1" ht="6.95" customHeight="1">
      <c r="B71" s="31"/>
      <c r="C71" s="32"/>
      <c r="D71" s="32"/>
      <c r="E71" s="32"/>
      <c r="F71" s="32"/>
      <c r="G71" s="32"/>
      <c r="H71" s="32"/>
      <c r="I71" s="109"/>
      <c r="J71" s="32"/>
      <c r="K71" s="32"/>
      <c r="L71" s="35"/>
    </row>
    <row r="72" spans="2:12" s="1" customFormat="1" ht="12" customHeight="1">
      <c r="B72" s="31"/>
      <c r="C72" s="26" t="s">
        <v>16</v>
      </c>
      <c r="D72" s="32"/>
      <c r="E72" s="32"/>
      <c r="F72" s="32"/>
      <c r="G72" s="32"/>
      <c r="H72" s="32"/>
      <c r="I72" s="109"/>
      <c r="J72" s="32"/>
      <c r="K72" s="32"/>
      <c r="L72" s="35"/>
    </row>
    <row r="73" spans="2:12" s="1" customFormat="1" ht="16.5" customHeight="1">
      <c r="B73" s="31"/>
      <c r="C73" s="32"/>
      <c r="D73" s="32"/>
      <c r="E73" s="274" t="str">
        <f>E7</f>
        <v>Oprava traťového úseku Hazlov - Aš (km 26,500 - 27,150)</v>
      </c>
      <c r="F73" s="275"/>
      <c r="G73" s="275"/>
      <c r="H73" s="275"/>
      <c r="I73" s="109"/>
      <c r="J73" s="32"/>
      <c r="K73" s="32"/>
      <c r="L73" s="35"/>
    </row>
    <row r="74" spans="2:12" ht="12" customHeight="1">
      <c r="B74" s="18"/>
      <c r="C74" s="26" t="s">
        <v>118</v>
      </c>
      <c r="D74" s="19"/>
      <c r="E74" s="19"/>
      <c r="F74" s="19"/>
      <c r="G74" s="19"/>
      <c r="H74" s="19"/>
      <c r="J74" s="19"/>
      <c r="K74" s="19"/>
      <c r="L74" s="17"/>
    </row>
    <row r="75" spans="2:12" s="1" customFormat="1" ht="16.5" customHeight="1">
      <c r="B75" s="31"/>
      <c r="C75" s="32"/>
      <c r="D75" s="32"/>
      <c r="E75" s="274" t="s">
        <v>119</v>
      </c>
      <c r="F75" s="241"/>
      <c r="G75" s="241"/>
      <c r="H75" s="241"/>
      <c r="I75" s="109"/>
      <c r="J75" s="32"/>
      <c r="K75" s="32"/>
      <c r="L75" s="35"/>
    </row>
    <row r="76" spans="2:12" s="1" customFormat="1" ht="12" customHeight="1">
      <c r="B76" s="31"/>
      <c r="C76" s="26" t="s">
        <v>120</v>
      </c>
      <c r="D76" s="32"/>
      <c r="E76" s="32"/>
      <c r="F76" s="32"/>
      <c r="G76" s="32"/>
      <c r="H76" s="32"/>
      <c r="I76" s="109"/>
      <c r="J76" s="32"/>
      <c r="K76" s="32"/>
      <c r="L76" s="35"/>
    </row>
    <row r="77" spans="2:12" s="1" customFormat="1" ht="16.5" customHeight="1">
      <c r="B77" s="31"/>
      <c r="C77" s="32"/>
      <c r="D77" s="32"/>
      <c r="E77" s="242" t="str">
        <f>E11</f>
        <v>A.1.2 - Materiál zajistěný objednavatelem - NEOCEŇOVAT</v>
      </c>
      <c r="F77" s="241"/>
      <c r="G77" s="241"/>
      <c r="H77" s="241"/>
      <c r="I77" s="109"/>
      <c r="J77" s="32"/>
      <c r="K77" s="32"/>
      <c r="L77" s="35"/>
    </row>
    <row r="78" spans="2:12" s="1" customFormat="1" ht="6.95" customHeight="1">
      <c r="B78" s="31"/>
      <c r="C78" s="32"/>
      <c r="D78" s="32"/>
      <c r="E78" s="32"/>
      <c r="F78" s="32"/>
      <c r="G78" s="32"/>
      <c r="H78" s="32"/>
      <c r="I78" s="109"/>
      <c r="J78" s="32"/>
      <c r="K78" s="32"/>
      <c r="L78" s="35"/>
    </row>
    <row r="79" spans="2:12" s="1" customFormat="1" ht="12" customHeight="1">
      <c r="B79" s="31"/>
      <c r="C79" s="26" t="s">
        <v>20</v>
      </c>
      <c r="D79" s="32"/>
      <c r="E79" s="32"/>
      <c r="F79" s="24" t="str">
        <f>F14</f>
        <v>Hazlov - Aš</v>
      </c>
      <c r="G79" s="32"/>
      <c r="H79" s="32"/>
      <c r="I79" s="110" t="s">
        <v>22</v>
      </c>
      <c r="J79" s="52" t="str">
        <f>IF(J14="","",J14)</f>
        <v>18. 4. 2019</v>
      </c>
      <c r="K79" s="32"/>
      <c r="L79" s="35"/>
    </row>
    <row r="80" spans="2:12" s="1" customFormat="1" ht="6.95" customHeight="1">
      <c r="B80" s="31"/>
      <c r="C80" s="32"/>
      <c r="D80" s="32"/>
      <c r="E80" s="32"/>
      <c r="F80" s="32"/>
      <c r="G80" s="32"/>
      <c r="H80" s="32"/>
      <c r="I80" s="109"/>
      <c r="J80" s="32"/>
      <c r="K80" s="32"/>
      <c r="L80" s="35"/>
    </row>
    <row r="81" spans="2:65" s="1" customFormat="1" ht="13.7" customHeight="1">
      <c r="B81" s="31"/>
      <c r="C81" s="26" t="s">
        <v>24</v>
      </c>
      <c r="D81" s="32"/>
      <c r="E81" s="32"/>
      <c r="F81" s="24" t="str">
        <f>E17</f>
        <v>SŽDC, s.o.; OŘ UNL - ST K. Vary</v>
      </c>
      <c r="G81" s="32"/>
      <c r="H81" s="32"/>
      <c r="I81" s="110" t="s">
        <v>33</v>
      </c>
      <c r="J81" s="29" t="str">
        <f>E23</f>
        <v xml:space="preserve"> </v>
      </c>
      <c r="K81" s="32"/>
      <c r="L81" s="35"/>
    </row>
    <row r="82" spans="2:65" s="1" customFormat="1" ht="13.7" customHeight="1">
      <c r="B82" s="31"/>
      <c r="C82" s="26" t="s">
        <v>31</v>
      </c>
      <c r="D82" s="32"/>
      <c r="E82" s="32"/>
      <c r="F82" s="24" t="str">
        <f>IF(E20="","",E20)</f>
        <v>Vyplň údaj</v>
      </c>
      <c r="G82" s="32"/>
      <c r="H82" s="32"/>
      <c r="I82" s="110" t="s">
        <v>36</v>
      </c>
      <c r="J82" s="29" t="str">
        <f>E26</f>
        <v>Monika Roztočilová</v>
      </c>
      <c r="K82" s="32"/>
      <c r="L82" s="35"/>
    </row>
    <row r="83" spans="2:65" s="1" customFormat="1" ht="10.35" customHeight="1">
      <c r="B83" s="31"/>
      <c r="C83" s="32"/>
      <c r="D83" s="32"/>
      <c r="E83" s="32"/>
      <c r="F83" s="32"/>
      <c r="G83" s="32"/>
      <c r="H83" s="32"/>
      <c r="I83" s="109"/>
      <c r="J83" s="32"/>
      <c r="K83" s="32"/>
      <c r="L83" s="35"/>
    </row>
    <row r="84" spans="2:65" s="8" customFormat="1" ht="29.25" customHeight="1">
      <c r="B84" s="140"/>
      <c r="C84" s="141" t="s">
        <v>128</v>
      </c>
      <c r="D84" s="142" t="s">
        <v>58</v>
      </c>
      <c r="E84" s="142" t="s">
        <v>54</v>
      </c>
      <c r="F84" s="142" t="s">
        <v>55</v>
      </c>
      <c r="G84" s="142" t="s">
        <v>129</v>
      </c>
      <c r="H84" s="142" t="s">
        <v>130</v>
      </c>
      <c r="I84" s="143" t="s">
        <v>131</v>
      </c>
      <c r="J84" s="142" t="s">
        <v>124</v>
      </c>
      <c r="K84" s="144" t="s">
        <v>132</v>
      </c>
      <c r="L84" s="145"/>
      <c r="M84" s="61" t="s">
        <v>1</v>
      </c>
      <c r="N84" s="62" t="s">
        <v>43</v>
      </c>
      <c r="O84" s="62" t="s">
        <v>133</v>
      </c>
      <c r="P84" s="62" t="s">
        <v>134</v>
      </c>
      <c r="Q84" s="62" t="s">
        <v>135</v>
      </c>
      <c r="R84" s="62" t="s">
        <v>136</v>
      </c>
      <c r="S84" s="62" t="s">
        <v>137</v>
      </c>
      <c r="T84" s="63" t="s">
        <v>138</v>
      </c>
    </row>
    <row r="85" spans="2:65" s="1" customFormat="1" ht="22.9" customHeight="1">
      <c r="B85" s="31"/>
      <c r="C85" s="68" t="s">
        <v>139</v>
      </c>
      <c r="D85" s="32"/>
      <c r="E85" s="32"/>
      <c r="F85" s="32"/>
      <c r="G85" s="32"/>
      <c r="H85" s="32"/>
      <c r="I85" s="109"/>
      <c r="J85" s="146">
        <f>BK85</f>
        <v>0</v>
      </c>
      <c r="K85" s="32"/>
      <c r="L85" s="35"/>
      <c r="M85" s="64"/>
      <c r="N85" s="65"/>
      <c r="O85" s="65"/>
      <c r="P85" s="147">
        <f>SUM(P86:P87)</f>
        <v>0</v>
      </c>
      <c r="Q85" s="65"/>
      <c r="R85" s="147">
        <f>SUM(R86:R87)</f>
        <v>62.972250000000003</v>
      </c>
      <c r="S85" s="65"/>
      <c r="T85" s="148">
        <f>SUM(T86:T87)</f>
        <v>0</v>
      </c>
      <c r="AT85" s="14" t="s">
        <v>72</v>
      </c>
      <c r="AU85" s="14" t="s">
        <v>126</v>
      </c>
      <c r="BK85" s="149">
        <f>SUM(BK86:BK87)</f>
        <v>0</v>
      </c>
    </row>
    <row r="86" spans="2:65" s="1" customFormat="1" ht="22.5" customHeight="1">
      <c r="B86" s="31"/>
      <c r="C86" s="187" t="s">
        <v>80</v>
      </c>
      <c r="D86" s="187" t="s">
        <v>313</v>
      </c>
      <c r="E86" s="188" t="s">
        <v>391</v>
      </c>
      <c r="F86" s="189" t="s">
        <v>392</v>
      </c>
      <c r="G86" s="190" t="s">
        <v>155</v>
      </c>
      <c r="H86" s="191">
        <v>17</v>
      </c>
      <c r="I86" s="192"/>
      <c r="J86" s="193">
        <f>ROUND(I86*H86,2)</f>
        <v>0</v>
      </c>
      <c r="K86" s="189" t="s">
        <v>144</v>
      </c>
      <c r="L86" s="194"/>
      <c r="M86" s="195" t="s">
        <v>1</v>
      </c>
      <c r="N86" s="196" t="s">
        <v>44</v>
      </c>
      <c r="O86" s="57"/>
      <c r="P86" s="159">
        <f>O86*H86</f>
        <v>0</v>
      </c>
      <c r="Q86" s="159">
        <v>3.70425</v>
      </c>
      <c r="R86" s="159">
        <f>Q86*H86</f>
        <v>62.972250000000003</v>
      </c>
      <c r="S86" s="159">
        <v>0</v>
      </c>
      <c r="T86" s="160">
        <f>S86*H86</f>
        <v>0</v>
      </c>
      <c r="AR86" s="14" t="s">
        <v>175</v>
      </c>
      <c r="AT86" s="14" t="s">
        <v>313</v>
      </c>
      <c r="AU86" s="14" t="s">
        <v>73</v>
      </c>
      <c r="AY86" s="14" t="s">
        <v>146</v>
      </c>
      <c r="BE86" s="161">
        <f>IF(N86="základní",J86,0)</f>
        <v>0</v>
      </c>
      <c r="BF86" s="161">
        <f>IF(N86="snížená",J86,0)</f>
        <v>0</v>
      </c>
      <c r="BG86" s="161">
        <f>IF(N86="zákl. přenesená",J86,0)</f>
        <v>0</v>
      </c>
      <c r="BH86" s="161">
        <f>IF(N86="sníž. přenesená",J86,0)</f>
        <v>0</v>
      </c>
      <c r="BI86" s="161">
        <f>IF(N86="nulová",J86,0)</f>
        <v>0</v>
      </c>
      <c r="BJ86" s="14" t="s">
        <v>80</v>
      </c>
      <c r="BK86" s="161">
        <f>ROUND(I86*H86,2)</f>
        <v>0</v>
      </c>
      <c r="BL86" s="14" t="s">
        <v>175</v>
      </c>
      <c r="BM86" s="14" t="s">
        <v>393</v>
      </c>
    </row>
    <row r="87" spans="2:65" s="1" customFormat="1" ht="11.25">
      <c r="B87" s="31"/>
      <c r="C87" s="32"/>
      <c r="D87" s="162" t="s">
        <v>148</v>
      </c>
      <c r="E87" s="32"/>
      <c r="F87" s="163" t="s">
        <v>392</v>
      </c>
      <c r="G87" s="32"/>
      <c r="H87" s="32"/>
      <c r="I87" s="109"/>
      <c r="J87" s="32"/>
      <c r="K87" s="32"/>
      <c r="L87" s="35"/>
      <c r="M87" s="197"/>
      <c r="N87" s="198"/>
      <c r="O87" s="198"/>
      <c r="P87" s="198"/>
      <c r="Q87" s="198"/>
      <c r="R87" s="198"/>
      <c r="S87" s="198"/>
      <c r="T87" s="199"/>
      <c r="AT87" s="14" t="s">
        <v>148</v>
      </c>
      <c r="AU87" s="14" t="s">
        <v>73</v>
      </c>
    </row>
    <row r="88" spans="2:65" s="1" customFormat="1" ht="6.95" customHeight="1">
      <c r="B88" s="43"/>
      <c r="C88" s="44"/>
      <c r="D88" s="44"/>
      <c r="E88" s="44"/>
      <c r="F88" s="44"/>
      <c r="G88" s="44"/>
      <c r="H88" s="44"/>
      <c r="I88" s="131"/>
      <c r="J88" s="44"/>
      <c r="K88" s="44"/>
      <c r="L88" s="35"/>
    </row>
  </sheetData>
  <sheetProtection algorithmName="SHA-512" hashValue="m5ZV51fvR0vRoLnpaFHuTNsYR0VC2gnVPEHp3wO5d0uQIpu0QPuaZzft3b/FLulBc9OUSDOx/UoTY8H3cI6ITA==" saltValue="S90jvDEYDiVt961Ry9vXYLiXEvw6w4LaS2PVCdksNGekb3BBllgPBe1emJupLAQ6m6gUytx4v6l5w6o/r1LAAg==" spinCount="100000" sheet="1" objects="1" scenarios="1" formatColumns="0" formatRows="0" autoFilter="0"/>
  <autoFilter ref="C84:K87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5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93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7"/>
      <c r="AT3" s="14" t="s">
        <v>82</v>
      </c>
    </row>
    <row r="4" spans="2:46" ht="24.95" customHeight="1">
      <c r="B4" s="17"/>
      <c r="D4" s="107" t="s">
        <v>117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108" t="s">
        <v>16</v>
      </c>
      <c r="L6" s="17"/>
    </row>
    <row r="7" spans="2:46" ht="16.5" customHeight="1">
      <c r="B7" s="17"/>
      <c r="E7" s="267" t="str">
        <f>'Rekapitulace stavby'!K6</f>
        <v>Oprava traťového úseku Hazlov - Aš (km 26,500 - 27,150)</v>
      </c>
      <c r="F7" s="268"/>
      <c r="G7" s="268"/>
      <c r="H7" s="268"/>
      <c r="L7" s="17"/>
    </row>
    <row r="8" spans="2:46" ht="12" customHeight="1">
      <c r="B8" s="17"/>
      <c r="D8" s="108" t="s">
        <v>118</v>
      </c>
      <c r="L8" s="17"/>
    </row>
    <row r="9" spans="2:46" s="1" customFormat="1" ht="16.5" customHeight="1">
      <c r="B9" s="35"/>
      <c r="E9" s="267" t="s">
        <v>119</v>
      </c>
      <c r="F9" s="269"/>
      <c r="G9" s="269"/>
      <c r="H9" s="269"/>
      <c r="I9" s="109"/>
      <c r="L9" s="35"/>
    </row>
    <row r="10" spans="2:46" s="1" customFormat="1" ht="12" customHeight="1">
      <c r="B10" s="35"/>
      <c r="D10" s="108" t="s">
        <v>120</v>
      </c>
      <c r="I10" s="109"/>
      <c r="L10" s="35"/>
    </row>
    <row r="11" spans="2:46" s="1" customFormat="1" ht="36.950000000000003" customHeight="1">
      <c r="B11" s="35"/>
      <c r="E11" s="270" t="s">
        <v>394</v>
      </c>
      <c r="F11" s="269"/>
      <c r="G11" s="269"/>
      <c r="H11" s="269"/>
      <c r="I11" s="109"/>
      <c r="L11" s="35"/>
    </row>
    <row r="12" spans="2:46" s="1" customFormat="1" ht="11.25">
      <c r="B12" s="35"/>
      <c r="I12" s="109"/>
      <c r="L12" s="35"/>
    </row>
    <row r="13" spans="2:46" s="1" customFormat="1" ht="12" customHeight="1">
      <c r="B13" s="35"/>
      <c r="D13" s="108" t="s">
        <v>18</v>
      </c>
      <c r="F13" s="14" t="s">
        <v>1</v>
      </c>
      <c r="I13" s="110" t="s">
        <v>19</v>
      </c>
      <c r="J13" s="14" t="s">
        <v>1</v>
      </c>
      <c r="L13" s="35"/>
    </row>
    <row r="14" spans="2:46" s="1" customFormat="1" ht="12" customHeight="1">
      <c r="B14" s="35"/>
      <c r="D14" s="108" t="s">
        <v>20</v>
      </c>
      <c r="F14" s="14" t="s">
        <v>21</v>
      </c>
      <c r="I14" s="110" t="s">
        <v>22</v>
      </c>
      <c r="J14" s="111" t="str">
        <f>'Rekapitulace stavby'!AN8</f>
        <v>18. 4. 2019</v>
      </c>
      <c r="L14" s="35"/>
    </row>
    <row r="15" spans="2:46" s="1" customFormat="1" ht="10.9" customHeight="1">
      <c r="B15" s="35"/>
      <c r="I15" s="109"/>
      <c r="L15" s="35"/>
    </row>
    <row r="16" spans="2:46" s="1" customFormat="1" ht="12" customHeight="1">
      <c r="B16" s="35"/>
      <c r="D16" s="108" t="s">
        <v>24</v>
      </c>
      <c r="I16" s="110" t="s">
        <v>25</v>
      </c>
      <c r="J16" s="14" t="s">
        <v>26</v>
      </c>
      <c r="L16" s="35"/>
    </row>
    <row r="17" spans="2:12" s="1" customFormat="1" ht="18" customHeight="1">
      <c r="B17" s="35"/>
      <c r="E17" s="14" t="s">
        <v>28</v>
      </c>
      <c r="I17" s="110" t="s">
        <v>29</v>
      </c>
      <c r="J17" s="14" t="s">
        <v>30</v>
      </c>
      <c r="L17" s="35"/>
    </row>
    <row r="18" spans="2:12" s="1" customFormat="1" ht="6.95" customHeight="1">
      <c r="B18" s="35"/>
      <c r="I18" s="109"/>
      <c r="L18" s="35"/>
    </row>
    <row r="19" spans="2:12" s="1" customFormat="1" ht="12" customHeight="1">
      <c r="B19" s="35"/>
      <c r="D19" s="108" t="s">
        <v>31</v>
      </c>
      <c r="I19" s="110" t="s">
        <v>25</v>
      </c>
      <c r="J19" s="27" t="str">
        <f>'Rekapitulace stavby'!AN13</f>
        <v>Vyplň údaj</v>
      </c>
      <c r="L19" s="35"/>
    </row>
    <row r="20" spans="2:12" s="1" customFormat="1" ht="18" customHeight="1">
      <c r="B20" s="35"/>
      <c r="E20" s="271" t="str">
        <f>'Rekapitulace stavby'!E14</f>
        <v>Vyplň údaj</v>
      </c>
      <c r="F20" s="272"/>
      <c r="G20" s="272"/>
      <c r="H20" s="272"/>
      <c r="I20" s="110" t="s">
        <v>29</v>
      </c>
      <c r="J20" s="27" t="str">
        <f>'Rekapitulace stavby'!AN14</f>
        <v>Vyplň údaj</v>
      </c>
      <c r="L20" s="35"/>
    </row>
    <row r="21" spans="2:12" s="1" customFormat="1" ht="6.95" customHeight="1">
      <c r="B21" s="35"/>
      <c r="I21" s="109"/>
      <c r="L21" s="35"/>
    </row>
    <row r="22" spans="2:12" s="1" customFormat="1" ht="12" customHeight="1">
      <c r="B22" s="35"/>
      <c r="D22" s="108" t="s">
        <v>33</v>
      </c>
      <c r="I22" s="110" t="s">
        <v>25</v>
      </c>
      <c r="J22" s="14" t="str">
        <f>IF('Rekapitulace stavby'!AN16="","",'Rekapitulace stavby'!AN16)</f>
        <v/>
      </c>
      <c r="L22" s="35"/>
    </row>
    <row r="23" spans="2:12" s="1" customFormat="1" ht="18" customHeight="1">
      <c r="B23" s="35"/>
      <c r="E23" s="14" t="str">
        <f>IF('Rekapitulace stavby'!E17="","",'Rekapitulace stavby'!E17)</f>
        <v xml:space="preserve"> </v>
      </c>
      <c r="I23" s="110" t="s">
        <v>29</v>
      </c>
      <c r="J23" s="14" t="str">
        <f>IF('Rekapitulace stavby'!AN17="","",'Rekapitulace stavby'!AN17)</f>
        <v/>
      </c>
      <c r="L23" s="35"/>
    </row>
    <row r="24" spans="2:12" s="1" customFormat="1" ht="6.95" customHeight="1">
      <c r="B24" s="35"/>
      <c r="I24" s="109"/>
      <c r="L24" s="35"/>
    </row>
    <row r="25" spans="2:12" s="1" customFormat="1" ht="12" customHeight="1">
      <c r="B25" s="35"/>
      <c r="D25" s="108" t="s">
        <v>36</v>
      </c>
      <c r="I25" s="110" t="s">
        <v>25</v>
      </c>
      <c r="J25" s="14" t="s">
        <v>1</v>
      </c>
      <c r="L25" s="35"/>
    </row>
    <row r="26" spans="2:12" s="1" customFormat="1" ht="18" customHeight="1">
      <c r="B26" s="35"/>
      <c r="E26" s="14" t="s">
        <v>37</v>
      </c>
      <c r="I26" s="110" t="s">
        <v>29</v>
      </c>
      <c r="J26" s="14" t="s">
        <v>1</v>
      </c>
      <c r="L26" s="35"/>
    </row>
    <row r="27" spans="2:12" s="1" customFormat="1" ht="6.95" customHeight="1">
      <c r="B27" s="35"/>
      <c r="I27" s="109"/>
      <c r="L27" s="35"/>
    </row>
    <row r="28" spans="2:12" s="1" customFormat="1" ht="12" customHeight="1">
      <c r="B28" s="35"/>
      <c r="D28" s="108" t="s">
        <v>38</v>
      </c>
      <c r="I28" s="109"/>
      <c r="L28" s="35"/>
    </row>
    <row r="29" spans="2:12" s="7" customFormat="1" ht="16.5" customHeight="1">
      <c r="B29" s="112"/>
      <c r="E29" s="273" t="s">
        <v>1</v>
      </c>
      <c r="F29" s="273"/>
      <c r="G29" s="273"/>
      <c r="H29" s="273"/>
      <c r="I29" s="113"/>
      <c r="L29" s="112"/>
    </row>
    <row r="30" spans="2:12" s="1" customFormat="1" ht="6.95" customHeight="1">
      <c r="B30" s="35"/>
      <c r="I30" s="109"/>
      <c r="L30" s="35"/>
    </row>
    <row r="31" spans="2:12" s="1" customFormat="1" ht="6.95" customHeight="1">
      <c r="B31" s="35"/>
      <c r="D31" s="53"/>
      <c r="E31" s="53"/>
      <c r="F31" s="53"/>
      <c r="G31" s="53"/>
      <c r="H31" s="53"/>
      <c r="I31" s="114"/>
      <c r="J31" s="53"/>
      <c r="K31" s="53"/>
      <c r="L31" s="35"/>
    </row>
    <row r="32" spans="2:12" s="1" customFormat="1" ht="25.35" customHeight="1">
      <c r="B32" s="35"/>
      <c r="D32" s="115" t="s">
        <v>39</v>
      </c>
      <c r="I32" s="109"/>
      <c r="J32" s="116">
        <f>ROUND(J85, 2)</f>
        <v>0</v>
      </c>
      <c r="L32" s="35"/>
    </row>
    <row r="33" spans="2:12" s="1" customFormat="1" ht="6.95" customHeight="1">
      <c r="B33" s="35"/>
      <c r="D33" s="53"/>
      <c r="E33" s="53"/>
      <c r="F33" s="53"/>
      <c r="G33" s="53"/>
      <c r="H33" s="53"/>
      <c r="I33" s="114"/>
      <c r="J33" s="53"/>
      <c r="K33" s="53"/>
      <c r="L33" s="35"/>
    </row>
    <row r="34" spans="2:12" s="1" customFormat="1" ht="14.45" customHeight="1">
      <c r="B34" s="35"/>
      <c r="F34" s="117" t="s">
        <v>41</v>
      </c>
      <c r="I34" s="118" t="s">
        <v>40</v>
      </c>
      <c r="J34" s="117" t="s">
        <v>42</v>
      </c>
      <c r="L34" s="35"/>
    </row>
    <row r="35" spans="2:12" s="1" customFormat="1" ht="14.45" customHeight="1">
      <c r="B35" s="35"/>
      <c r="D35" s="108" t="s">
        <v>43</v>
      </c>
      <c r="E35" s="108" t="s">
        <v>44</v>
      </c>
      <c r="F35" s="119">
        <f>ROUND((SUM(BE85:BE144)),  2)</f>
        <v>0</v>
      </c>
      <c r="I35" s="120">
        <v>0.21</v>
      </c>
      <c r="J35" s="119">
        <f>ROUND(((SUM(BE85:BE144))*I35),  2)</f>
        <v>0</v>
      </c>
      <c r="L35" s="35"/>
    </row>
    <row r="36" spans="2:12" s="1" customFormat="1" ht="14.45" customHeight="1">
      <c r="B36" s="35"/>
      <c r="E36" s="108" t="s">
        <v>45</v>
      </c>
      <c r="F36" s="119">
        <f>ROUND((SUM(BF85:BF144)),  2)</f>
        <v>0</v>
      </c>
      <c r="I36" s="120">
        <v>0.15</v>
      </c>
      <c r="J36" s="119">
        <f>ROUND(((SUM(BF85:BF144))*I36),  2)</f>
        <v>0</v>
      </c>
      <c r="L36" s="35"/>
    </row>
    <row r="37" spans="2:12" s="1" customFormat="1" ht="14.45" hidden="1" customHeight="1">
      <c r="B37" s="35"/>
      <c r="E37" s="108" t="s">
        <v>46</v>
      </c>
      <c r="F37" s="119">
        <f>ROUND((SUM(BG85:BG144)),  2)</f>
        <v>0</v>
      </c>
      <c r="I37" s="120">
        <v>0.21</v>
      </c>
      <c r="J37" s="119">
        <f>0</f>
        <v>0</v>
      </c>
      <c r="L37" s="35"/>
    </row>
    <row r="38" spans="2:12" s="1" customFormat="1" ht="14.45" hidden="1" customHeight="1">
      <c r="B38" s="35"/>
      <c r="E38" s="108" t="s">
        <v>47</v>
      </c>
      <c r="F38" s="119">
        <f>ROUND((SUM(BH85:BH144)),  2)</f>
        <v>0</v>
      </c>
      <c r="I38" s="120">
        <v>0.15</v>
      </c>
      <c r="J38" s="119">
        <f>0</f>
        <v>0</v>
      </c>
      <c r="L38" s="35"/>
    </row>
    <row r="39" spans="2:12" s="1" customFormat="1" ht="14.45" hidden="1" customHeight="1">
      <c r="B39" s="35"/>
      <c r="E39" s="108" t="s">
        <v>48</v>
      </c>
      <c r="F39" s="119">
        <f>ROUND((SUM(BI85:BI144)),  2)</f>
        <v>0</v>
      </c>
      <c r="I39" s="120">
        <v>0</v>
      </c>
      <c r="J39" s="119">
        <f>0</f>
        <v>0</v>
      </c>
      <c r="L39" s="35"/>
    </row>
    <row r="40" spans="2:12" s="1" customFormat="1" ht="6.95" customHeight="1">
      <c r="B40" s="35"/>
      <c r="I40" s="109"/>
      <c r="L40" s="35"/>
    </row>
    <row r="41" spans="2:12" s="1" customFormat="1" ht="25.35" customHeight="1">
      <c r="B41" s="35"/>
      <c r="C41" s="121"/>
      <c r="D41" s="122" t="s">
        <v>49</v>
      </c>
      <c r="E41" s="123"/>
      <c r="F41" s="123"/>
      <c r="G41" s="124" t="s">
        <v>50</v>
      </c>
      <c r="H41" s="125" t="s">
        <v>51</v>
      </c>
      <c r="I41" s="126"/>
      <c r="J41" s="127">
        <f>SUM(J32:J39)</f>
        <v>0</v>
      </c>
      <c r="K41" s="128"/>
      <c r="L41" s="35"/>
    </row>
    <row r="42" spans="2:12" s="1" customFormat="1" ht="14.45" customHeight="1">
      <c r="B42" s="129"/>
      <c r="C42" s="130"/>
      <c r="D42" s="130"/>
      <c r="E42" s="130"/>
      <c r="F42" s="130"/>
      <c r="G42" s="130"/>
      <c r="H42" s="130"/>
      <c r="I42" s="131"/>
      <c r="J42" s="130"/>
      <c r="K42" s="130"/>
      <c r="L42" s="35"/>
    </row>
    <row r="46" spans="2:12" s="1" customFormat="1" ht="6.95" customHeight="1">
      <c r="B46" s="132"/>
      <c r="C46" s="133"/>
      <c r="D46" s="133"/>
      <c r="E46" s="133"/>
      <c r="F46" s="133"/>
      <c r="G46" s="133"/>
      <c r="H46" s="133"/>
      <c r="I46" s="134"/>
      <c r="J46" s="133"/>
      <c r="K46" s="133"/>
      <c r="L46" s="35"/>
    </row>
    <row r="47" spans="2:12" s="1" customFormat="1" ht="24.95" customHeight="1">
      <c r="B47" s="31"/>
      <c r="C47" s="20" t="s">
        <v>122</v>
      </c>
      <c r="D47" s="32"/>
      <c r="E47" s="32"/>
      <c r="F47" s="32"/>
      <c r="G47" s="32"/>
      <c r="H47" s="32"/>
      <c r="I47" s="109"/>
      <c r="J47" s="32"/>
      <c r="K47" s="32"/>
      <c r="L47" s="35"/>
    </row>
    <row r="48" spans="2:12" s="1" customFormat="1" ht="6.95" customHeight="1">
      <c r="B48" s="31"/>
      <c r="C48" s="32"/>
      <c r="D48" s="32"/>
      <c r="E48" s="32"/>
      <c r="F48" s="32"/>
      <c r="G48" s="32"/>
      <c r="H48" s="32"/>
      <c r="I48" s="109"/>
      <c r="J48" s="32"/>
      <c r="K48" s="32"/>
      <c r="L48" s="35"/>
    </row>
    <row r="49" spans="2:47" s="1" customFormat="1" ht="12" customHeight="1">
      <c r="B49" s="31"/>
      <c r="C49" s="26" t="s">
        <v>16</v>
      </c>
      <c r="D49" s="32"/>
      <c r="E49" s="32"/>
      <c r="F49" s="32"/>
      <c r="G49" s="32"/>
      <c r="H49" s="32"/>
      <c r="I49" s="109"/>
      <c r="J49" s="32"/>
      <c r="K49" s="32"/>
      <c r="L49" s="35"/>
    </row>
    <row r="50" spans="2:47" s="1" customFormat="1" ht="16.5" customHeight="1">
      <c r="B50" s="31"/>
      <c r="C50" s="32"/>
      <c r="D50" s="32"/>
      <c r="E50" s="274" t="str">
        <f>E7</f>
        <v>Oprava traťového úseku Hazlov - Aš (km 26,500 - 27,150)</v>
      </c>
      <c r="F50" s="275"/>
      <c r="G50" s="275"/>
      <c r="H50" s="275"/>
      <c r="I50" s="109"/>
      <c r="J50" s="32"/>
      <c r="K50" s="32"/>
      <c r="L50" s="35"/>
    </row>
    <row r="51" spans="2:47" ht="12" customHeight="1">
      <c r="B51" s="18"/>
      <c r="C51" s="26" t="s">
        <v>118</v>
      </c>
      <c r="D51" s="19"/>
      <c r="E51" s="19"/>
      <c r="F51" s="19"/>
      <c r="G51" s="19"/>
      <c r="H51" s="19"/>
      <c r="J51" s="19"/>
      <c r="K51" s="19"/>
      <c r="L51" s="17"/>
    </row>
    <row r="52" spans="2:47" s="1" customFormat="1" ht="16.5" customHeight="1">
      <c r="B52" s="31"/>
      <c r="C52" s="32"/>
      <c r="D52" s="32"/>
      <c r="E52" s="274" t="s">
        <v>119</v>
      </c>
      <c r="F52" s="241"/>
      <c r="G52" s="241"/>
      <c r="H52" s="241"/>
      <c r="I52" s="109"/>
      <c r="J52" s="32"/>
      <c r="K52" s="32"/>
      <c r="L52" s="35"/>
    </row>
    <row r="53" spans="2:47" s="1" customFormat="1" ht="12" customHeight="1">
      <c r="B53" s="31"/>
      <c r="C53" s="26" t="s">
        <v>120</v>
      </c>
      <c r="D53" s="32"/>
      <c r="E53" s="32"/>
      <c r="F53" s="32"/>
      <c r="G53" s="32"/>
      <c r="H53" s="32"/>
      <c r="I53" s="109"/>
      <c r="J53" s="32"/>
      <c r="K53" s="32"/>
      <c r="L53" s="35"/>
    </row>
    <row r="54" spans="2:47" s="1" customFormat="1" ht="16.5" customHeight="1">
      <c r="B54" s="31"/>
      <c r="C54" s="32"/>
      <c r="D54" s="32"/>
      <c r="E54" s="242" t="str">
        <f>E11</f>
        <v xml:space="preserve">A.1.3 - Práce na ŽSp + Přejezd km 26,688 </v>
      </c>
      <c r="F54" s="241"/>
      <c r="G54" s="241"/>
      <c r="H54" s="241"/>
      <c r="I54" s="109"/>
      <c r="J54" s="32"/>
      <c r="K54" s="32"/>
      <c r="L54" s="35"/>
    </row>
    <row r="55" spans="2:47" s="1" customFormat="1" ht="6.95" customHeight="1">
      <c r="B55" s="31"/>
      <c r="C55" s="32"/>
      <c r="D55" s="32"/>
      <c r="E55" s="32"/>
      <c r="F55" s="32"/>
      <c r="G55" s="32"/>
      <c r="H55" s="32"/>
      <c r="I55" s="109"/>
      <c r="J55" s="32"/>
      <c r="K55" s="32"/>
      <c r="L55" s="35"/>
    </row>
    <row r="56" spans="2:47" s="1" customFormat="1" ht="12" customHeight="1">
      <c r="B56" s="31"/>
      <c r="C56" s="26" t="s">
        <v>20</v>
      </c>
      <c r="D56" s="32"/>
      <c r="E56" s="32"/>
      <c r="F56" s="24" t="str">
        <f>F14</f>
        <v>Hazlov - Aš</v>
      </c>
      <c r="G56" s="32"/>
      <c r="H56" s="32"/>
      <c r="I56" s="110" t="s">
        <v>22</v>
      </c>
      <c r="J56" s="52" t="str">
        <f>IF(J14="","",J14)</f>
        <v>18. 4. 2019</v>
      </c>
      <c r="K56" s="32"/>
      <c r="L56" s="35"/>
    </row>
    <row r="57" spans="2:47" s="1" customFormat="1" ht="6.95" customHeight="1">
      <c r="B57" s="31"/>
      <c r="C57" s="32"/>
      <c r="D57" s="32"/>
      <c r="E57" s="32"/>
      <c r="F57" s="32"/>
      <c r="G57" s="32"/>
      <c r="H57" s="32"/>
      <c r="I57" s="109"/>
      <c r="J57" s="32"/>
      <c r="K57" s="32"/>
      <c r="L57" s="35"/>
    </row>
    <row r="58" spans="2:47" s="1" customFormat="1" ht="13.7" customHeight="1">
      <c r="B58" s="31"/>
      <c r="C58" s="26" t="s">
        <v>24</v>
      </c>
      <c r="D58" s="32"/>
      <c r="E58" s="32"/>
      <c r="F58" s="24" t="str">
        <f>E17</f>
        <v>SŽDC, s.o.; OŘ UNL - ST K. Vary</v>
      </c>
      <c r="G58" s="32"/>
      <c r="H58" s="32"/>
      <c r="I58" s="110" t="s">
        <v>33</v>
      </c>
      <c r="J58" s="29" t="str">
        <f>E23</f>
        <v xml:space="preserve"> </v>
      </c>
      <c r="K58" s="32"/>
      <c r="L58" s="35"/>
    </row>
    <row r="59" spans="2:47" s="1" customFormat="1" ht="13.7" customHeight="1">
      <c r="B59" s="31"/>
      <c r="C59" s="26" t="s">
        <v>31</v>
      </c>
      <c r="D59" s="32"/>
      <c r="E59" s="32"/>
      <c r="F59" s="24" t="str">
        <f>IF(E20="","",E20)</f>
        <v>Vyplň údaj</v>
      </c>
      <c r="G59" s="32"/>
      <c r="H59" s="32"/>
      <c r="I59" s="110" t="s">
        <v>36</v>
      </c>
      <c r="J59" s="29" t="str">
        <f>E26</f>
        <v>Monika Roztočilová</v>
      </c>
      <c r="K59" s="32"/>
      <c r="L59" s="35"/>
    </row>
    <row r="60" spans="2:47" s="1" customFormat="1" ht="10.35" customHeight="1">
      <c r="B60" s="31"/>
      <c r="C60" s="32"/>
      <c r="D60" s="32"/>
      <c r="E60" s="32"/>
      <c r="F60" s="32"/>
      <c r="G60" s="32"/>
      <c r="H60" s="32"/>
      <c r="I60" s="109"/>
      <c r="J60" s="32"/>
      <c r="K60" s="32"/>
      <c r="L60" s="35"/>
    </row>
    <row r="61" spans="2:47" s="1" customFormat="1" ht="29.25" customHeight="1">
      <c r="B61" s="31"/>
      <c r="C61" s="135" t="s">
        <v>123</v>
      </c>
      <c r="D61" s="136"/>
      <c r="E61" s="136"/>
      <c r="F61" s="136"/>
      <c r="G61" s="136"/>
      <c r="H61" s="136"/>
      <c r="I61" s="137"/>
      <c r="J61" s="138" t="s">
        <v>124</v>
      </c>
      <c r="K61" s="136"/>
      <c r="L61" s="35"/>
    </row>
    <row r="62" spans="2:47" s="1" customFormat="1" ht="10.35" customHeight="1">
      <c r="B62" s="31"/>
      <c r="C62" s="32"/>
      <c r="D62" s="32"/>
      <c r="E62" s="32"/>
      <c r="F62" s="32"/>
      <c r="G62" s="32"/>
      <c r="H62" s="32"/>
      <c r="I62" s="109"/>
      <c r="J62" s="32"/>
      <c r="K62" s="32"/>
      <c r="L62" s="35"/>
    </row>
    <row r="63" spans="2:47" s="1" customFormat="1" ht="22.9" customHeight="1">
      <c r="B63" s="31"/>
      <c r="C63" s="139" t="s">
        <v>125</v>
      </c>
      <c r="D63" s="32"/>
      <c r="E63" s="32"/>
      <c r="F63" s="32"/>
      <c r="G63" s="32"/>
      <c r="H63" s="32"/>
      <c r="I63" s="109"/>
      <c r="J63" s="70">
        <f>J85</f>
        <v>0</v>
      </c>
      <c r="K63" s="32"/>
      <c r="L63" s="35"/>
      <c r="AU63" s="14" t="s">
        <v>126</v>
      </c>
    </row>
    <row r="64" spans="2:47" s="1" customFormat="1" ht="21.75" customHeight="1">
      <c r="B64" s="31"/>
      <c r="C64" s="32"/>
      <c r="D64" s="32"/>
      <c r="E64" s="32"/>
      <c r="F64" s="32"/>
      <c r="G64" s="32"/>
      <c r="H64" s="32"/>
      <c r="I64" s="109"/>
      <c r="J64" s="32"/>
      <c r="K64" s="32"/>
      <c r="L64" s="35"/>
    </row>
    <row r="65" spans="2:12" s="1" customFormat="1" ht="6.95" customHeight="1">
      <c r="B65" s="43"/>
      <c r="C65" s="44"/>
      <c r="D65" s="44"/>
      <c r="E65" s="44"/>
      <c r="F65" s="44"/>
      <c r="G65" s="44"/>
      <c r="H65" s="44"/>
      <c r="I65" s="131"/>
      <c r="J65" s="44"/>
      <c r="K65" s="44"/>
      <c r="L65" s="35"/>
    </row>
    <row r="69" spans="2:12" s="1" customFormat="1" ht="6.95" customHeight="1">
      <c r="B69" s="45"/>
      <c r="C69" s="46"/>
      <c r="D69" s="46"/>
      <c r="E69" s="46"/>
      <c r="F69" s="46"/>
      <c r="G69" s="46"/>
      <c r="H69" s="46"/>
      <c r="I69" s="134"/>
      <c r="J69" s="46"/>
      <c r="K69" s="46"/>
      <c r="L69" s="35"/>
    </row>
    <row r="70" spans="2:12" s="1" customFormat="1" ht="24.95" customHeight="1">
      <c r="B70" s="31"/>
      <c r="C70" s="20" t="s">
        <v>127</v>
      </c>
      <c r="D70" s="32"/>
      <c r="E70" s="32"/>
      <c r="F70" s="32"/>
      <c r="G70" s="32"/>
      <c r="H70" s="32"/>
      <c r="I70" s="109"/>
      <c r="J70" s="32"/>
      <c r="K70" s="32"/>
      <c r="L70" s="35"/>
    </row>
    <row r="71" spans="2:12" s="1" customFormat="1" ht="6.95" customHeight="1">
      <c r="B71" s="31"/>
      <c r="C71" s="32"/>
      <c r="D71" s="32"/>
      <c r="E71" s="32"/>
      <c r="F71" s="32"/>
      <c r="G71" s="32"/>
      <c r="H71" s="32"/>
      <c r="I71" s="109"/>
      <c r="J71" s="32"/>
      <c r="K71" s="32"/>
      <c r="L71" s="35"/>
    </row>
    <row r="72" spans="2:12" s="1" customFormat="1" ht="12" customHeight="1">
      <c r="B72" s="31"/>
      <c r="C72" s="26" t="s">
        <v>16</v>
      </c>
      <c r="D72" s="32"/>
      <c r="E72" s="32"/>
      <c r="F72" s="32"/>
      <c r="G72" s="32"/>
      <c r="H72" s="32"/>
      <c r="I72" s="109"/>
      <c r="J72" s="32"/>
      <c r="K72" s="32"/>
      <c r="L72" s="35"/>
    </row>
    <row r="73" spans="2:12" s="1" customFormat="1" ht="16.5" customHeight="1">
      <c r="B73" s="31"/>
      <c r="C73" s="32"/>
      <c r="D73" s="32"/>
      <c r="E73" s="274" t="str">
        <f>E7</f>
        <v>Oprava traťového úseku Hazlov - Aš (km 26,500 - 27,150)</v>
      </c>
      <c r="F73" s="275"/>
      <c r="G73" s="275"/>
      <c r="H73" s="275"/>
      <c r="I73" s="109"/>
      <c r="J73" s="32"/>
      <c r="K73" s="32"/>
      <c r="L73" s="35"/>
    </row>
    <row r="74" spans="2:12" ht="12" customHeight="1">
      <c r="B74" s="18"/>
      <c r="C74" s="26" t="s">
        <v>118</v>
      </c>
      <c r="D74" s="19"/>
      <c r="E74" s="19"/>
      <c r="F74" s="19"/>
      <c r="G74" s="19"/>
      <c r="H74" s="19"/>
      <c r="J74" s="19"/>
      <c r="K74" s="19"/>
      <c r="L74" s="17"/>
    </row>
    <row r="75" spans="2:12" s="1" customFormat="1" ht="16.5" customHeight="1">
      <c r="B75" s="31"/>
      <c r="C75" s="32"/>
      <c r="D75" s="32"/>
      <c r="E75" s="274" t="s">
        <v>119</v>
      </c>
      <c r="F75" s="241"/>
      <c r="G75" s="241"/>
      <c r="H75" s="241"/>
      <c r="I75" s="109"/>
      <c r="J75" s="32"/>
      <c r="K75" s="32"/>
      <c r="L75" s="35"/>
    </row>
    <row r="76" spans="2:12" s="1" customFormat="1" ht="12" customHeight="1">
      <c r="B76" s="31"/>
      <c r="C76" s="26" t="s">
        <v>120</v>
      </c>
      <c r="D76" s="32"/>
      <c r="E76" s="32"/>
      <c r="F76" s="32"/>
      <c r="G76" s="32"/>
      <c r="H76" s="32"/>
      <c r="I76" s="109"/>
      <c r="J76" s="32"/>
      <c r="K76" s="32"/>
      <c r="L76" s="35"/>
    </row>
    <row r="77" spans="2:12" s="1" customFormat="1" ht="16.5" customHeight="1">
      <c r="B77" s="31"/>
      <c r="C77" s="32"/>
      <c r="D77" s="32"/>
      <c r="E77" s="242" t="str">
        <f>E11</f>
        <v xml:space="preserve">A.1.3 - Práce na ŽSp + Přejezd km 26,688 </v>
      </c>
      <c r="F77" s="241"/>
      <c r="G77" s="241"/>
      <c r="H77" s="241"/>
      <c r="I77" s="109"/>
      <c r="J77" s="32"/>
      <c r="K77" s="32"/>
      <c r="L77" s="35"/>
    </row>
    <row r="78" spans="2:12" s="1" customFormat="1" ht="6.95" customHeight="1">
      <c r="B78" s="31"/>
      <c r="C78" s="32"/>
      <c r="D78" s="32"/>
      <c r="E78" s="32"/>
      <c r="F78" s="32"/>
      <c r="G78" s="32"/>
      <c r="H78" s="32"/>
      <c r="I78" s="109"/>
      <c r="J78" s="32"/>
      <c r="K78" s="32"/>
      <c r="L78" s="35"/>
    </row>
    <row r="79" spans="2:12" s="1" customFormat="1" ht="12" customHeight="1">
      <c r="B79" s="31"/>
      <c r="C79" s="26" t="s">
        <v>20</v>
      </c>
      <c r="D79" s="32"/>
      <c r="E79" s="32"/>
      <c r="F79" s="24" t="str">
        <f>F14</f>
        <v>Hazlov - Aš</v>
      </c>
      <c r="G79" s="32"/>
      <c r="H79" s="32"/>
      <c r="I79" s="110" t="s">
        <v>22</v>
      </c>
      <c r="J79" s="52" t="str">
        <f>IF(J14="","",J14)</f>
        <v>18. 4. 2019</v>
      </c>
      <c r="K79" s="32"/>
      <c r="L79" s="35"/>
    </row>
    <row r="80" spans="2:12" s="1" customFormat="1" ht="6.95" customHeight="1">
      <c r="B80" s="31"/>
      <c r="C80" s="32"/>
      <c r="D80" s="32"/>
      <c r="E80" s="32"/>
      <c r="F80" s="32"/>
      <c r="G80" s="32"/>
      <c r="H80" s="32"/>
      <c r="I80" s="109"/>
      <c r="J80" s="32"/>
      <c r="K80" s="32"/>
      <c r="L80" s="35"/>
    </row>
    <row r="81" spans="2:65" s="1" customFormat="1" ht="13.7" customHeight="1">
      <c r="B81" s="31"/>
      <c r="C81" s="26" t="s">
        <v>24</v>
      </c>
      <c r="D81" s="32"/>
      <c r="E81" s="32"/>
      <c r="F81" s="24" t="str">
        <f>E17</f>
        <v>SŽDC, s.o.; OŘ UNL - ST K. Vary</v>
      </c>
      <c r="G81" s="32"/>
      <c r="H81" s="32"/>
      <c r="I81" s="110" t="s">
        <v>33</v>
      </c>
      <c r="J81" s="29" t="str">
        <f>E23</f>
        <v xml:space="preserve"> </v>
      </c>
      <c r="K81" s="32"/>
      <c r="L81" s="35"/>
    </row>
    <row r="82" spans="2:65" s="1" customFormat="1" ht="13.7" customHeight="1">
      <c r="B82" s="31"/>
      <c r="C82" s="26" t="s">
        <v>31</v>
      </c>
      <c r="D82" s="32"/>
      <c r="E82" s="32"/>
      <c r="F82" s="24" t="str">
        <f>IF(E20="","",E20)</f>
        <v>Vyplň údaj</v>
      </c>
      <c r="G82" s="32"/>
      <c r="H82" s="32"/>
      <c r="I82" s="110" t="s">
        <v>36</v>
      </c>
      <c r="J82" s="29" t="str">
        <f>E26</f>
        <v>Monika Roztočilová</v>
      </c>
      <c r="K82" s="32"/>
      <c r="L82" s="35"/>
    </row>
    <row r="83" spans="2:65" s="1" customFormat="1" ht="10.35" customHeight="1">
      <c r="B83" s="31"/>
      <c r="C83" s="32"/>
      <c r="D83" s="32"/>
      <c r="E83" s="32"/>
      <c r="F83" s="32"/>
      <c r="G83" s="32"/>
      <c r="H83" s="32"/>
      <c r="I83" s="109"/>
      <c r="J83" s="32"/>
      <c r="K83" s="32"/>
      <c r="L83" s="35"/>
    </row>
    <row r="84" spans="2:65" s="8" customFormat="1" ht="29.25" customHeight="1">
      <c r="B84" s="140"/>
      <c r="C84" s="141" t="s">
        <v>128</v>
      </c>
      <c r="D84" s="142" t="s">
        <v>58</v>
      </c>
      <c r="E84" s="142" t="s">
        <v>54</v>
      </c>
      <c r="F84" s="142" t="s">
        <v>55</v>
      </c>
      <c r="G84" s="142" t="s">
        <v>129</v>
      </c>
      <c r="H84" s="142" t="s">
        <v>130</v>
      </c>
      <c r="I84" s="143" t="s">
        <v>131</v>
      </c>
      <c r="J84" s="142" t="s">
        <v>124</v>
      </c>
      <c r="K84" s="144" t="s">
        <v>132</v>
      </c>
      <c r="L84" s="145"/>
      <c r="M84" s="61" t="s">
        <v>1</v>
      </c>
      <c r="N84" s="62" t="s">
        <v>43</v>
      </c>
      <c r="O84" s="62" t="s">
        <v>133</v>
      </c>
      <c r="P84" s="62" t="s">
        <v>134</v>
      </c>
      <c r="Q84" s="62" t="s">
        <v>135</v>
      </c>
      <c r="R84" s="62" t="s">
        <v>136</v>
      </c>
      <c r="S84" s="62" t="s">
        <v>137</v>
      </c>
      <c r="T84" s="63" t="s">
        <v>138</v>
      </c>
    </row>
    <row r="85" spans="2:65" s="1" customFormat="1" ht="22.9" customHeight="1">
      <c r="B85" s="31"/>
      <c r="C85" s="68" t="s">
        <v>139</v>
      </c>
      <c r="D85" s="32"/>
      <c r="E85" s="32"/>
      <c r="F85" s="32"/>
      <c r="G85" s="32"/>
      <c r="H85" s="32"/>
      <c r="I85" s="109"/>
      <c r="J85" s="146">
        <f>BK85</f>
        <v>0</v>
      </c>
      <c r="K85" s="32"/>
      <c r="L85" s="35"/>
      <c r="M85" s="64"/>
      <c r="N85" s="65"/>
      <c r="O85" s="65"/>
      <c r="P85" s="147">
        <f>SUM(P86:P144)</f>
        <v>0</v>
      </c>
      <c r="Q85" s="65"/>
      <c r="R85" s="147">
        <f>SUM(R86:R144)</f>
        <v>27.518999999999998</v>
      </c>
      <c r="S85" s="65"/>
      <c r="T85" s="148">
        <f>SUM(T86:T144)</f>
        <v>0</v>
      </c>
      <c r="AT85" s="14" t="s">
        <v>72</v>
      </c>
      <c r="AU85" s="14" t="s">
        <v>126</v>
      </c>
      <c r="BK85" s="149">
        <f>SUM(BK86:BK144)</f>
        <v>0</v>
      </c>
    </row>
    <row r="86" spans="2:65" s="1" customFormat="1" ht="22.5" customHeight="1">
      <c r="B86" s="31"/>
      <c r="C86" s="150" t="s">
        <v>80</v>
      </c>
      <c r="D86" s="150" t="s">
        <v>140</v>
      </c>
      <c r="E86" s="151" t="s">
        <v>395</v>
      </c>
      <c r="F86" s="152" t="s">
        <v>396</v>
      </c>
      <c r="G86" s="153" t="s">
        <v>253</v>
      </c>
      <c r="H86" s="154">
        <v>11</v>
      </c>
      <c r="I86" s="155"/>
      <c r="J86" s="156">
        <f>ROUND(I86*H86,2)</f>
        <v>0</v>
      </c>
      <c r="K86" s="152" t="s">
        <v>144</v>
      </c>
      <c r="L86" s="35"/>
      <c r="M86" s="157" t="s">
        <v>1</v>
      </c>
      <c r="N86" s="158" t="s">
        <v>44</v>
      </c>
      <c r="O86" s="57"/>
      <c r="P86" s="159">
        <f>O86*H86</f>
        <v>0</v>
      </c>
      <c r="Q86" s="159">
        <v>0</v>
      </c>
      <c r="R86" s="159">
        <f>Q86*H86</f>
        <v>0</v>
      </c>
      <c r="S86" s="159">
        <v>0</v>
      </c>
      <c r="T86" s="160">
        <f>S86*H86</f>
        <v>0</v>
      </c>
      <c r="AR86" s="14" t="s">
        <v>145</v>
      </c>
      <c r="AT86" s="14" t="s">
        <v>140</v>
      </c>
      <c r="AU86" s="14" t="s">
        <v>73</v>
      </c>
      <c r="AY86" s="14" t="s">
        <v>146</v>
      </c>
      <c r="BE86" s="161">
        <f>IF(N86="základní",J86,0)</f>
        <v>0</v>
      </c>
      <c r="BF86" s="161">
        <f>IF(N86="snížená",J86,0)</f>
        <v>0</v>
      </c>
      <c r="BG86" s="161">
        <f>IF(N86="zákl. přenesená",J86,0)</f>
        <v>0</v>
      </c>
      <c r="BH86" s="161">
        <f>IF(N86="sníž. přenesená",J86,0)</f>
        <v>0</v>
      </c>
      <c r="BI86" s="161">
        <f>IF(N86="nulová",J86,0)</f>
        <v>0</v>
      </c>
      <c r="BJ86" s="14" t="s">
        <v>80</v>
      </c>
      <c r="BK86" s="161">
        <f>ROUND(I86*H86,2)</f>
        <v>0</v>
      </c>
      <c r="BL86" s="14" t="s">
        <v>145</v>
      </c>
      <c r="BM86" s="14" t="s">
        <v>397</v>
      </c>
    </row>
    <row r="87" spans="2:65" s="1" customFormat="1" ht="11.25">
      <c r="B87" s="31"/>
      <c r="C87" s="32"/>
      <c r="D87" s="162" t="s">
        <v>148</v>
      </c>
      <c r="E87" s="32"/>
      <c r="F87" s="163" t="s">
        <v>398</v>
      </c>
      <c r="G87" s="32"/>
      <c r="H87" s="32"/>
      <c r="I87" s="109"/>
      <c r="J87" s="32"/>
      <c r="K87" s="32"/>
      <c r="L87" s="35"/>
      <c r="M87" s="164"/>
      <c r="N87" s="57"/>
      <c r="O87" s="57"/>
      <c r="P87" s="57"/>
      <c r="Q87" s="57"/>
      <c r="R87" s="57"/>
      <c r="S87" s="57"/>
      <c r="T87" s="58"/>
      <c r="AT87" s="14" t="s">
        <v>148</v>
      </c>
      <c r="AU87" s="14" t="s">
        <v>73</v>
      </c>
    </row>
    <row r="88" spans="2:65" s="1" customFormat="1" ht="22.5" customHeight="1">
      <c r="B88" s="31"/>
      <c r="C88" s="150" t="s">
        <v>82</v>
      </c>
      <c r="D88" s="150" t="s">
        <v>140</v>
      </c>
      <c r="E88" s="151" t="s">
        <v>399</v>
      </c>
      <c r="F88" s="152" t="s">
        <v>400</v>
      </c>
      <c r="G88" s="153" t="s">
        <v>224</v>
      </c>
      <c r="H88" s="154">
        <v>54.6</v>
      </c>
      <c r="I88" s="155"/>
      <c r="J88" s="156">
        <f>ROUND(I88*H88,2)</f>
        <v>0</v>
      </c>
      <c r="K88" s="152" t="s">
        <v>144</v>
      </c>
      <c r="L88" s="35"/>
      <c r="M88" s="157" t="s">
        <v>1</v>
      </c>
      <c r="N88" s="158" t="s">
        <v>44</v>
      </c>
      <c r="O88" s="57"/>
      <c r="P88" s="159">
        <f>O88*H88</f>
        <v>0</v>
      </c>
      <c r="Q88" s="159">
        <v>0</v>
      </c>
      <c r="R88" s="159">
        <f>Q88*H88</f>
        <v>0</v>
      </c>
      <c r="S88" s="159">
        <v>0</v>
      </c>
      <c r="T88" s="160">
        <f>S88*H88</f>
        <v>0</v>
      </c>
      <c r="AR88" s="14" t="s">
        <v>145</v>
      </c>
      <c r="AT88" s="14" t="s">
        <v>140</v>
      </c>
      <c r="AU88" s="14" t="s">
        <v>73</v>
      </c>
      <c r="AY88" s="14" t="s">
        <v>146</v>
      </c>
      <c r="BE88" s="161">
        <f>IF(N88="základní",J88,0)</f>
        <v>0</v>
      </c>
      <c r="BF88" s="161">
        <f>IF(N88="snížená",J88,0)</f>
        <v>0</v>
      </c>
      <c r="BG88" s="161">
        <f>IF(N88="zákl. přenesená",J88,0)</f>
        <v>0</v>
      </c>
      <c r="BH88" s="161">
        <f>IF(N88="sníž. přenesená",J88,0)</f>
        <v>0</v>
      </c>
      <c r="BI88" s="161">
        <f>IF(N88="nulová",J88,0)</f>
        <v>0</v>
      </c>
      <c r="BJ88" s="14" t="s">
        <v>80</v>
      </c>
      <c r="BK88" s="161">
        <f>ROUND(I88*H88,2)</f>
        <v>0</v>
      </c>
      <c r="BL88" s="14" t="s">
        <v>145</v>
      </c>
      <c r="BM88" s="14" t="s">
        <v>401</v>
      </c>
    </row>
    <row r="89" spans="2:65" s="1" customFormat="1" ht="19.5">
      <c r="B89" s="31"/>
      <c r="C89" s="32"/>
      <c r="D89" s="162" t="s">
        <v>148</v>
      </c>
      <c r="E89" s="32"/>
      <c r="F89" s="163" t="s">
        <v>402</v>
      </c>
      <c r="G89" s="32"/>
      <c r="H89" s="32"/>
      <c r="I89" s="109"/>
      <c r="J89" s="32"/>
      <c r="K89" s="32"/>
      <c r="L89" s="35"/>
      <c r="M89" s="164"/>
      <c r="N89" s="57"/>
      <c r="O89" s="57"/>
      <c r="P89" s="57"/>
      <c r="Q89" s="57"/>
      <c r="R89" s="57"/>
      <c r="S89" s="57"/>
      <c r="T89" s="58"/>
      <c r="AT89" s="14" t="s">
        <v>148</v>
      </c>
      <c r="AU89" s="14" t="s">
        <v>73</v>
      </c>
    </row>
    <row r="90" spans="2:65" s="10" customFormat="1" ht="11.25">
      <c r="B90" s="176"/>
      <c r="C90" s="177"/>
      <c r="D90" s="162" t="s">
        <v>193</v>
      </c>
      <c r="E90" s="178" t="s">
        <v>1</v>
      </c>
      <c r="F90" s="179" t="s">
        <v>403</v>
      </c>
      <c r="G90" s="177"/>
      <c r="H90" s="180">
        <v>27</v>
      </c>
      <c r="I90" s="181"/>
      <c r="J90" s="177"/>
      <c r="K90" s="177"/>
      <c r="L90" s="182"/>
      <c r="M90" s="183"/>
      <c r="N90" s="184"/>
      <c r="O90" s="184"/>
      <c r="P90" s="184"/>
      <c r="Q90" s="184"/>
      <c r="R90" s="184"/>
      <c r="S90" s="184"/>
      <c r="T90" s="185"/>
      <c r="AT90" s="186" t="s">
        <v>193</v>
      </c>
      <c r="AU90" s="186" t="s">
        <v>73</v>
      </c>
      <c r="AV90" s="10" t="s">
        <v>82</v>
      </c>
      <c r="AW90" s="10" t="s">
        <v>35</v>
      </c>
      <c r="AX90" s="10" t="s">
        <v>73</v>
      </c>
      <c r="AY90" s="186" t="s">
        <v>146</v>
      </c>
    </row>
    <row r="91" spans="2:65" s="10" customFormat="1" ht="11.25">
      <c r="B91" s="176"/>
      <c r="C91" s="177"/>
      <c r="D91" s="162" t="s">
        <v>193</v>
      </c>
      <c r="E91" s="178" t="s">
        <v>1</v>
      </c>
      <c r="F91" s="179" t="s">
        <v>404</v>
      </c>
      <c r="G91" s="177"/>
      <c r="H91" s="180">
        <v>19.8</v>
      </c>
      <c r="I91" s="181"/>
      <c r="J91" s="177"/>
      <c r="K91" s="177"/>
      <c r="L91" s="182"/>
      <c r="M91" s="183"/>
      <c r="N91" s="184"/>
      <c r="O91" s="184"/>
      <c r="P91" s="184"/>
      <c r="Q91" s="184"/>
      <c r="R91" s="184"/>
      <c r="S91" s="184"/>
      <c r="T91" s="185"/>
      <c r="AT91" s="186" t="s">
        <v>193</v>
      </c>
      <c r="AU91" s="186" t="s">
        <v>73</v>
      </c>
      <c r="AV91" s="10" t="s">
        <v>82</v>
      </c>
      <c r="AW91" s="10" t="s">
        <v>35</v>
      </c>
      <c r="AX91" s="10" t="s">
        <v>73</v>
      </c>
      <c r="AY91" s="186" t="s">
        <v>146</v>
      </c>
    </row>
    <row r="92" spans="2:65" s="10" customFormat="1" ht="11.25">
      <c r="B92" s="176"/>
      <c r="C92" s="177"/>
      <c r="D92" s="162" t="s">
        <v>193</v>
      </c>
      <c r="E92" s="178" t="s">
        <v>1</v>
      </c>
      <c r="F92" s="179" t="s">
        <v>405</v>
      </c>
      <c r="G92" s="177"/>
      <c r="H92" s="180">
        <v>7.8</v>
      </c>
      <c r="I92" s="181"/>
      <c r="J92" s="177"/>
      <c r="K92" s="177"/>
      <c r="L92" s="182"/>
      <c r="M92" s="183"/>
      <c r="N92" s="184"/>
      <c r="O92" s="184"/>
      <c r="P92" s="184"/>
      <c r="Q92" s="184"/>
      <c r="R92" s="184"/>
      <c r="S92" s="184"/>
      <c r="T92" s="185"/>
      <c r="AT92" s="186" t="s">
        <v>193</v>
      </c>
      <c r="AU92" s="186" t="s">
        <v>73</v>
      </c>
      <c r="AV92" s="10" t="s">
        <v>82</v>
      </c>
      <c r="AW92" s="10" t="s">
        <v>35</v>
      </c>
      <c r="AX92" s="10" t="s">
        <v>73</v>
      </c>
      <c r="AY92" s="186" t="s">
        <v>146</v>
      </c>
    </row>
    <row r="93" spans="2:65" s="11" customFormat="1" ht="11.25">
      <c r="B93" s="200"/>
      <c r="C93" s="201"/>
      <c r="D93" s="162" t="s">
        <v>193</v>
      </c>
      <c r="E93" s="202" t="s">
        <v>1</v>
      </c>
      <c r="F93" s="203" t="s">
        <v>406</v>
      </c>
      <c r="G93" s="201"/>
      <c r="H93" s="204">
        <v>54.599999999999994</v>
      </c>
      <c r="I93" s="205"/>
      <c r="J93" s="201"/>
      <c r="K93" s="201"/>
      <c r="L93" s="206"/>
      <c r="M93" s="207"/>
      <c r="N93" s="208"/>
      <c r="O93" s="208"/>
      <c r="P93" s="208"/>
      <c r="Q93" s="208"/>
      <c r="R93" s="208"/>
      <c r="S93" s="208"/>
      <c r="T93" s="209"/>
      <c r="AT93" s="210" t="s">
        <v>193</v>
      </c>
      <c r="AU93" s="210" t="s">
        <v>73</v>
      </c>
      <c r="AV93" s="11" t="s">
        <v>145</v>
      </c>
      <c r="AW93" s="11" t="s">
        <v>35</v>
      </c>
      <c r="AX93" s="11" t="s">
        <v>80</v>
      </c>
      <c r="AY93" s="210" t="s">
        <v>146</v>
      </c>
    </row>
    <row r="94" spans="2:65" s="1" customFormat="1" ht="22.5" customHeight="1">
      <c r="B94" s="31"/>
      <c r="C94" s="150" t="s">
        <v>214</v>
      </c>
      <c r="D94" s="150" t="s">
        <v>140</v>
      </c>
      <c r="E94" s="151" t="s">
        <v>407</v>
      </c>
      <c r="F94" s="152" t="s">
        <v>408</v>
      </c>
      <c r="G94" s="153" t="s">
        <v>174</v>
      </c>
      <c r="H94" s="154">
        <v>26.207999999999998</v>
      </c>
      <c r="I94" s="155"/>
      <c r="J94" s="156">
        <f>ROUND(I94*H94,2)</f>
        <v>0</v>
      </c>
      <c r="K94" s="152" t="s">
        <v>144</v>
      </c>
      <c r="L94" s="35"/>
      <c r="M94" s="157" t="s">
        <v>1</v>
      </c>
      <c r="N94" s="158" t="s">
        <v>44</v>
      </c>
      <c r="O94" s="57"/>
      <c r="P94" s="159">
        <f>O94*H94</f>
        <v>0</v>
      </c>
      <c r="Q94" s="159">
        <v>0</v>
      </c>
      <c r="R94" s="159">
        <f>Q94*H94</f>
        <v>0</v>
      </c>
      <c r="S94" s="159">
        <v>0</v>
      </c>
      <c r="T94" s="160">
        <f>S94*H94</f>
        <v>0</v>
      </c>
      <c r="AR94" s="14" t="s">
        <v>175</v>
      </c>
      <c r="AT94" s="14" t="s">
        <v>140</v>
      </c>
      <c r="AU94" s="14" t="s">
        <v>73</v>
      </c>
      <c r="AY94" s="14" t="s">
        <v>146</v>
      </c>
      <c r="BE94" s="161">
        <f>IF(N94="základní",J94,0)</f>
        <v>0</v>
      </c>
      <c r="BF94" s="161">
        <f>IF(N94="snížená",J94,0)</f>
        <v>0</v>
      </c>
      <c r="BG94" s="161">
        <f>IF(N94="zákl. přenesená",J94,0)</f>
        <v>0</v>
      </c>
      <c r="BH94" s="161">
        <f>IF(N94="sníž. přenesená",J94,0)</f>
        <v>0</v>
      </c>
      <c r="BI94" s="161">
        <f>IF(N94="nulová",J94,0)</f>
        <v>0</v>
      </c>
      <c r="BJ94" s="14" t="s">
        <v>80</v>
      </c>
      <c r="BK94" s="161">
        <f>ROUND(I94*H94,2)</f>
        <v>0</v>
      </c>
      <c r="BL94" s="14" t="s">
        <v>175</v>
      </c>
      <c r="BM94" s="14" t="s">
        <v>409</v>
      </c>
    </row>
    <row r="95" spans="2:65" s="1" customFormat="1" ht="29.25">
      <c r="B95" s="31"/>
      <c r="C95" s="32"/>
      <c r="D95" s="162" t="s">
        <v>148</v>
      </c>
      <c r="E95" s="32"/>
      <c r="F95" s="163" t="s">
        <v>410</v>
      </c>
      <c r="G95" s="32"/>
      <c r="H95" s="32"/>
      <c r="I95" s="109"/>
      <c r="J95" s="32"/>
      <c r="K95" s="32"/>
      <c r="L95" s="35"/>
      <c r="M95" s="164"/>
      <c r="N95" s="57"/>
      <c r="O95" s="57"/>
      <c r="P95" s="57"/>
      <c r="Q95" s="57"/>
      <c r="R95" s="57"/>
      <c r="S95" s="57"/>
      <c r="T95" s="58"/>
      <c r="AT95" s="14" t="s">
        <v>148</v>
      </c>
      <c r="AU95" s="14" t="s">
        <v>73</v>
      </c>
    </row>
    <row r="96" spans="2:65" s="10" customFormat="1" ht="11.25">
      <c r="B96" s="176"/>
      <c r="C96" s="177"/>
      <c r="D96" s="162" t="s">
        <v>193</v>
      </c>
      <c r="E96" s="178" t="s">
        <v>1</v>
      </c>
      <c r="F96" s="179" t="s">
        <v>411</v>
      </c>
      <c r="G96" s="177"/>
      <c r="H96" s="180">
        <v>26.207999999999998</v>
      </c>
      <c r="I96" s="181"/>
      <c r="J96" s="177"/>
      <c r="K96" s="177"/>
      <c r="L96" s="182"/>
      <c r="M96" s="183"/>
      <c r="N96" s="184"/>
      <c r="O96" s="184"/>
      <c r="P96" s="184"/>
      <c r="Q96" s="184"/>
      <c r="R96" s="184"/>
      <c r="S96" s="184"/>
      <c r="T96" s="185"/>
      <c r="AT96" s="186" t="s">
        <v>193</v>
      </c>
      <c r="AU96" s="186" t="s">
        <v>73</v>
      </c>
      <c r="AV96" s="10" t="s">
        <v>82</v>
      </c>
      <c r="AW96" s="10" t="s">
        <v>35</v>
      </c>
      <c r="AX96" s="10" t="s">
        <v>80</v>
      </c>
      <c r="AY96" s="186" t="s">
        <v>146</v>
      </c>
    </row>
    <row r="97" spans="2:65" s="1" customFormat="1" ht="22.5" customHeight="1">
      <c r="B97" s="31"/>
      <c r="C97" s="150" t="s">
        <v>178</v>
      </c>
      <c r="D97" s="150" t="s">
        <v>140</v>
      </c>
      <c r="E97" s="151" t="s">
        <v>412</v>
      </c>
      <c r="F97" s="152" t="s">
        <v>413</v>
      </c>
      <c r="G97" s="153" t="s">
        <v>253</v>
      </c>
      <c r="H97" s="154">
        <v>12</v>
      </c>
      <c r="I97" s="155"/>
      <c r="J97" s="156">
        <f>ROUND(I97*H97,2)</f>
        <v>0</v>
      </c>
      <c r="K97" s="152" t="s">
        <v>144</v>
      </c>
      <c r="L97" s="35"/>
      <c r="M97" s="157" t="s">
        <v>1</v>
      </c>
      <c r="N97" s="158" t="s">
        <v>44</v>
      </c>
      <c r="O97" s="57"/>
      <c r="P97" s="159">
        <f>O97*H97</f>
        <v>0</v>
      </c>
      <c r="Q97" s="159">
        <v>0</v>
      </c>
      <c r="R97" s="159">
        <f>Q97*H97</f>
        <v>0</v>
      </c>
      <c r="S97" s="159">
        <v>0</v>
      </c>
      <c r="T97" s="160">
        <f>S97*H97</f>
        <v>0</v>
      </c>
      <c r="AR97" s="14" t="s">
        <v>145</v>
      </c>
      <c r="AT97" s="14" t="s">
        <v>140</v>
      </c>
      <c r="AU97" s="14" t="s">
        <v>73</v>
      </c>
      <c r="AY97" s="14" t="s">
        <v>146</v>
      </c>
      <c r="BE97" s="161">
        <f>IF(N97="základní",J97,0)</f>
        <v>0</v>
      </c>
      <c r="BF97" s="161">
        <f>IF(N97="snížená",J97,0)</f>
        <v>0</v>
      </c>
      <c r="BG97" s="161">
        <f>IF(N97="zákl. přenesená",J97,0)</f>
        <v>0</v>
      </c>
      <c r="BH97" s="161">
        <f>IF(N97="sníž. přenesená",J97,0)</f>
        <v>0</v>
      </c>
      <c r="BI97" s="161">
        <f>IF(N97="nulová",J97,0)</f>
        <v>0</v>
      </c>
      <c r="BJ97" s="14" t="s">
        <v>80</v>
      </c>
      <c r="BK97" s="161">
        <f>ROUND(I97*H97,2)</f>
        <v>0</v>
      </c>
      <c r="BL97" s="14" t="s">
        <v>145</v>
      </c>
      <c r="BM97" s="14" t="s">
        <v>414</v>
      </c>
    </row>
    <row r="98" spans="2:65" s="1" customFormat="1" ht="19.5">
      <c r="B98" s="31"/>
      <c r="C98" s="32"/>
      <c r="D98" s="162" t="s">
        <v>148</v>
      </c>
      <c r="E98" s="32"/>
      <c r="F98" s="163" t="s">
        <v>415</v>
      </c>
      <c r="G98" s="32"/>
      <c r="H98" s="32"/>
      <c r="I98" s="109"/>
      <c r="J98" s="32"/>
      <c r="K98" s="32"/>
      <c r="L98" s="35"/>
      <c r="M98" s="164"/>
      <c r="N98" s="57"/>
      <c r="O98" s="57"/>
      <c r="P98" s="57"/>
      <c r="Q98" s="57"/>
      <c r="R98" s="57"/>
      <c r="S98" s="57"/>
      <c r="T98" s="58"/>
      <c r="AT98" s="14" t="s">
        <v>148</v>
      </c>
      <c r="AU98" s="14" t="s">
        <v>73</v>
      </c>
    </row>
    <row r="99" spans="2:65" s="1" customFormat="1" ht="22.5" customHeight="1">
      <c r="B99" s="31"/>
      <c r="C99" s="150" t="s">
        <v>145</v>
      </c>
      <c r="D99" s="150" t="s">
        <v>140</v>
      </c>
      <c r="E99" s="151" t="s">
        <v>416</v>
      </c>
      <c r="F99" s="152" t="s">
        <v>417</v>
      </c>
      <c r="G99" s="153" t="s">
        <v>253</v>
      </c>
      <c r="H99" s="154">
        <v>12</v>
      </c>
      <c r="I99" s="155"/>
      <c r="J99" s="156">
        <f>ROUND(I99*H99,2)</f>
        <v>0</v>
      </c>
      <c r="K99" s="152" t="s">
        <v>144</v>
      </c>
      <c r="L99" s="35"/>
      <c r="M99" s="157" t="s">
        <v>1</v>
      </c>
      <c r="N99" s="158" t="s">
        <v>44</v>
      </c>
      <c r="O99" s="57"/>
      <c r="P99" s="159">
        <f>O99*H99</f>
        <v>0</v>
      </c>
      <c r="Q99" s="159">
        <v>0</v>
      </c>
      <c r="R99" s="159">
        <f>Q99*H99</f>
        <v>0</v>
      </c>
      <c r="S99" s="159">
        <v>0</v>
      </c>
      <c r="T99" s="160">
        <f>S99*H99</f>
        <v>0</v>
      </c>
      <c r="AR99" s="14" t="s">
        <v>145</v>
      </c>
      <c r="AT99" s="14" t="s">
        <v>140</v>
      </c>
      <c r="AU99" s="14" t="s">
        <v>73</v>
      </c>
      <c r="AY99" s="14" t="s">
        <v>146</v>
      </c>
      <c r="BE99" s="161">
        <f>IF(N99="základní",J99,0)</f>
        <v>0</v>
      </c>
      <c r="BF99" s="161">
        <f>IF(N99="snížená",J99,0)</f>
        <v>0</v>
      </c>
      <c r="BG99" s="161">
        <f>IF(N99="zákl. přenesená",J99,0)</f>
        <v>0</v>
      </c>
      <c r="BH99" s="161">
        <f>IF(N99="sníž. přenesená",J99,0)</f>
        <v>0</v>
      </c>
      <c r="BI99" s="161">
        <f>IF(N99="nulová",J99,0)</f>
        <v>0</v>
      </c>
      <c r="BJ99" s="14" t="s">
        <v>80</v>
      </c>
      <c r="BK99" s="161">
        <f>ROUND(I99*H99,2)</f>
        <v>0</v>
      </c>
      <c r="BL99" s="14" t="s">
        <v>145</v>
      </c>
      <c r="BM99" s="14" t="s">
        <v>418</v>
      </c>
    </row>
    <row r="100" spans="2:65" s="1" customFormat="1" ht="19.5">
      <c r="B100" s="31"/>
      <c r="C100" s="32"/>
      <c r="D100" s="162" t="s">
        <v>148</v>
      </c>
      <c r="E100" s="32"/>
      <c r="F100" s="163" t="s">
        <v>419</v>
      </c>
      <c r="G100" s="32"/>
      <c r="H100" s="32"/>
      <c r="I100" s="109"/>
      <c r="J100" s="32"/>
      <c r="K100" s="32"/>
      <c r="L100" s="35"/>
      <c r="M100" s="164"/>
      <c r="N100" s="57"/>
      <c r="O100" s="57"/>
      <c r="P100" s="57"/>
      <c r="Q100" s="57"/>
      <c r="R100" s="57"/>
      <c r="S100" s="57"/>
      <c r="T100" s="58"/>
      <c r="AT100" s="14" t="s">
        <v>148</v>
      </c>
      <c r="AU100" s="14" t="s">
        <v>73</v>
      </c>
    </row>
    <row r="101" spans="2:65" s="1" customFormat="1" ht="19.5">
      <c r="B101" s="31"/>
      <c r="C101" s="32"/>
      <c r="D101" s="162" t="s">
        <v>150</v>
      </c>
      <c r="E101" s="32"/>
      <c r="F101" s="165" t="s">
        <v>420</v>
      </c>
      <c r="G101" s="32"/>
      <c r="H101" s="32"/>
      <c r="I101" s="109"/>
      <c r="J101" s="32"/>
      <c r="K101" s="32"/>
      <c r="L101" s="35"/>
      <c r="M101" s="164"/>
      <c r="N101" s="57"/>
      <c r="O101" s="57"/>
      <c r="P101" s="57"/>
      <c r="Q101" s="57"/>
      <c r="R101" s="57"/>
      <c r="S101" s="57"/>
      <c r="T101" s="58"/>
      <c r="AT101" s="14" t="s">
        <v>150</v>
      </c>
      <c r="AU101" s="14" t="s">
        <v>73</v>
      </c>
    </row>
    <row r="102" spans="2:65" s="1" customFormat="1" ht="22.5" customHeight="1">
      <c r="B102" s="31"/>
      <c r="C102" s="150" t="s">
        <v>235</v>
      </c>
      <c r="D102" s="150" t="s">
        <v>140</v>
      </c>
      <c r="E102" s="151" t="s">
        <v>421</v>
      </c>
      <c r="F102" s="152" t="s">
        <v>422</v>
      </c>
      <c r="G102" s="153" t="s">
        <v>224</v>
      </c>
      <c r="H102" s="154">
        <v>54.6</v>
      </c>
      <c r="I102" s="155"/>
      <c r="J102" s="156">
        <f>ROUND(I102*H102,2)</f>
        <v>0</v>
      </c>
      <c r="K102" s="152" t="s">
        <v>144</v>
      </c>
      <c r="L102" s="35"/>
      <c r="M102" s="157" t="s">
        <v>1</v>
      </c>
      <c r="N102" s="158" t="s">
        <v>44</v>
      </c>
      <c r="O102" s="57"/>
      <c r="P102" s="159">
        <f>O102*H102</f>
        <v>0</v>
      </c>
      <c r="Q102" s="159">
        <v>0</v>
      </c>
      <c r="R102" s="159">
        <f>Q102*H102</f>
        <v>0</v>
      </c>
      <c r="S102" s="159">
        <v>0</v>
      </c>
      <c r="T102" s="160">
        <f>S102*H102</f>
        <v>0</v>
      </c>
      <c r="AR102" s="14" t="s">
        <v>145</v>
      </c>
      <c r="AT102" s="14" t="s">
        <v>140</v>
      </c>
      <c r="AU102" s="14" t="s">
        <v>73</v>
      </c>
      <c r="AY102" s="14" t="s">
        <v>146</v>
      </c>
      <c r="BE102" s="161">
        <f>IF(N102="základní",J102,0)</f>
        <v>0</v>
      </c>
      <c r="BF102" s="161">
        <f>IF(N102="snížená",J102,0)</f>
        <v>0</v>
      </c>
      <c r="BG102" s="161">
        <f>IF(N102="zákl. přenesená",J102,0)</f>
        <v>0</v>
      </c>
      <c r="BH102" s="161">
        <f>IF(N102="sníž. přenesená",J102,0)</f>
        <v>0</v>
      </c>
      <c r="BI102" s="161">
        <f>IF(N102="nulová",J102,0)</f>
        <v>0</v>
      </c>
      <c r="BJ102" s="14" t="s">
        <v>80</v>
      </c>
      <c r="BK102" s="161">
        <f>ROUND(I102*H102,2)</f>
        <v>0</v>
      </c>
      <c r="BL102" s="14" t="s">
        <v>145</v>
      </c>
      <c r="BM102" s="14" t="s">
        <v>423</v>
      </c>
    </row>
    <row r="103" spans="2:65" s="1" customFormat="1" ht="29.25">
      <c r="B103" s="31"/>
      <c r="C103" s="32"/>
      <c r="D103" s="162" t="s">
        <v>148</v>
      </c>
      <c r="E103" s="32"/>
      <c r="F103" s="163" t="s">
        <v>424</v>
      </c>
      <c r="G103" s="32"/>
      <c r="H103" s="32"/>
      <c r="I103" s="109"/>
      <c r="J103" s="32"/>
      <c r="K103" s="32"/>
      <c r="L103" s="35"/>
      <c r="M103" s="164"/>
      <c r="N103" s="57"/>
      <c r="O103" s="57"/>
      <c r="P103" s="57"/>
      <c r="Q103" s="57"/>
      <c r="R103" s="57"/>
      <c r="S103" s="57"/>
      <c r="T103" s="58"/>
      <c r="AT103" s="14" t="s">
        <v>148</v>
      </c>
      <c r="AU103" s="14" t="s">
        <v>73</v>
      </c>
    </row>
    <row r="104" spans="2:65" s="1" customFormat="1" ht="19.5">
      <c r="B104" s="31"/>
      <c r="C104" s="32"/>
      <c r="D104" s="162" t="s">
        <v>150</v>
      </c>
      <c r="E104" s="32"/>
      <c r="F104" s="165" t="s">
        <v>425</v>
      </c>
      <c r="G104" s="32"/>
      <c r="H104" s="32"/>
      <c r="I104" s="109"/>
      <c r="J104" s="32"/>
      <c r="K104" s="32"/>
      <c r="L104" s="35"/>
      <c r="M104" s="164"/>
      <c r="N104" s="57"/>
      <c r="O104" s="57"/>
      <c r="P104" s="57"/>
      <c r="Q104" s="57"/>
      <c r="R104" s="57"/>
      <c r="S104" s="57"/>
      <c r="T104" s="58"/>
      <c r="AT104" s="14" t="s">
        <v>150</v>
      </c>
      <c r="AU104" s="14" t="s">
        <v>73</v>
      </c>
    </row>
    <row r="105" spans="2:65" s="10" customFormat="1" ht="11.25">
      <c r="B105" s="176"/>
      <c r="C105" s="177"/>
      <c r="D105" s="162" t="s">
        <v>193</v>
      </c>
      <c r="E105" s="178" t="s">
        <v>1</v>
      </c>
      <c r="F105" s="179" t="s">
        <v>403</v>
      </c>
      <c r="G105" s="177"/>
      <c r="H105" s="180">
        <v>27</v>
      </c>
      <c r="I105" s="181"/>
      <c r="J105" s="177"/>
      <c r="K105" s="177"/>
      <c r="L105" s="182"/>
      <c r="M105" s="183"/>
      <c r="N105" s="184"/>
      <c r="O105" s="184"/>
      <c r="P105" s="184"/>
      <c r="Q105" s="184"/>
      <c r="R105" s="184"/>
      <c r="S105" s="184"/>
      <c r="T105" s="185"/>
      <c r="AT105" s="186" t="s">
        <v>193</v>
      </c>
      <c r="AU105" s="186" t="s">
        <v>73</v>
      </c>
      <c r="AV105" s="10" t="s">
        <v>82</v>
      </c>
      <c r="AW105" s="10" t="s">
        <v>35</v>
      </c>
      <c r="AX105" s="10" t="s">
        <v>73</v>
      </c>
      <c r="AY105" s="186" t="s">
        <v>146</v>
      </c>
    </row>
    <row r="106" spans="2:65" s="10" customFormat="1" ht="11.25">
      <c r="B106" s="176"/>
      <c r="C106" s="177"/>
      <c r="D106" s="162" t="s">
        <v>193</v>
      </c>
      <c r="E106" s="178" t="s">
        <v>1</v>
      </c>
      <c r="F106" s="179" t="s">
        <v>404</v>
      </c>
      <c r="G106" s="177"/>
      <c r="H106" s="180">
        <v>19.8</v>
      </c>
      <c r="I106" s="181"/>
      <c r="J106" s="177"/>
      <c r="K106" s="177"/>
      <c r="L106" s="182"/>
      <c r="M106" s="183"/>
      <c r="N106" s="184"/>
      <c r="O106" s="184"/>
      <c r="P106" s="184"/>
      <c r="Q106" s="184"/>
      <c r="R106" s="184"/>
      <c r="S106" s="184"/>
      <c r="T106" s="185"/>
      <c r="AT106" s="186" t="s">
        <v>193</v>
      </c>
      <c r="AU106" s="186" t="s">
        <v>73</v>
      </c>
      <c r="AV106" s="10" t="s">
        <v>82</v>
      </c>
      <c r="AW106" s="10" t="s">
        <v>35</v>
      </c>
      <c r="AX106" s="10" t="s">
        <v>73</v>
      </c>
      <c r="AY106" s="186" t="s">
        <v>146</v>
      </c>
    </row>
    <row r="107" spans="2:65" s="10" customFormat="1" ht="11.25">
      <c r="B107" s="176"/>
      <c r="C107" s="177"/>
      <c r="D107" s="162" t="s">
        <v>193</v>
      </c>
      <c r="E107" s="178" t="s">
        <v>1</v>
      </c>
      <c r="F107" s="179" t="s">
        <v>405</v>
      </c>
      <c r="G107" s="177"/>
      <c r="H107" s="180">
        <v>7.8</v>
      </c>
      <c r="I107" s="181"/>
      <c r="J107" s="177"/>
      <c r="K107" s="177"/>
      <c r="L107" s="182"/>
      <c r="M107" s="183"/>
      <c r="N107" s="184"/>
      <c r="O107" s="184"/>
      <c r="P107" s="184"/>
      <c r="Q107" s="184"/>
      <c r="R107" s="184"/>
      <c r="S107" s="184"/>
      <c r="T107" s="185"/>
      <c r="AT107" s="186" t="s">
        <v>193</v>
      </c>
      <c r="AU107" s="186" t="s">
        <v>73</v>
      </c>
      <c r="AV107" s="10" t="s">
        <v>82</v>
      </c>
      <c r="AW107" s="10" t="s">
        <v>35</v>
      </c>
      <c r="AX107" s="10" t="s">
        <v>73</v>
      </c>
      <c r="AY107" s="186" t="s">
        <v>146</v>
      </c>
    </row>
    <row r="108" spans="2:65" s="11" customFormat="1" ht="11.25">
      <c r="B108" s="200"/>
      <c r="C108" s="201"/>
      <c r="D108" s="162" t="s">
        <v>193</v>
      </c>
      <c r="E108" s="202" t="s">
        <v>1</v>
      </c>
      <c r="F108" s="203" t="s">
        <v>406</v>
      </c>
      <c r="G108" s="201"/>
      <c r="H108" s="204">
        <v>54.599999999999994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193</v>
      </c>
      <c r="AU108" s="210" t="s">
        <v>73</v>
      </c>
      <c r="AV108" s="11" t="s">
        <v>145</v>
      </c>
      <c r="AW108" s="11" t="s">
        <v>35</v>
      </c>
      <c r="AX108" s="11" t="s">
        <v>80</v>
      </c>
      <c r="AY108" s="210" t="s">
        <v>146</v>
      </c>
    </row>
    <row r="109" spans="2:65" s="1" customFormat="1" ht="22.5" customHeight="1">
      <c r="B109" s="31"/>
      <c r="C109" s="150" t="s">
        <v>426</v>
      </c>
      <c r="D109" s="150" t="s">
        <v>140</v>
      </c>
      <c r="E109" s="151" t="s">
        <v>427</v>
      </c>
      <c r="F109" s="152" t="s">
        <v>428</v>
      </c>
      <c r="G109" s="153" t="s">
        <v>224</v>
      </c>
      <c r="H109" s="154">
        <v>263</v>
      </c>
      <c r="I109" s="155"/>
      <c r="J109" s="156">
        <f>ROUND(I109*H109,2)</f>
        <v>0</v>
      </c>
      <c r="K109" s="152" t="s">
        <v>144</v>
      </c>
      <c r="L109" s="35"/>
      <c r="M109" s="157" t="s">
        <v>1</v>
      </c>
      <c r="N109" s="158" t="s">
        <v>44</v>
      </c>
      <c r="O109" s="57"/>
      <c r="P109" s="159">
        <f>O109*H109</f>
        <v>0</v>
      </c>
      <c r="Q109" s="159">
        <v>0</v>
      </c>
      <c r="R109" s="159">
        <f>Q109*H109</f>
        <v>0</v>
      </c>
      <c r="S109" s="159">
        <v>0</v>
      </c>
      <c r="T109" s="160">
        <f>S109*H109</f>
        <v>0</v>
      </c>
      <c r="AR109" s="14" t="s">
        <v>145</v>
      </c>
      <c r="AT109" s="14" t="s">
        <v>140</v>
      </c>
      <c r="AU109" s="14" t="s">
        <v>73</v>
      </c>
      <c r="AY109" s="14" t="s">
        <v>146</v>
      </c>
      <c r="BE109" s="161">
        <f>IF(N109="základní",J109,0)</f>
        <v>0</v>
      </c>
      <c r="BF109" s="161">
        <f>IF(N109="snížená",J109,0)</f>
        <v>0</v>
      </c>
      <c r="BG109" s="161">
        <f>IF(N109="zákl. přenesená",J109,0)</f>
        <v>0</v>
      </c>
      <c r="BH109" s="161">
        <f>IF(N109="sníž. přenesená",J109,0)</f>
        <v>0</v>
      </c>
      <c r="BI109" s="161">
        <f>IF(N109="nulová",J109,0)</f>
        <v>0</v>
      </c>
      <c r="BJ109" s="14" t="s">
        <v>80</v>
      </c>
      <c r="BK109" s="161">
        <f>ROUND(I109*H109,2)</f>
        <v>0</v>
      </c>
      <c r="BL109" s="14" t="s">
        <v>145</v>
      </c>
      <c r="BM109" s="14" t="s">
        <v>429</v>
      </c>
    </row>
    <row r="110" spans="2:65" s="1" customFormat="1" ht="29.25">
      <c r="B110" s="31"/>
      <c r="C110" s="32"/>
      <c r="D110" s="162" t="s">
        <v>148</v>
      </c>
      <c r="E110" s="32"/>
      <c r="F110" s="163" t="s">
        <v>430</v>
      </c>
      <c r="G110" s="32"/>
      <c r="H110" s="32"/>
      <c r="I110" s="109"/>
      <c r="J110" s="32"/>
      <c r="K110" s="32"/>
      <c r="L110" s="35"/>
      <c r="M110" s="164"/>
      <c r="N110" s="57"/>
      <c r="O110" s="57"/>
      <c r="P110" s="57"/>
      <c r="Q110" s="57"/>
      <c r="R110" s="57"/>
      <c r="S110" s="57"/>
      <c r="T110" s="58"/>
      <c r="AT110" s="14" t="s">
        <v>148</v>
      </c>
      <c r="AU110" s="14" t="s">
        <v>73</v>
      </c>
    </row>
    <row r="111" spans="2:65" s="1" customFormat="1" ht="19.5">
      <c r="B111" s="31"/>
      <c r="C111" s="32"/>
      <c r="D111" s="162" t="s">
        <v>150</v>
      </c>
      <c r="E111" s="32"/>
      <c r="F111" s="165" t="s">
        <v>431</v>
      </c>
      <c r="G111" s="32"/>
      <c r="H111" s="32"/>
      <c r="I111" s="109"/>
      <c r="J111" s="32"/>
      <c r="K111" s="32"/>
      <c r="L111" s="35"/>
      <c r="M111" s="164"/>
      <c r="N111" s="57"/>
      <c r="O111" s="57"/>
      <c r="P111" s="57"/>
      <c r="Q111" s="57"/>
      <c r="R111" s="57"/>
      <c r="S111" s="57"/>
      <c r="T111" s="58"/>
      <c r="AT111" s="14" t="s">
        <v>150</v>
      </c>
      <c r="AU111" s="14" t="s">
        <v>73</v>
      </c>
    </row>
    <row r="112" spans="2:65" s="10" customFormat="1" ht="11.25">
      <c r="B112" s="176"/>
      <c r="C112" s="177"/>
      <c r="D112" s="162" t="s">
        <v>193</v>
      </c>
      <c r="E112" s="178" t="s">
        <v>1</v>
      </c>
      <c r="F112" s="179" t="s">
        <v>432</v>
      </c>
      <c r="G112" s="177"/>
      <c r="H112" s="180">
        <v>263</v>
      </c>
      <c r="I112" s="181"/>
      <c r="J112" s="177"/>
      <c r="K112" s="177"/>
      <c r="L112" s="182"/>
      <c r="M112" s="183"/>
      <c r="N112" s="184"/>
      <c r="O112" s="184"/>
      <c r="P112" s="184"/>
      <c r="Q112" s="184"/>
      <c r="R112" s="184"/>
      <c r="S112" s="184"/>
      <c r="T112" s="185"/>
      <c r="AT112" s="186" t="s">
        <v>193</v>
      </c>
      <c r="AU112" s="186" t="s">
        <v>73</v>
      </c>
      <c r="AV112" s="10" t="s">
        <v>82</v>
      </c>
      <c r="AW112" s="10" t="s">
        <v>35</v>
      </c>
      <c r="AX112" s="10" t="s">
        <v>80</v>
      </c>
      <c r="AY112" s="186" t="s">
        <v>146</v>
      </c>
    </row>
    <row r="113" spans="2:65" s="1" customFormat="1" ht="22.5" customHeight="1">
      <c r="B113" s="31"/>
      <c r="C113" s="150" t="s">
        <v>196</v>
      </c>
      <c r="D113" s="150" t="s">
        <v>140</v>
      </c>
      <c r="E113" s="151" t="s">
        <v>433</v>
      </c>
      <c r="F113" s="152" t="s">
        <v>434</v>
      </c>
      <c r="G113" s="153" t="s">
        <v>190</v>
      </c>
      <c r="H113" s="154">
        <v>483.4</v>
      </c>
      <c r="I113" s="155"/>
      <c r="J113" s="156">
        <f>ROUND(I113*H113,2)</f>
        <v>0</v>
      </c>
      <c r="K113" s="152" t="s">
        <v>144</v>
      </c>
      <c r="L113" s="35"/>
      <c r="M113" s="157" t="s">
        <v>1</v>
      </c>
      <c r="N113" s="158" t="s">
        <v>44</v>
      </c>
      <c r="O113" s="57"/>
      <c r="P113" s="159">
        <f>O113*H113</f>
        <v>0</v>
      </c>
      <c r="Q113" s="159">
        <v>0</v>
      </c>
      <c r="R113" s="159">
        <f>Q113*H113</f>
        <v>0</v>
      </c>
      <c r="S113" s="159">
        <v>0</v>
      </c>
      <c r="T113" s="160">
        <f>S113*H113</f>
        <v>0</v>
      </c>
      <c r="AR113" s="14" t="s">
        <v>145</v>
      </c>
      <c r="AT113" s="14" t="s">
        <v>140</v>
      </c>
      <c r="AU113" s="14" t="s">
        <v>73</v>
      </c>
      <c r="AY113" s="14" t="s">
        <v>146</v>
      </c>
      <c r="BE113" s="161">
        <f>IF(N113="základní",J113,0)</f>
        <v>0</v>
      </c>
      <c r="BF113" s="161">
        <f>IF(N113="snížená",J113,0)</f>
        <v>0</v>
      </c>
      <c r="BG113" s="161">
        <f>IF(N113="zákl. přenesená",J113,0)</f>
        <v>0</v>
      </c>
      <c r="BH113" s="161">
        <f>IF(N113="sníž. přenesená",J113,0)</f>
        <v>0</v>
      </c>
      <c r="BI113" s="161">
        <f>IF(N113="nulová",J113,0)</f>
        <v>0</v>
      </c>
      <c r="BJ113" s="14" t="s">
        <v>80</v>
      </c>
      <c r="BK113" s="161">
        <f>ROUND(I113*H113,2)</f>
        <v>0</v>
      </c>
      <c r="BL113" s="14" t="s">
        <v>145</v>
      </c>
      <c r="BM113" s="14" t="s">
        <v>435</v>
      </c>
    </row>
    <row r="114" spans="2:65" s="1" customFormat="1" ht="19.5">
      <c r="B114" s="31"/>
      <c r="C114" s="32"/>
      <c r="D114" s="162" t="s">
        <v>148</v>
      </c>
      <c r="E114" s="32"/>
      <c r="F114" s="163" t="s">
        <v>436</v>
      </c>
      <c r="G114" s="32"/>
      <c r="H114" s="32"/>
      <c r="I114" s="109"/>
      <c r="J114" s="32"/>
      <c r="K114" s="32"/>
      <c r="L114" s="35"/>
      <c r="M114" s="164"/>
      <c r="N114" s="57"/>
      <c r="O114" s="57"/>
      <c r="P114" s="57"/>
      <c r="Q114" s="57"/>
      <c r="R114" s="57"/>
      <c r="S114" s="57"/>
      <c r="T114" s="58"/>
      <c r="AT114" s="14" t="s">
        <v>148</v>
      </c>
      <c r="AU114" s="14" t="s">
        <v>73</v>
      </c>
    </row>
    <row r="115" spans="2:65" s="9" customFormat="1" ht="11.25">
      <c r="B115" s="166"/>
      <c r="C115" s="167"/>
      <c r="D115" s="162" t="s">
        <v>193</v>
      </c>
      <c r="E115" s="168" t="s">
        <v>1</v>
      </c>
      <c r="F115" s="169" t="s">
        <v>437</v>
      </c>
      <c r="G115" s="167"/>
      <c r="H115" s="168" t="s">
        <v>1</v>
      </c>
      <c r="I115" s="170"/>
      <c r="J115" s="167"/>
      <c r="K115" s="167"/>
      <c r="L115" s="171"/>
      <c r="M115" s="172"/>
      <c r="N115" s="173"/>
      <c r="O115" s="173"/>
      <c r="P115" s="173"/>
      <c r="Q115" s="173"/>
      <c r="R115" s="173"/>
      <c r="S115" s="173"/>
      <c r="T115" s="174"/>
      <c r="AT115" s="175" t="s">
        <v>193</v>
      </c>
      <c r="AU115" s="175" t="s">
        <v>73</v>
      </c>
      <c r="AV115" s="9" t="s">
        <v>80</v>
      </c>
      <c r="AW115" s="9" t="s">
        <v>35</v>
      </c>
      <c r="AX115" s="9" t="s">
        <v>73</v>
      </c>
      <c r="AY115" s="175" t="s">
        <v>146</v>
      </c>
    </row>
    <row r="116" spans="2:65" s="10" customFormat="1" ht="11.25">
      <c r="B116" s="176"/>
      <c r="C116" s="177"/>
      <c r="D116" s="162" t="s">
        <v>193</v>
      </c>
      <c r="E116" s="178" t="s">
        <v>1</v>
      </c>
      <c r="F116" s="179" t="s">
        <v>438</v>
      </c>
      <c r="G116" s="177"/>
      <c r="H116" s="180">
        <v>368.2</v>
      </c>
      <c r="I116" s="181"/>
      <c r="J116" s="177"/>
      <c r="K116" s="177"/>
      <c r="L116" s="182"/>
      <c r="M116" s="183"/>
      <c r="N116" s="184"/>
      <c r="O116" s="184"/>
      <c r="P116" s="184"/>
      <c r="Q116" s="184"/>
      <c r="R116" s="184"/>
      <c r="S116" s="184"/>
      <c r="T116" s="185"/>
      <c r="AT116" s="186" t="s">
        <v>193</v>
      </c>
      <c r="AU116" s="186" t="s">
        <v>73</v>
      </c>
      <c r="AV116" s="10" t="s">
        <v>82</v>
      </c>
      <c r="AW116" s="10" t="s">
        <v>35</v>
      </c>
      <c r="AX116" s="10" t="s">
        <v>73</v>
      </c>
      <c r="AY116" s="186" t="s">
        <v>146</v>
      </c>
    </row>
    <row r="117" spans="2:65" s="9" customFormat="1" ht="11.25">
      <c r="B117" s="166"/>
      <c r="C117" s="167"/>
      <c r="D117" s="162" t="s">
        <v>193</v>
      </c>
      <c r="E117" s="168" t="s">
        <v>1</v>
      </c>
      <c r="F117" s="169" t="s">
        <v>439</v>
      </c>
      <c r="G117" s="167"/>
      <c r="H117" s="168" t="s">
        <v>1</v>
      </c>
      <c r="I117" s="170"/>
      <c r="J117" s="167"/>
      <c r="K117" s="167"/>
      <c r="L117" s="171"/>
      <c r="M117" s="172"/>
      <c r="N117" s="173"/>
      <c r="O117" s="173"/>
      <c r="P117" s="173"/>
      <c r="Q117" s="173"/>
      <c r="R117" s="173"/>
      <c r="S117" s="173"/>
      <c r="T117" s="174"/>
      <c r="AT117" s="175" t="s">
        <v>193</v>
      </c>
      <c r="AU117" s="175" t="s">
        <v>73</v>
      </c>
      <c r="AV117" s="9" t="s">
        <v>80</v>
      </c>
      <c r="AW117" s="9" t="s">
        <v>35</v>
      </c>
      <c r="AX117" s="9" t="s">
        <v>73</v>
      </c>
      <c r="AY117" s="175" t="s">
        <v>146</v>
      </c>
    </row>
    <row r="118" spans="2:65" s="10" customFormat="1" ht="11.25">
      <c r="B118" s="176"/>
      <c r="C118" s="177"/>
      <c r="D118" s="162" t="s">
        <v>193</v>
      </c>
      <c r="E118" s="178" t="s">
        <v>1</v>
      </c>
      <c r="F118" s="179" t="s">
        <v>440</v>
      </c>
      <c r="G118" s="177"/>
      <c r="H118" s="180">
        <v>115.2</v>
      </c>
      <c r="I118" s="181"/>
      <c r="J118" s="177"/>
      <c r="K118" s="177"/>
      <c r="L118" s="182"/>
      <c r="M118" s="183"/>
      <c r="N118" s="184"/>
      <c r="O118" s="184"/>
      <c r="P118" s="184"/>
      <c r="Q118" s="184"/>
      <c r="R118" s="184"/>
      <c r="S118" s="184"/>
      <c r="T118" s="185"/>
      <c r="AT118" s="186" t="s">
        <v>193</v>
      </c>
      <c r="AU118" s="186" t="s">
        <v>73</v>
      </c>
      <c r="AV118" s="10" t="s">
        <v>82</v>
      </c>
      <c r="AW118" s="10" t="s">
        <v>35</v>
      </c>
      <c r="AX118" s="10" t="s">
        <v>73</v>
      </c>
      <c r="AY118" s="186" t="s">
        <v>146</v>
      </c>
    </row>
    <row r="119" spans="2:65" s="11" customFormat="1" ht="11.25">
      <c r="B119" s="200"/>
      <c r="C119" s="201"/>
      <c r="D119" s="162" t="s">
        <v>193</v>
      </c>
      <c r="E119" s="202" t="s">
        <v>1</v>
      </c>
      <c r="F119" s="203" t="s">
        <v>406</v>
      </c>
      <c r="G119" s="201"/>
      <c r="H119" s="204">
        <v>483.4</v>
      </c>
      <c r="I119" s="205"/>
      <c r="J119" s="201"/>
      <c r="K119" s="201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193</v>
      </c>
      <c r="AU119" s="210" t="s">
        <v>73</v>
      </c>
      <c r="AV119" s="11" t="s">
        <v>145</v>
      </c>
      <c r="AW119" s="11" t="s">
        <v>35</v>
      </c>
      <c r="AX119" s="11" t="s">
        <v>80</v>
      </c>
      <c r="AY119" s="210" t="s">
        <v>146</v>
      </c>
    </row>
    <row r="120" spans="2:65" s="1" customFormat="1" ht="22.5" customHeight="1">
      <c r="B120" s="31"/>
      <c r="C120" s="150" t="s">
        <v>202</v>
      </c>
      <c r="D120" s="150" t="s">
        <v>140</v>
      </c>
      <c r="E120" s="151" t="s">
        <v>441</v>
      </c>
      <c r="F120" s="152" t="s">
        <v>442</v>
      </c>
      <c r="G120" s="153" t="s">
        <v>224</v>
      </c>
      <c r="H120" s="154">
        <v>910</v>
      </c>
      <c r="I120" s="155"/>
      <c r="J120" s="156">
        <f>ROUND(I120*H120,2)</f>
        <v>0</v>
      </c>
      <c r="K120" s="152" t="s">
        <v>144</v>
      </c>
      <c r="L120" s="35"/>
      <c r="M120" s="157" t="s">
        <v>1</v>
      </c>
      <c r="N120" s="158" t="s">
        <v>44</v>
      </c>
      <c r="O120" s="57"/>
      <c r="P120" s="159">
        <f>O120*H120</f>
        <v>0</v>
      </c>
      <c r="Q120" s="159">
        <v>0</v>
      </c>
      <c r="R120" s="159">
        <f>Q120*H120</f>
        <v>0</v>
      </c>
      <c r="S120" s="159">
        <v>0</v>
      </c>
      <c r="T120" s="160">
        <f>S120*H120</f>
        <v>0</v>
      </c>
      <c r="AR120" s="14" t="s">
        <v>145</v>
      </c>
      <c r="AT120" s="14" t="s">
        <v>140</v>
      </c>
      <c r="AU120" s="14" t="s">
        <v>73</v>
      </c>
      <c r="AY120" s="14" t="s">
        <v>146</v>
      </c>
      <c r="BE120" s="161">
        <f>IF(N120="základní",J120,0)</f>
        <v>0</v>
      </c>
      <c r="BF120" s="161">
        <f>IF(N120="snížená",J120,0)</f>
        <v>0</v>
      </c>
      <c r="BG120" s="161">
        <f>IF(N120="zákl. přenesená",J120,0)</f>
        <v>0</v>
      </c>
      <c r="BH120" s="161">
        <f>IF(N120="sníž. přenesená",J120,0)</f>
        <v>0</v>
      </c>
      <c r="BI120" s="161">
        <f>IF(N120="nulová",J120,0)</f>
        <v>0</v>
      </c>
      <c r="BJ120" s="14" t="s">
        <v>80</v>
      </c>
      <c r="BK120" s="161">
        <f>ROUND(I120*H120,2)</f>
        <v>0</v>
      </c>
      <c r="BL120" s="14" t="s">
        <v>145</v>
      </c>
      <c r="BM120" s="14" t="s">
        <v>443</v>
      </c>
    </row>
    <row r="121" spans="2:65" s="1" customFormat="1" ht="19.5">
      <c r="B121" s="31"/>
      <c r="C121" s="32"/>
      <c r="D121" s="162" t="s">
        <v>148</v>
      </c>
      <c r="E121" s="32"/>
      <c r="F121" s="163" t="s">
        <v>444</v>
      </c>
      <c r="G121" s="32"/>
      <c r="H121" s="32"/>
      <c r="I121" s="109"/>
      <c r="J121" s="32"/>
      <c r="K121" s="32"/>
      <c r="L121" s="35"/>
      <c r="M121" s="164"/>
      <c r="N121" s="57"/>
      <c r="O121" s="57"/>
      <c r="P121" s="57"/>
      <c r="Q121" s="57"/>
      <c r="R121" s="57"/>
      <c r="S121" s="57"/>
      <c r="T121" s="58"/>
      <c r="AT121" s="14" t="s">
        <v>148</v>
      </c>
      <c r="AU121" s="14" t="s">
        <v>73</v>
      </c>
    </row>
    <row r="122" spans="2:65" s="9" customFormat="1" ht="11.25">
      <c r="B122" s="166"/>
      <c r="C122" s="167"/>
      <c r="D122" s="162" t="s">
        <v>193</v>
      </c>
      <c r="E122" s="168" t="s">
        <v>1</v>
      </c>
      <c r="F122" s="169" t="s">
        <v>437</v>
      </c>
      <c r="G122" s="167"/>
      <c r="H122" s="168" t="s">
        <v>1</v>
      </c>
      <c r="I122" s="170"/>
      <c r="J122" s="167"/>
      <c r="K122" s="167"/>
      <c r="L122" s="171"/>
      <c r="M122" s="172"/>
      <c r="N122" s="173"/>
      <c r="O122" s="173"/>
      <c r="P122" s="173"/>
      <c r="Q122" s="173"/>
      <c r="R122" s="173"/>
      <c r="S122" s="173"/>
      <c r="T122" s="174"/>
      <c r="AT122" s="175" t="s">
        <v>193</v>
      </c>
      <c r="AU122" s="175" t="s">
        <v>73</v>
      </c>
      <c r="AV122" s="9" t="s">
        <v>80</v>
      </c>
      <c r="AW122" s="9" t="s">
        <v>35</v>
      </c>
      <c r="AX122" s="9" t="s">
        <v>73</v>
      </c>
      <c r="AY122" s="175" t="s">
        <v>146</v>
      </c>
    </row>
    <row r="123" spans="2:65" s="10" customFormat="1" ht="11.25">
      <c r="B123" s="176"/>
      <c r="C123" s="177"/>
      <c r="D123" s="162" t="s">
        <v>193</v>
      </c>
      <c r="E123" s="178" t="s">
        <v>1</v>
      </c>
      <c r="F123" s="179" t="s">
        <v>445</v>
      </c>
      <c r="G123" s="177"/>
      <c r="H123" s="180">
        <v>526</v>
      </c>
      <c r="I123" s="181"/>
      <c r="J123" s="177"/>
      <c r="K123" s="177"/>
      <c r="L123" s="182"/>
      <c r="M123" s="183"/>
      <c r="N123" s="184"/>
      <c r="O123" s="184"/>
      <c r="P123" s="184"/>
      <c r="Q123" s="184"/>
      <c r="R123" s="184"/>
      <c r="S123" s="184"/>
      <c r="T123" s="185"/>
      <c r="AT123" s="186" t="s">
        <v>193</v>
      </c>
      <c r="AU123" s="186" t="s">
        <v>73</v>
      </c>
      <c r="AV123" s="10" t="s">
        <v>82</v>
      </c>
      <c r="AW123" s="10" t="s">
        <v>35</v>
      </c>
      <c r="AX123" s="10" t="s">
        <v>73</v>
      </c>
      <c r="AY123" s="186" t="s">
        <v>146</v>
      </c>
    </row>
    <row r="124" spans="2:65" s="9" customFormat="1" ht="11.25">
      <c r="B124" s="166"/>
      <c r="C124" s="167"/>
      <c r="D124" s="162" t="s">
        <v>193</v>
      </c>
      <c r="E124" s="168" t="s">
        <v>1</v>
      </c>
      <c r="F124" s="169" t="s">
        <v>439</v>
      </c>
      <c r="G124" s="167"/>
      <c r="H124" s="168" t="s">
        <v>1</v>
      </c>
      <c r="I124" s="170"/>
      <c r="J124" s="167"/>
      <c r="K124" s="167"/>
      <c r="L124" s="171"/>
      <c r="M124" s="172"/>
      <c r="N124" s="173"/>
      <c r="O124" s="173"/>
      <c r="P124" s="173"/>
      <c r="Q124" s="173"/>
      <c r="R124" s="173"/>
      <c r="S124" s="173"/>
      <c r="T124" s="174"/>
      <c r="AT124" s="175" t="s">
        <v>193</v>
      </c>
      <c r="AU124" s="175" t="s">
        <v>73</v>
      </c>
      <c r="AV124" s="9" t="s">
        <v>80</v>
      </c>
      <c r="AW124" s="9" t="s">
        <v>35</v>
      </c>
      <c r="AX124" s="9" t="s">
        <v>73</v>
      </c>
      <c r="AY124" s="175" t="s">
        <v>146</v>
      </c>
    </row>
    <row r="125" spans="2:65" s="10" customFormat="1" ht="11.25">
      <c r="B125" s="176"/>
      <c r="C125" s="177"/>
      <c r="D125" s="162" t="s">
        <v>193</v>
      </c>
      <c r="E125" s="178" t="s">
        <v>1</v>
      </c>
      <c r="F125" s="179" t="s">
        <v>446</v>
      </c>
      <c r="G125" s="177"/>
      <c r="H125" s="180">
        <v>384</v>
      </c>
      <c r="I125" s="181"/>
      <c r="J125" s="177"/>
      <c r="K125" s="177"/>
      <c r="L125" s="182"/>
      <c r="M125" s="183"/>
      <c r="N125" s="184"/>
      <c r="O125" s="184"/>
      <c r="P125" s="184"/>
      <c r="Q125" s="184"/>
      <c r="R125" s="184"/>
      <c r="S125" s="184"/>
      <c r="T125" s="185"/>
      <c r="AT125" s="186" t="s">
        <v>193</v>
      </c>
      <c r="AU125" s="186" t="s">
        <v>73</v>
      </c>
      <c r="AV125" s="10" t="s">
        <v>82</v>
      </c>
      <c r="AW125" s="10" t="s">
        <v>35</v>
      </c>
      <c r="AX125" s="10" t="s">
        <v>73</v>
      </c>
      <c r="AY125" s="186" t="s">
        <v>146</v>
      </c>
    </row>
    <row r="126" spans="2:65" s="11" customFormat="1" ht="11.25">
      <c r="B126" s="200"/>
      <c r="C126" s="201"/>
      <c r="D126" s="162" t="s">
        <v>193</v>
      </c>
      <c r="E126" s="202" t="s">
        <v>1</v>
      </c>
      <c r="F126" s="203" t="s">
        <v>406</v>
      </c>
      <c r="G126" s="201"/>
      <c r="H126" s="204">
        <v>910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193</v>
      </c>
      <c r="AU126" s="210" t="s">
        <v>73</v>
      </c>
      <c r="AV126" s="11" t="s">
        <v>145</v>
      </c>
      <c r="AW126" s="11" t="s">
        <v>35</v>
      </c>
      <c r="AX126" s="11" t="s">
        <v>80</v>
      </c>
      <c r="AY126" s="210" t="s">
        <v>146</v>
      </c>
    </row>
    <row r="127" spans="2:65" s="1" customFormat="1" ht="22.5" customHeight="1">
      <c r="B127" s="31"/>
      <c r="C127" s="150" t="s">
        <v>229</v>
      </c>
      <c r="D127" s="150" t="s">
        <v>140</v>
      </c>
      <c r="E127" s="151" t="s">
        <v>447</v>
      </c>
      <c r="F127" s="152" t="s">
        <v>448</v>
      </c>
      <c r="G127" s="153" t="s">
        <v>190</v>
      </c>
      <c r="H127" s="154">
        <v>46.08</v>
      </c>
      <c r="I127" s="155"/>
      <c r="J127" s="156">
        <f>ROUND(I127*H127,2)</f>
        <v>0</v>
      </c>
      <c r="K127" s="152" t="s">
        <v>144</v>
      </c>
      <c r="L127" s="35"/>
      <c r="M127" s="157" t="s">
        <v>1</v>
      </c>
      <c r="N127" s="158" t="s">
        <v>44</v>
      </c>
      <c r="O127" s="57"/>
      <c r="P127" s="159">
        <f>O127*H127</f>
        <v>0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AR127" s="14" t="s">
        <v>145</v>
      </c>
      <c r="AT127" s="14" t="s">
        <v>140</v>
      </c>
      <c r="AU127" s="14" t="s">
        <v>73</v>
      </c>
      <c r="AY127" s="14" t="s">
        <v>146</v>
      </c>
      <c r="BE127" s="161">
        <f>IF(N127="základní",J127,0)</f>
        <v>0</v>
      </c>
      <c r="BF127" s="161">
        <f>IF(N127="snížená",J127,0)</f>
        <v>0</v>
      </c>
      <c r="BG127" s="161">
        <f>IF(N127="zákl. přenesená",J127,0)</f>
        <v>0</v>
      </c>
      <c r="BH127" s="161">
        <f>IF(N127="sníž. přenesená",J127,0)</f>
        <v>0</v>
      </c>
      <c r="BI127" s="161">
        <f>IF(N127="nulová",J127,0)</f>
        <v>0</v>
      </c>
      <c r="BJ127" s="14" t="s">
        <v>80</v>
      </c>
      <c r="BK127" s="161">
        <f>ROUND(I127*H127,2)</f>
        <v>0</v>
      </c>
      <c r="BL127" s="14" t="s">
        <v>145</v>
      </c>
      <c r="BM127" s="14" t="s">
        <v>449</v>
      </c>
    </row>
    <row r="128" spans="2:65" s="1" customFormat="1" ht="29.25">
      <c r="B128" s="31"/>
      <c r="C128" s="32"/>
      <c r="D128" s="162" t="s">
        <v>148</v>
      </c>
      <c r="E128" s="32"/>
      <c r="F128" s="163" t="s">
        <v>450</v>
      </c>
      <c r="G128" s="32"/>
      <c r="H128" s="32"/>
      <c r="I128" s="109"/>
      <c r="J128" s="32"/>
      <c r="K128" s="32"/>
      <c r="L128" s="35"/>
      <c r="M128" s="164"/>
      <c r="N128" s="57"/>
      <c r="O128" s="57"/>
      <c r="P128" s="57"/>
      <c r="Q128" s="57"/>
      <c r="R128" s="57"/>
      <c r="S128" s="57"/>
      <c r="T128" s="58"/>
      <c r="AT128" s="14" t="s">
        <v>148</v>
      </c>
      <c r="AU128" s="14" t="s">
        <v>73</v>
      </c>
    </row>
    <row r="129" spans="2:65" s="10" customFormat="1" ht="11.25">
      <c r="B129" s="176"/>
      <c r="C129" s="177"/>
      <c r="D129" s="162" t="s">
        <v>193</v>
      </c>
      <c r="E129" s="178" t="s">
        <v>1</v>
      </c>
      <c r="F129" s="179" t="s">
        <v>451</v>
      </c>
      <c r="G129" s="177"/>
      <c r="H129" s="180">
        <v>46.08</v>
      </c>
      <c r="I129" s="181"/>
      <c r="J129" s="177"/>
      <c r="K129" s="177"/>
      <c r="L129" s="182"/>
      <c r="M129" s="183"/>
      <c r="N129" s="184"/>
      <c r="O129" s="184"/>
      <c r="P129" s="184"/>
      <c r="Q129" s="184"/>
      <c r="R129" s="184"/>
      <c r="S129" s="184"/>
      <c r="T129" s="185"/>
      <c r="AT129" s="186" t="s">
        <v>193</v>
      </c>
      <c r="AU129" s="186" t="s">
        <v>73</v>
      </c>
      <c r="AV129" s="10" t="s">
        <v>82</v>
      </c>
      <c r="AW129" s="10" t="s">
        <v>35</v>
      </c>
      <c r="AX129" s="10" t="s">
        <v>80</v>
      </c>
      <c r="AY129" s="186" t="s">
        <v>146</v>
      </c>
    </row>
    <row r="130" spans="2:65" s="1" customFormat="1" ht="22.5" customHeight="1">
      <c r="B130" s="31"/>
      <c r="C130" s="150" t="s">
        <v>242</v>
      </c>
      <c r="D130" s="150" t="s">
        <v>140</v>
      </c>
      <c r="E130" s="151" t="s">
        <v>236</v>
      </c>
      <c r="F130" s="152" t="s">
        <v>237</v>
      </c>
      <c r="G130" s="153" t="s">
        <v>174</v>
      </c>
      <c r="H130" s="154">
        <v>953.06399999999996</v>
      </c>
      <c r="I130" s="155"/>
      <c r="J130" s="156">
        <f>ROUND(I130*H130,2)</f>
        <v>0</v>
      </c>
      <c r="K130" s="152" t="s">
        <v>144</v>
      </c>
      <c r="L130" s="35"/>
      <c r="M130" s="157" t="s">
        <v>1</v>
      </c>
      <c r="N130" s="158" t="s">
        <v>44</v>
      </c>
      <c r="O130" s="57"/>
      <c r="P130" s="159">
        <f>O130*H130</f>
        <v>0</v>
      </c>
      <c r="Q130" s="159">
        <v>0</v>
      </c>
      <c r="R130" s="159">
        <f>Q130*H130</f>
        <v>0</v>
      </c>
      <c r="S130" s="159">
        <v>0</v>
      </c>
      <c r="T130" s="160">
        <f>S130*H130</f>
        <v>0</v>
      </c>
      <c r="AR130" s="14" t="s">
        <v>175</v>
      </c>
      <c r="AT130" s="14" t="s">
        <v>140</v>
      </c>
      <c r="AU130" s="14" t="s">
        <v>73</v>
      </c>
      <c r="AY130" s="14" t="s">
        <v>146</v>
      </c>
      <c r="BE130" s="161">
        <f>IF(N130="základní",J130,0)</f>
        <v>0</v>
      </c>
      <c r="BF130" s="161">
        <f>IF(N130="snížená",J130,0)</f>
        <v>0</v>
      </c>
      <c r="BG130" s="161">
        <f>IF(N130="zákl. přenesená",J130,0)</f>
        <v>0</v>
      </c>
      <c r="BH130" s="161">
        <f>IF(N130="sníž. přenesená",J130,0)</f>
        <v>0</v>
      </c>
      <c r="BI130" s="161">
        <f>IF(N130="nulová",J130,0)</f>
        <v>0</v>
      </c>
      <c r="BJ130" s="14" t="s">
        <v>80</v>
      </c>
      <c r="BK130" s="161">
        <f>ROUND(I130*H130,2)</f>
        <v>0</v>
      </c>
      <c r="BL130" s="14" t="s">
        <v>175</v>
      </c>
      <c r="BM130" s="14" t="s">
        <v>452</v>
      </c>
    </row>
    <row r="131" spans="2:65" s="1" customFormat="1" ht="29.25">
      <c r="B131" s="31"/>
      <c r="C131" s="32"/>
      <c r="D131" s="162" t="s">
        <v>148</v>
      </c>
      <c r="E131" s="32"/>
      <c r="F131" s="163" t="s">
        <v>239</v>
      </c>
      <c r="G131" s="32"/>
      <c r="H131" s="32"/>
      <c r="I131" s="109"/>
      <c r="J131" s="32"/>
      <c r="K131" s="32"/>
      <c r="L131" s="35"/>
      <c r="M131" s="164"/>
      <c r="N131" s="57"/>
      <c r="O131" s="57"/>
      <c r="P131" s="57"/>
      <c r="Q131" s="57"/>
      <c r="R131" s="57"/>
      <c r="S131" s="57"/>
      <c r="T131" s="58"/>
      <c r="AT131" s="14" t="s">
        <v>148</v>
      </c>
      <c r="AU131" s="14" t="s">
        <v>73</v>
      </c>
    </row>
    <row r="132" spans="2:65" s="9" customFormat="1" ht="11.25">
      <c r="B132" s="166"/>
      <c r="C132" s="167"/>
      <c r="D132" s="162" t="s">
        <v>193</v>
      </c>
      <c r="E132" s="168" t="s">
        <v>1</v>
      </c>
      <c r="F132" s="169" t="s">
        <v>437</v>
      </c>
      <c r="G132" s="167"/>
      <c r="H132" s="168" t="s">
        <v>1</v>
      </c>
      <c r="I132" s="170"/>
      <c r="J132" s="167"/>
      <c r="K132" s="167"/>
      <c r="L132" s="171"/>
      <c r="M132" s="172"/>
      <c r="N132" s="173"/>
      <c r="O132" s="173"/>
      <c r="P132" s="173"/>
      <c r="Q132" s="173"/>
      <c r="R132" s="173"/>
      <c r="S132" s="173"/>
      <c r="T132" s="174"/>
      <c r="AT132" s="175" t="s">
        <v>193</v>
      </c>
      <c r="AU132" s="175" t="s">
        <v>73</v>
      </c>
      <c r="AV132" s="9" t="s">
        <v>80</v>
      </c>
      <c r="AW132" s="9" t="s">
        <v>35</v>
      </c>
      <c r="AX132" s="9" t="s">
        <v>73</v>
      </c>
      <c r="AY132" s="175" t="s">
        <v>146</v>
      </c>
    </row>
    <row r="133" spans="2:65" s="10" customFormat="1" ht="11.25">
      <c r="B133" s="176"/>
      <c r="C133" s="177"/>
      <c r="D133" s="162" t="s">
        <v>193</v>
      </c>
      <c r="E133" s="178" t="s">
        <v>1</v>
      </c>
      <c r="F133" s="179" t="s">
        <v>453</v>
      </c>
      <c r="G133" s="177"/>
      <c r="H133" s="180">
        <v>662.76</v>
      </c>
      <c r="I133" s="181"/>
      <c r="J133" s="177"/>
      <c r="K133" s="177"/>
      <c r="L133" s="182"/>
      <c r="M133" s="183"/>
      <c r="N133" s="184"/>
      <c r="O133" s="184"/>
      <c r="P133" s="184"/>
      <c r="Q133" s="184"/>
      <c r="R133" s="184"/>
      <c r="S133" s="184"/>
      <c r="T133" s="185"/>
      <c r="AT133" s="186" t="s">
        <v>193</v>
      </c>
      <c r="AU133" s="186" t="s">
        <v>73</v>
      </c>
      <c r="AV133" s="10" t="s">
        <v>82</v>
      </c>
      <c r="AW133" s="10" t="s">
        <v>35</v>
      </c>
      <c r="AX133" s="10" t="s">
        <v>73</v>
      </c>
      <c r="AY133" s="186" t="s">
        <v>146</v>
      </c>
    </row>
    <row r="134" spans="2:65" s="9" customFormat="1" ht="11.25">
      <c r="B134" s="166"/>
      <c r="C134" s="167"/>
      <c r="D134" s="162" t="s">
        <v>193</v>
      </c>
      <c r="E134" s="168" t="s">
        <v>1</v>
      </c>
      <c r="F134" s="169" t="s">
        <v>439</v>
      </c>
      <c r="G134" s="167"/>
      <c r="H134" s="168" t="s">
        <v>1</v>
      </c>
      <c r="I134" s="170"/>
      <c r="J134" s="167"/>
      <c r="K134" s="167"/>
      <c r="L134" s="171"/>
      <c r="M134" s="172"/>
      <c r="N134" s="173"/>
      <c r="O134" s="173"/>
      <c r="P134" s="173"/>
      <c r="Q134" s="173"/>
      <c r="R134" s="173"/>
      <c r="S134" s="173"/>
      <c r="T134" s="174"/>
      <c r="AT134" s="175" t="s">
        <v>193</v>
      </c>
      <c r="AU134" s="175" t="s">
        <v>73</v>
      </c>
      <c r="AV134" s="9" t="s">
        <v>80</v>
      </c>
      <c r="AW134" s="9" t="s">
        <v>35</v>
      </c>
      <c r="AX134" s="9" t="s">
        <v>73</v>
      </c>
      <c r="AY134" s="175" t="s">
        <v>146</v>
      </c>
    </row>
    <row r="135" spans="2:65" s="10" customFormat="1" ht="11.25">
      <c r="B135" s="176"/>
      <c r="C135" s="177"/>
      <c r="D135" s="162" t="s">
        <v>193</v>
      </c>
      <c r="E135" s="178" t="s">
        <v>1</v>
      </c>
      <c r="F135" s="179" t="s">
        <v>454</v>
      </c>
      <c r="G135" s="177"/>
      <c r="H135" s="180">
        <v>207.36</v>
      </c>
      <c r="I135" s="181"/>
      <c r="J135" s="177"/>
      <c r="K135" s="177"/>
      <c r="L135" s="182"/>
      <c r="M135" s="183"/>
      <c r="N135" s="184"/>
      <c r="O135" s="184"/>
      <c r="P135" s="184"/>
      <c r="Q135" s="184"/>
      <c r="R135" s="184"/>
      <c r="S135" s="184"/>
      <c r="T135" s="185"/>
      <c r="AT135" s="186" t="s">
        <v>193</v>
      </c>
      <c r="AU135" s="186" t="s">
        <v>73</v>
      </c>
      <c r="AV135" s="10" t="s">
        <v>82</v>
      </c>
      <c r="AW135" s="10" t="s">
        <v>35</v>
      </c>
      <c r="AX135" s="10" t="s">
        <v>73</v>
      </c>
      <c r="AY135" s="186" t="s">
        <v>146</v>
      </c>
    </row>
    <row r="136" spans="2:65" s="9" customFormat="1" ht="11.25">
      <c r="B136" s="166"/>
      <c r="C136" s="167"/>
      <c r="D136" s="162" t="s">
        <v>193</v>
      </c>
      <c r="E136" s="168" t="s">
        <v>1</v>
      </c>
      <c r="F136" s="169" t="s">
        <v>455</v>
      </c>
      <c r="G136" s="167"/>
      <c r="H136" s="168" t="s">
        <v>1</v>
      </c>
      <c r="I136" s="170"/>
      <c r="J136" s="167"/>
      <c r="K136" s="167"/>
      <c r="L136" s="171"/>
      <c r="M136" s="172"/>
      <c r="N136" s="173"/>
      <c r="O136" s="173"/>
      <c r="P136" s="173"/>
      <c r="Q136" s="173"/>
      <c r="R136" s="173"/>
      <c r="S136" s="173"/>
      <c r="T136" s="174"/>
      <c r="AT136" s="175" t="s">
        <v>193</v>
      </c>
      <c r="AU136" s="175" t="s">
        <v>73</v>
      </c>
      <c r="AV136" s="9" t="s">
        <v>80</v>
      </c>
      <c r="AW136" s="9" t="s">
        <v>35</v>
      </c>
      <c r="AX136" s="9" t="s">
        <v>73</v>
      </c>
      <c r="AY136" s="175" t="s">
        <v>146</v>
      </c>
    </row>
    <row r="137" spans="2:65" s="10" customFormat="1" ht="11.25">
      <c r="B137" s="176"/>
      <c r="C137" s="177"/>
      <c r="D137" s="162" t="s">
        <v>193</v>
      </c>
      <c r="E137" s="178" t="s">
        <v>1</v>
      </c>
      <c r="F137" s="179" t="s">
        <v>456</v>
      </c>
      <c r="G137" s="177"/>
      <c r="H137" s="180">
        <v>82.944000000000003</v>
      </c>
      <c r="I137" s="181"/>
      <c r="J137" s="177"/>
      <c r="K137" s="177"/>
      <c r="L137" s="182"/>
      <c r="M137" s="183"/>
      <c r="N137" s="184"/>
      <c r="O137" s="184"/>
      <c r="P137" s="184"/>
      <c r="Q137" s="184"/>
      <c r="R137" s="184"/>
      <c r="S137" s="184"/>
      <c r="T137" s="185"/>
      <c r="AT137" s="186" t="s">
        <v>193</v>
      </c>
      <c r="AU137" s="186" t="s">
        <v>73</v>
      </c>
      <c r="AV137" s="10" t="s">
        <v>82</v>
      </c>
      <c r="AW137" s="10" t="s">
        <v>35</v>
      </c>
      <c r="AX137" s="10" t="s">
        <v>73</v>
      </c>
      <c r="AY137" s="186" t="s">
        <v>146</v>
      </c>
    </row>
    <row r="138" spans="2:65" s="11" customFormat="1" ht="11.25">
      <c r="B138" s="200"/>
      <c r="C138" s="201"/>
      <c r="D138" s="162" t="s">
        <v>193</v>
      </c>
      <c r="E138" s="202" t="s">
        <v>1</v>
      </c>
      <c r="F138" s="203" t="s">
        <v>406</v>
      </c>
      <c r="G138" s="201"/>
      <c r="H138" s="204">
        <v>953.06399999999996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193</v>
      </c>
      <c r="AU138" s="210" t="s">
        <v>73</v>
      </c>
      <c r="AV138" s="11" t="s">
        <v>145</v>
      </c>
      <c r="AW138" s="11" t="s">
        <v>35</v>
      </c>
      <c r="AX138" s="11" t="s">
        <v>80</v>
      </c>
      <c r="AY138" s="210" t="s">
        <v>146</v>
      </c>
    </row>
    <row r="139" spans="2:65" s="1" customFormat="1" ht="22.5" customHeight="1">
      <c r="B139" s="31"/>
      <c r="C139" s="187" t="s">
        <v>257</v>
      </c>
      <c r="D139" s="187" t="s">
        <v>313</v>
      </c>
      <c r="E139" s="188" t="s">
        <v>457</v>
      </c>
      <c r="F139" s="189" t="s">
        <v>458</v>
      </c>
      <c r="G139" s="190" t="s">
        <v>174</v>
      </c>
      <c r="H139" s="191">
        <v>9.173</v>
      </c>
      <c r="I139" s="192"/>
      <c r="J139" s="193">
        <f>ROUND(I139*H139,2)</f>
        <v>0</v>
      </c>
      <c r="K139" s="189" t="s">
        <v>144</v>
      </c>
      <c r="L139" s="194"/>
      <c r="M139" s="195" t="s">
        <v>1</v>
      </c>
      <c r="N139" s="196" t="s">
        <v>44</v>
      </c>
      <c r="O139" s="57"/>
      <c r="P139" s="159">
        <f>O139*H139</f>
        <v>0</v>
      </c>
      <c r="Q139" s="159">
        <v>1</v>
      </c>
      <c r="R139" s="159">
        <f>Q139*H139</f>
        <v>9.173</v>
      </c>
      <c r="S139" s="159">
        <v>0</v>
      </c>
      <c r="T139" s="160">
        <f>S139*H139</f>
        <v>0</v>
      </c>
      <c r="AR139" s="14" t="s">
        <v>175</v>
      </c>
      <c r="AT139" s="14" t="s">
        <v>313</v>
      </c>
      <c r="AU139" s="14" t="s">
        <v>73</v>
      </c>
      <c r="AY139" s="14" t="s">
        <v>146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4" t="s">
        <v>80</v>
      </c>
      <c r="BK139" s="161">
        <f>ROUND(I139*H139,2)</f>
        <v>0</v>
      </c>
      <c r="BL139" s="14" t="s">
        <v>175</v>
      </c>
      <c r="BM139" s="14" t="s">
        <v>459</v>
      </c>
    </row>
    <row r="140" spans="2:65" s="1" customFormat="1" ht="11.25">
      <c r="B140" s="31"/>
      <c r="C140" s="32"/>
      <c r="D140" s="162" t="s">
        <v>148</v>
      </c>
      <c r="E140" s="32"/>
      <c r="F140" s="163" t="s">
        <v>458</v>
      </c>
      <c r="G140" s="32"/>
      <c r="H140" s="32"/>
      <c r="I140" s="109"/>
      <c r="J140" s="32"/>
      <c r="K140" s="32"/>
      <c r="L140" s="35"/>
      <c r="M140" s="164"/>
      <c r="N140" s="57"/>
      <c r="O140" s="57"/>
      <c r="P140" s="57"/>
      <c r="Q140" s="57"/>
      <c r="R140" s="57"/>
      <c r="S140" s="57"/>
      <c r="T140" s="58"/>
      <c r="AT140" s="14" t="s">
        <v>148</v>
      </c>
      <c r="AU140" s="14" t="s">
        <v>73</v>
      </c>
    </row>
    <row r="141" spans="2:65" s="1" customFormat="1" ht="22.5" customHeight="1">
      <c r="B141" s="31"/>
      <c r="C141" s="187" t="s">
        <v>460</v>
      </c>
      <c r="D141" s="187" t="s">
        <v>313</v>
      </c>
      <c r="E141" s="188" t="s">
        <v>461</v>
      </c>
      <c r="F141" s="189" t="s">
        <v>462</v>
      </c>
      <c r="G141" s="190" t="s">
        <v>174</v>
      </c>
      <c r="H141" s="191">
        <v>9.173</v>
      </c>
      <c r="I141" s="192"/>
      <c r="J141" s="193">
        <f>ROUND(I141*H141,2)</f>
        <v>0</v>
      </c>
      <c r="K141" s="189" t="s">
        <v>144</v>
      </c>
      <c r="L141" s="194"/>
      <c r="M141" s="195" t="s">
        <v>1</v>
      </c>
      <c r="N141" s="196" t="s">
        <v>44</v>
      </c>
      <c r="O141" s="57"/>
      <c r="P141" s="159">
        <f>O141*H141</f>
        <v>0</v>
      </c>
      <c r="Q141" s="159">
        <v>1</v>
      </c>
      <c r="R141" s="159">
        <f>Q141*H141</f>
        <v>9.173</v>
      </c>
      <c r="S141" s="159">
        <v>0</v>
      </c>
      <c r="T141" s="160">
        <f>S141*H141</f>
        <v>0</v>
      </c>
      <c r="AR141" s="14" t="s">
        <v>175</v>
      </c>
      <c r="AT141" s="14" t="s">
        <v>313</v>
      </c>
      <c r="AU141" s="14" t="s">
        <v>73</v>
      </c>
      <c r="AY141" s="14" t="s">
        <v>146</v>
      </c>
      <c r="BE141" s="161">
        <f>IF(N141="základní",J141,0)</f>
        <v>0</v>
      </c>
      <c r="BF141" s="161">
        <f>IF(N141="snížená",J141,0)</f>
        <v>0</v>
      </c>
      <c r="BG141" s="161">
        <f>IF(N141="zákl. přenesená",J141,0)</f>
        <v>0</v>
      </c>
      <c r="BH141" s="161">
        <f>IF(N141="sníž. přenesená",J141,0)</f>
        <v>0</v>
      </c>
      <c r="BI141" s="161">
        <f>IF(N141="nulová",J141,0)</f>
        <v>0</v>
      </c>
      <c r="BJ141" s="14" t="s">
        <v>80</v>
      </c>
      <c r="BK141" s="161">
        <f>ROUND(I141*H141,2)</f>
        <v>0</v>
      </c>
      <c r="BL141" s="14" t="s">
        <v>175</v>
      </c>
      <c r="BM141" s="14" t="s">
        <v>463</v>
      </c>
    </row>
    <row r="142" spans="2:65" s="1" customFormat="1" ht="11.25">
      <c r="B142" s="31"/>
      <c r="C142" s="32"/>
      <c r="D142" s="162" t="s">
        <v>148</v>
      </c>
      <c r="E142" s="32"/>
      <c r="F142" s="163" t="s">
        <v>462</v>
      </c>
      <c r="G142" s="32"/>
      <c r="H142" s="32"/>
      <c r="I142" s="109"/>
      <c r="J142" s="32"/>
      <c r="K142" s="32"/>
      <c r="L142" s="35"/>
      <c r="M142" s="164"/>
      <c r="N142" s="57"/>
      <c r="O142" s="57"/>
      <c r="P142" s="57"/>
      <c r="Q142" s="57"/>
      <c r="R142" s="57"/>
      <c r="S142" s="57"/>
      <c r="T142" s="58"/>
      <c r="AT142" s="14" t="s">
        <v>148</v>
      </c>
      <c r="AU142" s="14" t="s">
        <v>73</v>
      </c>
    </row>
    <row r="143" spans="2:65" s="1" customFormat="1" ht="22.5" customHeight="1">
      <c r="B143" s="31"/>
      <c r="C143" s="187" t="s">
        <v>8</v>
      </c>
      <c r="D143" s="187" t="s">
        <v>313</v>
      </c>
      <c r="E143" s="188" t="s">
        <v>464</v>
      </c>
      <c r="F143" s="189" t="s">
        <v>465</v>
      </c>
      <c r="G143" s="190" t="s">
        <v>174</v>
      </c>
      <c r="H143" s="191">
        <v>9.173</v>
      </c>
      <c r="I143" s="192"/>
      <c r="J143" s="193">
        <f>ROUND(I143*H143,2)</f>
        <v>0</v>
      </c>
      <c r="K143" s="189" t="s">
        <v>144</v>
      </c>
      <c r="L143" s="194"/>
      <c r="M143" s="195" t="s">
        <v>1</v>
      </c>
      <c r="N143" s="196" t="s">
        <v>44</v>
      </c>
      <c r="O143" s="57"/>
      <c r="P143" s="159">
        <f>O143*H143</f>
        <v>0</v>
      </c>
      <c r="Q143" s="159">
        <v>1</v>
      </c>
      <c r="R143" s="159">
        <f>Q143*H143</f>
        <v>9.173</v>
      </c>
      <c r="S143" s="159">
        <v>0</v>
      </c>
      <c r="T143" s="160">
        <f>S143*H143</f>
        <v>0</v>
      </c>
      <c r="AR143" s="14" t="s">
        <v>175</v>
      </c>
      <c r="AT143" s="14" t="s">
        <v>313</v>
      </c>
      <c r="AU143" s="14" t="s">
        <v>73</v>
      </c>
      <c r="AY143" s="14" t="s">
        <v>146</v>
      </c>
      <c r="BE143" s="161">
        <f>IF(N143="základní",J143,0)</f>
        <v>0</v>
      </c>
      <c r="BF143" s="161">
        <f>IF(N143="snížená",J143,0)</f>
        <v>0</v>
      </c>
      <c r="BG143" s="161">
        <f>IF(N143="zákl. přenesená",J143,0)</f>
        <v>0</v>
      </c>
      <c r="BH143" s="161">
        <f>IF(N143="sníž. přenesená",J143,0)</f>
        <v>0</v>
      </c>
      <c r="BI143" s="161">
        <f>IF(N143="nulová",J143,0)</f>
        <v>0</v>
      </c>
      <c r="BJ143" s="14" t="s">
        <v>80</v>
      </c>
      <c r="BK143" s="161">
        <f>ROUND(I143*H143,2)</f>
        <v>0</v>
      </c>
      <c r="BL143" s="14" t="s">
        <v>175</v>
      </c>
      <c r="BM143" s="14" t="s">
        <v>466</v>
      </c>
    </row>
    <row r="144" spans="2:65" s="1" customFormat="1" ht="11.25">
      <c r="B144" s="31"/>
      <c r="C144" s="32"/>
      <c r="D144" s="162" t="s">
        <v>148</v>
      </c>
      <c r="E144" s="32"/>
      <c r="F144" s="163" t="s">
        <v>465</v>
      </c>
      <c r="G144" s="32"/>
      <c r="H144" s="32"/>
      <c r="I144" s="109"/>
      <c r="J144" s="32"/>
      <c r="K144" s="32"/>
      <c r="L144" s="35"/>
      <c r="M144" s="197"/>
      <c r="N144" s="198"/>
      <c r="O144" s="198"/>
      <c r="P144" s="198"/>
      <c r="Q144" s="198"/>
      <c r="R144" s="198"/>
      <c r="S144" s="198"/>
      <c r="T144" s="199"/>
      <c r="AT144" s="14" t="s">
        <v>148</v>
      </c>
      <c r="AU144" s="14" t="s">
        <v>73</v>
      </c>
    </row>
    <row r="145" spans="2:12" s="1" customFormat="1" ht="6.95" customHeight="1">
      <c r="B145" s="43"/>
      <c r="C145" s="44"/>
      <c r="D145" s="44"/>
      <c r="E145" s="44"/>
      <c r="F145" s="44"/>
      <c r="G145" s="44"/>
      <c r="H145" s="44"/>
      <c r="I145" s="131"/>
      <c r="J145" s="44"/>
      <c r="K145" s="44"/>
      <c r="L145" s="35"/>
    </row>
  </sheetData>
  <sheetProtection algorithmName="SHA-512" hashValue="rpLI/lCwnAp7wPboxsQlMBe06aZMKLUF+AMYbzIaegXa964VjzSXNH+KWBaIhYWDdawVvtKCRzU+ZiHoml6w0A==" saltValue="Ba3MySJjypFU11r0s67EjFuHZPhFJI30oWm5FmfLn1B3JTzoykvkpXkuT+lepI2hK3PZd/yRRxO8hgIUqyhKGw==" spinCount="100000" sheet="1" objects="1" scenarios="1" formatColumns="0" formatRows="0" autoFilter="0"/>
  <autoFilter ref="C84:K144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2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96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7"/>
      <c r="AT3" s="14" t="s">
        <v>82</v>
      </c>
    </row>
    <row r="4" spans="2:46" ht="24.95" customHeight="1">
      <c r="B4" s="17"/>
      <c r="D4" s="107" t="s">
        <v>117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108" t="s">
        <v>16</v>
      </c>
      <c r="L6" s="17"/>
    </row>
    <row r="7" spans="2:46" ht="16.5" customHeight="1">
      <c r="B7" s="17"/>
      <c r="E7" s="267" t="str">
        <f>'Rekapitulace stavby'!K6</f>
        <v>Oprava traťového úseku Hazlov - Aš (km 26,500 - 27,150)</v>
      </c>
      <c r="F7" s="268"/>
      <c r="G7" s="268"/>
      <c r="H7" s="268"/>
      <c r="L7" s="17"/>
    </row>
    <row r="8" spans="2:46" ht="12" customHeight="1">
      <c r="B8" s="17"/>
      <c r="D8" s="108" t="s">
        <v>118</v>
      </c>
      <c r="L8" s="17"/>
    </row>
    <row r="9" spans="2:46" s="1" customFormat="1" ht="16.5" customHeight="1">
      <c r="B9" s="35"/>
      <c r="E9" s="267" t="s">
        <v>119</v>
      </c>
      <c r="F9" s="269"/>
      <c r="G9" s="269"/>
      <c r="H9" s="269"/>
      <c r="I9" s="109"/>
      <c r="L9" s="35"/>
    </row>
    <row r="10" spans="2:46" s="1" customFormat="1" ht="12" customHeight="1">
      <c r="B10" s="35"/>
      <c r="D10" s="108" t="s">
        <v>120</v>
      </c>
      <c r="I10" s="109"/>
      <c r="L10" s="35"/>
    </row>
    <row r="11" spans="2:46" s="1" customFormat="1" ht="36.950000000000003" customHeight="1">
      <c r="B11" s="35"/>
      <c r="E11" s="270" t="s">
        <v>467</v>
      </c>
      <c r="F11" s="269"/>
      <c r="G11" s="269"/>
      <c r="H11" s="269"/>
      <c r="I11" s="109"/>
      <c r="L11" s="35"/>
    </row>
    <row r="12" spans="2:46" s="1" customFormat="1" ht="11.25">
      <c r="B12" s="35"/>
      <c r="I12" s="109"/>
      <c r="L12" s="35"/>
    </row>
    <row r="13" spans="2:46" s="1" customFormat="1" ht="12" customHeight="1">
      <c r="B13" s="35"/>
      <c r="D13" s="108" t="s">
        <v>18</v>
      </c>
      <c r="F13" s="14" t="s">
        <v>1</v>
      </c>
      <c r="I13" s="110" t="s">
        <v>19</v>
      </c>
      <c r="J13" s="14" t="s">
        <v>1</v>
      </c>
      <c r="L13" s="35"/>
    </row>
    <row r="14" spans="2:46" s="1" customFormat="1" ht="12" customHeight="1">
      <c r="B14" s="35"/>
      <c r="D14" s="108" t="s">
        <v>20</v>
      </c>
      <c r="F14" s="14" t="s">
        <v>21</v>
      </c>
      <c r="I14" s="110" t="s">
        <v>22</v>
      </c>
      <c r="J14" s="111" t="str">
        <f>'Rekapitulace stavby'!AN8</f>
        <v>18. 4. 2019</v>
      </c>
      <c r="L14" s="35"/>
    </row>
    <row r="15" spans="2:46" s="1" customFormat="1" ht="10.9" customHeight="1">
      <c r="B15" s="35"/>
      <c r="I15" s="109"/>
      <c r="L15" s="35"/>
    </row>
    <row r="16" spans="2:46" s="1" customFormat="1" ht="12" customHeight="1">
      <c r="B16" s="35"/>
      <c r="D16" s="108" t="s">
        <v>24</v>
      </c>
      <c r="I16" s="110" t="s">
        <v>25</v>
      </c>
      <c r="J16" s="14" t="s">
        <v>26</v>
      </c>
      <c r="L16" s="35"/>
    </row>
    <row r="17" spans="2:12" s="1" customFormat="1" ht="18" customHeight="1">
      <c r="B17" s="35"/>
      <c r="E17" s="14" t="s">
        <v>28</v>
      </c>
      <c r="I17" s="110" t="s">
        <v>29</v>
      </c>
      <c r="J17" s="14" t="s">
        <v>30</v>
      </c>
      <c r="L17" s="35"/>
    </row>
    <row r="18" spans="2:12" s="1" customFormat="1" ht="6.95" customHeight="1">
      <c r="B18" s="35"/>
      <c r="I18" s="109"/>
      <c r="L18" s="35"/>
    </row>
    <row r="19" spans="2:12" s="1" customFormat="1" ht="12" customHeight="1">
      <c r="B19" s="35"/>
      <c r="D19" s="108" t="s">
        <v>31</v>
      </c>
      <c r="I19" s="110" t="s">
        <v>25</v>
      </c>
      <c r="J19" s="27" t="str">
        <f>'Rekapitulace stavby'!AN13</f>
        <v>Vyplň údaj</v>
      </c>
      <c r="L19" s="35"/>
    </row>
    <row r="20" spans="2:12" s="1" customFormat="1" ht="18" customHeight="1">
      <c r="B20" s="35"/>
      <c r="E20" s="271" t="str">
        <f>'Rekapitulace stavby'!E14</f>
        <v>Vyplň údaj</v>
      </c>
      <c r="F20" s="272"/>
      <c r="G20" s="272"/>
      <c r="H20" s="272"/>
      <c r="I20" s="110" t="s">
        <v>29</v>
      </c>
      <c r="J20" s="27" t="str">
        <f>'Rekapitulace stavby'!AN14</f>
        <v>Vyplň údaj</v>
      </c>
      <c r="L20" s="35"/>
    </row>
    <row r="21" spans="2:12" s="1" customFormat="1" ht="6.95" customHeight="1">
      <c r="B21" s="35"/>
      <c r="I21" s="109"/>
      <c r="L21" s="35"/>
    </row>
    <row r="22" spans="2:12" s="1" customFormat="1" ht="12" customHeight="1">
      <c r="B22" s="35"/>
      <c r="D22" s="108" t="s">
        <v>33</v>
      </c>
      <c r="I22" s="110" t="s">
        <v>25</v>
      </c>
      <c r="J22" s="14" t="str">
        <f>IF('Rekapitulace stavby'!AN16="","",'Rekapitulace stavby'!AN16)</f>
        <v/>
      </c>
      <c r="L22" s="35"/>
    </row>
    <row r="23" spans="2:12" s="1" customFormat="1" ht="18" customHeight="1">
      <c r="B23" s="35"/>
      <c r="E23" s="14" t="str">
        <f>IF('Rekapitulace stavby'!E17="","",'Rekapitulace stavby'!E17)</f>
        <v xml:space="preserve"> </v>
      </c>
      <c r="I23" s="110" t="s">
        <v>29</v>
      </c>
      <c r="J23" s="14" t="str">
        <f>IF('Rekapitulace stavby'!AN17="","",'Rekapitulace stavby'!AN17)</f>
        <v/>
      </c>
      <c r="L23" s="35"/>
    </row>
    <row r="24" spans="2:12" s="1" customFormat="1" ht="6.95" customHeight="1">
      <c r="B24" s="35"/>
      <c r="I24" s="109"/>
      <c r="L24" s="35"/>
    </row>
    <row r="25" spans="2:12" s="1" customFormat="1" ht="12" customHeight="1">
      <c r="B25" s="35"/>
      <c r="D25" s="108" t="s">
        <v>36</v>
      </c>
      <c r="I25" s="110" t="s">
        <v>25</v>
      </c>
      <c r="J25" s="14" t="s">
        <v>1</v>
      </c>
      <c r="L25" s="35"/>
    </row>
    <row r="26" spans="2:12" s="1" customFormat="1" ht="18" customHeight="1">
      <c r="B26" s="35"/>
      <c r="E26" s="14" t="s">
        <v>37</v>
      </c>
      <c r="I26" s="110" t="s">
        <v>29</v>
      </c>
      <c r="J26" s="14" t="s">
        <v>1</v>
      </c>
      <c r="L26" s="35"/>
    </row>
    <row r="27" spans="2:12" s="1" customFormat="1" ht="6.95" customHeight="1">
      <c r="B27" s="35"/>
      <c r="I27" s="109"/>
      <c r="L27" s="35"/>
    </row>
    <row r="28" spans="2:12" s="1" customFormat="1" ht="12" customHeight="1">
      <c r="B28" s="35"/>
      <c r="D28" s="108" t="s">
        <v>38</v>
      </c>
      <c r="I28" s="109"/>
      <c r="L28" s="35"/>
    </row>
    <row r="29" spans="2:12" s="7" customFormat="1" ht="16.5" customHeight="1">
      <c r="B29" s="112"/>
      <c r="E29" s="273" t="s">
        <v>1</v>
      </c>
      <c r="F29" s="273"/>
      <c r="G29" s="273"/>
      <c r="H29" s="273"/>
      <c r="I29" s="113"/>
      <c r="L29" s="112"/>
    </row>
    <row r="30" spans="2:12" s="1" customFormat="1" ht="6.95" customHeight="1">
      <c r="B30" s="35"/>
      <c r="I30" s="109"/>
      <c r="L30" s="35"/>
    </row>
    <row r="31" spans="2:12" s="1" customFormat="1" ht="6.95" customHeight="1">
      <c r="B31" s="35"/>
      <c r="D31" s="53"/>
      <c r="E31" s="53"/>
      <c r="F31" s="53"/>
      <c r="G31" s="53"/>
      <c r="H31" s="53"/>
      <c r="I31" s="114"/>
      <c r="J31" s="53"/>
      <c r="K31" s="53"/>
      <c r="L31" s="35"/>
    </row>
    <row r="32" spans="2:12" s="1" customFormat="1" ht="25.35" customHeight="1">
      <c r="B32" s="35"/>
      <c r="D32" s="115" t="s">
        <v>39</v>
      </c>
      <c r="I32" s="109"/>
      <c r="J32" s="116">
        <f>ROUND(J85, 2)</f>
        <v>0</v>
      </c>
      <c r="L32" s="35"/>
    </row>
    <row r="33" spans="2:12" s="1" customFormat="1" ht="6.95" customHeight="1">
      <c r="B33" s="35"/>
      <c r="D33" s="53"/>
      <c r="E33" s="53"/>
      <c r="F33" s="53"/>
      <c r="G33" s="53"/>
      <c r="H33" s="53"/>
      <c r="I33" s="114"/>
      <c r="J33" s="53"/>
      <c r="K33" s="53"/>
      <c r="L33" s="35"/>
    </row>
    <row r="34" spans="2:12" s="1" customFormat="1" ht="14.45" customHeight="1">
      <c r="B34" s="35"/>
      <c r="F34" s="117" t="s">
        <v>41</v>
      </c>
      <c r="I34" s="118" t="s">
        <v>40</v>
      </c>
      <c r="J34" s="117" t="s">
        <v>42</v>
      </c>
      <c r="L34" s="35"/>
    </row>
    <row r="35" spans="2:12" s="1" customFormat="1" ht="14.45" customHeight="1">
      <c r="B35" s="35"/>
      <c r="D35" s="108" t="s">
        <v>43</v>
      </c>
      <c r="E35" s="108" t="s">
        <v>44</v>
      </c>
      <c r="F35" s="119">
        <f>ROUND((SUM(BE85:BE91)),  2)</f>
        <v>0</v>
      </c>
      <c r="I35" s="120">
        <v>0.21</v>
      </c>
      <c r="J35" s="119">
        <f>ROUND(((SUM(BE85:BE91))*I35),  2)</f>
        <v>0</v>
      </c>
      <c r="L35" s="35"/>
    </row>
    <row r="36" spans="2:12" s="1" customFormat="1" ht="14.45" customHeight="1">
      <c r="B36" s="35"/>
      <c r="E36" s="108" t="s">
        <v>45</v>
      </c>
      <c r="F36" s="119">
        <f>ROUND((SUM(BF85:BF91)),  2)</f>
        <v>0</v>
      </c>
      <c r="I36" s="120">
        <v>0.15</v>
      </c>
      <c r="J36" s="119">
        <f>ROUND(((SUM(BF85:BF91))*I36),  2)</f>
        <v>0</v>
      </c>
      <c r="L36" s="35"/>
    </row>
    <row r="37" spans="2:12" s="1" customFormat="1" ht="14.45" hidden="1" customHeight="1">
      <c r="B37" s="35"/>
      <c r="E37" s="108" t="s">
        <v>46</v>
      </c>
      <c r="F37" s="119">
        <f>ROUND((SUM(BG85:BG91)),  2)</f>
        <v>0</v>
      </c>
      <c r="I37" s="120">
        <v>0.21</v>
      </c>
      <c r="J37" s="119">
        <f>0</f>
        <v>0</v>
      </c>
      <c r="L37" s="35"/>
    </row>
    <row r="38" spans="2:12" s="1" customFormat="1" ht="14.45" hidden="1" customHeight="1">
      <c r="B38" s="35"/>
      <c r="E38" s="108" t="s">
        <v>47</v>
      </c>
      <c r="F38" s="119">
        <f>ROUND((SUM(BH85:BH91)),  2)</f>
        <v>0</v>
      </c>
      <c r="I38" s="120">
        <v>0.15</v>
      </c>
      <c r="J38" s="119">
        <f>0</f>
        <v>0</v>
      </c>
      <c r="L38" s="35"/>
    </row>
    <row r="39" spans="2:12" s="1" customFormat="1" ht="14.45" hidden="1" customHeight="1">
      <c r="B39" s="35"/>
      <c r="E39" s="108" t="s">
        <v>48</v>
      </c>
      <c r="F39" s="119">
        <f>ROUND((SUM(BI85:BI91)),  2)</f>
        <v>0</v>
      </c>
      <c r="I39" s="120">
        <v>0</v>
      </c>
      <c r="J39" s="119">
        <f>0</f>
        <v>0</v>
      </c>
      <c r="L39" s="35"/>
    </row>
    <row r="40" spans="2:12" s="1" customFormat="1" ht="6.95" customHeight="1">
      <c r="B40" s="35"/>
      <c r="I40" s="109"/>
      <c r="L40" s="35"/>
    </row>
    <row r="41" spans="2:12" s="1" customFormat="1" ht="25.35" customHeight="1">
      <c r="B41" s="35"/>
      <c r="C41" s="121"/>
      <c r="D41" s="122" t="s">
        <v>49</v>
      </c>
      <c r="E41" s="123"/>
      <c r="F41" s="123"/>
      <c r="G41" s="124" t="s">
        <v>50</v>
      </c>
      <c r="H41" s="125" t="s">
        <v>51</v>
      </c>
      <c r="I41" s="126"/>
      <c r="J41" s="127">
        <f>SUM(J32:J39)</f>
        <v>0</v>
      </c>
      <c r="K41" s="128"/>
      <c r="L41" s="35"/>
    </row>
    <row r="42" spans="2:12" s="1" customFormat="1" ht="14.45" customHeight="1">
      <c r="B42" s="129"/>
      <c r="C42" s="130"/>
      <c r="D42" s="130"/>
      <c r="E42" s="130"/>
      <c r="F42" s="130"/>
      <c r="G42" s="130"/>
      <c r="H42" s="130"/>
      <c r="I42" s="131"/>
      <c r="J42" s="130"/>
      <c r="K42" s="130"/>
      <c r="L42" s="35"/>
    </row>
    <row r="46" spans="2:12" s="1" customFormat="1" ht="6.95" customHeight="1">
      <c r="B46" s="132"/>
      <c r="C46" s="133"/>
      <c r="D46" s="133"/>
      <c r="E46" s="133"/>
      <c r="F46" s="133"/>
      <c r="G46" s="133"/>
      <c r="H46" s="133"/>
      <c r="I46" s="134"/>
      <c r="J46" s="133"/>
      <c r="K46" s="133"/>
      <c r="L46" s="35"/>
    </row>
    <row r="47" spans="2:12" s="1" customFormat="1" ht="24.95" customHeight="1">
      <c r="B47" s="31"/>
      <c r="C47" s="20" t="s">
        <v>122</v>
      </c>
      <c r="D47" s="32"/>
      <c r="E47" s="32"/>
      <c r="F47" s="32"/>
      <c r="G47" s="32"/>
      <c r="H47" s="32"/>
      <c r="I47" s="109"/>
      <c r="J47" s="32"/>
      <c r="K47" s="32"/>
      <c r="L47" s="35"/>
    </row>
    <row r="48" spans="2:12" s="1" customFormat="1" ht="6.95" customHeight="1">
      <c r="B48" s="31"/>
      <c r="C48" s="32"/>
      <c r="D48" s="32"/>
      <c r="E48" s="32"/>
      <c r="F48" s="32"/>
      <c r="G48" s="32"/>
      <c r="H48" s="32"/>
      <c r="I48" s="109"/>
      <c r="J48" s="32"/>
      <c r="K48" s="32"/>
      <c r="L48" s="35"/>
    </row>
    <row r="49" spans="2:47" s="1" customFormat="1" ht="12" customHeight="1">
      <c r="B49" s="31"/>
      <c r="C49" s="26" t="s">
        <v>16</v>
      </c>
      <c r="D49" s="32"/>
      <c r="E49" s="32"/>
      <c r="F49" s="32"/>
      <c r="G49" s="32"/>
      <c r="H49" s="32"/>
      <c r="I49" s="109"/>
      <c r="J49" s="32"/>
      <c r="K49" s="32"/>
      <c r="L49" s="35"/>
    </row>
    <row r="50" spans="2:47" s="1" customFormat="1" ht="16.5" customHeight="1">
      <c r="B50" s="31"/>
      <c r="C50" s="32"/>
      <c r="D50" s="32"/>
      <c r="E50" s="274" t="str">
        <f>E7</f>
        <v>Oprava traťového úseku Hazlov - Aš (km 26,500 - 27,150)</v>
      </c>
      <c r="F50" s="275"/>
      <c r="G50" s="275"/>
      <c r="H50" s="275"/>
      <c r="I50" s="109"/>
      <c r="J50" s="32"/>
      <c r="K50" s="32"/>
      <c r="L50" s="35"/>
    </row>
    <row r="51" spans="2:47" ht="12" customHeight="1">
      <c r="B51" s="18"/>
      <c r="C51" s="26" t="s">
        <v>118</v>
      </c>
      <c r="D51" s="19"/>
      <c r="E51" s="19"/>
      <c r="F51" s="19"/>
      <c r="G51" s="19"/>
      <c r="H51" s="19"/>
      <c r="J51" s="19"/>
      <c r="K51" s="19"/>
      <c r="L51" s="17"/>
    </row>
    <row r="52" spans="2:47" s="1" customFormat="1" ht="16.5" customHeight="1">
      <c r="B52" s="31"/>
      <c r="C52" s="32"/>
      <c r="D52" s="32"/>
      <c r="E52" s="274" t="s">
        <v>119</v>
      </c>
      <c r="F52" s="241"/>
      <c r="G52" s="241"/>
      <c r="H52" s="241"/>
      <c r="I52" s="109"/>
      <c r="J52" s="32"/>
      <c r="K52" s="32"/>
      <c r="L52" s="35"/>
    </row>
    <row r="53" spans="2:47" s="1" customFormat="1" ht="12" customHeight="1">
      <c r="B53" s="31"/>
      <c r="C53" s="26" t="s">
        <v>120</v>
      </c>
      <c r="D53" s="32"/>
      <c r="E53" s="32"/>
      <c r="F53" s="32"/>
      <c r="G53" s="32"/>
      <c r="H53" s="32"/>
      <c r="I53" s="109"/>
      <c r="J53" s="32"/>
      <c r="K53" s="32"/>
      <c r="L53" s="35"/>
    </row>
    <row r="54" spans="2:47" s="1" customFormat="1" ht="16.5" customHeight="1">
      <c r="B54" s="31"/>
      <c r="C54" s="32"/>
      <c r="D54" s="32"/>
      <c r="E54" s="242" t="str">
        <f>E11</f>
        <v>A.1.4 - Práce SSZT</v>
      </c>
      <c r="F54" s="241"/>
      <c r="G54" s="241"/>
      <c r="H54" s="241"/>
      <c r="I54" s="109"/>
      <c r="J54" s="32"/>
      <c r="K54" s="32"/>
      <c r="L54" s="35"/>
    </row>
    <row r="55" spans="2:47" s="1" customFormat="1" ht="6.95" customHeight="1">
      <c r="B55" s="31"/>
      <c r="C55" s="32"/>
      <c r="D55" s="32"/>
      <c r="E55" s="32"/>
      <c r="F55" s="32"/>
      <c r="G55" s="32"/>
      <c r="H55" s="32"/>
      <c r="I55" s="109"/>
      <c r="J55" s="32"/>
      <c r="K55" s="32"/>
      <c r="L55" s="35"/>
    </row>
    <row r="56" spans="2:47" s="1" customFormat="1" ht="12" customHeight="1">
      <c r="B56" s="31"/>
      <c r="C56" s="26" t="s">
        <v>20</v>
      </c>
      <c r="D56" s="32"/>
      <c r="E56" s="32"/>
      <c r="F56" s="24" t="str">
        <f>F14</f>
        <v>Hazlov - Aš</v>
      </c>
      <c r="G56" s="32"/>
      <c r="H56" s="32"/>
      <c r="I56" s="110" t="s">
        <v>22</v>
      </c>
      <c r="J56" s="52" t="str">
        <f>IF(J14="","",J14)</f>
        <v>18. 4. 2019</v>
      </c>
      <c r="K56" s="32"/>
      <c r="L56" s="35"/>
    </row>
    <row r="57" spans="2:47" s="1" customFormat="1" ht="6.95" customHeight="1">
      <c r="B57" s="31"/>
      <c r="C57" s="32"/>
      <c r="D57" s="32"/>
      <c r="E57" s="32"/>
      <c r="F57" s="32"/>
      <c r="G57" s="32"/>
      <c r="H57" s="32"/>
      <c r="I57" s="109"/>
      <c r="J57" s="32"/>
      <c r="K57" s="32"/>
      <c r="L57" s="35"/>
    </row>
    <row r="58" spans="2:47" s="1" customFormat="1" ht="13.7" customHeight="1">
      <c r="B58" s="31"/>
      <c r="C58" s="26" t="s">
        <v>24</v>
      </c>
      <c r="D58" s="32"/>
      <c r="E58" s="32"/>
      <c r="F58" s="24" t="str">
        <f>E17</f>
        <v>SŽDC, s.o.; OŘ UNL - ST K. Vary</v>
      </c>
      <c r="G58" s="32"/>
      <c r="H58" s="32"/>
      <c r="I58" s="110" t="s">
        <v>33</v>
      </c>
      <c r="J58" s="29" t="str">
        <f>E23</f>
        <v xml:space="preserve"> </v>
      </c>
      <c r="K58" s="32"/>
      <c r="L58" s="35"/>
    </row>
    <row r="59" spans="2:47" s="1" customFormat="1" ht="13.7" customHeight="1">
      <c r="B59" s="31"/>
      <c r="C59" s="26" t="s">
        <v>31</v>
      </c>
      <c r="D59" s="32"/>
      <c r="E59" s="32"/>
      <c r="F59" s="24" t="str">
        <f>IF(E20="","",E20)</f>
        <v>Vyplň údaj</v>
      </c>
      <c r="G59" s="32"/>
      <c r="H59" s="32"/>
      <c r="I59" s="110" t="s">
        <v>36</v>
      </c>
      <c r="J59" s="29" t="str">
        <f>E26</f>
        <v>Monika Roztočilová</v>
      </c>
      <c r="K59" s="32"/>
      <c r="L59" s="35"/>
    </row>
    <row r="60" spans="2:47" s="1" customFormat="1" ht="10.35" customHeight="1">
      <c r="B60" s="31"/>
      <c r="C60" s="32"/>
      <c r="D60" s="32"/>
      <c r="E60" s="32"/>
      <c r="F60" s="32"/>
      <c r="G60" s="32"/>
      <c r="H60" s="32"/>
      <c r="I60" s="109"/>
      <c r="J60" s="32"/>
      <c r="K60" s="32"/>
      <c r="L60" s="35"/>
    </row>
    <row r="61" spans="2:47" s="1" customFormat="1" ht="29.25" customHeight="1">
      <c r="B61" s="31"/>
      <c r="C61" s="135" t="s">
        <v>123</v>
      </c>
      <c r="D61" s="136"/>
      <c r="E61" s="136"/>
      <c r="F61" s="136"/>
      <c r="G61" s="136"/>
      <c r="H61" s="136"/>
      <c r="I61" s="137"/>
      <c r="J61" s="138" t="s">
        <v>124</v>
      </c>
      <c r="K61" s="136"/>
      <c r="L61" s="35"/>
    </row>
    <row r="62" spans="2:47" s="1" customFormat="1" ht="10.35" customHeight="1">
      <c r="B62" s="31"/>
      <c r="C62" s="32"/>
      <c r="D62" s="32"/>
      <c r="E62" s="32"/>
      <c r="F62" s="32"/>
      <c r="G62" s="32"/>
      <c r="H62" s="32"/>
      <c r="I62" s="109"/>
      <c r="J62" s="32"/>
      <c r="K62" s="32"/>
      <c r="L62" s="35"/>
    </row>
    <row r="63" spans="2:47" s="1" customFormat="1" ht="22.9" customHeight="1">
      <c r="B63" s="31"/>
      <c r="C63" s="139" t="s">
        <v>125</v>
      </c>
      <c r="D63" s="32"/>
      <c r="E63" s="32"/>
      <c r="F63" s="32"/>
      <c r="G63" s="32"/>
      <c r="H63" s="32"/>
      <c r="I63" s="109"/>
      <c r="J63" s="70">
        <f>J85</f>
        <v>0</v>
      </c>
      <c r="K63" s="32"/>
      <c r="L63" s="35"/>
      <c r="AU63" s="14" t="s">
        <v>126</v>
      </c>
    </row>
    <row r="64" spans="2:47" s="1" customFormat="1" ht="21.75" customHeight="1">
      <c r="B64" s="31"/>
      <c r="C64" s="32"/>
      <c r="D64" s="32"/>
      <c r="E64" s="32"/>
      <c r="F64" s="32"/>
      <c r="G64" s="32"/>
      <c r="H64" s="32"/>
      <c r="I64" s="109"/>
      <c r="J64" s="32"/>
      <c r="K64" s="32"/>
      <c r="L64" s="35"/>
    </row>
    <row r="65" spans="2:12" s="1" customFormat="1" ht="6.95" customHeight="1">
      <c r="B65" s="43"/>
      <c r="C65" s="44"/>
      <c r="D65" s="44"/>
      <c r="E65" s="44"/>
      <c r="F65" s="44"/>
      <c r="G65" s="44"/>
      <c r="H65" s="44"/>
      <c r="I65" s="131"/>
      <c r="J65" s="44"/>
      <c r="K65" s="44"/>
      <c r="L65" s="35"/>
    </row>
    <row r="69" spans="2:12" s="1" customFormat="1" ht="6.95" customHeight="1">
      <c r="B69" s="45"/>
      <c r="C69" s="46"/>
      <c r="D69" s="46"/>
      <c r="E69" s="46"/>
      <c r="F69" s="46"/>
      <c r="G69" s="46"/>
      <c r="H69" s="46"/>
      <c r="I69" s="134"/>
      <c r="J69" s="46"/>
      <c r="K69" s="46"/>
      <c r="L69" s="35"/>
    </row>
    <row r="70" spans="2:12" s="1" customFormat="1" ht="24.95" customHeight="1">
      <c r="B70" s="31"/>
      <c r="C70" s="20" t="s">
        <v>127</v>
      </c>
      <c r="D70" s="32"/>
      <c r="E70" s="32"/>
      <c r="F70" s="32"/>
      <c r="G70" s="32"/>
      <c r="H70" s="32"/>
      <c r="I70" s="109"/>
      <c r="J70" s="32"/>
      <c r="K70" s="32"/>
      <c r="L70" s="35"/>
    </row>
    <row r="71" spans="2:12" s="1" customFormat="1" ht="6.95" customHeight="1">
      <c r="B71" s="31"/>
      <c r="C71" s="32"/>
      <c r="D71" s="32"/>
      <c r="E71" s="32"/>
      <c r="F71" s="32"/>
      <c r="G71" s="32"/>
      <c r="H71" s="32"/>
      <c r="I71" s="109"/>
      <c r="J71" s="32"/>
      <c r="K71" s="32"/>
      <c r="L71" s="35"/>
    </row>
    <row r="72" spans="2:12" s="1" customFormat="1" ht="12" customHeight="1">
      <c r="B72" s="31"/>
      <c r="C72" s="26" t="s">
        <v>16</v>
      </c>
      <c r="D72" s="32"/>
      <c r="E72" s="32"/>
      <c r="F72" s="32"/>
      <c r="G72" s="32"/>
      <c r="H72" s="32"/>
      <c r="I72" s="109"/>
      <c r="J72" s="32"/>
      <c r="K72" s="32"/>
      <c r="L72" s="35"/>
    </row>
    <row r="73" spans="2:12" s="1" customFormat="1" ht="16.5" customHeight="1">
      <c r="B73" s="31"/>
      <c r="C73" s="32"/>
      <c r="D73" s="32"/>
      <c r="E73" s="274" t="str">
        <f>E7</f>
        <v>Oprava traťového úseku Hazlov - Aš (km 26,500 - 27,150)</v>
      </c>
      <c r="F73" s="275"/>
      <c r="G73" s="275"/>
      <c r="H73" s="275"/>
      <c r="I73" s="109"/>
      <c r="J73" s="32"/>
      <c r="K73" s="32"/>
      <c r="L73" s="35"/>
    </row>
    <row r="74" spans="2:12" ht="12" customHeight="1">
      <c r="B74" s="18"/>
      <c r="C74" s="26" t="s">
        <v>118</v>
      </c>
      <c r="D74" s="19"/>
      <c r="E74" s="19"/>
      <c r="F74" s="19"/>
      <c r="G74" s="19"/>
      <c r="H74" s="19"/>
      <c r="J74" s="19"/>
      <c r="K74" s="19"/>
      <c r="L74" s="17"/>
    </row>
    <row r="75" spans="2:12" s="1" customFormat="1" ht="16.5" customHeight="1">
      <c r="B75" s="31"/>
      <c r="C75" s="32"/>
      <c r="D75" s="32"/>
      <c r="E75" s="274" t="s">
        <v>119</v>
      </c>
      <c r="F75" s="241"/>
      <c r="G75" s="241"/>
      <c r="H75" s="241"/>
      <c r="I75" s="109"/>
      <c r="J75" s="32"/>
      <c r="K75" s="32"/>
      <c r="L75" s="35"/>
    </row>
    <row r="76" spans="2:12" s="1" customFormat="1" ht="12" customHeight="1">
      <c r="B76" s="31"/>
      <c r="C76" s="26" t="s">
        <v>120</v>
      </c>
      <c r="D76" s="32"/>
      <c r="E76" s="32"/>
      <c r="F76" s="32"/>
      <c r="G76" s="32"/>
      <c r="H76" s="32"/>
      <c r="I76" s="109"/>
      <c r="J76" s="32"/>
      <c r="K76" s="32"/>
      <c r="L76" s="35"/>
    </row>
    <row r="77" spans="2:12" s="1" customFormat="1" ht="16.5" customHeight="1">
      <c r="B77" s="31"/>
      <c r="C77" s="32"/>
      <c r="D77" s="32"/>
      <c r="E77" s="242" t="str">
        <f>E11</f>
        <v>A.1.4 - Práce SSZT</v>
      </c>
      <c r="F77" s="241"/>
      <c r="G77" s="241"/>
      <c r="H77" s="241"/>
      <c r="I77" s="109"/>
      <c r="J77" s="32"/>
      <c r="K77" s="32"/>
      <c r="L77" s="35"/>
    </row>
    <row r="78" spans="2:12" s="1" customFormat="1" ht="6.95" customHeight="1">
      <c r="B78" s="31"/>
      <c r="C78" s="32"/>
      <c r="D78" s="32"/>
      <c r="E78" s="32"/>
      <c r="F78" s="32"/>
      <c r="G78" s="32"/>
      <c r="H78" s="32"/>
      <c r="I78" s="109"/>
      <c r="J78" s="32"/>
      <c r="K78" s="32"/>
      <c r="L78" s="35"/>
    </row>
    <row r="79" spans="2:12" s="1" customFormat="1" ht="12" customHeight="1">
      <c r="B79" s="31"/>
      <c r="C79" s="26" t="s">
        <v>20</v>
      </c>
      <c r="D79" s="32"/>
      <c r="E79" s="32"/>
      <c r="F79" s="24" t="str">
        <f>F14</f>
        <v>Hazlov - Aš</v>
      </c>
      <c r="G79" s="32"/>
      <c r="H79" s="32"/>
      <c r="I79" s="110" t="s">
        <v>22</v>
      </c>
      <c r="J79" s="52" t="str">
        <f>IF(J14="","",J14)</f>
        <v>18. 4. 2019</v>
      </c>
      <c r="K79" s="32"/>
      <c r="L79" s="35"/>
    </row>
    <row r="80" spans="2:12" s="1" customFormat="1" ht="6.95" customHeight="1">
      <c r="B80" s="31"/>
      <c r="C80" s="32"/>
      <c r="D80" s="32"/>
      <c r="E80" s="32"/>
      <c r="F80" s="32"/>
      <c r="G80" s="32"/>
      <c r="H80" s="32"/>
      <c r="I80" s="109"/>
      <c r="J80" s="32"/>
      <c r="K80" s="32"/>
      <c r="L80" s="35"/>
    </row>
    <row r="81" spans="2:65" s="1" customFormat="1" ht="13.7" customHeight="1">
      <c r="B81" s="31"/>
      <c r="C81" s="26" t="s">
        <v>24</v>
      </c>
      <c r="D81" s="32"/>
      <c r="E81" s="32"/>
      <c r="F81" s="24" t="str">
        <f>E17</f>
        <v>SŽDC, s.o.; OŘ UNL - ST K. Vary</v>
      </c>
      <c r="G81" s="32"/>
      <c r="H81" s="32"/>
      <c r="I81" s="110" t="s">
        <v>33</v>
      </c>
      <c r="J81" s="29" t="str">
        <f>E23</f>
        <v xml:space="preserve"> </v>
      </c>
      <c r="K81" s="32"/>
      <c r="L81" s="35"/>
    </row>
    <row r="82" spans="2:65" s="1" customFormat="1" ht="13.7" customHeight="1">
      <c r="B82" s="31"/>
      <c r="C82" s="26" t="s">
        <v>31</v>
      </c>
      <c r="D82" s="32"/>
      <c r="E82" s="32"/>
      <c r="F82" s="24" t="str">
        <f>IF(E20="","",E20)</f>
        <v>Vyplň údaj</v>
      </c>
      <c r="G82" s="32"/>
      <c r="H82" s="32"/>
      <c r="I82" s="110" t="s">
        <v>36</v>
      </c>
      <c r="J82" s="29" t="str">
        <f>E26</f>
        <v>Monika Roztočilová</v>
      </c>
      <c r="K82" s="32"/>
      <c r="L82" s="35"/>
    </row>
    <row r="83" spans="2:65" s="1" customFormat="1" ht="10.35" customHeight="1">
      <c r="B83" s="31"/>
      <c r="C83" s="32"/>
      <c r="D83" s="32"/>
      <c r="E83" s="32"/>
      <c r="F83" s="32"/>
      <c r="G83" s="32"/>
      <c r="H83" s="32"/>
      <c r="I83" s="109"/>
      <c r="J83" s="32"/>
      <c r="K83" s="32"/>
      <c r="L83" s="35"/>
    </row>
    <row r="84" spans="2:65" s="8" customFormat="1" ht="29.25" customHeight="1">
      <c r="B84" s="140"/>
      <c r="C84" s="141" t="s">
        <v>128</v>
      </c>
      <c r="D84" s="142" t="s">
        <v>58</v>
      </c>
      <c r="E84" s="142" t="s">
        <v>54</v>
      </c>
      <c r="F84" s="142" t="s">
        <v>55</v>
      </c>
      <c r="G84" s="142" t="s">
        <v>129</v>
      </c>
      <c r="H84" s="142" t="s">
        <v>130</v>
      </c>
      <c r="I84" s="143" t="s">
        <v>131</v>
      </c>
      <c r="J84" s="142" t="s">
        <v>124</v>
      </c>
      <c r="K84" s="144" t="s">
        <v>132</v>
      </c>
      <c r="L84" s="145"/>
      <c r="M84" s="61" t="s">
        <v>1</v>
      </c>
      <c r="N84" s="62" t="s">
        <v>43</v>
      </c>
      <c r="O84" s="62" t="s">
        <v>133</v>
      </c>
      <c r="P84" s="62" t="s">
        <v>134</v>
      </c>
      <c r="Q84" s="62" t="s">
        <v>135</v>
      </c>
      <c r="R84" s="62" t="s">
        <v>136</v>
      </c>
      <c r="S84" s="62" t="s">
        <v>137</v>
      </c>
      <c r="T84" s="63" t="s">
        <v>138</v>
      </c>
    </row>
    <row r="85" spans="2:65" s="1" customFormat="1" ht="22.9" customHeight="1">
      <c r="B85" s="31"/>
      <c r="C85" s="68" t="s">
        <v>139</v>
      </c>
      <c r="D85" s="32"/>
      <c r="E85" s="32"/>
      <c r="F85" s="32"/>
      <c r="G85" s="32"/>
      <c r="H85" s="32"/>
      <c r="I85" s="109"/>
      <c r="J85" s="146">
        <f>BK85</f>
        <v>0</v>
      </c>
      <c r="K85" s="32"/>
      <c r="L85" s="35"/>
      <c r="M85" s="64"/>
      <c r="N85" s="65"/>
      <c r="O85" s="65"/>
      <c r="P85" s="147">
        <f>SUM(P86:P91)</f>
        <v>0</v>
      </c>
      <c r="Q85" s="65"/>
      <c r="R85" s="147">
        <f>SUM(R86:R91)</f>
        <v>0</v>
      </c>
      <c r="S85" s="65"/>
      <c r="T85" s="148">
        <f>SUM(T86:T91)</f>
        <v>0</v>
      </c>
      <c r="AT85" s="14" t="s">
        <v>72</v>
      </c>
      <c r="AU85" s="14" t="s">
        <v>126</v>
      </c>
      <c r="BK85" s="149">
        <f>SUM(BK86:BK91)</f>
        <v>0</v>
      </c>
    </row>
    <row r="86" spans="2:65" s="1" customFormat="1" ht="22.5" customHeight="1">
      <c r="B86" s="31"/>
      <c r="C86" s="150" t="s">
        <v>80</v>
      </c>
      <c r="D86" s="150" t="s">
        <v>140</v>
      </c>
      <c r="E86" s="151" t="s">
        <v>468</v>
      </c>
      <c r="F86" s="152" t="s">
        <v>469</v>
      </c>
      <c r="G86" s="153" t="s">
        <v>155</v>
      </c>
      <c r="H86" s="154">
        <v>8</v>
      </c>
      <c r="I86" s="155"/>
      <c r="J86" s="156">
        <f>ROUND(I86*H86,2)</f>
        <v>0</v>
      </c>
      <c r="K86" s="152" t="s">
        <v>144</v>
      </c>
      <c r="L86" s="35"/>
      <c r="M86" s="157" t="s">
        <v>1</v>
      </c>
      <c r="N86" s="158" t="s">
        <v>44</v>
      </c>
      <c r="O86" s="57"/>
      <c r="P86" s="159">
        <f>O86*H86</f>
        <v>0</v>
      </c>
      <c r="Q86" s="159">
        <v>0</v>
      </c>
      <c r="R86" s="159">
        <f>Q86*H86</f>
        <v>0</v>
      </c>
      <c r="S86" s="159">
        <v>0</v>
      </c>
      <c r="T86" s="160">
        <f>S86*H86</f>
        <v>0</v>
      </c>
      <c r="AR86" s="14" t="s">
        <v>175</v>
      </c>
      <c r="AT86" s="14" t="s">
        <v>140</v>
      </c>
      <c r="AU86" s="14" t="s">
        <v>73</v>
      </c>
      <c r="AY86" s="14" t="s">
        <v>146</v>
      </c>
      <c r="BE86" s="161">
        <f>IF(N86="základní",J86,0)</f>
        <v>0</v>
      </c>
      <c r="BF86" s="161">
        <f>IF(N86="snížená",J86,0)</f>
        <v>0</v>
      </c>
      <c r="BG86" s="161">
        <f>IF(N86="zákl. přenesená",J86,0)</f>
        <v>0</v>
      </c>
      <c r="BH86" s="161">
        <f>IF(N86="sníž. přenesená",J86,0)</f>
        <v>0</v>
      </c>
      <c r="BI86" s="161">
        <f>IF(N86="nulová",J86,0)</f>
        <v>0</v>
      </c>
      <c r="BJ86" s="14" t="s">
        <v>80</v>
      </c>
      <c r="BK86" s="161">
        <f>ROUND(I86*H86,2)</f>
        <v>0</v>
      </c>
      <c r="BL86" s="14" t="s">
        <v>175</v>
      </c>
      <c r="BM86" s="14" t="s">
        <v>470</v>
      </c>
    </row>
    <row r="87" spans="2:65" s="1" customFormat="1" ht="11.25">
      <c r="B87" s="31"/>
      <c r="C87" s="32"/>
      <c r="D87" s="162" t="s">
        <v>148</v>
      </c>
      <c r="E87" s="32"/>
      <c r="F87" s="163" t="s">
        <v>471</v>
      </c>
      <c r="G87" s="32"/>
      <c r="H87" s="32"/>
      <c r="I87" s="109"/>
      <c r="J87" s="32"/>
      <c r="K87" s="32"/>
      <c r="L87" s="35"/>
      <c r="M87" s="164"/>
      <c r="N87" s="57"/>
      <c r="O87" s="57"/>
      <c r="P87" s="57"/>
      <c r="Q87" s="57"/>
      <c r="R87" s="57"/>
      <c r="S87" s="57"/>
      <c r="T87" s="58"/>
      <c r="AT87" s="14" t="s">
        <v>148</v>
      </c>
      <c r="AU87" s="14" t="s">
        <v>73</v>
      </c>
    </row>
    <row r="88" spans="2:65" s="1" customFormat="1" ht="19.5">
      <c r="B88" s="31"/>
      <c r="C88" s="32"/>
      <c r="D88" s="162" t="s">
        <v>150</v>
      </c>
      <c r="E88" s="32"/>
      <c r="F88" s="165" t="s">
        <v>472</v>
      </c>
      <c r="G88" s="32"/>
      <c r="H88" s="32"/>
      <c r="I88" s="109"/>
      <c r="J88" s="32"/>
      <c r="K88" s="32"/>
      <c r="L88" s="35"/>
      <c r="M88" s="164"/>
      <c r="N88" s="57"/>
      <c r="O88" s="57"/>
      <c r="P88" s="57"/>
      <c r="Q88" s="57"/>
      <c r="R88" s="57"/>
      <c r="S88" s="57"/>
      <c r="T88" s="58"/>
      <c r="AT88" s="14" t="s">
        <v>150</v>
      </c>
      <c r="AU88" s="14" t="s">
        <v>73</v>
      </c>
    </row>
    <row r="89" spans="2:65" s="1" customFormat="1" ht="22.5" customHeight="1">
      <c r="B89" s="31"/>
      <c r="C89" s="150" t="s">
        <v>82</v>
      </c>
      <c r="D89" s="150" t="s">
        <v>140</v>
      </c>
      <c r="E89" s="151" t="s">
        <v>473</v>
      </c>
      <c r="F89" s="152" t="s">
        <v>474</v>
      </c>
      <c r="G89" s="153" t="s">
        <v>155</v>
      </c>
      <c r="H89" s="154">
        <v>8</v>
      </c>
      <c r="I89" s="155"/>
      <c r="J89" s="156">
        <f>ROUND(I89*H89,2)</f>
        <v>0</v>
      </c>
      <c r="K89" s="152" t="s">
        <v>144</v>
      </c>
      <c r="L89" s="35"/>
      <c r="M89" s="157" t="s">
        <v>1</v>
      </c>
      <c r="N89" s="158" t="s">
        <v>44</v>
      </c>
      <c r="O89" s="57"/>
      <c r="P89" s="159">
        <f>O89*H89</f>
        <v>0</v>
      </c>
      <c r="Q89" s="159">
        <v>0</v>
      </c>
      <c r="R89" s="159">
        <f>Q89*H89</f>
        <v>0</v>
      </c>
      <c r="S89" s="159">
        <v>0</v>
      </c>
      <c r="T89" s="160">
        <f>S89*H89</f>
        <v>0</v>
      </c>
      <c r="AR89" s="14" t="s">
        <v>175</v>
      </c>
      <c r="AT89" s="14" t="s">
        <v>140</v>
      </c>
      <c r="AU89" s="14" t="s">
        <v>73</v>
      </c>
      <c r="AY89" s="14" t="s">
        <v>146</v>
      </c>
      <c r="BE89" s="161">
        <f>IF(N89="základní",J89,0)</f>
        <v>0</v>
      </c>
      <c r="BF89" s="161">
        <f>IF(N89="snížená",J89,0)</f>
        <v>0</v>
      </c>
      <c r="BG89" s="161">
        <f>IF(N89="zákl. přenesená",J89,0)</f>
        <v>0</v>
      </c>
      <c r="BH89" s="161">
        <f>IF(N89="sníž. přenesená",J89,0)</f>
        <v>0</v>
      </c>
      <c r="BI89" s="161">
        <f>IF(N89="nulová",J89,0)</f>
        <v>0</v>
      </c>
      <c r="BJ89" s="14" t="s">
        <v>80</v>
      </c>
      <c r="BK89" s="161">
        <f>ROUND(I89*H89,2)</f>
        <v>0</v>
      </c>
      <c r="BL89" s="14" t="s">
        <v>175</v>
      </c>
      <c r="BM89" s="14" t="s">
        <v>475</v>
      </c>
    </row>
    <row r="90" spans="2:65" s="1" customFormat="1" ht="11.25">
      <c r="B90" s="31"/>
      <c r="C90" s="32"/>
      <c r="D90" s="162" t="s">
        <v>148</v>
      </c>
      <c r="E90" s="32"/>
      <c r="F90" s="163" t="s">
        <v>474</v>
      </c>
      <c r="G90" s="32"/>
      <c r="H90" s="32"/>
      <c r="I90" s="109"/>
      <c r="J90" s="32"/>
      <c r="K90" s="32"/>
      <c r="L90" s="35"/>
      <c r="M90" s="164"/>
      <c r="N90" s="57"/>
      <c r="O90" s="57"/>
      <c r="P90" s="57"/>
      <c r="Q90" s="57"/>
      <c r="R90" s="57"/>
      <c r="S90" s="57"/>
      <c r="T90" s="58"/>
      <c r="AT90" s="14" t="s">
        <v>148</v>
      </c>
      <c r="AU90" s="14" t="s">
        <v>73</v>
      </c>
    </row>
    <row r="91" spans="2:65" s="1" customFormat="1" ht="19.5">
      <c r="B91" s="31"/>
      <c r="C91" s="32"/>
      <c r="D91" s="162" t="s">
        <v>150</v>
      </c>
      <c r="E91" s="32"/>
      <c r="F91" s="165" t="s">
        <v>472</v>
      </c>
      <c r="G91" s="32"/>
      <c r="H91" s="32"/>
      <c r="I91" s="109"/>
      <c r="J91" s="32"/>
      <c r="K91" s="32"/>
      <c r="L91" s="35"/>
      <c r="M91" s="197"/>
      <c r="N91" s="198"/>
      <c r="O91" s="198"/>
      <c r="P91" s="198"/>
      <c r="Q91" s="198"/>
      <c r="R91" s="198"/>
      <c r="S91" s="198"/>
      <c r="T91" s="199"/>
      <c r="AT91" s="14" t="s">
        <v>150</v>
      </c>
      <c r="AU91" s="14" t="s">
        <v>73</v>
      </c>
    </row>
    <row r="92" spans="2:65" s="1" customFormat="1" ht="6.95" customHeight="1">
      <c r="B92" s="43"/>
      <c r="C92" s="44"/>
      <c r="D92" s="44"/>
      <c r="E92" s="44"/>
      <c r="F92" s="44"/>
      <c r="G92" s="44"/>
      <c r="H92" s="44"/>
      <c r="I92" s="131"/>
      <c r="J92" s="44"/>
      <c r="K92" s="44"/>
      <c r="L92" s="35"/>
    </row>
  </sheetData>
  <sheetProtection algorithmName="SHA-512" hashValue="sDy4Ls8riQ/YIt4aG1SuMuIkb4AXC4iqgui77M3F910NdFO3VHIoW/53xsXpZbMFI40doWL24wG7lrQYmF6ZyQ==" saltValue="5xFTocHerygihNRLj+vk7zglC7AfvLT8uIncr/hJyd3JUlERQnvZ0DEir5OAaCjbd+JIr+fQkZv8HaeozRqFqA==" spinCount="100000" sheet="1" objects="1" scenarios="1" formatColumns="0" formatRows="0" autoFilter="0"/>
  <autoFilter ref="C84:K91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9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102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7"/>
      <c r="AT3" s="14" t="s">
        <v>82</v>
      </c>
    </row>
    <row r="4" spans="2:46" ht="24.95" customHeight="1">
      <c r="B4" s="17"/>
      <c r="D4" s="107" t="s">
        <v>117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108" t="s">
        <v>16</v>
      </c>
      <c r="L6" s="17"/>
    </row>
    <row r="7" spans="2:46" ht="16.5" customHeight="1">
      <c r="B7" s="17"/>
      <c r="E7" s="267" t="str">
        <f>'Rekapitulace stavby'!K6</f>
        <v>Oprava traťového úseku Hazlov - Aš (km 26,500 - 27,150)</v>
      </c>
      <c r="F7" s="268"/>
      <c r="G7" s="268"/>
      <c r="H7" s="268"/>
      <c r="L7" s="17"/>
    </row>
    <row r="8" spans="2:46" ht="12" customHeight="1">
      <c r="B8" s="17"/>
      <c r="D8" s="108" t="s">
        <v>118</v>
      </c>
      <c r="L8" s="17"/>
    </row>
    <row r="9" spans="2:46" s="1" customFormat="1" ht="16.5" customHeight="1">
      <c r="B9" s="35"/>
      <c r="E9" s="267" t="s">
        <v>476</v>
      </c>
      <c r="F9" s="269"/>
      <c r="G9" s="269"/>
      <c r="H9" s="269"/>
      <c r="I9" s="109"/>
      <c r="L9" s="35"/>
    </row>
    <row r="10" spans="2:46" s="1" customFormat="1" ht="12" customHeight="1">
      <c r="B10" s="35"/>
      <c r="D10" s="108" t="s">
        <v>120</v>
      </c>
      <c r="I10" s="109"/>
      <c r="L10" s="35"/>
    </row>
    <row r="11" spans="2:46" s="1" customFormat="1" ht="36.950000000000003" customHeight="1">
      <c r="B11" s="35"/>
      <c r="E11" s="270" t="s">
        <v>477</v>
      </c>
      <c r="F11" s="269"/>
      <c r="G11" s="269"/>
      <c r="H11" s="269"/>
      <c r="I11" s="109"/>
      <c r="L11" s="35"/>
    </row>
    <row r="12" spans="2:46" s="1" customFormat="1" ht="11.25">
      <c r="B12" s="35"/>
      <c r="I12" s="109"/>
      <c r="L12" s="35"/>
    </row>
    <row r="13" spans="2:46" s="1" customFormat="1" ht="12" customHeight="1">
      <c r="B13" s="35"/>
      <c r="D13" s="108" t="s">
        <v>18</v>
      </c>
      <c r="F13" s="14" t="s">
        <v>1</v>
      </c>
      <c r="I13" s="110" t="s">
        <v>19</v>
      </c>
      <c r="J13" s="14" t="s">
        <v>1</v>
      </c>
      <c r="L13" s="35"/>
    </row>
    <row r="14" spans="2:46" s="1" customFormat="1" ht="12" customHeight="1">
      <c r="B14" s="35"/>
      <c r="D14" s="108" t="s">
        <v>20</v>
      </c>
      <c r="F14" s="14" t="s">
        <v>21</v>
      </c>
      <c r="I14" s="110" t="s">
        <v>22</v>
      </c>
      <c r="J14" s="111" t="str">
        <f>'Rekapitulace stavby'!AN8</f>
        <v>18. 4. 2019</v>
      </c>
      <c r="L14" s="35"/>
    </row>
    <row r="15" spans="2:46" s="1" customFormat="1" ht="10.9" customHeight="1">
      <c r="B15" s="35"/>
      <c r="I15" s="109"/>
      <c r="L15" s="35"/>
    </row>
    <row r="16" spans="2:46" s="1" customFormat="1" ht="12" customHeight="1">
      <c r="B16" s="35"/>
      <c r="D16" s="108" t="s">
        <v>24</v>
      </c>
      <c r="I16" s="110" t="s">
        <v>25</v>
      </c>
      <c r="J16" s="14" t="s">
        <v>26</v>
      </c>
      <c r="L16" s="35"/>
    </row>
    <row r="17" spans="2:12" s="1" customFormat="1" ht="18" customHeight="1">
      <c r="B17" s="35"/>
      <c r="E17" s="14" t="s">
        <v>28</v>
      </c>
      <c r="I17" s="110" t="s">
        <v>29</v>
      </c>
      <c r="J17" s="14" t="s">
        <v>30</v>
      </c>
      <c r="L17" s="35"/>
    </row>
    <row r="18" spans="2:12" s="1" customFormat="1" ht="6.95" customHeight="1">
      <c r="B18" s="35"/>
      <c r="I18" s="109"/>
      <c r="L18" s="35"/>
    </row>
    <row r="19" spans="2:12" s="1" customFormat="1" ht="12" customHeight="1">
      <c r="B19" s="35"/>
      <c r="D19" s="108" t="s">
        <v>31</v>
      </c>
      <c r="I19" s="110" t="s">
        <v>25</v>
      </c>
      <c r="J19" s="27" t="str">
        <f>'Rekapitulace stavby'!AN13</f>
        <v>Vyplň údaj</v>
      </c>
      <c r="L19" s="35"/>
    </row>
    <row r="20" spans="2:12" s="1" customFormat="1" ht="18" customHeight="1">
      <c r="B20" s="35"/>
      <c r="E20" s="271" t="str">
        <f>'Rekapitulace stavby'!E14</f>
        <v>Vyplň údaj</v>
      </c>
      <c r="F20" s="272"/>
      <c r="G20" s="272"/>
      <c r="H20" s="272"/>
      <c r="I20" s="110" t="s">
        <v>29</v>
      </c>
      <c r="J20" s="27" t="str">
        <f>'Rekapitulace stavby'!AN14</f>
        <v>Vyplň údaj</v>
      </c>
      <c r="L20" s="35"/>
    </row>
    <row r="21" spans="2:12" s="1" customFormat="1" ht="6.95" customHeight="1">
      <c r="B21" s="35"/>
      <c r="I21" s="109"/>
      <c r="L21" s="35"/>
    </row>
    <row r="22" spans="2:12" s="1" customFormat="1" ht="12" customHeight="1">
      <c r="B22" s="35"/>
      <c r="D22" s="108" t="s">
        <v>33</v>
      </c>
      <c r="I22" s="110" t="s">
        <v>25</v>
      </c>
      <c r="J22" s="14" t="str">
        <f>IF('Rekapitulace stavby'!AN16="","",'Rekapitulace stavby'!AN16)</f>
        <v/>
      </c>
      <c r="L22" s="35"/>
    </row>
    <row r="23" spans="2:12" s="1" customFormat="1" ht="18" customHeight="1">
      <c r="B23" s="35"/>
      <c r="E23" s="14" t="str">
        <f>IF('Rekapitulace stavby'!E17="","",'Rekapitulace stavby'!E17)</f>
        <v xml:space="preserve"> </v>
      </c>
      <c r="I23" s="110" t="s">
        <v>29</v>
      </c>
      <c r="J23" s="14" t="str">
        <f>IF('Rekapitulace stavby'!AN17="","",'Rekapitulace stavby'!AN17)</f>
        <v/>
      </c>
      <c r="L23" s="35"/>
    </row>
    <row r="24" spans="2:12" s="1" customFormat="1" ht="6.95" customHeight="1">
      <c r="B24" s="35"/>
      <c r="I24" s="109"/>
      <c r="L24" s="35"/>
    </row>
    <row r="25" spans="2:12" s="1" customFormat="1" ht="12" customHeight="1">
      <c r="B25" s="35"/>
      <c r="D25" s="108" t="s">
        <v>36</v>
      </c>
      <c r="I25" s="110" t="s">
        <v>25</v>
      </c>
      <c r="J25" s="14" t="s">
        <v>1</v>
      </c>
      <c r="L25" s="35"/>
    </row>
    <row r="26" spans="2:12" s="1" customFormat="1" ht="18" customHeight="1">
      <c r="B26" s="35"/>
      <c r="E26" s="14" t="s">
        <v>37</v>
      </c>
      <c r="I26" s="110" t="s">
        <v>29</v>
      </c>
      <c r="J26" s="14" t="s">
        <v>1</v>
      </c>
      <c r="L26" s="35"/>
    </row>
    <row r="27" spans="2:12" s="1" customFormat="1" ht="6.95" customHeight="1">
      <c r="B27" s="35"/>
      <c r="I27" s="109"/>
      <c r="L27" s="35"/>
    </row>
    <row r="28" spans="2:12" s="1" customFormat="1" ht="12" customHeight="1">
      <c r="B28" s="35"/>
      <c r="D28" s="108" t="s">
        <v>38</v>
      </c>
      <c r="I28" s="109"/>
      <c r="L28" s="35"/>
    </row>
    <row r="29" spans="2:12" s="7" customFormat="1" ht="16.5" customHeight="1">
      <c r="B29" s="112"/>
      <c r="E29" s="273" t="s">
        <v>1</v>
      </c>
      <c r="F29" s="273"/>
      <c r="G29" s="273"/>
      <c r="H29" s="273"/>
      <c r="I29" s="113"/>
      <c r="L29" s="112"/>
    </row>
    <row r="30" spans="2:12" s="1" customFormat="1" ht="6.95" customHeight="1">
      <c r="B30" s="35"/>
      <c r="I30" s="109"/>
      <c r="L30" s="35"/>
    </row>
    <row r="31" spans="2:12" s="1" customFormat="1" ht="6.95" customHeight="1">
      <c r="B31" s="35"/>
      <c r="D31" s="53"/>
      <c r="E31" s="53"/>
      <c r="F31" s="53"/>
      <c r="G31" s="53"/>
      <c r="H31" s="53"/>
      <c r="I31" s="114"/>
      <c r="J31" s="53"/>
      <c r="K31" s="53"/>
      <c r="L31" s="35"/>
    </row>
    <row r="32" spans="2:12" s="1" customFormat="1" ht="25.35" customHeight="1">
      <c r="B32" s="35"/>
      <c r="D32" s="115" t="s">
        <v>39</v>
      </c>
      <c r="I32" s="109"/>
      <c r="J32" s="116">
        <f>ROUND(J85, 2)</f>
        <v>0</v>
      </c>
      <c r="L32" s="35"/>
    </row>
    <row r="33" spans="2:12" s="1" customFormat="1" ht="6.95" customHeight="1">
      <c r="B33" s="35"/>
      <c r="D33" s="53"/>
      <c r="E33" s="53"/>
      <c r="F33" s="53"/>
      <c r="G33" s="53"/>
      <c r="H33" s="53"/>
      <c r="I33" s="114"/>
      <c r="J33" s="53"/>
      <c r="K33" s="53"/>
      <c r="L33" s="35"/>
    </row>
    <row r="34" spans="2:12" s="1" customFormat="1" ht="14.45" customHeight="1">
      <c r="B34" s="35"/>
      <c r="F34" s="117" t="s">
        <v>41</v>
      </c>
      <c r="I34" s="118" t="s">
        <v>40</v>
      </c>
      <c r="J34" s="117" t="s">
        <v>42</v>
      </c>
      <c r="L34" s="35"/>
    </row>
    <row r="35" spans="2:12" s="1" customFormat="1" ht="14.45" customHeight="1">
      <c r="B35" s="35"/>
      <c r="D35" s="108" t="s">
        <v>43</v>
      </c>
      <c r="E35" s="108" t="s">
        <v>44</v>
      </c>
      <c r="F35" s="119">
        <f>ROUND((SUM(BE85:BE168)),  2)</f>
        <v>0</v>
      </c>
      <c r="I35" s="120">
        <v>0.21</v>
      </c>
      <c r="J35" s="119">
        <f>ROUND(((SUM(BE85:BE168))*I35),  2)</f>
        <v>0</v>
      </c>
      <c r="L35" s="35"/>
    </row>
    <row r="36" spans="2:12" s="1" customFormat="1" ht="14.45" customHeight="1">
      <c r="B36" s="35"/>
      <c r="E36" s="108" t="s">
        <v>45</v>
      </c>
      <c r="F36" s="119">
        <f>ROUND((SUM(BF85:BF168)),  2)</f>
        <v>0</v>
      </c>
      <c r="I36" s="120">
        <v>0.15</v>
      </c>
      <c r="J36" s="119">
        <f>ROUND(((SUM(BF85:BF168))*I36),  2)</f>
        <v>0</v>
      </c>
      <c r="L36" s="35"/>
    </row>
    <row r="37" spans="2:12" s="1" customFormat="1" ht="14.45" hidden="1" customHeight="1">
      <c r="B37" s="35"/>
      <c r="E37" s="108" t="s">
        <v>46</v>
      </c>
      <c r="F37" s="119">
        <f>ROUND((SUM(BG85:BG168)),  2)</f>
        <v>0</v>
      </c>
      <c r="I37" s="120">
        <v>0.21</v>
      </c>
      <c r="J37" s="119">
        <f>0</f>
        <v>0</v>
      </c>
      <c r="L37" s="35"/>
    </row>
    <row r="38" spans="2:12" s="1" customFormat="1" ht="14.45" hidden="1" customHeight="1">
      <c r="B38" s="35"/>
      <c r="E38" s="108" t="s">
        <v>47</v>
      </c>
      <c r="F38" s="119">
        <f>ROUND((SUM(BH85:BH168)),  2)</f>
        <v>0</v>
      </c>
      <c r="I38" s="120">
        <v>0.15</v>
      </c>
      <c r="J38" s="119">
        <f>0</f>
        <v>0</v>
      </c>
      <c r="L38" s="35"/>
    </row>
    <row r="39" spans="2:12" s="1" customFormat="1" ht="14.45" hidden="1" customHeight="1">
      <c r="B39" s="35"/>
      <c r="E39" s="108" t="s">
        <v>48</v>
      </c>
      <c r="F39" s="119">
        <f>ROUND((SUM(BI85:BI168)),  2)</f>
        <v>0</v>
      </c>
      <c r="I39" s="120">
        <v>0</v>
      </c>
      <c r="J39" s="119">
        <f>0</f>
        <v>0</v>
      </c>
      <c r="L39" s="35"/>
    </row>
    <row r="40" spans="2:12" s="1" customFormat="1" ht="6.95" customHeight="1">
      <c r="B40" s="35"/>
      <c r="I40" s="109"/>
      <c r="L40" s="35"/>
    </row>
    <row r="41" spans="2:12" s="1" customFormat="1" ht="25.35" customHeight="1">
      <c r="B41" s="35"/>
      <c r="C41" s="121"/>
      <c r="D41" s="122" t="s">
        <v>49</v>
      </c>
      <c r="E41" s="123"/>
      <c r="F41" s="123"/>
      <c r="G41" s="124" t="s">
        <v>50</v>
      </c>
      <c r="H41" s="125" t="s">
        <v>51</v>
      </c>
      <c r="I41" s="126"/>
      <c r="J41" s="127">
        <f>SUM(J32:J39)</f>
        <v>0</v>
      </c>
      <c r="K41" s="128"/>
      <c r="L41" s="35"/>
    </row>
    <row r="42" spans="2:12" s="1" customFormat="1" ht="14.45" customHeight="1">
      <c r="B42" s="129"/>
      <c r="C42" s="130"/>
      <c r="D42" s="130"/>
      <c r="E42" s="130"/>
      <c r="F42" s="130"/>
      <c r="G42" s="130"/>
      <c r="H42" s="130"/>
      <c r="I42" s="131"/>
      <c r="J42" s="130"/>
      <c r="K42" s="130"/>
      <c r="L42" s="35"/>
    </row>
    <row r="46" spans="2:12" s="1" customFormat="1" ht="6.95" customHeight="1">
      <c r="B46" s="132"/>
      <c r="C46" s="133"/>
      <c r="D46" s="133"/>
      <c r="E46" s="133"/>
      <c r="F46" s="133"/>
      <c r="G46" s="133"/>
      <c r="H46" s="133"/>
      <c r="I46" s="134"/>
      <c r="J46" s="133"/>
      <c r="K46" s="133"/>
      <c r="L46" s="35"/>
    </row>
    <row r="47" spans="2:12" s="1" customFormat="1" ht="24.95" customHeight="1">
      <c r="B47" s="31"/>
      <c r="C47" s="20" t="s">
        <v>122</v>
      </c>
      <c r="D47" s="32"/>
      <c r="E47" s="32"/>
      <c r="F47" s="32"/>
      <c r="G47" s="32"/>
      <c r="H47" s="32"/>
      <c r="I47" s="109"/>
      <c r="J47" s="32"/>
      <c r="K47" s="32"/>
      <c r="L47" s="35"/>
    </row>
    <row r="48" spans="2:12" s="1" customFormat="1" ht="6.95" customHeight="1">
      <c r="B48" s="31"/>
      <c r="C48" s="32"/>
      <c r="D48" s="32"/>
      <c r="E48" s="32"/>
      <c r="F48" s="32"/>
      <c r="G48" s="32"/>
      <c r="H48" s="32"/>
      <c r="I48" s="109"/>
      <c r="J48" s="32"/>
      <c r="K48" s="32"/>
      <c r="L48" s="35"/>
    </row>
    <row r="49" spans="2:47" s="1" customFormat="1" ht="12" customHeight="1">
      <c r="B49" s="31"/>
      <c r="C49" s="26" t="s">
        <v>16</v>
      </c>
      <c r="D49" s="32"/>
      <c r="E49" s="32"/>
      <c r="F49" s="32"/>
      <c r="G49" s="32"/>
      <c r="H49" s="32"/>
      <c r="I49" s="109"/>
      <c r="J49" s="32"/>
      <c r="K49" s="32"/>
      <c r="L49" s="35"/>
    </row>
    <row r="50" spans="2:47" s="1" customFormat="1" ht="16.5" customHeight="1">
      <c r="B50" s="31"/>
      <c r="C50" s="32"/>
      <c r="D50" s="32"/>
      <c r="E50" s="274" t="str">
        <f>E7</f>
        <v>Oprava traťového úseku Hazlov - Aš (km 26,500 - 27,150)</v>
      </c>
      <c r="F50" s="275"/>
      <c r="G50" s="275"/>
      <c r="H50" s="275"/>
      <c r="I50" s="109"/>
      <c r="J50" s="32"/>
      <c r="K50" s="32"/>
      <c r="L50" s="35"/>
    </row>
    <row r="51" spans="2:47" ht="12" customHeight="1">
      <c r="B51" s="18"/>
      <c r="C51" s="26" t="s">
        <v>118</v>
      </c>
      <c r="D51" s="19"/>
      <c r="E51" s="19"/>
      <c r="F51" s="19"/>
      <c r="G51" s="19"/>
      <c r="H51" s="19"/>
      <c r="J51" s="19"/>
      <c r="K51" s="19"/>
      <c r="L51" s="17"/>
    </row>
    <row r="52" spans="2:47" s="1" customFormat="1" ht="16.5" customHeight="1">
      <c r="B52" s="31"/>
      <c r="C52" s="32"/>
      <c r="D52" s="32"/>
      <c r="E52" s="274" t="s">
        <v>476</v>
      </c>
      <c r="F52" s="241"/>
      <c r="G52" s="241"/>
      <c r="H52" s="241"/>
      <c r="I52" s="109"/>
      <c r="J52" s="32"/>
      <c r="K52" s="32"/>
      <c r="L52" s="35"/>
    </row>
    <row r="53" spans="2:47" s="1" customFormat="1" ht="12" customHeight="1">
      <c r="B53" s="31"/>
      <c r="C53" s="26" t="s">
        <v>120</v>
      </c>
      <c r="D53" s="32"/>
      <c r="E53" s="32"/>
      <c r="F53" s="32"/>
      <c r="G53" s="32"/>
      <c r="H53" s="32"/>
      <c r="I53" s="109"/>
      <c r="J53" s="32"/>
      <c r="K53" s="32"/>
      <c r="L53" s="35"/>
    </row>
    <row r="54" spans="2:47" s="1" customFormat="1" ht="16.5" customHeight="1">
      <c r="B54" s="31"/>
      <c r="C54" s="32"/>
      <c r="D54" s="32"/>
      <c r="E54" s="242" t="str">
        <f>E11</f>
        <v xml:space="preserve">A.2.1 - Práce na ŽSv </v>
      </c>
      <c r="F54" s="241"/>
      <c r="G54" s="241"/>
      <c r="H54" s="241"/>
      <c r="I54" s="109"/>
      <c r="J54" s="32"/>
      <c r="K54" s="32"/>
      <c r="L54" s="35"/>
    </row>
    <row r="55" spans="2:47" s="1" customFormat="1" ht="6.95" customHeight="1">
      <c r="B55" s="31"/>
      <c r="C55" s="32"/>
      <c r="D55" s="32"/>
      <c r="E55" s="32"/>
      <c r="F55" s="32"/>
      <c r="G55" s="32"/>
      <c r="H55" s="32"/>
      <c r="I55" s="109"/>
      <c r="J55" s="32"/>
      <c r="K55" s="32"/>
      <c r="L55" s="35"/>
    </row>
    <row r="56" spans="2:47" s="1" customFormat="1" ht="12" customHeight="1">
      <c r="B56" s="31"/>
      <c r="C56" s="26" t="s">
        <v>20</v>
      </c>
      <c r="D56" s="32"/>
      <c r="E56" s="32"/>
      <c r="F56" s="24" t="str">
        <f>F14</f>
        <v>Hazlov - Aš</v>
      </c>
      <c r="G56" s="32"/>
      <c r="H56" s="32"/>
      <c r="I56" s="110" t="s">
        <v>22</v>
      </c>
      <c r="J56" s="52" t="str">
        <f>IF(J14="","",J14)</f>
        <v>18. 4. 2019</v>
      </c>
      <c r="K56" s="32"/>
      <c r="L56" s="35"/>
    </row>
    <row r="57" spans="2:47" s="1" customFormat="1" ht="6.95" customHeight="1">
      <c r="B57" s="31"/>
      <c r="C57" s="32"/>
      <c r="D57" s="32"/>
      <c r="E57" s="32"/>
      <c r="F57" s="32"/>
      <c r="G57" s="32"/>
      <c r="H57" s="32"/>
      <c r="I57" s="109"/>
      <c r="J57" s="32"/>
      <c r="K57" s="32"/>
      <c r="L57" s="35"/>
    </row>
    <row r="58" spans="2:47" s="1" customFormat="1" ht="13.7" customHeight="1">
      <c r="B58" s="31"/>
      <c r="C58" s="26" t="s">
        <v>24</v>
      </c>
      <c r="D58" s="32"/>
      <c r="E58" s="32"/>
      <c r="F58" s="24" t="str">
        <f>E17</f>
        <v>SŽDC, s.o.; OŘ UNL - ST K. Vary</v>
      </c>
      <c r="G58" s="32"/>
      <c r="H58" s="32"/>
      <c r="I58" s="110" t="s">
        <v>33</v>
      </c>
      <c r="J58" s="29" t="str">
        <f>E23</f>
        <v xml:space="preserve"> </v>
      </c>
      <c r="K58" s="32"/>
      <c r="L58" s="35"/>
    </row>
    <row r="59" spans="2:47" s="1" customFormat="1" ht="13.7" customHeight="1">
      <c r="B59" s="31"/>
      <c r="C59" s="26" t="s">
        <v>31</v>
      </c>
      <c r="D59" s="32"/>
      <c r="E59" s="32"/>
      <c r="F59" s="24" t="str">
        <f>IF(E20="","",E20)</f>
        <v>Vyplň údaj</v>
      </c>
      <c r="G59" s="32"/>
      <c r="H59" s="32"/>
      <c r="I59" s="110" t="s">
        <v>36</v>
      </c>
      <c r="J59" s="29" t="str">
        <f>E26</f>
        <v>Monika Roztočilová</v>
      </c>
      <c r="K59" s="32"/>
      <c r="L59" s="35"/>
    </row>
    <row r="60" spans="2:47" s="1" customFormat="1" ht="10.35" customHeight="1">
      <c r="B60" s="31"/>
      <c r="C60" s="32"/>
      <c r="D60" s="32"/>
      <c r="E60" s="32"/>
      <c r="F60" s="32"/>
      <c r="G60" s="32"/>
      <c r="H60" s="32"/>
      <c r="I60" s="109"/>
      <c r="J60" s="32"/>
      <c r="K60" s="32"/>
      <c r="L60" s="35"/>
    </row>
    <row r="61" spans="2:47" s="1" customFormat="1" ht="29.25" customHeight="1">
      <c r="B61" s="31"/>
      <c r="C61" s="135" t="s">
        <v>123</v>
      </c>
      <c r="D61" s="136"/>
      <c r="E61" s="136"/>
      <c r="F61" s="136"/>
      <c r="G61" s="136"/>
      <c r="H61" s="136"/>
      <c r="I61" s="137"/>
      <c r="J61" s="138" t="s">
        <v>124</v>
      </c>
      <c r="K61" s="136"/>
      <c r="L61" s="35"/>
    </row>
    <row r="62" spans="2:47" s="1" customFormat="1" ht="10.35" customHeight="1">
      <c r="B62" s="31"/>
      <c r="C62" s="32"/>
      <c r="D62" s="32"/>
      <c r="E62" s="32"/>
      <c r="F62" s="32"/>
      <c r="G62" s="32"/>
      <c r="H62" s="32"/>
      <c r="I62" s="109"/>
      <c r="J62" s="32"/>
      <c r="K62" s="32"/>
      <c r="L62" s="35"/>
    </row>
    <row r="63" spans="2:47" s="1" customFormat="1" ht="22.9" customHeight="1">
      <c r="B63" s="31"/>
      <c r="C63" s="139" t="s">
        <v>125</v>
      </c>
      <c r="D63" s="32"/>
      <c r="E63" s="32"/>
      <c r="F63" s="32"/>
      <c r="G63" s="32"/>
      <c r="H63" s="32"/>
      <c r="I63" s="109"/>
      <c r="J63" s="70">
        <f>J85</f>
        <v>0</v>
      </c>
      <c r="K63" s="32"/>
      <c r="L63" s="35"/>
      <c r="AU63" s="14" t="s">
        <v>126</v>
      </c>
    </row>
    <row r="64" spans="2:47" s="1" customFormat="1" ht="21.75" customHeight="1">
      <c r="B64" s="31"/>
      <c r="C64" s="32"/>
      <c r="D64" s="32"/>
      <c r="E64" s="32"/>
      <c r="F64" s="32"/>
      <c r="G64" s="32"/>
      <c r="H64" s="32"/>
      <c r="I64" s="109"/>
      <c r="J64" s="32"/>
      <c r="K64" s="32"/>
      <c r="L64" s="35"/>
    </row>
    <row r="65" spans="2:12" s="1" customFormat="1" ht="6.95" customHeight="1">
      <c r="B65" s="43"/>
      <c r="C65" s="44"/>
      <c r="D65" s="44"/>
      <c r="E65" s="44"/>
      <c r="F65" s="44"/>
      <c r="G65" s="44"/>
      <c r="H65" s="44"/>
      <c r="I65" s="131"/>
      <c r="J65" s="44"/>
      <c r="K65" s="44"/>
      <c r="L65" s="35"/>
    </row>
    <row r="69" spans="2:12" s="1" customFormat="1" ht="6.95" customHeight="1">
      <c r="B69" s="45"/>
      <c r="C69" s="46"/>
      <c r="D69" s="46"/>
      <c r="E69" s="46"/>
      <c r="F69" s="46"/>
      <c r="G69" s="46"/>
      <c r="H69" s="46"/>
      <c r="I69" s="134"/>
      <c r="J69" s="46"/>
      <c r="K69" s="46"/>
      <c r="L69" s="35"/>
    </row>
    <row r="70" spans="2:12" s="1" customFormat="1" ht="24.95" customHeight="1">
      <c r="B70" s="31"/>
      <c r="C70" s="20" t="s">
        <v>127</v>
      </c>
      <c r="D70" s="32"/>
      <c r="E70" s="32"/>
      <c r="F70" s="32"/>
      <c r="G70" s="32"/>
      <c r="H70" s="32"/>
      <c r="I70" s="109"/>
      <c r="J70" s="32"/>
      <c r="K70" s="32"/>
      <c r="L70" s="35"/>
    </row>
    <row r="71" spans="2:12" s="1" customFormat="1" ht="6.95" customHeight="1">
      <c r="B71" s="31"/>
      <c r="C71" s="32"/>
      <c r="D71" s="32"/>
      <c r="E71" s="32"/>
      <c r="F71" s="32"/>
      <c r="G71" s="32"/>
      <c r="H71" s="32"/>
      <c r="I71" s="109"/>
      <c r="J71" s="32"/>
      <c r="K71" s="32"/>
      <c r="L71" s="35"/>
    </row>
    <row r="72" spans="2:12" s="1" customFormat="1" ht="12" customHeight="1">
      <c r="B72" s="31"/>
      <c r="C72" s="26" t="s">
        <v>16</v>
      </c>
      <c r="D72" s="32"/>
      <c r="E72" s="32"/>
      <c r="F72" s="32"/>
      <c r="G72" s="32"/>
      <c r="H72" s="32"/>
      <c r="I72" s="109"/>
      <c r="J72" s="32"/>
      <c r="K72" s="32"/>
      <c r="L72" s="35"/>
    </row>
    <row r="73" spans="2:12" s="1" customFormat="1" ht="16.5" customHeight="1">
      <c r="B73" s="31"/>
      <c r="C73" s="32"/>
      <c r="D73" s="32"/>
      <c r="E73" s="274" t="str">
        <f>E7</f>
        <v>Oprava traťového úseku Hazlov - Aš (km 26,500 - 27,150)</v>
      </c>
      <c r="F73" s="275"/>
      <c r="G73" s="275"/>
      <c r="H73" s="275"/>
      <c r="I73" s="109"/>
      <c r="J73" s="32"/>
      <c r="K73" s="32"/>
      <c r="L73" s="35"/>
    </row>
    <row r="74" spans="2:12" ht="12" customHeight="1">
      <c r="B74" s="18"/>
      <c r="C74" s="26" t="s">
        <v>118</v>
      </c>
      <c r="D74" s="19"/>
      <c r="E74" s="19"/>
      <c r="F74" s="19"/>
      <c r="G74" s="19"/>
      <c r="H74" s="19"/>
      <c r="J74" s="19"/>
      <c r="K74" s="19"/>
      <c r="L74" s="17"/>
    </row>
    <row r="75" spans="2:12" s="1" customFormat="1" ht="16.5" customHeight="1">
      <c r="B75" s="31"/>
      <c r="C75" s="32"/>
      <c r="D75" s="32"/>
      <c r="E75" s="274" t="s">
        <v>476</v>
      </c>
      <c r="F75" s="241"/>
      <c r="G75" s="241"/>
      <c r="H75" s="241"/>
      <c r="I75" s="109"/>
      <c r="J75" s="32"/>
      <c r="K75" s="32"/>
      <c r="L75" s="35"/>
    </row>
    <row r="76" spans="2:12" s="1" customFormat="1" ht="12" customHeight="1">
      <c r="B76" s="31"/>
      <c r="C76" s="26" t="s">
        <v>120</v>
      </c>
      <c r="D76" s="32"/>
      <c r="E76" s="32"/>
      <c r="F76" s="32"/>
      <c r="G76" s="32"/>
      <c r="H76" s="32"/>
      <c r="I76" s="109"/>
      <c r="J76" s="32"/>
      <c r="K76" s="32"/>
      <c r="L76" s="35"/>
    </row>
    <row r="77" spans="2:12" s="1" customFormat="1" ht="16.5" customHeight="1">
      <c r="B77" s="31"/>
      <c r="C77" s="32"/>
      <c r="D77" s="32"/>
      <c r="E77" s="242" t="str">
        <f>E11</f>
        <v xml:space="preserve">A.2.1 - Práce na ŽSv </v>
      </c>
      <c r="F77" s="241"/>
      <c r="G77" s="241"/>
      <c r="H77" s="241"/>
      <c r="I77" s="109"/>
      <c r="J77" s="32"/>
      <c r="K77" s="32"/>
      <c r="L77" s="35"/>
    </row>
    <row r="78" spans="2:12" s="1" customFormat="1" ht="6.95" customHeight="1">
      <c r="B78" s="31"/>
      <c r="C78" s="32"/>
      <c r="D78" s="32"/>
      <c r="E78" s="32"/>
      <c r="F78" s="32"/>
      <c r="G78" s="32"/>
      <c r="H78" s="32"/>
      <c r="I78" s="109"/>
      <c r="J78" s="32"/>
      <c r="K78" s="32"/>
      <c r="L78" s="35"/>
    </row>
    <row r="79" spans="2:12" s="1" customFormat="1" ht="12" customHeight="1">
      <c r="B79" s="31"/>
      <c r="C79" s="26" t="s">
        <v>20</v>
      </c>
      <c r="D79" s="32"/>
      <c r="E79" s="32"/>
      <c r="F79" s="24" t="str">
        <f>F14</f>
        <v>Hazlov - Aš</v>
      </c>
      <c r="G79" s="32"/>
      <c r="H79" s="32"/>
      <c r="I79" s="110" t="s">
        <v>22</v>
      </c>
      <c r="J79" s="52" t="str">
        <f>IF(J14="","",J14)</f>
        <v>18. 4. 2019</v>
      </c>
      <c r="K79" s="32"/>
      <c r="L79" s="35"/>
    </row>
    <row r="80" spans="2:12" s="1" customFormat="1" ht="6.95" customHeight="1">
      <c r="B80" s="31"/>
      <c r="C80" s="32"/>
      <c r="D80" s="32"/>
      <c r="E80" s="32"/>
      <c r="F80" s="32"/>
      <c r="G80" s="32"/>
      <c r="H80" s="32"/>
      <c r="I80" s="109"/>
      <c r="J80" s="32"/>
      <c r="K80" s="32"/>
      <c r="L80" s="35"/>
    </row>
    <row r="81" spans="2:65" s="1" customFormat="1" ht="13.7" customHeight="1">
      <c r="B81" s="31"/>
      <c r="C81" s="26" t="s">
        <v>24</v>
      </c>
      <c r="D81" s="32"/>
      <c r="E81" s="32"/>
      <c r="F81" s="24" t="str">
        <f>E17</f>
        <v>SŽDC, s.o.; OŘ UNL - ST K. Vary</v>
      </c>
      <c r="G81" s="32"/>
      <c r="H81" s="32"/>
      <c r="I81" s="110" t="s">
        <v>33</v>
      </c>
      <c r="J81" s="29" t="str">
        <f>E23</f>
        <v xml:space="preserve"> </v>
      </c>
      <c r="K81" s="32"/>
      <c r="L81" s="35"/>
    </row>
    <row r="82" spans="2:65" s="1" customFormat="1" ht="13.7" customHeight="1">
      <c r="B82" s="31"/>
      <c r="C82" s="26" t="s">
        <v>31</v>
      </c>
      <c r="D82" s="32"/>
      <c r="E82" s="32"/>
      <c r="F82" s="24" t="str">
        <f>IF(E20="","",E20)</f>
        <v>Vyplň údaj</v>
      </c>
      <c r="G82" s="32"/>
      <c r="H82" s="32"/>
      <c r="I82" s="110" t="s">
        <v>36</v>
      </c>
      <c r="J82" s="29" t="str">
        <f>E26</f>
        <v>Monika Roztočilová</v>
      </c>
      <c r="K82" s="32"/>
      <c r="L82" s="35"/>
    </row>
    <row r="83" spans="2:65" s="1" customFormat="1" ht="10.35" customHeight="1">
      <c r="B83" s="31"/>
      <c r="C83" s="32"/>
      <c r="D83" s="32"/>
      <c r="E83" s="32"/>
      <c r="F83" s="32"/>
      <c r="G83" s="32"/>
      <c r="H83" s="32"/>
      <c r="I83" s="109"/>
      <c r="J83" s="32"/>
      <c r="K83" s="32"/>
      <c r="L83" s="35"/>
    </row>
    <row r="84" spans="2:65" s="8" customFormat="1" ht="29.25" customHeight="1">
      <c r="B84" s="140"/>
      <c r="C84" s="141" t="s">
        <v>128</v>
      </c>
      <c r="D84" s="142" t="s">
        <v>58</v>
      </c>
      <c r="E84" s="142" t="s">
        <v>54</v>
      </c>
      <c r="F84" s="142" t="s">
        <v>55</v>
      </c>
      <c r="G84" s="142" t="s">
        <v>129</v>
      </c>
      <c r="H84" s="142" t="s">
        <v>130</v>
      </c>
      <c r="I84" s="143" t="s">
        <v>131</v>
      </c>
      <c r="J84" s="142" t="s">
        <v>124</v>
      </c>
      <c r="K84" s="144" t="s">
        <v>132</v>
      </c>
      <c r="L84" s="145"/>
      <c r="M84" s="61" t="s">
        <v>1</v>
      </c>
      <c r="N84" s="62" t="s">
        <v>43</v>
      </c>
      <c r="O84" s="62" t="s">
        <v>133</v>
      </c>
      <c r="P84" s="62" t="s">
        <v>134</v>
      </c>
      <c r="Q84" s="62" t="s">
        <v>135</v>
      </c>
      <c r="R84" s="62" t="s">
        <v>136</v>
      </c>
      <c r="S84" s="62" t="s">
        <v>137</v>
      </c>
      <c r="T84" s="63" t="s">
        <v>138</v>
      </c>
    </row>
    <row r="85" spans="2:65" s="1" customFormat="1" ht="22.9" customHeight="1">
      <c r="B85" s="31"/>
      <c r="C85" s="68" t="s">
        <v>139</v>
      </c>
      <c r="D85" s="32"/>
      <c r="E85" s="32"/>
      <c r="F85" s="32"/>
      <c r="G85" s="32"/>
      <c r="H85" s="32"/>
      <c r="I85" s="109"/>
      <c r="J85" s="146">
        <f>BK85</f>
        <v>0</v>
      </c>
      <c r="K85" s="32"/>
      <c r="L85" s="35"/>
      <c r="M85" s="64"/>
      <c r="N85" s="65"/>
      <c r="O85" s="65"/>
      <c r="P85" s="147">
        <f>SUM(P86:P168)</f>
        <v>0</v>
      </c>
      <c r="Q85" s="65"/>
      <c r="R85" s="147">
        <f>SUM(R86:R168)</f>
        <v>183.51888000000002</v>
      </c>
      <c r="S85" s="65"/>
      <c r="T85" s="148">
        <f>SUM(T86:T168)</f>
        <v>0</v>
      </c>
      <c r="AT85" s="14" t="s">
        <v>72</v>
      </c>
      <c r="AU85" s="14" t="s">
        <v>126</v>
      </c>
      <c r="BK85" s="149">
        <f>SUM(BK86:BK168)</f>
        <v>0</v>
      </c>
    </row>
    <row r="86" spans="2:65" s="1" customFormat="1" ht="22.5" customHeight="1">
      <c r="B86" s="31"/>
      <c r="C86" s="150" t="s">
        <v>80</v>
      </c>
      <c r="D86" s="150" t="s">
        <v>140</v>
      </c>
      <c r="E86" s="151" t="s">
        <v>141</v>
      </c>
      <c r="F86" s="152" t="s">
        <v>142</v>
      </c>
      <c r="G86" s="153" t="s">
        <v>143</v>
      </c>
      <c r="H86" s="154">
        <v>30</v>
      </c>
      <c r="I86" s="155"/>
      <c r="J86" s="156">
        <f>ROUND(I86*H86,2)</f>
        <v>0</v>
      </c>
      <c r="K86" s="152" t="s">
        <v>144</v>
      </c>
      <c r="L86" s="35"/>
      <c r="M86" s="157" t="s">
        <v>1</v>
      </c>
      <c r="N86" s="158" t="s">
        <v>44</v>
      </c>
      <c r="O86" s="57"/>
      <c r="P86" s="159">
        <f>O86*H86</f>
        <v>0</v>
      </c>
      <c r="Q86" s="159">
        <v>0</v>
      </c>
      <c r="R86" s="159">
        <f>Q86*H86</f>
        <v>0</v>
      </c>
      <c r="S86" s="159">
        <v>0</v>
      </c>
      <c r="T86" s="160">
        <f>S86*H86</f>
        <v>0</v>
      </c>
      <c r="AR86" s="14" t="s">
        <v>145</v>
      </c>
      <c r="AT86" s="14" t="s">
        <v>140</v>
      </c>
      <c r="AU86" s="14" t="s">
        <v>73</v>
      </c>
      <c r="AY86" s="14" t="s">
        <v>146</v>
      </c>
      <c r="BE86" s="161">
        <f>IF(N86="základní",J86,0)</f>
        <v>0</v>
      </c>
      <c r="BF86" s="161">
        <f>IF(N86="snížená",J86,0)</f>
        <v>0</v>
      </c>
      <c r="BG86" s="161">
        <f>IF(N86="zákl. přenesená",J86,0)</f>
        <v>0</v>
      </c>
      <c r="BH86" s="161">
        <f>IF(N86="sníž. přenesená",J86,0)</f>
        <v>0</v>
      </c>
      <c r="BI86" s="161">
        <f>IF(N86="nulová",J86,0)</f>
        <v>0</v>
      </c>
      <c r="BJ86" s="14" t="s">
        <v>80</v>
      </c>
      <c r="BK86" s="161">
        <f>ROUND(I86*H86,2)</f>
        <v>0</v>
      </c>
      <c r="BL86" s="14" t="s">
        <v>145</v>
      </c>
      <c r="BM86" s="14" t="s">
        <v>478</v>
      </c>
    </row>
    <row r="87" spans="2:65" s="1" customFormat="1" ht="29.25">
      <c r="B87" s="31"/>
      <c r="C87" s="32"/>
      <c r="D87" s="162" t="s">
        <v>148</v>
      </c>
      <c r="E87" s="32"/>
      <c r="F87" s="163" t="s">
        <v>149</v>
      </c>
      <c r="G87" s="32"/>
      <c r="H87" s="32"/>
      <c r="I87" s="109"/>
      <c r="J87" s="32"/>
      <c r="K87" s="32"/>
      <c r="L87" s="35"/>
      <c r="M87" s="164"/>
      <c r="N87" s="57"/>
      <c r="O87" s="57"/>
      <c r="P87" s="57"/>
      <c r="Q87" s="57"/>
      <c r="R87" s="57"/>
      <c r="S87" s="57"/>
      <c r="T87" s="58"/>
      <c r="AT87" s="14" t="s">
        <v>148</v>
      </c>
      <c r="AU87" s="14" t="s">
        <v>73</v>
      </c>
    </row>
    <row r="88" spans="2:65" s="1" customFormat="1" ht="48.75">
      <c r="B88" s="31"/>
      <c r="C88" s="32"/>
      <c r="D88" s="162" t="s">
        <v>150</v>
      </c>
      <c r="E88" s="32"/>
      <c r="F88" s="165" t="s">
        <v>479</v>
      </c>
      <c r="G88" s="32"/>
      <c r="H88" s="32"/>
      <c r="I88" s="109"/>
      <c r="J88" s="32"/>
      <c r="K88" s="32"/>
      <c r="L88" s="35"/>
      <c r="M88" s="164"/>
      <c r="N88" s="57"/>
      <c r="O88" s="57"/>
      <c r="P88" s="57"/>
      <c r="Q88" s="57"/>
      <c r="R88" s="57"/>
      <c r="S88" s="57"/>
      <c r="T88" s="58"/>
      <c r="AT88" s="14" t="s">
        <v>150</v>
      </c>
      <c r="AU88" s="14" t="s">
        <v>73</v>
      </c>
    </row>
    <row r="89" spans="2:65" s="1" customFormat="1" ht="22.5" customHeight="1">
      <c r="B89" s="31"/>
      <c r="C89" s="150" t="s">
        <v>82</v>
      </c>
      <c r="D89" s="150" t="s">
        <v>140</v>
      </c>
      <c r="E89" s="151" t="s">
        <v>480</v>
      </c>
      <c r="F89" s="152" t="s">
        <v>481</v>
      </c>
      <c r="G89" s="153" t="s">
        <v>253</v>
      </c>
      <c r="H89" s="154">
        <v>43.75</v>
      </c>
      <c r="I89" s="155"/>
      <c r="J89" s="156">
        <f>ROUND(I89*H89,2)</f>
        <v>0</v>
      </c>
      <c r="K89" s="152" t="s">
        <v>144</v>
      </c>
      <c r="L89" s="35"/>
      <c r="M89" s="157" t="s">
        <v>1</v>
      </c>
      <c r="N89" s="158" t="s">
        <v>44</v>
      </c>
      <c r="O89" s="57"/>
      <c r="P89" s="159">
        <f>O89*H89</f>
        <v>0</v>
      </c>
      <c r="Q89" s="159">
        <v>0</v>
      </c>
      <c r="R89" s="159">
        <f>Q89*H89</f>
        <v>0</v>
      </c>
      <c r="S89" s="159">
        <v>0</v>
      </c>
      <c r="T89" s="160">
        <f>S89*H89</f>
        <v>0</v>
      </c>
      <c r="AR89" s="14" t="s">
        <v>145</v>
      </c>
      <c r="AT89" s="14" t="s">
        <v>140</v>
      </c>
      <c r="AU89" s="14" t="s">
        <v>73</v>
      </c>
      <c r="AY89" s="14" t="s">
        <v>146</v>
      </c>
      <c r="BE89" s="161">
        <f>IF(N89="základní",J89,0)</f>
        <v>0</v>
      </c>
      <c r="BF89" s="161">
        <f>IF(N89="snížená",J89,0)</f>
        <v>0</v>
      </c>
      <c r="BG89" s="161">
        <f>IF(N89="zákl. přenesená",J89,0)</f>
        <v>0</v>
      </c>
      <c r="BH89" s="161">
        <f>IF(N89="sníž. přenesená",J89,0)</f>
        <v>0</v>
      </c>
      <c r="BI89" s="161">
        <f>IF(N89="nulová",J89,0)</f>
        <v>0</v>
      </c>
      <c r="BJ89" s="14" t="s">
        <v>80</v>
      </c>
      <c r="BK89" s="161">
        <f>ROUND(I89*H89,2)</f>
        <v>0</v>
      </c>
      <c r="BL89" s="14" t="s">
        <v>145</v>
      </c>
      <c r="BM89" s="14" t="s">
        <v>482</v>
      </c>
    </row>
    <row r="90" spans="2:65" s="1" customFormat="1" ht="19.5">
      <c r="B90" s="31"/>
      <c r="C90" s="32"/>
      <c r="D90" s="162" t="s">
        <v>148</v>
      </c>
      <c r="E90" s="32"/>
      <c r="F90" s="163" t="s">
        <v>483</v>
      </c>
      <c r="G90" s="32"/>
      <c r="H90" s="32"/>
      <c r="I90" s="109"/>
      <c r="J90" s="32"/>
      <c r="K90" s="32"/>
      <c r="L90" s="35"/>
      <c r="M90" s="164"/>
      <c r="N90" s="57"/>
      <c r="O90" s="57"/>
      <c r="P90" s="57"/>
      <c r="Q90" s="57"/>
      <c r="R90" s="57"/>
      <c r="S90" s="57"/>
      <c r="T90" s="58"/>
      <c r="AT90" s="14" t="s">
        <v>148</v>
      </c>
      <c r="AU90" s="14" t="s">
        <v>73</v>
      </c>
    </row>
    <row r="91" spans="2:65" s="1" customFormat="1" ht="19.5">
      <c r="B91" s="31"/>
      <c r="C91" s="32"/>
      <c r="D91" s="162" t="s">
        <v>150</v>
      </c>
      <c r="E91" s="32"/>
      <c r="F91" s="165" t="s">
        <v>484</v>
      </c>
      <c r="G91" s="32"/>
      <c r="H91" s="32"/>
      <c r="I91" s="109"/>
      <c r="J91" s="32"/>
      <c r="K91" s="32"/>
      <c r="L91" s="35"/>
      <c r="M91" s="164"/>
      <c r="N91" s="57"/>
      <c r="O91" s="57"/>
      <c r="P91" s="57"/>
      <c r="Q91" s="57"/>
      <c r="R91" s="57"/>
      <c r="S91" s="57"/>
      <c r="T91" s="58"/>
      <c r="AT91" s="14" t="s">
        <v>150</v>
      </c>
      <c r="AU91" s="14" t="s">
        <v>73</v>
      </c>
    </row>
    <row r="92" spans="2:65" s="1" customFormat="1" ht="22.5" customHeight="1">
      <c r="B92" s="31"/>
      <c r="C92" s="150" t="s">
        <v>178</v>
      </c>
      <c r="D92" s="150" t="s">
        <v>140</v>
      </c>
      <c r="E92" s="151" t="s">
        <v>485</v>
      </c>
      <c r="F92" s="152" t="s">
        <v>486</v>
      </c>
      <c r="G92" s="153" t="s">
        <v>253</v>
      </c>
      <c r="H92" s="154">
        <v>43.75</v>
      </c>
      <c r="I92" s="155"/>
      <c r="J92" s="156">
        <f>ROUND(I92*H92,2)</f>
        <v>0</v>
      </c>
      <c r="K92" s="152" t="s">
        <v>144</v>
      </c>
      <c r="L92" s="35"/>
      <c r="M92" s="157" t="s">
        <v>1</v>
      </c>
      <c r="N92" s="158" t="s">
        <v>44</v>
      </c>
      <c r="O92" s="57"/>
      <c r="P92" s="159">
        <f>O92*H92</f>
        <v>0</v>
      </c>
      <c r="Q92" s="159">
        <v>0</v>
      </c>
      <c r="R92" s="159">
        <f>Q92*H92</f>
        <v>0</v>
      </c>
      <c r="S92" s="159">
        <v>0</v>
      </c>
      <c r="T92" s="160">
        <f>S92*H92</f>
        <v>0</v>
      </c>
      <c r="AR92" s="14" t="s">
        <v>145</v>
      </c>
      <c r="AT92" s="14" t="s">
        <v>140</v>
      </c>
      <c r="AU92" s="14" t="s">
        <v>73</v>
      </c>
      <c r="AY92" s="14" t="s">
        <v>146</v>
      </c>
      <c r="BE92" s="161">
        <f>IF(N92="základní",J92,0)</f>
        <v>0</v>
      </c>
      <c r="BF92" s="161">
        <f>IF(N92="snížená",J92,0)</f>
        <v>0</v>
      </c>
      <c r="BG92" s="161">
        <f>IF(N92="zákl. přenesená",J92,0)</f>
        <v>0</v>
      </c>
      <c r="BH92" s="161">
        <f>IF(N92="sníž. přenesená",J92,0)</f>
        <v>0</v>
      </c>
      <c r="BI92" s="161">
        <f>IF(N92="nulová",J92,0)</f>
        <v>0</v>
      </c>
      <c r="BJ92" s="14" t="s">
        <v>80</v>
      </c>
      <c r="BK92" s="161">
        <f>ROUND(I92*H92,2)</f>
        <v>0</v>
      </c>
      <c r="BL92" s="14" t="s">
        <v>145</v>
      </c>
      <c r="BM92" s="14" t="s">
        <v>487</v>
      </c>
    </row>
    <row r="93" spans="2:65" s="1" customFormat="1" ht="19.5">
      <c r="B93" s="31"/>
      <c r="C93" s="32"/>
      <c r="D93" s="162" t="s">
        <v>148</v>
      </c>
      <c r="E93" s="32"/>
      <c r="F93" s="163" t="s">
        <v>488</v>
      </c>
      <c r="G93" s="32"/>
      <c r="H93" s="32"/>
      <c r="I93" s="109"/>
      <c r="J93" s="32"/>
      <c r="K93" s="32"/>
      <c r="L93" s="35"/>
      <c r="M93" s="164"/>
      <c r="N93" s="57"/>
      <c r="O93" s="57"/>
      <c r="P93" s="57"/>
      <c r="Q93" s="57"/>
      <c r="R93" s="57"/>
      <c r="S93" s="57"/>
      <c r="T93" s="58"/>
      <c r="AT93" s="14" t="s">
        <v>148</v>
      </c>
      <c r="AU93" s="14" t="s">
        <v>73</v>
      </c>
    </row>
    <row r="94" spans="2:65" s="1" customFormat="1" ht="29.25">
      <c r="B94" s="31"/>
      <c r="C94" s="32"/>
      <c r="D94" s="162" t="s">
        <v>150</v>
      </c>
      <c r="E94" s="32"/>
      <c r="F94" s="165" t="s">
        <v>489</v>
      </c>
      <c r="G94" s="32"/>
      <c r="H94" s="32"/>
      <c r="I94" s="109"/>
      <c r="J94" s="32"/>
      <c r="K94" s="32"/>
      <c r="L94" s="35"/>
      <c r="M94" s="164"/>
      <c r="N94" s="57"/>
      <c r="O94" s="57"/>
      <c r="P94" s="57"/>
      <c r="Q94" s="57"/>
      <c r="R94" s="57"/>
      <c r="S94" s="57"/>
      <c r="T94" s="58"/>
      <c r="AT94" s="14" t="s">
        <v>150</v>
      </c>
      <c r="AU94" s="14" t="s">
        <v>73</v>
      </c>
    </row>
    <row r="95" spans="2:65" s="1" customFormat="1" ht="22.5" customHeight="1">
      <c r="B95" s="31"/>
      <c r="C95" s="150" t="s">
        <v>145</v>
      </c>
      <c r="D95" s="150" t="s">
        <v>140</v>
      </c>
      <c r="E95" s="151" t="s">
        <v>490</v>
      </c>
      <c r="F95" s="152" t="s">
        <v>491</v>
      </c>
      <c r="G95" s="153" t="s">
        <v>253</v>
      </c>
      <c r="H95" s="154">
        <v>168</v>
      </c>
      <c r="I95" s="155"/>
      <c r="J95" s="156">
        <f>ROUND(I95*H95,2)</f>
        <v>0</v>
      </c>
      <c r="K95" s="152" t="s">
        <v>144</v>
      </c>
      <c r="L95" s="35"/>
      <c r="M95" s="157" t="s">
        <v>1</v>
      </c>
      <c r="N95" s="158" t="s">
        <v>44</v>
      </c>
      <c r="O95" s="57"/>
      <c r="P95" s="159">
        <f>O95*H95</f>
        <v>0</v>
      </c>
      <c r="Q95" s="159">
        <v>0</v>
      </c>
      <c r="R95" s="159">
        <f>Q95*H95</f>
        <v>0</v>
      </c>
      <c r="S95" s="159">
        <v>0</v>
      </c>
      <c r="T95" s="160">
        <f>S95*H95</f>
        <v>0</v>
      </c>
      <c r="AR95" s="14" t="s">
        <v>145</v>
      </c>
      <c r="AT95" s="14" t="s">
        <v>140</v>
      </c>
      <c r="AU95" s="14" t="s">
        <v>73</v>
      </c>
      <c r="AY95" s="14" t="s">
        <v>146</v>
      </c>
      <c r="BE95" s="161">
        <f>IF(N95="základní",J95,0)</f>
        <v>0</v>
      </c>
      <c r="BF95" s="161">
        <f>IF(N95="snížená",J95,0)</f>
        <v>0</v>
      </c>
      <c r="BG95" s="161">
        <f>IF(N95="zákl. přenesená",J95,0)</f>
        <v>0</v>
      </c>
      <c r="BH95" s="161">
        <f>IF(N95="sníž. přenesená",J95,0)</f>
        <v>0</v>
      </c>
      <c r="BI95" s="161">
        <f>IF(N95="nulová",J95,0)</f>
        <v>0</v>
      </c>
      <c r="BJ95" s="14" t="s">
        <v>80</v>
      </c>
      <c r="BK95" s="161">
        <f>ROUND(I95*H95,2)</f>
        <v>0</v>
      </c>
      <c r="BL95" s="14" t="s">
        <v>145</v>
      </c>
      <c r="BM95" s="14" t="s">
        <v>492</v>
      </c>
    </row>
    <row r="96" spans="2:65" s="1" customFormat="1" ht="39">
      <c r="B96" s="31"/>
      <c r="C96" s="32"/>
      <c r="D96" s="162" t="s">
        <v>148</v>
      </c>
      <c r="E96" s="32"/>
      <c r="F96" s="163" t="s">
        <v>493</v>
      </c>
      <c r="G96" s="32"/>
      <c r="H96" s="32"/>
      <c r="I96" s="109"/>
      <c r="J96" s="32"/>
      <c r="K96" s="32"/>
      <c r="L96" s="35"/>
      <c r="M96" s="164"/>
      <c r="N96" s="57"/>
      <c r="O96" s="57"/>
      <c r="P96" s="57"/>
      <c r="Q96" s="57"/>
      <c r="R96" s="57"/>
      <c r="S96" s="57"/>
      <c r="T96" s="58"/>
      <c r="AT96" s="14" t="s">
        <v>148</v>
      </c>
      <c r="AU96" s="14" t="s">
        <v>73</v>
      </c>
    </row>
    <row r="97" spans="2:65" s="1" customFormat="1" ht="39">
      <c r="B97" s="31"/>
      <c r="C97" s="32"/>
      <c r="D97" s="162" t="s">
        <v>150</v>
      </c>
      <c r="E97" s="32"/>
      <c r="F97" s="165" t="s">
        <v>494</v>
      </c>
      <c r="G97" s="32"/>
      <c r="H97" s="32"/>
      <c r="I97" s="109"/>
      <c r="J97" s="32"/>
      <c r="K97" s="32"/>
      <c r="L97" s="35"/>
      <c r="M97" s="164"/>
      <c r="N97" s="57"/>
      <c r="O97" s="57"/>
      <c r="P97" s="57"/>
      <c r="Q97" s="57"/>
      <c r="R97" s="57"/>
      <c r="S97" s="57"/>
      <c r="T97" s="58"/>
      <c r="AT97" s="14" t="s">
        <v>150</v>
      </c>
      <c r="AU97" s="14" t="s">
        <v>73</v>
      </c>
    </row>
    <row r="98" spans="2:65" s="1" customFormat="1" ht="22.5" customHeight="1">
      <c r="B98" s="31"/>
      <c r="C98" s="150" t="s">
        <v>235</v>
      </c>
      <c r="D98" s="150" t="s">
        <v>140</v>
      </c>
      <c r="E98" s="151" t="s">
        <v>495</v>
      </c>
      <c r="F98" s="152" t="s">
        <v>496</v>
      </c>
      <c r="G98" s="153" t="s">
        <v>253</v>
      </c>
      <c r="H98" s="154">
        <v>170</v>
      </c>
      <c r="I98" s="155"/>
      <c r="J98" s="156">
        <f>ROUND(I98*H98,2)</f>
        <v>0</v>
      </c>
      <c r="K98" s="152" t="s">
        <v>144</v>
      </c>
      <c r="L98" s="35"/>
      <c r="M98" s="157" t="s">
        <v>1</v>
      </c>
      <c r="N98" s="158" t="s">
        <v>44</v>
      </c>
      <c r="O98" s="57"/>
      <c r="P98" s="159">
        <f>O98*H98</f>
        <v>0</v>
      </c>
      <c r="Q98" s="159">
        <v>0</v>
      </c>
      <c r="R98" s="159">
        <f>Q98*H98</f>
        <v>0</v>
      </c>
      <c r="S98" s="159">
        <v>0</v>
      </c>
      <c r="T98" s="160">
        <f>S98*H98</f>
        <v>0</v>
      </c>
      <c r="AR98" s="14" t="s">
        <v>145</v>
      </c>
      <c r="AT98" s="14" t="s">
        <v>140</v>
      </c>
      <c r="AU98" s="14" t="s">
        <v>73</v>
      </c>
      <c r="AY98" s="14" t="s">
        <v>146</v>
      </c>
      <c r="BE98" s="161">
        <f>IF(N98="základní",J98,0)</f>
        <v>0</v>
      </c>
      <c r="BF98" s="161">
        <f>IF(N98="snížená",J98,0)</f>
        <v>0</v>
      </c>
      <c r="BG98" s="161">
        <f>IF(N98="zákl. přenesená",J98,0)</f>
        <v>0</v>
      </c>
      <c r="BH98" s="161">
        <f>IF(N98="sníž. přenesená",J98,0)</f>
        <v>0</v>
      </c>
      <c r="BI98" s="161">
        <f>IF(N98="nulová",J98,0)</f>
        <v>0</v>
      </c>
      <c r="BJ98" s="14" t="s">
        <v>80</v>
      </c>
      <c r="BK98" s="161">
        <f>ROUND(I98*H98,2)</f>
        <v>0</v>
      </c>
      <c r="BL98" s="14" t="s">
        <v>145</v>
      </c>
      <c r="BM98" s="14" t="s">
        <v>497</v>
      </c>
    </row>
    <row r="99" spans="2:65" s="1" customFormat="1" ht="39">
      <c r="B99" s="31"/>
      <c r="C99" s="32"/>
      <c r="D99" s="162" t="s">
        <v>148</v>
      </c>
      <c r="E99" s="32"/>
      <c r="F99" s="163" t="s">
        <v>498</v>
      </c>
      <c r="G99" s="32"/>
      <c r="H99" s="32"/>
      <c r="I99" s="109"/>
      <c r="J99" s="32"/>
      <c r="K99" s="32"/>
      <c r="L99" s="35"/>
      <c r="M99" s="164"/>
      <c r="N99" s="57"/>
      <c r="O99" s="57"/>
      <c r="P99" s="57"/>
      <c r="Q99" s="57"/>
      <c r="R99" s="57"/>
      <c r="S99" s="57"/>
      <c r="T99" s="58"/>
      <c r="AT99" s="14" t="s">
        <v>148</v>
      </c>
      <c r="AU99" s="14" t="s">
        <v>73</v>
      </c>
    </row>
    <row r="100" spans="2:65" s="1" customFormat="1" ht="39">
      <c r="B100" s="31"/>
      <c r="C100" s="32"/>
      <c r="D100" s="162" t="s">
        <v>150</v>
      </c>
      <c r="E100" s="32"/>
      <c r="F100" s="165" t="s">
        <v>499</v>
      </c>
      <c r="G100" s="32"/>
      <c r="H100" s="32"/>
      <c r="I100" s="109"/>
      <c r="J100" s="32"/>
      <c r="K100" s="32"/>
      <c r="L100" s="35"/>
      <c r="M100" s="164"/>
      <c r="N100" s="57"/>
      <c r="O100" s="57"/>
      <c r="P100" s="57"/>
      <c r="Q100" s="57"/>
      <c r="R100" s="57"/>
      <c r="S100" s="57"/>
      <c r="T100" s="58"/>
      <c r="AT100" s="14" t="s">
        <v>150</v>
      </c>
      <c r="AU100" s="14" t="s">
        <v>73</v>
      </c>
    </row>
    <row r="101" spans="2:65" s="1" customFormat="1" ht="22.5" customHeight="1">
      <c r="B101" s="31"/>
      <c r="C101" s="150" t="s">
        <v>426</v>
      </c>
      <c r="D101" s="150" t="s">
        <v>140</v>
      </c>
      <c r="E101" s="151" t="s">
        <v>500</v>
      </c>
      <c r="F101" s="152" t="s">
        <v>501</v>
      </c>
      <c r="G101" s="153" t="s">
        <v>155</v>
      </c>
      <c r="H101" s="154">
        <v>24</v>
      </c>
      <c r="I101" s="155"/>
      <c r="J101" s="156">
        <f>ROUND(I101*H101,2)</f>
        <v>0</v>
      </c>
      <c r="K101" s="152" t="s">
        <v>144</v>
      </c>
      <c r="L101" s="35"/>
      <c r="M101" s="157" t="s">
        <v>1</v>
      </c>
      <c r="N101" s="158" t="s">
        <v>44</v>
      </c>
      <c r="O101" s="57"/>
      <c r="P101" s="159">
        <f>O101*H101</f>
        <v>0</v>
      </c>
      <c r="Q101" s="159">
        <v>0</v>
      </c>
      <c r="R101" s="159">
        <f>Q101*H101</f>
        <v>0</v>
      </c>
      <c r="S101" s="159">
        <v>0</v>
      </c>
      <c r="T101" s="160">
        <f>S101*H101</f>
        <v>0</v>
      </c>
      <c r="AR101" s="14" t="s">
        <v>145</v>
      </c>
      <c r="AT101" s="14" t="s">
        <v>140</v>
      </c>
      <c r="AU101" s="14" t="s">
        <v>73</v>
      </c>
      <c r="AY101" s="14" t="s">
        <v>146</v>
      </c>
      <c r="BE101" s="161">
        <f>IF(N101="základní",J101,0)</f>
        <v>0</v>
      </c>
      <c r="BF101" s="161">
        <f>IF(N101="snížená",J101,0)</f>
        <v>0</v>
      </c>
      <c r="BG101" s="161">
        <f>IF(N101="zákl. přenesená",J101,0)</f>
        <v>0</v>
      </c>
      <c r="BH101" s="161">
        <f>IF(N101="sníž. přenesená",J101,0)</f>
        <v>0</v>
      </c>
      <c r="BI101" s="161">
        <f>IF(N101="nulová",J101,0)</f>
        <v>0</v>
      </c>
      <c r="BJ101" s="14" t="s">
        <v>80</v>
      </c>
      <c r="BK101" s="161">
        <f>ROUND(I101*H101,2)</f>
        <v>0</v>
      </c>
      <c r="BL101" s="14" t="s">
        <v>145</v>
      </c>
      <c r="BM101" s="14" t="s">
        <v>502</v>
      </c>
    </row>
    <row r="102" spans="2:65" s="1" customFormat="1" ht="39">
      <c r="B102" s="31"/>
      <c r="C102" s="32"/>
      <c r="D102" s="162" t="s">
        <v>148</v>
      </c>
      <c r="E102" s="32"/>
      <c r="F102" s="163" t="s">
        <v>503</v>
      </c>
      <c r="G102" s="32"/>
      <c r="H102" s="32"/>
      <c r="I102" s="109"/>
      <c r="J102" s="32"/>
      <c r="K102" s="32"/>
      <c r="L102" s="35"/>
      <c r="M102" s="164"/>
      <c r="N102" s="57"/>
      <c r="O102" s="57"/>
      <c r="P102" s="57"/>
      <c r="Q102" s="57"/>
      <c r="R102" s="57"/>
      <c r="S102" s="57"/>
      <c r="T102" s="58"/>
      <c r="AT102" s="14" t="s">
        <v>148</v>
      </c>
      <c r="AU102" s="14" t="s">
        <v>73</v>
      </c>
    </row>
    <row r="103" spans="2:65" s="1" customFormat="1" ht="107.25">
      <c r="B103" s="31"/>
      <c r="C103" s="32"/>
      <c r="D103" s="162" t="s">
        <v>150</v>
      </c>
      <c r="E103" s="32"/>
      <c r="F103" s="165" t="s">
        <v>504</v>
      </c>
      <c r="G103" s="32"/>
      <c r="H103" s="32"/>
      <c r="I103" s="109"/>
      <c r="J103" s="32"/>
      <c r="K103" s="32"/>
      <c r="L103" s="35"/>
      <c r="M103" s="164"/>
      <c r="N103" s="57"/>
      <c r="O103" s="57"/>
      <c r="P103" s="57"/>
      <c r="Q103" s="57"/>
      <c r="R103" s="57"/>
      <c r="S103" s="57"/>
      <c r="T103" s="58"/>
      <c r="AT103" s="14" t="s">
        <v>150</v>
      </c>
      <c r="AU103" s="14" t="s">
        <v>73</v>
      </c>
    </row>
    <row r="104" spans="2:65" s="1" customFormat="1" ht="22.5" customHeight="1">
      <c r="B104" s="31"/>
      <c r="C104" s="150" t="s">
        <v>196</v>
      </c>
      <c r="D104" s="150" t="s">
        <v>140</v>
      </c>
      <c r="E104" s="151" t="s">
        <v>505</v>
      </c>
      <c r="F104" s="152" t="s">
        <v>506</v>
      </c>
      <c r="G104" s="153" t="s">
        <v>155</v>
      </c>
      <c r="H104" s="154">
        <v>114</v>
      </c>
      <c r="I104" s="155"/>
      <c r="J104" s="156">
        <f>ROUND(I104*H104,2)</f>
        <v>0</v>
      </c>
      <c r="K104" s="152" t="s">
        <v>144</v>
      </c>
      <c r="L104" s="35"/>
      <c r="M104" s="157" t="s">
        <v>1</v>
      </c>
      <c r="N104" s="158" t="s">
        <v>44</v>
      </c>
      <c r="O104" s="57"/>
      <c r="P104" s="159">
        <f>O104*H104</f>
        <v>0</v>
      </c>
      <c r="Q104" s="159">
        <v>0</v>
      </c>
      <c r="R104" s="159">
        <f>Q104*H104</f>
        <v>0</v>
      </c>
      <c r="S104" s="159">
        <v>0</v>
      </c>
      <c r="T104" s="160">
        <f>S104*H104</f>
        <v>0</v>
      </c>
      <c r="AR104" s="14" t="s">
        <v>145</v>
      </c>
      <c r="AT104" s="14" t="s">
        <v>140</v>
      </c>
      <c r="AU104" s="14" t="s">
        <v>73</v>
      </c>
      <c r="AY104" s="14" t="s">
        <v>146</v>
      </c>
      <c r="BE104" s="161">
        <f>IF(N104="základní",J104,0)</f>
        <v>0</v>
      </c>
      <c r="BF104" s="161">
        <f>IF(N104="snížená",J104,0)</f>
        <v>0</v>
      </c>
      <c r="BG104" s="161">
        <f>IF(N104="zákl. přenesená",J104,0)</f>
        <v>0</v>
      </c>
      <c r="BH104" s="161">
        <f>IF(N104="sníž. přenesená",J104,0)</f>
        <v>0</v>
      </c>
      <c r="BI104" s="161">
        <f>IF(N104="nulová",J104,0)</f>
        <v>0</v>
      </c>
      <c r="BJ104" s="14" t="s">
        <v>80</v>
      </c>
      <c r="BK104" s="161">
        <f>ROUND(I104*H104,2)</f>
        <v>0</v>
      </c>
      <c r="BL104" s="14" t="s">
        <v>145</v>
      </c>
      <c r="BM104" s="14" t="s">
        <v>507</v>
      </c>
    </row>
    <row r="105" spans="2:65" s="1" customFormat="1" ht="39">
      <c r="B105" s="31"/>
      <c r="C105" s="32"/>
      <c r="D105" s="162" t="s">
        <v>148</v>
      </c>
      <c r="E105" s="32"/>
      <c r="F105" s="163" t="s">
        <v>508</v>
      </c>
      <c r="G105" s="32"/>
      <c r="H105" s="32"/>
      <c r="I105" s="109"/>
      <c r="J105" s="32"/>
      <c r="K105" s="32"/>
      <c r="L105" s="35"/>
      <c r="M105" s="164"/>
      <c r="N105" s="57"/>
      <c r="O105" s="57"/>
      <c r="P105" s="57"/>
      <c r="Q105" s="57"/>
      <c r="R105" s="57"/>
      <c r="S105" s="57"/>
      <c r="T105" s="58"/>
      <c r="AT105" s="14" t="s">
        <v>148</v>
      </c>
      <c r="AU105" s="14" t="s">
        <v>73</v>
      </c>
    </row>
    <row r="106" spans="2:65" s="1" customFormat="1" ht="39">
      <c r="B106" s="31"/>
      <c r="C106" s="32"/>
      <c r="D106" s="162" t="s">
        <v>150</v>
      </c>
      <c r="E106" s="32"/>
      <c r="F106" s="165" t="s">
        <v>509</v>
      </c>
      <c r="G106" s="32"/>
      <c r="H106" s="32"/>
      <c r="I106" s="109"/>
      <c r="J106" s="32"/>
      <c r="K106" s="32"/>
      <c r="L106" s="35"/>
      <c r="M106" s="164"/>
      <c r="N106" s="57"/>
      <c r="O106" s="57"/>
      <c r="P106" s="57"/>
      <c r="Q106" s="57"/>
      <c r="R106" s="57"/>
      <c r="S106" s="57"/>
      <c r="T106" s="58"/>
      <c r="AT106" s="14" t="s">
        <v>150</v>
      </c>
      <c r="AU106" s="14" t="s">
        <v>73</v>
      </c>
    </row>
    <row r="107" spans="2:65" s="1" customFormat="1" ht="22.5" customHeight="1">
      <c r="B107" s="31"/>
      <c r="C107" s="150" t="s">
        <v>221</v>
      </c>
      <c r="D107" s="150" t="s">
        <v>140</v>
      </c>
      <c r="E107" s="151" t="s">
        <v>510</v>
      </c>
      <c r="F107" s="152" t="s">
        <v>511</v>
      </c>
      <c r="G107" s="153" t="s">
        <v>161</v>
      </c>
      <c r="H107" s="154">
        <v>3.1E-2</v>
      </c>
      <c r="I107" s="155"/>
      <c r="J107" s="156">
        <f>ROUND(I107*H107,2)</f>
        <v>0</v>
      </c>
      <c r="K107" s="152" t="s">
        <v>144</v>
      </c>
      <c r="L107" s="35"/>
      <c r="M107" s="157" t="s">
        <v>1</v>
      </c>
      <c r="N107" s="158" t="s">
        <v>44</v>
      </c>
      <c r="O107" s="57"/>
      <c r="P107" s="159">
        <f>O107*H107</f>
        <v>0</v>
      </c>
      <c r="Q107" s="159">
        <v>0</v>
      </c>
      <c r="R107" s="159">
        <f>Q107*H107</f>
        <v>0</v>
      </c>
      <c r="S107" s="159">
        <v>0</v>
      </c>
      <c r="T107" s="160">
        <f>S107*H107</f>
        <v>0</v>
      </c>
      <c r="AR107" s="14" t="s">
        <v>145</v>
      </c>
      <c r="AT107" s="14" t="s">
        <v>140</v>
      </c>
      <c r="AU107" s="14" t="s">
        <v>73</v>
      </c>
      <c r="AY107" s="14" t="s">
        <v>146</v>
      </c>
      <c r="BE107" s="161">
        <f>IF(N107="základní",J107,0)</f>
        <v>0</v>
      </c>
      <c r="BF107" s="161">
        <f>IF(N107="snížená",J107,0)</f>
        <v>0</v>
      </c>
      <c r="BG107" s="161">
        <f>IF(N107="zákl. přenesená",J107,0)</f>
        <v>0</v>
      </c>
      <c r="BH107" s="161">
        <f>IF(N107="sníž. přenesená",J107,0)</f>
        <v>0</v>
      </c>
      <c r="BI107" s="161">
        <f>IF(N107="nulová",J107,0)</f>
        <v>0</v>
      </c>
      <c r="BJ107" s="14" t="s">
        <v>80</v>
      </c>
      <c r="BK107" s="161">
        <f>ROUND(I107*H107,2)</f>
        <v>0</v>
      </c>
      <c r="BL107" s="14" t="s">
        <v>145</v>
      </c>
      <c r="BM107" s="14" t="s">
        <v>512</v>
      </c>
    </row>
    <row r="108" spans="2:65" s="1" customFormat="1" ht="29.25">
      <c r="B108" s="31"/>
      <c r="C108" s="32"/>
      <c r="D108" s="162" t="s">
        <v>148</v>
      </c>
      <c r="E108" s="32"/>
      <c r="F108" s="163" t="s">
        <v>513</v>
      </c>
      <c r="G108" s="32"/>
      <c r="H108" s="32"/>
      <c r="I108" s="109"/>
      <c r="J108" s="32"/>
      <c r="K108" s="32"/>
      <c r="L108" s="35"/>
      <c r="M108" s="164"/>
      <c r="N108" s="57"/>
      <c r="O108" s="57"/>
      <c r="P108" s="57"/>
      <c r="Q108" s="57"/>
      <c r="R108" s="57"/>
      <c r="S108" s="57"/>
      <c r="T108" s="58"/>
      <c r="AT108" s="14" t="s">
        <v>148</v>
      </c>
      <c r="AU108" s="14" t="s">
        <v>73</v>
      </c>
    </row>
    <row r="109" spans="2:65" s="1" customFormat="1" ht="19.5">
      <c r="B109" s="31"/>
      <c r="C109" s="32"/>
      <c r="D109" s="162" t="s">
        <v>150</v>
      </c>
      <c r="E109" s="32"/>
      <c r="F109" s="165" t="s">
        <v>514</v>
      </c>
      <c r="G109" s="32"/>
      <c r="H109" s="32"/>
      <c r="I109" s="109"/>
      <c r="J109" s="32"/>
      <c r="K109" s="32"/>
      <c r="L109" s="35"/>
      <c r="M109" s="164"/>
      <c r="N109" s="57"/>
      <c r="O109" s="57"/>
      <c r="P109" s="57"/>
      <c r="Q109" s="57"/>
      <c r="R109" s="57"/>
      <c r="S109" s="57"/>
      <c r="T109" s="58"/>
      <c r="AT109" s="14" t="s">
        <v>150</v>
      </c>
      <c r="AU109" s="14" t="s">
        <v>73</v>
      </c>
    </row>
    <row r="110" spans="2:65" s="1" customFormat="1" ht="22.5" customHeight="1">
      <c r="B110" s="31"/>
      <c r="C110" s="150" t="s">
        <v>202</v>
      </c>
      <c r="D110" s="150" t="s">
        <v>140</v>
      </c>
      <c r="E110" s="151" t="s">
        <v>184</v>
      </c>
      <c r="F110" s="152" t="s">
        <v>185</v>
      </c>
      <c r="G110" s="153" t="s">
        <v>155</v>
      </c>
      <c r="H110" s="154">
        <v>97</v>
      </c>
      <c r="I110" s="155"/>
      <c r="J110" s="156">
        <f>ROUND(I110*H110,2)</f>
        <v>0</v>
      </c>
      <c r="K110" s="152" t="s">
        <v>144</v>
      </c>
      <c r="L110" s="35"/>
      <c r="M110" s="157" t="s">
        <v>1</v>
      </c>
      <c r="N110" s="158" t="s">
        <v>44</v>
      </c>
      <c r="O110" s="57"/>
      <c r="P110" s="159">
        <f>O110*H110</f>
        <v>0</v>
      </c>
      <c r="Q110" s="159">
        <v>0</v>
      </c>
      <c r="R110" s="159">
        <f>Q110*H110</f>
        <v>0</v>
      </c>
      <c r="S110" s="159">
        <v>0</v>
      </c>
      <c r="T110" s="160">
        <f>S110*H110</f>
        <v>0</v>
      </c>
      <c r="AR110" s="14" t="s">
        <v>145</v>
      </c>
      <c r="AT110" s="14" t="s">
        <v>140</v>
      </c>
      <c r="AU110" s="14" t="s">
        <v>73</v>
      </c>
      <c r="AY110" s="14" t="s">
        <v>146</v>
      </c>
      <c r="BE110" s="161">
        <f>IF(N110="základní",J110,0)</f>
        <v>0</v>
      </c>
      <c r="BF110" s="161">
        <f>IF(N110="snížená",J110,0)</f>
        <v>0</v>
      </c>
      <c r="BG110" s="161">
        <f>IF(N110="zákl. přenesená",J110,0)</f>
        <v>0</v>
      </c>
      <c r="BH110" s="161">
        <f>IF(N110="sníž. přenesená",J110,0)</f>
        <v>0</v>
      </c>
      <c r="BI110" s="161">
        <f>IF(N110="nulová",J110,0)</f>
        <v>0</v>
      </c>
      <c r="BJ110" s="14" t="s">
        <v>80</v>
      </c>
      <c r="BK110" s="161">
        <f>ROUND(I110*H110,2)</f>
        <v>0</v>
      </c>
      <c r="BL110" s="14" t="s">
        <v>145</v>
      </c>
      <c r="BM110" s="14" t="s">
        <v>515</v>
      </c>
    </row>
    <row r="111" spans="2:65" s="1" customFormat="1" ht="19.5">
      <c r="B111" s="31"/>
      <c r="C111" s="32"/>
      <c r="D111" s="162" t="s">
        <v>148</v>
      </c>
      <c r="E111" s="32"/>
      <c r="F111" s="163" t="s">
        <v>187</v>
      </c>
      <c r="G111" s="32"/>
      <c r="H111" s="32"/>
      <c r="I111" s="109"/>
      <c r="J111" s="32"/>
      <c r="K111" s="32"/>
      <c r="L111" s="35"/>
      <c r="M111" s="164"/>
      <c r="N111" s="57"/>
      <c r="O111" s="57"/>
      <c r="P111" s="57"/>
      <c r="Q111" s="57"/>
      <c r="R111" s="57"/>
      <c r="S111" s="57"/>
      <c r="T111" s="58"/>
      <c r="AT111" s="14" t="s">
        <v>148</v>
      </c>
      <c r="AU111" s="14" t="s">
        <v>73</v>
      </c>
    </row>
    <row r="112" spans="2:65" s="1" customFormat="1" ht="22.5" customHeight="1">
      <c r="B112" s="31"/>
      <c r="C112" s="150" t="s">
        <v>229</v>
      </c>
      <c r="D112" s="150" t="s">
        <v>140</v>
      </c>
      <c r="E112" s="151" t="s">
        <v>172</v>
      </c>
      <c r="F112" s="152" t="s">
        <v>173</v>
      </c>
      <c r="G112" s="153" t="s">
        <v>174</v>
      </c>
      <c r="H112" s="154">
        <v>0.2</v>
      </c>
      <c r="I112" s="155"/>
      <c r="J112" s="156">
        <f>ROUND(I112*H112,2)</f>
        <v>0</v>
      </c>
      <c r="K112" s="152" t="s">
        <v>144</v>
      </c>
      <c r="L112" s="35"/>
      <c r="M112" s="157" t="s">
        <v>1</v>
      </c>
      <c r="N112" s="158" t="s">
        <v>44</v>
      </c>
      <c r="O112" s="57"/>
      <c r="P112" s="159">
        <f>O112*H112</f>
        <v>0</v>
      </c>
      <c r="Q112" s="159">
        <v>0</v>
      </c>
      <c r="R112" s="159">
        <f>Q112*H112</f>
        <v>0</v>
      </c>
      <c r="S112" s="159">
        <v>0</v>
      </c>
      <c r="T112" s="160">
        <f>S112*H112</f>
        <v>0</v>
      </c>
      <c r="AR112" s="14" t="s">
        <v>175</v>
      </c>
      <c r="AT112" s="14" t="s">
        <v>140</v>
      </c>
      <c r="AU112" s="14" t="s">
        <v>73</v>
      </c>
      <c r="AY112" s="14" t="s">
        <v>146</v>
      </c>
      <c r="BE112" s="161">
        <f>IF(N112="základní",J112,0)</f>
        <v>0</v>
      </c>
      <c r="BF112" s="161">
        <f>IF(N112="snížená",J112,0)</f>
        <v>0</v>
      </c>
      <c r="BG112" s="161">
        <f>IF(N112="zákl. přenesená",J112,0)</f>
        <v>0</v>
      </c>
      <c r="BH112" s="161">
        <f>IF(N112="sníž. přenesená",J112,0)</f>
        <v>0</v>
      </c>
      <c r="BI112" s="161">
        <f>IF(N112="nulová",J112,0)</f>
        <v>0</v>
      </c>
      <c r="BJ112" s="14" t="s">
        <v>80</v>
      </c>
      <c r="BK112" s="161">
        <f>ROUND(I112*H112,2)</f>
        <v>0</v>
      </c>
      <c r="BL112" s="14" t="s">
        <v>175</v>
      </c>
      <c r="BM112" s="14" t="s">
        <v>516</v>
      </c>
    </row>
    <row r="113" spans="2:65" s="1" customFormat="1" ht="29.25">
      <c r="B113" s="31"/>
      <c r="C113" s="32"/>
      <c r="D113" s="162" t="s">
        <v>148</v>
      </c>
      <c r="E113" s="32"/>
      <c r="F113" s="163" t="s">
        <v>177</v>
      </c>
      <c r="G113" s="32"/>
      <c r="H113" s="32"/>
      <c r="I113" s="109"/>
      <c r="J113" s="32"/>
      <c r="K113" s="32"/>
      <c r="L113" s="35"/>
      <c r="M113" s="164"/>
      <c r="N113" s="57"/>
      <c r="O113" s="57"/>
      <c r="P113" s="57"/>
      <c r="Q113" s="57"/>
      <c r="R113" s="57"/>
      <c r="S113" s="57"/>
      <c r="T113" s="58"/>
      <c r="AT113" s="14" t="s">
        <v>148</v>
      </c>
      <c r="AU113" s="14" t="s">
        <v>73</v>
      </c>
    </row>
    <row r="114" spans="2:65" s="1" customFormat="1" ht="22.5" customHeight="1">
      <c r="B114" s="31"/>
      <c r="C114" s="150" t="s">
        <v>242</v>
      </c>
      <c r="D114" s="150" t="s">
        <v>140</v>
      </c>
      <c r="E114" s="151" t="s">
        <v>188</v>
      </c>
      <c r="F114" s="152" t="s">
        <v>189</v>
      </c>
      <c r="G114" s="153" t="s">
        <v>190</v>
      </c>
      <c r="H114" s="154">
        <v>107.092</v>
      </c>
      <c r="I114" s="155"/>
      <c r="J114" s="156">
        <f>ROUND(I114*H114,2)</f>
        <v>0</v>
      </c>
      <c r="K114" s="152" t="s">
        <v>144</v>
      </c>
      <c r="L114" s="35"/>
      <c r="M114" s="157" t="s">
        <v>1</v>
      </c>
      <c r="N114" s="158" t="s">
        <v>44</v>
      </c>
      <c r="O114" s="57"/>
      <c r="P114" s="159">
        <f>O114*H114</f>
        <v>0</v>
      </c>
      <c r="Q114" s="159">
        <v>0</v>
      </c>
      <c r="R114" s="159">
        <f>Q114*H114</f>
        <v>0</v>
      </c>
      <c r="S114" s="159">
        <v>0</v>
      </c>
      <c r="T114" s="160">
        <f>S114*H114</f>
        <v>0</v>
      </c>
      <c r="AR114" s="14" t="s">
        <v>145</v>
      </c>
      <c r="AT114" s="14" t="s">
        <v>140</v>
      </c>
      <c r="AU114" s="14" t="s">
        <v>73</v>
      </c>
      <c r="AY114" s="14" t="s">
        <v>146</v>
      </c>
      <c r="BE114" s="161">
        <f>IF(N114="základní",J114,0)</f>
        <v>0</v>
      </c>
      <c r="BF114" s="161">
        <f>IF(N114="snížená",J114,0)</f>
        <v>0</v>
      </c>
      <c r="BG114" s="161">
        <f>IF(N114="zákl. přenesená",J114,0)</f>
        <v>0</v>
      </c>
      <c r="BH114" s="161">
        <f>IF(N114="sníž. přenesená",J114,0)</f>
        <v>0</v>
      </c>
      <c r="BI114" s="161">
        <f>IF(N114="nulová",J114,0)</f>
        <v>0</v>
      </c>
      <c r="BJ114" s="14" t="s">
        <v>80</v>
      </c>
      <c r="BK114" s="161">
        <f>ROUND(I114*H114,2)</f>
        <v>0</v>
      </c>
      <c r="BL114" s="14" t="s">
        <v>145</v>
      </c>
      <c r="BM114" s="14" t="s">
        <v>517</v>
      </c>
    </row>
    <row r="115" spans="2:65" s="1" customFormat="1" ht="29.25">
      <c r="B115" s="31"/>
      <c r="C115" s="32"/>
      <c r="D115" s="162" t="s">
        <v>148</v>
      </c>
      <c r="E115" s="32"/>
      <c r="F115" s="163" t="s">
        <v>192</v>
      </c>
      <c r="G115" s="32"/>
      <c r="H115" s="32"/>
      <c r="I115" s="109"/>
      <c r="J115" s="32"/>
      <c r="K115" s="32"/>
      <c r="L115" s="35"/>
      <c r="M115" s="164"/>
      <c r="N115" s="57"/>
      <c r="O115" s="57"/>
      <c r="P115" s="57"/>
      <c r="Q115" s="57"/>
      <c r="R115" s="57"/>
      <c r="S115" s="57"/>
      <c r="T115" s="58"/>
      <c r="AT115" s="14" t="s">
        <v>148</v>
      </c>
      <c r="AU115" s="14" t="s">
        <v>73</v>
      </c>
    </row>
    <row r="116" spans="2:65" s="10" customFormat="1" ht="11.25">
      <c r="B116" s="176"/>
      <c r="C116" s="177"/>
      <c r="D116" s="162" t="s">
        <v>193</v>
      </c>
      <c r="E116" s="178" t="s">
        <v>1</v>
      </c>
      <c r="F116" s="179" t="s">
        <v>518</v>
      </c>
      <c r="G116" s="177"/>
      <c r="H116" s="180">
        <v>100.021</v>
      </c>
      <c r="I116" s="181"/>
      <c r="J116" s="177"/>
      <c r="K116" s="177"/>
      <c r="L116" s="182"/>
      <c r="M116" s="183"/>
      <c r="N116" s="184"/>
      <c r="O116" s="184"/>
      <c r="P116" s="184"/>
      <c r="Q116" s="184"/>
      <c r="R116" s="184"/>
      <c r="S116" s="184"/>
      <c r="T116" s="185"/>
      <c r="AT116" s="186" t="s">
        <v>193</v>
      </c>
      <c r="AU116" s="186" t="s">
        <v>73</v>
      </c>
      <c r="AV116" s="10" t="s">
        <v>82</v>
      </c>
      <c r="AW116" s="10" t="s">
        <v>35</v>
      </c>
      <c r="AX116" s="10" t="s">
        <v>73</v>
      </c>
      <c r="AY116" s="186" t="s">
        <v>146</v>
      </c>
    </row>
    <row r="117" spans="2:65" s="10" customFormat="1" ht="11.25">
      <c r="B117" s="176"/>
      <c r="C117" s="177"/>
      <c r="D117" s="162" t="s">
        <v>193</v>
      </c>
      <c r="E117" s="178" t="s">
        <v>1</v>
      </c>
      <c r="F117" s="179" t="s">
        <v>519</v>
      </c>
      <c r="G117" s="177"/>
      <c r="H117" s="180">
        <v>7.0709999999999997</v>
      </c>
      <c r="I117" s="181"/>
      <c r="J117" s="177"/>
      <c r="K117" s="177"/>
      <c r="L117" s="182"/>
      <c r="M117" s="183"/>
      <c r="N117" s="184"/>
      <c r="O117" s="184"/>
      <c r="P117" s="184"/>
      <c r="Q117" s="184"/>
      <c r="R117" s="184"/>
      <c r="S117" s="184"/>
      <c r="T117" s="185"/>
      <c r="AT117" s="186" t="s">
        <v>193</v>
      </c>
      <c r="AU117" s="186" t="s">
        <v>73</v>
      </c>
      <c r="AV117" s="10" t="s">
        <v>82</v>
      </c>
      <c r="AW117" s="10" t="s">
        <v>35</v>
      </c>
      <c r="AX117" s="10" t="s">
        <v>73</v>
      </c>
      <c r="AY117" s="186" t="s">
        <v>146</v>
      </c>
    </row>
    <row r="118" spans="2:65" s="11" customFormat="1" ht="11.25">
      <c r="B118" s="200"/>
      <c r="C118" s="201"/>
      <c r="D118" s="162" t="s">
        <v>193</v>
      </c>
      <c r="E118" s="202" t="s">
        <v>1</v>
      </c>
      <c r="F118" s="203" t="s">
        <v>406</v>
      </c>
      <c r="G118" s="201"/>
      <c r="H118" s="204">
        <v>107.092</v>
      </c>
      <c r="I118" s="205"/>
      <c r="J118" s="201"/>
      <c r="K118" s="201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193</v>
      </c>
      <c r="AU118" s="210" t="s">
        <v>73</v>
      </c>
      <c r="AV118" s="11" t="s">
        <v>145</v>
      </c>
      <c r="AW118" s="11" t="s">
        <v>35</v>
      </c>
      <c r="AX118" s="11" t="s">
        <v>80</v>
      </c>
      <c r="AY118" s="210" t="s">
        <v>146</v>
      </c>
    </row>
    <row r="119" spans="2:65" s="1" customFormat="1" ht="22.5" customHeight="1">
      <c r="B119" s="31"/>
      <c r="C119" s="150" t="s">
        <v>214</v>
      </c>
      <c r="D119" s="150" t="s">
        <v>140</v>
      </c>
      <c r="E119" s="151" t="s">
        <v>236</v>
      </c>
      <c r="F119" s="152" t="s">
        <v>237</v>
      </c>
      <c r="G119" s="153" t="s">
        <v>174</v>
      </c>
      <c r="H119" s="154">
        <v>192.76599999999999</v>
      </c>
      <c r="I119" s="155"/>
      <c r="J119" s="156">
        <f>ROUND(I119*H119,2)</f>
        <v>0</v>
      </c>
      <c r="K119" s="152" t="s">
        <v>144</v>
      </c>
      <c r="L119" s="35"/>
      <c r="M119" s="157" t="s">
        <v>1</v>
      </c>
      <c r="N119" s="158" t="s">
        <v>44</v>
      </c>
      <c r="O119" s="57"/>
      <c r="P119" s="159">
        <f>O119*H119</f>
        <v>0</v>
      </c>
      <c r="Q119" s="159">
        <v>0</v>
      </c>
      <c r="R119" s="159">
        <f>Q119*H119</f>
        <v>0</v>
      </c>
      <c r="S119" s="159">
        <v>0</v>
      </c>
      <c r="T119" s="160">
        <f>S119*H119</f>
        <v>0</v>
      </c>
      <c r="AR119" s="14" t="s">
        <v>175</v>
      </c>
      <c r="AT119" s="14" t="s">
        <v>140</v>
      </c>
      <c r="AU119" s="14" t="s">
        <v>73</v>
      </c>
      <c r="AY119" s="14" t="s">
        <v>146</v>
      </c>
      <c r="BE119" s="161">
        <f>IF(N119="základní",J119,0)</f>
        <v>0</v>
      </c>
      <c r="BF119" s="161">
        <f>IF(N119="snížená",J119,0)</f>
        <v>0</v>
      </c>
      <c r="BG119" s="161">
        <f>IF(N119="zákl. přenesená",J119,0)</f>
        <v>0</v>
      </c>
      <c r="BH119" s="161">
        <f>IF(N119="sníž. přenesená",J119,0)</f>
        <v>0</v>
      </c>
      <c r="BI119" s="161">
        <f>IF(N119="nulová",J119,0)</f>
        <v>0</v>
      </c>
      <c r="BJ119" s="14" t="s">
        <v>80</v>
      </c>
      <c r="BK119" s="161">
        <f>ROUND(I119*H119,2)</f>
        <v>0</v>
      </c>
      <c r="BL119" s="14" t="s">
        <v>175</v>
      </c>
      <c r="BM119" s="14" t="s">
        <v>520</v>
      </c>
    </row>
    <row r="120" spans="2:65" s="1" customFormat="1" ht="29.25">
      <c r="B120" s="31"/>
      <c r="C120" s="32"/>
      <c r="D120" s="162" t="s">
        <v>148</v>
      </c>
      <c r="E120" s="32"/>
      <c r="F120" s="163" t="s">
        <v>239</v>
      </c>
      <c r="G120" s="32"/>
      <c r="H120" s="32"/>
      <c r="I120" s="109"/>
      <c r="J120" s="32"/>
      <c r="K120" s="32"/>
      <c r="L120" s="35"/>
      <c r="M120" s="164"/>
      <c r="N120" s="57"/>
      <c r="O120" s="57"/>
      <c r="P120" s="57"/>
      <c r="Q120" s="57"/>
      <c r="R120" s="57"/>
      <c r="S120" s="57"/>
      <c r="T120" s="58"/>
      <c r="AT120" s="14" t="s">
        <v>148</v>
      </c>
      <c r="AU120" s="14" t="s">
        <v>73</v>
      </c>
    </row>
    <row r="121" spans="2:65" s="10" customFormat="1" ht="11.25">
      <c r="B121" s="176"/>
      <c r="C121" s="177"/>
      <c r="D121" s="162" t="s">
        <v>193</v>
      </c>
      <c r="E121" s="178" t="s">
        <v>1</v>
      </c>
      <c r="F121" s="179" t="s">
        <v>521</v>
      </c>
      <c r="G121" s="177"/>
      <c r="H121" s="180">
        <v>180.03800000000001</v>
      </c>
      <c r="I121" s="181"/>
      <c r="J121" s="177"/>
      <c r="K121" s="177"/>
      <c r="L121" s="182"/>
      <c r="M121" s="183"/>
      <c r="N121" s="184"/>
      <c r="O121" s="184"/>
      <c r="P121" s="184"/>
      <c r="Q121" s="184"/>
      <c r="R121" s="184"/>
      <c r="S121" s="184"/>
      <c r="T121" s="185"/>
      <c r="AT121" s="186" t="s">
        <v>193</v>
      </c>
      <c r="AU121" s="186" t="s">
        <v>73</v>
      </c>
      <c r="AV121" s="10" t="s">
        <v>82</v>
      </c>
      <c r="AW121" s="10" t="s">
        <v>35</v>
      </c>
      <c r="AX121" s="10" t="s">
        <v>73</v>
      </c>
      <c r="AY121" s="186" t="s">
        <v>146</v>
      </c>
    </row>
    <row r="122" spans="2:65" s="10" customFormat="1" ht="11.25">
      <c r="B122" s="176"/>
      <c r="C122" s="177"/>
      <c r="D122" s="162" t="s">
        <v>193</v>
      </c>
      <c r="E122" s="178" t="s">
        <v>1</v>
      </c>
      <c r="F122" s="179" t="s">
        <v>522</v>
      </c>
      <c r="G122" s="177"/>
      <c r="H122" s="180">
        <v>12.728</v>
      </c>
      <c r="I122" s="181"/>
      <c r="J122" s="177"/>
      <c r="K122" s="177"/>
      <c r="L122" s="182"/>
      <c r="M122" s="183"/>
      <c r="N122" s="184"/>
      <c r="O122" s="184"/>
      <c r="P122" s="184"/>
      <c r="Q122" s="184"/>
      <c r="R122" s="184"/>
      <c r="S122" s="184"/>
      <c r="T122" s="185"/>
      <c r="AT122" s="186" t="s">
        <v>193</v>
      </c>
      <c r="AU122" s="186" t="s">
        <v>73</v>
      </c>
      <c r="AV122" s="10" t="s">
        <v>82</v>
      </c>
      <c r="AW122" s="10" t="s">
        <v>35</v>
      </c>
      <c r="AX122" s="10" t="s">
        <v>73</v>
      </c>
      <c r="AY122" s="186" t="s">
        <v>146</v>
      </c>
    </row>
    <row r="123" spans="2:65" s="11" customFormat="1" ht="11.25">
      <c r="B123" s="200"/>
      <c r="C123" s="201"/>
      <c r="D123" s="162" t="s">
        <v>193</v>
      </c>
      <c r="E123" s="202" t="s">
        <v>1</v>
      </c>
      <c r="F123" s="203" t="s">
        <v>406</v>
      </c>
      <c r="G123" s="201"/>
      <c r="H123" s="204">
        <v>192.76600000000002</v>
      </c>
      <c r="I123" s="205"/>
      <c r="J123" s="201"/>
      <c r="K123" s="201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193</v>
      </c>
      <c r="AU123" s="210" t="s">
        <v>73</v>
      </c>
      <c r="AV123" s="11" t="s">
        <v>145</v>
      </c>
      <c r="AW123" s="11" t="s">
        <v>35</v>
      </c>
      <c r="AX123" s="11" t="s">
        <v>80</v>
      </c>
      <c r="AY123" s="210" t="s">
        <v>146</v>
      </c>
    </row>
    <row r="124" spans="2:65" s="1" customFormat="1" ht="22.5" customHeight="1">
      <c r="B124" s="31"/>
      <c r="C124" s="150" t="s">
        <v>257</v>
      </c>
      <c r="D124" s="150" t="s">
        <v>140</v>
      </c>
      <c r="E124" s="151" t="s">
        <v>523</v>
      </c>
      <c r="F124" s="152" t="s">
        <v>524</v>
      </c>
      <c r="G124" s="153" t="s">
        <v>174</v>
      </c>
      <c r="H124" s="154">
        <v>244.166</v>
      </c>
      <c r="I124" s="155"/>
      <c r="J124" s="156">
        <f>ROUND(I124*H124,2)</f>
        <v>0</v>
      </c>
      <c r="K124" s="152" t="s">
        <v>144</v>
      </c>
      <c r="L124" s="35"/>
      <c r="M124" s="157" t="s">
        <v>1</v>
      </c>
      <c r="N124" s="158" t="s">
        <v>44</v>
      </c>
      <c r="O124" s="57"/>
      <c r="P124" s="159">
        <f>O124*H124</f>
        <v>0</v>
      </c>
      <c r="Q124" s="159">
        <v>0</v>
      </c>
      <c r="R124" s="159">
        <f>Q124*H124</f>
        <v>0</v>
      </c>
      <c r="S124" s="159">
        <v>0</v>
      </c>
      <c r="T124" s="160">
        <f>S124*H124</f>
        <v>0</v>
      </c>
      <c r="AR124" s="14" t="s">
        <v>175</v>
      </c>
      <c r="AT124" s="14" t="s">
        <v>140</v>
      </c>
      <c r="AU124" s="14" t="s">
        <v>73</v>
      </c>
      <c r="AY124" s="14" t="s">
        <v>146</v>
      </c>
      <c r="BE124" s="161">
        <f>IF(N124="základní",J124,0)</f>
        <v>0</v>
      </c>
      <c r="BF124" s="161">
        <f>IF(N124="snížená",J124,0)</f>
        <v>0</v>
      </c>
      <c r="BG124" s="161">
        <f>IF(N124="zákl. přenesená",J124,0)</f>
        <v>0</v>
      </c>
      <c r="BH124" s="161">
        <f>IF(N124="sníž. přenesená",J124,0)</f>
        <v>0</v>
      </c>
      <c r="BI124" s="161">
        <f>IF(N124="nulová",J124,0)</f>
        <v>0</v>
      </c>
      <c r="BJ124" s="14" t="s">
        <v>80</v>
      </c>
      <c r="BK124" s="161">
        <f>ROUND(I124*H124,2)</f>
        <v>0</v>
      </c>
      <c r="BL124" s="14" t="s">
        <v>175</v>
      </c>
      <c r="BM124" s="14" t="s">
        <v>525</v>
      </c>
    </row>
    <row r="125" spans="2:65" s="1" customFormat="1" ht="58.5">
      <c r="B125" s="31"/>
      <c r="C125" s="32"/>
      <c r="D125" s="162" t="s">
        <v>148</v>
      </c>
      <c r="E125" s="32"/>
      <c r="F125" s="163" t="s">
        <v>526</v>
      </c>
      <c r="G125" s="32"/>
      <c r="H125" s="32"/>
      <c r="I125" s="109"/>
      <c r="J125" s="32"/>
      <c r="K125" s="32"/>
      <c r="L125" s="35"/>
      <c r="M125" s="164"/>
      <c r="N125" s="57"/>
      <c r="O125" s="57"/>
      <c r="P125" s="57"/>
      <c r="Q125" s="57"/>
      <c r="R125" s="57"/>
      <c r="S125" s="57"/>
      <c r="T125" s="58"/>
      <c r="AT125" s="14" t="s">
        <v>148</v>
      </c>
      <c r="AU125" s="14" t="s">
        <v>73</v>
      </c>
    </row>
    <row r="126" spans="2:65" s="1" customFormat="1" ht="48.75">
      <c r="B126" s="31"/>
      <c r="C126" s="32"/>
      <c r="D126" s="162" t="s">
        <v>150</v>
      </c>
      <c r="E126" s="32"/>
      <c r="F126" s="165" t="s">
        <v>527</v>
      </c>
      <c r="G126" s="32"/>
      <c r="H126" s="32"/>
      <c r="I126" s="109"/>
      <c r="J126" s="32"/>
      <c r="K126" s="32"/>
      <c r="L126" s="35"/>
      <c r="M126" s="164"/>
      <c r="N126" s="57"/>
      <c r="O126" s="57"/>
      <c r="P126" s="57"/>
      <c r="Q126" s="57"/>
      <c r="R126" s="57"/>
      <c r="S126" s="57"/>
      <c r="T126" s="58"/>
      <c r="AT126" s="14" t="s">
        <v>150</v>
      </c>
      <c r="AU126" s="14" t="s">
        <v>73</v>
      </c>
    </row>
    <row r="127" spans="2:65" s="1" customFormat="1" ht="22.5" customHeight="1">
      <c r="B127" s="31"/>
      <c r="C127" s="150" t="s">
        <v>460</v>
      </c>
      <c r="D127" s="150" t="s">
        <v>140</v>
      </c>
      <c r="E127" s="151" t="s">
        <v>243</v>
      </c>
      <c r="F127" s="152" t="s">
        <v>244</v>
      </c>
      <c r="G127" s="153" t="s">
        <v>190</v>
      </c>
      <c r="H127" s="154">
        <v>107.092</v>
      </c>
      <c r="I127" s="155"/>
      <c r="J127" s="156">
        <f>ROUND(I127*H127,2)</f>
        <v>0</v>
      </c>
      <c r="K127" s="152" t="s">
        <v>144</v>
      </c>
      <c r="L127" s="35"/>
      <c r="M127" s="157" t="s">
        <v>1</v>
      </c>
      <c r="N127" s="158" t="s">
        <v>44</v>
      </c>
      <c r="O127" s="57"/>
      <c r="P127" s="159">
        <f>O127*H127</f>
        <v>0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AR127" s="14" t="s">
        <v>145</v>
      </c>
      <c r="AT127" s="14" t="s">
        <v>140</v>
      </c>
      <c r="AU127" s="14" t="s">
        <v>73</v>
      </c>
      <c r="AY127" s="14" t="s">
        <v>146</v>
      </c>
      <c r="BE127" s="161">
        <f>IF(N127="základní",J127,0)</f>
        <v>0</v>
      </c>
      <c r="BF127" s="161">
        <f>IF(N127="snížená",J127,0)</f>
        <v>0</v>
      </c>
      <c r="BG127" s="161">
        <f>IF(N127="zákl. přenesená",J127,0)</f>
        <v>0</v>
      </c>
      <c r="BH127" s="161">
        <f>IF(N127="sníž. přenesená",J127,0)</f>
        <v>0</v>
      </c>
      <c r="BI127" s="161">
        <f>IF(N127="nulová",J127,0)</f>
        <v>0</v>
      </c>
      <c r="BJ127" s="14" t="s">
        <v>80</v>
      </c>
      <c r="BK127" s="161">
        <f>ROUND(I127*H127,2)</f>
        <v>0</v>
      </c>
      <c r="BL127" s="14" t="s">
        <v>145</v>
      </c>
      <c r="BM127" s="14" t="s">
        <v>528</v>
      </c>
    </row>
    <row r="128" spans="2:65" s="1" customFormat="1" ht="19.5">
      <c r="B128" s="31"/>
      <c r="C128" s="32"/>
      <c r="D128" s="162" t="s">
        <v>148</v>
      </c>
      <c r="E128" s="32"/>
      <c r="F128" s="163" t="s">
        <v>246</v>
      </c>
      <c r="G128" s="32"/>
      <c r="H128" s="32"/>
      <c r="I128" s="109"/>
      <c r="J128" s="32"/>
      <c r="K128" s="32"/>
      <c r="L128" s="35"/>
      <c r="M128" s="164"/>
      <c r="N128" s="57"/>
      <c r="O128" s="57"/>
      <c r="P128" s="57"/>
      <c r="Q128" s="57"/>
      <c r="R128" s="57"/>
      <c r="S128" s="57"/>
      <c r="T128" s="58"/>
      <c r="AT128" s="14" t="s">
        <v>148</v>
      </c>
      <c r="AU128" s="14" t="s">
        <v>73</v>
      </c>
    </row>
    <row r="129" spans="2:65" s="1" customFormat="1" ht="19.5">
      <c r="B129" s="31"/>
      <c r="C129" s="32"/>
      <c r="D129" s="162" t="s">
        <v>150</v>
      </c>
      <c r="E129" s="32"/>
      <c r="F129" s="165" t="s">
        <v>247</v>
      </c>
      <c r="G129" s="32"/>
      <c r="H129" s="32"/>
      <c r="I129" s="109"/>
      <c r="J129" s="32"/>
      <c r="K129" s="32"/>
      <c r="L129" s="35"/>
      <c r="M129" s="164"/>
      <c r="N129" s="57"/>
      <c r="O129" s="57"/>
      <c r="P129" s="57"/>
      <c r="Q129" s="57"/>
      <c r="R129" s="57"/>
      <c r="S129" s="57"/>
      <c r="T129" s="58"/>
      <c r="AT129" s="14" t="s">
        <v>150</v>
      </c>
      <c r="AU129" s="14" t="s">
        <v>73</v>
      </c>
    </row>
    <row r="130" spans="2:65" s="10" customFormat="1" ht="11.25">
      <c r="B130" s="176"/>
      <c r="C130" s="177"/>
      <c r="D130" s="162" t="s">
        <v>193</v>
      </c>
      <c r="E130" s="178" t="s">
        <v>1</v>
      </c>
      <c r="F130" s="179" t="s">
        <v>518</v>
      </c>
      <c r="G130" s="177"/>
      <c r="H130" s="180">
        <v>100.021</v>
      </c>
      <c r="I130" s="181"/>
      <c r="J130" s="177"/>
      <c r="K130" s="177"/>
      <c r="L130" s="182"/>
      <c r="M130" s="183"/>
      <c r="N130" s="184"/>
      <c r="O130" s="184"/>
      <c r="P130" s="184"/>
      <c r="Q130" s="184"/>
      <c r="R130" s="184"/>
      <c r="S130" s="184"/>
      <c r="T130" s="185"/>
      <c r="AT130" s="186" t="s">
        <v>193</v>
      </c>
      <c r="AU130" s="186" t="s">
        <v>73</v>
      </c>
      <c r="AV130" s="10" t="s">
        <v>82</v>
      </c>
      <c r="AW130" s="10" t="s">
        <v>35</v>
      </c>
      <c r="AX130" s="10" t="s">
        <v>73</v>
      </c>
      <c r="AY130" s="186" t="s">
        <v>146</v>
      </c>
    </row>
    <row r="131" spans="2:65" s="10" customFormat="1" ht="11.25">
      <c r="B131" s="176"/>
      <c r="C131" s="177"/>
      <c r="D131" s="162" t="s">
        <v>193</v>
      </c>
      <c r="E131" s="178" t="s">
        <v>1</v>
      </c>
      <c r="F131" s="179" t="s">
        <v>519</v>
      </c>
      <c r="G131" s="177"/>
      <c r="H131" s="180">
        <v>7.0709999999999997</v>
      </c>
      <c r="I131" s="181"/>
      <c r="J131" s="177"/>
      <c r="K131" s="177"/>
      <c r="L131" s="182"/>
      <c r="M131" s="183"/>
      <c r="N131" s="184"/>
      <c r="O131" s="184"/>
      <c r="P131" s="184"/>
      <c r="Q131" s="184"/>
      <c r="R131" s="184"/>
      <c r="S131" s="184"/>
      <c r="T131" s="185"/>
      <c r="AT131" s="186" t="s">
        <v>193</v>
      </c>
      <c r="AU131" s="186" t="s">
        <v>73</v>
      </c>
      <c r="AV131" s="10" t="s">
        <v>82</v>
      </c>
      <c r="AW131" s="10" t="s">
        <v>35</v>
      </c>
      <c r="AX131" s="10" t="s">
        <v>73</v>
      </c>
      <c r="AY131" s="186" t="s">
        <v>146</v>
      </c>
    </row>
    <row r="132" spans="2:65" s="11" customFormat="1" ht="11.25">
      <c r="B132" s="200"/>
      <c r="C132" s="201"/>
      <c r="D132" s="162" t="s">
        <v>193</v>
      </c>
      <c r="E132" s="202" t="s">
        <v>1</v>
      </c>
      <c r="F132" s="203" t="s">
        <v>406</v>
      </c>
      <c r="G132" s="201"/>
      <c r="H132" s="204">
        <v>107.092</v>
      </c>
      <c r="I132" s="205"/>
      <c r="J132" s="201"/>
      <c r="K132" s="201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193</v>
      </c>
      <c r="AU132" s="210" t="s">
        <v>73</v>
      </c>
      <c r="AV132" s="11" t="s">
        <v>145</v>
      </c>
      <c r="AW132" s="11" t="s">
        <v>35</v>
      </c>
      <c r="AX132" s="11" t="s">
        <v>80</v>
      </c>
      <c r="AY132" s="210" t="s">
        <v>146</v>
      </c>
    </row>
    <row r="133" spans="2:65" s="1" customFormat="1" ht="22.5" customHeight="1">
      <c r="B133" s="31"/>
      <c r="C133" s="150" t="s">
        <v>8</v>
      </c>
      <c r="D133" s="150" t="s">
        <v>140</v>
      </c>
      <c r="E133" s="151" t="s">
        <v>258</v>
      </c>
      <c r="F133" s="152" t="s">
        <v>259</v>
      </c>
      <c r="G133" s="153" t="s">
        <v>161</v>
      </c>
      <c r="H133" s="154">
        <v>0.2</v>
      </c>
      <c r="I133" s="155"/>
      <c r="J133" s="156">
        <f>ROUND(I133*H133,2)</f>
        <v>0</v>
      </c>
      <c r="K133" s="152" t="s">
        <v>144</v>
      </c>
      <c r="L133" s="35"/>
      <c r="M133" s="157" t="s">
        <v>1</v>
      </c>
      <c r="N133" s="158" t="s">
        <v>44</v>
      </c>
      <c r="O133" s="57"/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AR133" s="14" t="s">
        <v>145</v>
      </c>
      <c r="AT133" s="14" t="s">
        <v>140</v>
      </c>
      <c r="AU133" s="14" t="s">
        <v>73</v>
      </c>
      <c r="AY133" s="14" t="s">
        <v>146</v>
      </c>
      <c r="BE133" s="161">
        <f>IF(N133="základní",J133,0)</f>
        <v>0</v>
      </c>
      <c r="BF133" s="161">
        <f>IF(N133="snížená",J133,0)</f>
        <v>0</v>
      </c>
      <c r="BG133" s="161">
        <f>IF(N133="zákl. přenesená",J133,0)</f>
        <v>0</v>
      </c>
      <c r="BH133" s="161">
        <f>IF(N133="sníž. přenesená",J133,0)</f>
        <v>0</v>
      </c>
      <c r="BI133" s="161">
        <f>IF(N133="nulová",J133,0)</f>
        <v>0</v>
      </c>
      <c r="BJ133" s="14" t="s">
        <v>80</v>
      </c>
      <c r="BK133" s="161">
        <f>ROUND(I133*H133,2)</f>
        <v>0</v>
      </c>
      <c r="BL133" s="14" t="s">
        <v>145</v>
      </c>
      <c r="BM133" s="14" t="s">
        <v>529</v>
      </c>
    </row>
    <row r="134" spans="2:65" s="1" customFormat="1" ht="39">
      <c r="B134" s="31"/>
      <c r="C134" s="32"/>
      <c r="D134" s="162" t="s">
        <v>148</v>
      </c>
      <c r="E134" s="32"/>
      <c r="F134" s="163" t="s">
        <v>261</v>
      </c>
      <c r="G134" s="32"/>
      <c r="H134" s="32"/>
      <c r="I134" s="109"/>
      <c r="J134" s="32"/>
      <c r="K134" s="32"/>
      <c r="L134" s="35"/>
      <c r="M134" s="164"/>
      <c r="N134" s="57"/>
      <c r="O134" s="57"/>
      <c r="P134" s="57"/>
      <c r="Q134" s="57"/>
      <c r="R134" s="57"/>
      <c r="S134" s="57"/>
      <c r="T134" s="58"/>
      <c r="AT134" s="14" t="s">
        <v>148</v>
      </c>
      <c r="AU134" s="14" t="s">
        <v>73</v>
      </c>
    </row>
    <row r="135" spans="2:65" s="1" customFormat="1" ht="29.25">
      <c r="B135" s="31"/>
      <c r="C135" s="32"/>
      <c r="D135" s="162" t="s">
        <v>150</v>
      </c>
      <c r="E135" s="32"/>
      <c r="F135" s="165" t="s">
        <v>530</v>
      </c>
      <c r="G135" s="32"/>
      <c r="H135" s="32"/>
      <c r="I135" s="109"/>
      <c r="J135" s="32"/>
      <c r="K135" s="32"/>
      <c r="L135" s="35"/>
      <c r="M135" s="164"/>
      <c r="N135" s="57"/>
      <c r="O135" s="57"/>
      <c r="P135" s="57"/>
      <c r="Q135" s="57"/>
      <c r="R135" s="57"/>
      <c r="S135" s="57"/>
      <c r="T135" s="58"/>
      <c r="AT135" s="14" t="s">
        <v>150</v>
      </c>
      <c r="AU135" s="14" t="s">
        <v>73</v>
      </c>
    </row>
    <row r="136" spans="2:65" s="1" customFormat="1" ht="22.5" customHeight="1">
      <c r="B136" s="31"/>
      <c r="C136" s="150" t="s">
        <v>274</v>
      </c>
      <c r="D136" s="150" t="s">
        <v>140</v>
      </c>
      <c r="E136" s="151" t="s">
        <v>264</v>
      </c>
      <c r="F136" s="152" t="s">
        <v>265</v>
      </c>
      <c r="G136" s="153" t="s">
        <v>266</v>
      </c>
      <c r="H136" s="154">
        <v>4</v>
      </c>
      <c r="I136" s="155"/>
      <c r="J136" s="156">
        <f>ROUND(I136*H136,2)</f>
        <v>0</v>
      </c>
      <c r="K136" s="152" t="s">
        <v>144</v>
      </c>
      <c r="L136" s="35"/>
      <c r="M136" s="157" t="s">
        <v>1</v>
      </c>
      <c r="N136" s="158" t="s">
        <v>44</v>
      </c>
      <c r="O136" s="57"/>
      <c r="P136" s="159">
        <f>O136*H136</f>
        <v>0</v>
      </c>
      <c r="Q136" s="159">
        <v>0</v>
      </c>
      <c r="R136" s="159">
        <f>Q136*H136</f>
        <v>0</v>
      </c>
      <c r="S136" s="159">
        <v>0</v>
      </c>
      <c r="T136" s="160">
        <f>S136*H136</f>
        <v>0</v>
      </c>
      <c r="AR136" s="14" t="s">
        <v>145</v>
      </c>
      <c r="AT136" s="14" t="s">
        <v>140</v>
      </c>
      <c r="AU136" s="14" t="s">
        <v>73</v>
      </c>
      <c r="AY136" s="14" t="s">
        <v>146</v>
      </c>
      <c r="BE136" s="161">
        <f>IF(N136="základní",J136,0)</f>
        <v>0</v>
      </c>
      <c r="BF136" s="161">
        <f>IF(N136="snížená",J136,0)</f>
        <v>0</v>
      </c>
      <c r="BG136" s="161">
        <f>IF(N136="zákl. přenesená",J136,0)</f>
        <v>0</v>
      </c>
      <c r="BH136" s="161">
        <f>IF(N136="sníž. přenesená",J136,0)</f>
        <v>0</v>
      </c>
      <c r="BI136" s="161">
        <f>IF(N136="nulová",J136,0)</f>
        <v>0</v>
      </c>
      <c r="BJ136" s="14" t="s">
        <v>80</v>
      </c>
      <c r="BK136" s="161">
        <f>ROUND(I136*H136,2)</f>
        <v>0</v>
      </c>
      <c r="BL136" s="14" t="s">
        <v>145</v>
      </c>
      <c r="BM136" s="14" t="s">
        <v>531</v>
      </c>
    </row>
    <row r="137" spans="2:65" s="1" customFormat="1" ht="39">
      <c r="B137" s="31"/>
      <c r="C137" s="32"/>
      <c r="D137" s="162" t="s">
        <v>148</v>
      </c>
      <c r="E137" s="32"/>
      <c r="F137" s="163" t="s">
        <v>268</v>
      </c>
      <c r="G137" s="32"/>
      <c r="H137" s="32"/>
      <c r="I137" s="109"/>
      <c r="J137" s="32"/>
      <c r="K137" s="32"/>
      <c r="L137" s="35"/>
      <c r="M137" s="164"/>
      <c r="N137" s="57"/>
      <c r="O137" s="57"/>
      <c r="P137" s="57"/>
      <c r="Q137" s="57"/>
      <c r="R137" s="57"/>
      <c r="S137" s="57"/>
      <c r="T137" s="58"/>
      <c r="AT137" s="14" t="s">
        <v>148</v>
      </c>
      <c r="AU137" s="14" t="s">
        <v>73</v>
      </c>
    </row>
    <row r="138" spans="2:65" s="1" customFormat="1" ht="22.5" customHeight="1">
      <c r="B138" s="31"/>
      <c r="C138" s="150" t="s">
        <v>250</v>
      </c>
      <c r="D138" s="150" t="s">
        <v>140</v>
      </c>
      <c r="E138" s="151" t="s">
        <v>532</v>
      </c>
      <c r="F138" s="152" t="s">
        <v>533</v>
      </c>
      <c r="G138" s="153" t="s">
        <v>143</v>
      </c>
      <c r="H138" s="154">
        <v>4</v>
      </c>
      <c r="I138" s="155"/>
      <c r="J138" s="156">
        <f>ROUND(I138*H138,2)</f>
        <v>0</v>
      </c>
      <c r="K138" s="152" t="s">
        <v>144</v>
      </c>
      <c r="L138" s="35"/>
      <c r="M138" s="157" t="s">
        <v>1</v>
      </c>
      <c r="N138" s="158" t="s">
        <v>44</v>
      </c>
      <c r="O138" s="57"/>
      <c r="P138" s="159">
        <f>O138*H138</f>
        <v>0</v>
      </c>
      <c r="Q138" s="159">
        <v>0</v>
      </c>
      <c r="R138" s="159">
        <f>Q138*H138</f>
        <v>0</v>
      </c>
      <c r="S138" s="159">
        <v>0</v>
      </c>
      <c r="T138" s="160">
        <f>S138*H138</f>
        <v>0</v>
      </c>
      <c r="AR138" s="14" t="s">
        <v>145</v>
      </c>
      <c r="AT138" s="14" t="s">
        <v>140</v>
      </c>
      <c r="AU138" s="14" t="s">
        <v>73</v>
      </c>
      <c r="AY138" s="14" t="s">
        <v>146</v>
      </c>
      <c r="BE138" s="161">
        <f>IF(N138="základní",J138,0)</f>
        <v>0</v>
      </c>
      <c r="BF138" s="161">
        <f>IF(N138="snížená",J138,0)</f>
        <v>0</v>
      </c>
      <c r="BG138" s="161">
        <f>IF(N138="zákl. přenesená",J138,0)</f>
        <v>0</v>
      </c>
      <c r="BH138" s="161">
        <f>IF(N138="sníž. přenesená",J138,0)</f>
        <v>0</v>
      </c>
      <c r="BI138" s="161">
        <f>IF(N138="nulová",J138,0)</f>
        <v>0</v>
      </c>
      <c r="BJ138" s="14" t="s">
        <v>80</v>
      </c>
      <c r="BK138" s="161">
        <f>ROUND(I138*H138,2)</f>
        <v>0</v>
      </c>
      <c r="BL138" s="14" t="s">
        <v>145</v>
      </c>
      <c r="BM138" s="14" t="s">
        <v>534</v>
      </c>
    </row>
    <row r="139" spans="2:65" s="1" customFormat="1" ht="29.25">
      <c r="B139" s="31"/>
      <c r="C139" s="32"/>
      <c r="D139" s="162" t="s">
        <v>148</v>
      </c>
      <c r="E139" s="32"/>
      <c r="F139" s="163" t="s">
        <v>535</v>
      </c>
      <c r="G139" s="32"/>
      <c r="H139" s="32"/>
      <c r="I139" s="109"/>
      <c r="J139" s="32"/>
      <c r="K139" s="32"/>
      <c r="L139" s="35"/>
      <c r="M139" s="164"/>
      <c r="N139" s="57"/>
      <c r="O139" s="57"/>
      <c r="P139" s="57"/>
      <c r="Q139" s="57"/>
      <c r="R139" s="57"/>
      <c r="S139" s="57"/>
      <c r="T139" s="58"/>
      <c r="AT139" s="14" t="s">
        <v>148</v>
      </c>
      <c r="AU139" s="14" t="s">
        <v>73</v>
      </c>
    </row>
    <row r="140" spans="2:65" s="1" customFormat="1" ht="19.5">
      <c r="B140" s="31"/>
      <c r="C140" s="32"/>
      <c r="D140" s="162" t="s">
        <v>150</v>
      </c>
      <c r="E140" s="32"/>
      <c r="F140" s="165" t="s">
        <v>151</v>
      </c>
      <c r="G140" s="32"/>
      <c r="H140" s="32"/>
      <c r="I140" s="109"/>
      <c r="J140" s="32"/>
      <c r="K140" s="32"/>
      <c r="L140" s="35"/>
      <c r="M140" s="164"/>
      <c r="N140" s="57"/>
      <c r="O140" s="57"/>
      <c r="P140" s="57"/>
      <c r="Q140" s="57"/>
      <c r="R140" s="57"/>
      <c r="S140" s="57"/>
      <c r="T140" s="58"/>
      <c r="AT140" s="14" t="s">
        <v>150</v>
      </c>
      <c r="AU140" s="14" t="s">
        <v>73</v>
      </c>
    </row>
    <row r="141" spans="2:65" s="1" customFormat="1" ht="22.5" customHeight="1">
      <c r="B141" s="31"/>
      <c r="C141" s="187" t="s">
        <v>291</v>
      </c>
      <c r="D141" s="187" t="s">
        <v>313</v>
      </c>
      <c r="E141" s="188" t="s">
        <v>314</v>
      </c>
      <c r="F141" s="189" t="s">
        <v>315</v>
      </c>
      <c r="G141" s="190" t="s">
        <v>174</v>
      </c>
      <c r="H141" s="191">
        <v>182.05600000000001</v>
      </c>
      <c r="I141" s="192"/>
      <c r="J141" s="193">
        <f>ROUND(I141*H141,2)</f>
        <v>0</v>
      </c>
      <c r="K141" s="189" t="s">
        <v>144</v>
      </c>
      <c r="L141" s="194"/>
      <c r="M141" s="195" t="s">
        <v>1</v>
      </c>
      <c r="N141" s="196" t="s">
        <v>44</v>
      </c>
      <c r="O141" s="57"/>
      <c r="P141" s="159">
        <f>O141*H141</f>
        <v>0</v>
      </c>
      <c r="Q141" s="159">
        <v>1</v>
      </c>
      <c r="R141" s="159">
        <f>Q141*H141</f>
        <v>182.05600000000001</v>
      </c>
      <c r="S141" s="159">
        <v>0</v>
      </c>
      <c r="T141" s="160">
        <f>S141*H141</f>
        <v>0</v>
      </c>
      <c r="AR141" s="14" t="s">
        <v>175</v>
      </c>
      <c r="AT141" s="14" t="s">
        <v>313</v>
      </c>
      <c r="AU141" s="14" t="s">
        <v>73</v>
      </c>
      <c r="AY141" s="14" t="s">
        <v>146</v>
      </c>
      <c r="BE141" s="161">
        <f>IF(N141="základní",J141,0)</f>
        <v>0</v>
      </c>
      <c r="BF141" s="161">
        <f>IF(N141="snížená",J141,0)</f>
        <v>0</v>
      </c>
      <c r="BG141" s="161">
        <f>IF(N141="zákl. přenesená",J141,0)</f>
        <v>0</v>
      </c>
      <c r="BH141" s="161">
        <f>IF(N141="sníž. přenesená",J141,0)</f>
        <v>0</v>
      </c>
      <c r="BI141" s="161">
        <f>IF(N141="nulová",J141,0)</f>
        <v>0</v>
      </c>
      <c r="BJ141" s="14" t="s">
        <v>80</v>
      </c>
      <c r="BK141" s="161">
        <f>ROUND(I141*H141,2)</f>
        <v>0</v>
      </c>
      <c r="BL141" s="14" t="s">
        <v>175</v>
      </c>
      <c r="BM141" s="14" t="s">
        <v>536</v>
      </c>
    </row>
    <row r="142" spans="2:65" s="1" customFormat="1" ht="11.25">
      <c r="B142" s="31"/>
      <c r="C142" s="32"/>
      <c r="D142" s="162" t="s">
        <v>148</v>
      </c>
      <c r="E142" s="32"/>
      <c r="F142" s="163" t="s">
        <v>315</v>
      </c>
      <c r="G142" s="32"/>
      <c r="H142" s="32"/>
      <c r="I142" s="109"/>
      <c r="J142" s="32"/>
      <c r="K142" s="32"/>
      <c r="L142" s="35"/>
      <c r="M142" s="164"/>
      <c r="N142" s="57"/>
      <c r="O142" s="57"/>
      <c r="P142" s="57"/>
      <c r="Q142" s="57"/>
      <c r="R142" s="57"/>
      <c r="S142" s="57"/>
      <c r="T142" s="58"/>
      <c r="AT142" s="14" t="s">
        <v>148</v>
      </c>
      <c r="AU142" s="14" t="s">
        <v>73</v>
      </c>
    </row>
    <row r="143" spans="2:65" s="1" customFormat="1" ht="19.5">
      <c r="B143" s="31"/>
      <c r="C143" s="32"/>
      <c r="D143" s="162" t="s">
        <v>150</v>
      </c>
      <c r="E143" s="32"/>
      <c r="F143" s="165" t="s">
        <v>247</v>
      </c>
      <c r="G143" s="32"/>
      <c r="H143" s="32"/>
      <c r="I143" s="109"/>
      <c r="J143" s="32"/>
      <c r="K143" s="32"/>
      <c r="L143" s="35"/>
      <c r="M143" s="164"/>
      <c r="N143" s="57"/>
      <c r="O143" s="57"/>
      <c r="P143" s="57"/>
      <c r="Q143" s="57"/>
      <c r="R143" s="57"/>
      <c r="S143" s="57"/>
      <c r="T143" s="58"/>
      <c r="AT143" s="14" t="s">
        <v>150</v>
      </c>
      <c r="AU143" s="14" t="s">
        <v>73</v>
      </c>
    </row>
    <row r="144" spans="2:65" s="1" customFormat="1" ht="22.5" customHeight="1">
      <c r="B144" s="31"/>
      <c r="C144" s="187" t="s">
        <v>297</v>
      </c>
      <c r="D144" s="187" t="s">
        <v>313</v>
      </c>
      <c r="E144" s="188" t="s">
        <v>354</v>
      </c>
      <c r="F144" s="189" t="s">
        <v>355</v>
      </c>
      <c r="G144" s="190" t="s">
        <v>155</v>
      </c>
      <c r="H144" s="191">
        <v>8</v>
      </c>
      <c r="I144" s="192"/>
      <c r="J144" s="193">
        <f>ROUND(I144*H144,2)</f>
        <v>0</v>
      </c>
      <c r="K144" s="189" t="s">
        <v>144</v>
      </c>
      <c r="L144" s="194"/>
      <c r="M144" s="195" t="s">
        <v>1</v>
      </c>
      <c r="N144" s="196" t="s">
        <v>44</v>
      </c>
      <c r="O144" s="57"/>
      <c r="P144" s="159">
        <f>O144*H144</f>
        <v>0</v>
      </c>
      <c r="Q144" s="159">
        <v>8.5199999999999998E-3</v>
      </c>
      <c r="R144" s="159">
        <f>Q144*H144</f>
        <v>6.8159999999999998E-2</v>
      </c>
      <c r="S144" s="159">
        <v>0</v>
      </c>
      <c r="T144" s="160">
        <f>S144*H144</f>
        <v>0</v>
      </c>
      <c r="AR144" s="14" t="s">
        <v>175</v>
      </c>
      <c r="AT144" s="14" t="s">
        <v>313</v>
      </c>
      <c r="AU144" s="14" t="s">
        <v>73</v>
      </c>
      <c r="AY144" s="14" t="s">
        <v>146</v>
      </c>
      <c r="BE144" s="161">
        <f>IF(N144="základní",J144,0)</f>
        <v>0</v>
      </c>
      <c r="BF144" s="161">
        <f>IF(N144="snížená",J144,0)</f>
        <v>0</v>
      </c>
      <c r="BG144" s="161">
        <f>IF(N144="zákl. přenesená",J144,0)</f>
        <v>0</v>
      </c>
      <c r="BH144" s="161">
        <f>IF(N144="sníž. přenesená",J144,0)</f>
        <v>0</v>
      </c>
      <c r="BI144" s="161">
        <f>IF(N144="nulová",J144,0)</f>
        <v>0</v>
      </c>
      <c r="BJ144" s="14" t="s">
        <v>80</v>
      </c>
      <c r="BK144" s="161">
        <f>ROUND(I144*H144,2)</f>
        <v>0</v>
      </c>
      <c r="BL144" s="14" t="s">
        <v>175</v>
      </c>
      <c r="BM144" s="14" t="s">
        <v>537</v>
      </c>
    </row>
    <row r="145" spans="2:65" s="1" customFormat="1" ht="11.25">
      <c r="B145" s="31"/>
      <c r="C145" s="32"/>
      <c r="D145" s="162" t="s">
        <v>148</v>
      </c>
      <c r="E145" s="32"/>
      <c r="F145" s="163" t="s">
        <v>355</v>
      </c>
      <c r="G145" s="32"/>
      <c r="H145" s="32"/>
      <c r="I145" s="109"/>
      <c r="J145" s="32"/>
      <c r="K145" s="32"/>
      <c r="L145" s="35"/>
      <c r="M145" s="164"/>
      <c r="N145" s="57"/>
      <c r="O145" s="57"/>
      <c r="P145" s="57"/>
      <c r="Q145" s="57"/>
      <c r="R145" s="57"/>
      <c r="S145" s="57"/>
      <c r="T145" s="58"/>
      <c r="AT145" s="14" t="s">
        <v>148</v>
      </c>
      <c r="AU145" s="14" t="s">
        <v>73</v>
      </c>
    </row>
    <row r="146" spans="2:65" s="1" customFormat="1" ht="22.5" customHeight="1">
      <c r="B146" s="31"/>
      <c r="C146" s="187" t="s">
        <v>302</v>
      </c>
      <c r="D146" s="187" t="s">
        <v>313</v>
      </c>
      <c r="E146" s="188" t="s">
        <v>326</v>
      </c>
      <c r="F146" s="189" t="s">
        <v>327</v>
      </c>
      <c r="G146" s="190" t="s">
        <v>155</v>
      </c>
      <c r="H146" s="191">
        <v>40</v>
      </c>
      <c r="I146" s="192"/>
      <c r="J146" s="193">
        <f>ROUND(I146*H146,2)</f>
        <v>0</v>
      </c>
      <c r="K146" s="189" t="s">
        <v>144</v>
      </c>
      <c r="L146" s="194"/>
      <c r="M146" s="195" t="s">
        <v>1</v>
      </c>
      <c r="N146" s="196" t="s">
        <v>44</v>
      </c>
      <c r="O146" s="57"/>
      <c r="P146" s="159">
        <f>O146*H146</f>
        <v>0</v>
      </c>
      <c r="Q146" s="159">
        <v>1.167E-2</v>
      </c>
      <c r="R146" s="159">
        <f>Q146*H146</f>
        <v>0.46679999999999999</v>
      </c>
      <c r="S146" s="159">
        <v>0</v>
      </c>
      <c r="T146" s="160">
        <f>S146*H146</f>
        <v>0</v>
      </c>
      <c r="AR146" s="14" t="s">
        <v>175</v>
      </c>
      <c r="AT146" s="14" t="s">
        <v>313</v>
      </c>
      <c r="AU146" s="14" t="s">
        <v>73</v>
      </c>
      <c r="AY146" s="14" t="s">
        <v>146</v>
      </c>
      <c r="BE146" s="161">
        <f>IF(N146="základní",J146,0)</f>
        <v>0</v>
      </c>
      <c r="BF146" s="161">
        <f>IF(N146="snížená",J146,0)</f>
        <v>0</v>
      </c>
      <c r="BG146" s="161">
        <f>IF(N146="zákl. přenesená",J146,0)</f>
        <v>0</v>
      </c>
      <c r="BH146" s="161">
        <f>IF(N146="sníž. přenesená",J146,0)</f>
        <v>0</v>
      </c>
      <c r="BI146" s="161">
        <f>IF(N146="nulová",J146,0)</f>
        <v>0</v>
      </c>
      <c r="BJ146" s="14" t="s">
        <v>80</v>
      </c>
      <c r="BK146" s="161">
        <f>ROUND(I146*H146,2)</f>
        <v>0</v>
      </c>
      <c r="BL146" s="14" t="s">
        <v>175</v>
      </c>
      <c r="BM146" s="14" t="s">
        <v>538</v>
      </c>
    </row>
    <row r="147" spans="2:65" s="1" customFormat="1" ht="11.25">
      <c r="B147" s="31"/>
      <c r="C147" s="32"/>
      <c r="D147" s="162" t="s">
        <v>148</v>
      </c>
      <c r="E147" s="32"/>
      <c r="F147" s="163" t="s">
        <v>327</v>
      </c>
      <c r="G147" s="32"/>
      <c r="H147" s="32"/>
      <c r="I147" s="109"/>
      <c r="J147" s="32"/>
      <c r="K147" s="32"/>
      <c r="L147" s="35"/>
      <c r="M147" s="164"/>
      <c r="N147" s="57"/>
      <c r="O147" s="57"/>
      <c r="P147" s="57"/>
      <c r="Q147" s="57"/>
      <c r="R147" s="57"/>
      <c r="S147" s="57"/>
      <c r="T147" s="58"/>
      <c r="AT147" s="14" t="s">
        <v>148</v>
      </c>
      <c r="AU147" s="14" t="s">
        <v>73</v>
      </c>
    </row>
    <row r="148" spans="2:65" s="1" customFormat="1" ht="22.5" customHeight="1">
      <c r="B148" s="31"/>
      <c r="C148" s="187" t="s">
        <v>7</v>
      </c>
      <c r="D148" s="187" t="s">
        <v>313</v>
      </c>
      <c r="E148" s="188" t="s">
        <v>539</v>
      </c>
      <c r="F148" s="189" t="s">
        <v>540</v>
      </c>
      <c r="G148" s="190" t="s">
        <v>155</v>
      </c>
      <c r="H148" s="191">
        <v>80</v>
      </c>
      <c r="I148" s="192"/>
      <c r="J148" s="193">
        <f>ROUND(I148*H148,2)</f>
        <v>0</v>
      </c>
      <c r="K148" s="189" t="s">
        <v>144</v>
      </c>
      <c r="L148" s="194"/>
      <c r="M148" s="195" t="s">
        <v>1</v>
      </c>
      <c r="N148" s="196" t="s">
        <v>44</v>
      </c>
      <c r="O148" s="57"/>
      <c r="P148" s="159">
        <f>O148*H148</f>
        <v>0</v>
      </c>
      <c r="Q148" s="159">
        <v>1.23E-3</v>
      </c>
      <c r="R148" s="159">
        <f>Q148*H148</f>
        <v>9.8400000000000001E-2</v>
      </c>
      <c r="S148" s="159">
        <v>0</v>
      </c>
      <c r="T148" s="160">
        <f>S148*H148</f>
        <v>0</v>
      </c>
      <c r="AR148" s="14" t="s">
        <v>175</v>
      </c>
      <c r="AT148" s="14" t="s">
        <v>313</v>
      </c>
      <c r="AU148" s="14" t="s">
        <v>73</v>
      </c>
      <c r="AY148" s="14" t="s">
        <v>146</v>
      </c>
      <c r="BE148" s="161">
        <f>IF(N148="základní",J148,0)</f>
        <v>0</v>
      </c>
      <c r="BF148" s="161">
        <f>IF(N148="snížená",J148,0)</f>
        <v>0</v>
      </c>
      <c r="BG148" s="161">
        <f>IF(N148="zákl. přenesená",J148,0)</f>
        <v>0</v>
      </c>
      <c r="BH148" s="161">
        <f>IF(N148="sníž. přenesená",J148,0)</f>
        <v>0</v>
      </c>
      <c r="BI148" s="161">
        <f>IF(N148="nulová",J148,0)</f>
        <v>0</v>
      </c>
      <c r="BJ148" s="14" t="s">
        <v>80</v>
      </c>
      <c r="BK148" s="161">
        <f>ROUND(I148*H148,2)</f>
        <v>0</v>
      </c>
      <c r="BL148" s="14" t="s">
        <v>175</v>
      </c>
      <c r="BM148" s="14" t="s">
        <v>541</v>
      </c>
    </row>
    <row r="149" spans="2:65" s="1" customFormat="1" ht="11.25">
      <c r="B149" s="31"/>
      <c r="C149" s="32"/>
      <c r="D149" s="162" t="s">
        <v>148</v>
      </c>
      <c r="E149" s="32"/>
      <c r="F149" s="163" t="s">
        <v>540</v>
      </c>
      <c r="G149" s="32"/>
      <c r="H149" s="32"/>
      <c r="I149" s="109"/>
      <c r="J149" s="32"/>
      <c r="K149" s="32"/>
      <c r="L149" s="35"/>
      <c r="M149" s="164"/>
      <c r="N149" s="57"/>
      <c r="O149" s="57"/>
      <c r="P149" s="57"/>
      <c r="Q149" s="57"/>
      <c r="R149" s="57"/>
      <c r="S149" s="57"/>
      <c r="T149" s="58"/>
      <c r="AT149" s="14" t="s">
        <v>148</v>
      </c>
      <c r="AU149" s="14" t="s">
        <v>73</v>
      </c>
    </row>
    <row r="150" spans="2:65" s="1" customFormat="1" ht="22.5" customHeight="1">
      <c r="B150" s="31"/>
      <c r="C150" s="187" t="s">
        <v>312</v>
      </c>
      <c r="D150" s="187" t="s">
        <v>313</v>
      </c>
      <c r="E150" s="188" t="s">
        <v>338</v>
      </c>
      <c r="F150" s="189" t="s">
        <v>339</v>
      </c>
      <c r="G150" s="190" t="s">
        <v>155</v>
      </c>
      <c r="H150" s="191">
        <v>40</v>
      </c>
      <c r="I150" s="192"/>
      <c r="J150" s="193">
        <f>ROUND(I150*H150,2)</f>
        <v>0</v>
      </c>
      <c r="K150" s="189" t="s">
        <v>144</v>
      </c>
      <c r="L150" s="194"/>
      <c r="M150" s="195" t="s">
        <v>1</v>
      </c>
      <c r="N150" s="196" t="s">
        <v>44</v>
      </c>
      <c r="O150" s="57"/>
      <c r="P150" s="159">
        <f>O150*H150</f>
        <v>0</v>
      </c>
      <c r="Q150" s="159">
        <v>6.3000000000000003E-4</v>
      </c>
      <c r="R150" s="159">
        <f>Q150*H150</f>
        <v>2.52E-2</v>
      </c>
      <c r="S150" s="159">
        <v>0</v>
      </c>
      <c r="T150" s="160">
        <f>S150*H150</f>
        <v>0</v>
      </c>
      <c r="AR150" s="14" t="s">
        <v>175</v>
      </c>
      <c r="AT150" s="14" t="s">
        <v>313</v>
      </c>
      <c r="AU150" s="14" t="s">
        <v>73</v>
      </c>
      <c r="AY150" s="14" t="s">
        <v>146</v>
      </c>
      <c r="BE150" s="161">
        <f>IF(N150="základní",J150,0)</f>
        <v>0</v>
      </c>
      <c r="BF150" s="161">
        <f>IF(N150="snížená",J150,0)</f>
        <v>0</v>
      </c>
      <c r="BG150" s="161">
        <f>IF(N150="zákl. přenesená",J150,0)</f>
        <v>0</v>
      </c>
      <c r="BH150" s="161">
        <f>IF(N150="sníž. přenesená",J150,0)</f>
        <v>0</v>
      </c>
      <c r="BI150" s="161">
        <f>IF(N150="nulová",J150,0)</f>
        <v>0</v>
      </c>
      <c r="BJ150" s="14" t="s">
        <v>80</v>
      </c>
      <c r="BK150" s="161">
        <f>ROUND(I150*H150,2)</f>
        <v>0</v>
      </c>
      <c r="BL150" s="14" t="s">
        <v>175</v>
      </c>
      <c r="BM150" s="14" t="s">
        <v>542</v>
      </c>
    </row>
    <row r="151" spans="2:65" s="1" customFormat="1" ht="11.25">
      <c r="B151" s="31"/>
      <c r="C151" s="32"/>
      <c r="D151" s="162" t="s">
        <v>148</v>
      </c>
      <c r="E151" s="32"/>
      <c r="F151" s="163" t="s">
        <v>339</v>
      </c>
      <c r="G151" s="32"/>
      <c r="H151" s="32"/>
      <c r="I151" s="109"/>
      <c r="J151" s="32"/>
      <c r="K151" s="32"/>
      <c r="L151" s="35"/>
      <c r="M151" s="164"/>
      <c r="N151" s="57"/>
      <c r="O151" s="57"/>
      <c r="P151" s="57"/>
      <c r="Q151" s="57"/>
      <c r="R151" s="57"/>
      <c r="S151" s="57"/>
      <c r="T151" s="58"/>
      <c r="AT151" s="14" t="s">
        <v>148</v>
      </c>
      <c r="AU151" s="14" t="s">
        <v>73</v>
      </c>
    </row>
    <row r="152" spans="2:65" s="1" customFormat="1" ht="22.5" customHeight="1">
      <c r="B152" s="31"/>
      <c r="C152" s="187" t="s">
        <v>543</v>
      </c>
      <c r="D152" s="187" t="s">
        <v>313</v>
      </c>
      <c r="E152" s="188" t="s">
        <v>342</v>
      </c>
      <c r="F152" s="189" t="s">
        <v>343</v>
      </c>
      <c r="G152" s="190" t="s">
        <v>155</v>
      </c>
      <c r="H152" s="191">
        <v>40</v>
      </c>
      <c r="I152" s="192"/>
      <c r="J152" s="193">
        <f>ROUND(I152*H152,2)</f>
        <v>0</v>
      </c>
      <c r="K152" s="189" t="s">
        <v>144</v>
      </c>
      <c r="L152" s="194"/>
      <c r="M152" s="195" t="s">
        <v>1</v>
      </c>
      <c r="N152" s="196" t="s">
        <v>44</v>
      </c>
      <c r="O152" s="57"/>
      <c r="P152" s="159">
        <f>O152*H152</f>
        <v>0</v>
      </c>
      <c r="Q152" s="159">
        <v>5.4000000000000001E-4</v>
      </c>
      <c r="R152" s="159">
        <f>Q152*H152</f>
        <v>2.1600000000000001E-2</v>
      </c>
      <c r="S152" s="159">
        <v>0</v>
      </c>
      <c r="T152" s="160">
        <f>S152*H152</f>
        <v>0</v>
      </c>
      <c r="AR152" s="14" t="s">
        <v>175</v>
      </c>
      <c r="AT152" s="14" t="s">
        <v>313</v>
      </c>
      <c r="AU152" s="14" t="s">
        <v>73</v>
      </c>
      <c r="AY152" s="14" t="s">
        <v>146</v>
      </c>
      <c r="BE152" s="161">
        <f>IF(N152="základní",J152,0)</f>
        <v>0</v>
      </c>
      <c r="BF152" s="161">
        <f>IF(N152="snížená",J152,0)</f>
        <v>0</v>
      </c>
      <c r="BG152" s="161">
        <f>IF(N152="zákl. přenesená",J152,0)</f>
        <v>0</v>
      </c>
      <c r="BH152" s="161">
        <f>IF(N152="sníž. přenesená",J152,0)</f>
        <v>0</v>
      </c>
      <c r="BI152" s="161">
        <f>IF(N152="nulová",J152,0)</f>
        <v>0</v>
      </c>
      <c r="BJ152" s="14" t="s">
        <v>80</v>
      </c>
      <c r="BK152" s="161">
        <f>ROUND(I152*H152,2)</f>
        <v>0</v>
      </c>
      <c r="BL152" s="14" t="s">
        <v>175</v>
      </c>
      <c r="BM152" s="14" t="s">
        <v>544</v>
      </c>
    </row>
    <row r="153" spans="2:65" s="1" customFormat="1" ht="11.25">
      <c r="B153" s="31"/>
      <c r="C153" s="32"/>
      <c r="D153" s="162" t="s">
        <v>148</v>
      </c>
      <c r="E153" s="32"/>
      <c r="F153" s="163" t="s">
        <v>343</v>
      </c>
      <c r="G153" s="32"/>
      <c r="H153" s="32"/>
      <c r="I153" s="109"/>
      <c r="J153" s="32"/>
      <c r="K153" s="32"/>
      <c r="L153" s="35"/>
      <c r="M153" s="164"/>
      <c r="N153" s="57"/>
      <c r="O153" s="57"/>
      <c r="P153" s="57"/>
      <c r="Q153" s="57"/>
      <c r="R153" s="57"/>
      <c r="S153" s="57"/>
      <c r="T153" s="58"/>
      <c r="AT153" s="14" t="s">
        <v>148</v>
      </c>
      <c r="AU153" s="14" t="s">
        <v>73</v>
      </c>
    </row>
    <row r="154" spans="2:65" s="1" customFormat="1" ht="22.5" customHeight="1">
      <c r="B154" s="31"/>
      <c r="C154" s="187" t="s">
        <v>321</v>
      </c>
      <c r="D154" s="187" t="s">
        <v>313</v>
      </c>
      <c r="E154" s="188" t="s">
        <v>346</v>
      </c>
      <c r="F154" s="189" t="s">
        <v>347</v>
      </c>
      <c r="G154" s="190" t="s">
        <v>155</v>
      </c>
      <c r="H154" s="191">
        <v>40</v>
      </c>
      <c r="I154" s="192"/>
      <c r="J154" s="193">
        <f>ROUND(I154*H154,2)</f>
        <v>0</v>
      </c>
      <c r="K154" s="189" t="s">
        <v>144</v>
      </c>
      <c r="L154" s="194"/>
      <c r="M154" s="195" t="s">
        <v>1</v>
      </c>
      <c r="N154" s="196" t="s">
        <v>44</v>
      </c>
      <c r="O154" s="57"/>
      <c r="P154" s="159">
        <f>O154*H154</f>
        <v>0</v>
      </c>
      <c r="Q154" s="159">
        <v>1.3999999999999999E-4</v>
      </c>
      <c r="R154" s="159">
        <f>Q154*H154</f>
        <v>5.5999999999999991E-3</v>
      </c>
      <c r="S154" s="159">
        <v>0</v>
      </c>
      <c r="T154" s="160">
        <f>S154*H154</f>
        <v>0</v>
      </c>
      <c r="AR154" s="14" t="s">
        <v>175</v>
      </c>
      <c r="AT154" s="14" t="s">
        <v>313</v>
      </c>
      <c r="AU154" s="14" t="s">
        <v>73</v>
      </c>
      <c r="AY154" s="14" t="s">
        <v>146</v>
      </c>
      <c r="BE154" s="161">
        <f>IF(N154="základní",J154,0)</f>
        <v>0</v>
      </c>
      <c r="BF154" s="161">
        <f>IF(N154="snížená",J154,0)</f>
        <v>0</v>
      </c>
      <c r="BG154" s="161">
        <f>IF(N154="zákl. přenesená",J154,0)</f>
        <v>0</v>
      </c>
      <c r="BH154" s="161">
        <f>IF(N154="sníž. přenesená",J154,0)</f>
        <v>0</v>
      </c>
      <c r="BI154" s="161">
        <f>IF(N154="nulová",J154,0)</f>
        <v>0</v>
      </c>
      <c r="BJ154" s="14" t="s">
        <v>80</v>
      </c>
      <c r="BK154" s="161">
        <f>ROUND(I154*H154,2)</f>
        <v>0</v>
      </c>
      <c r="BL154" s="14" t="s">
        <v>175</v>
      </c>
      <c r="BM154" s="14" t="s">
        <v>545</v>
      </c>
    </row>
    <row r="155" spans="2:65" s="1" customFormat="1" ht="11.25">
      <c r="B155" s="31"/>
      <c r="C155" s="32"/>
      <c r="D155" s="162" t="s">
        <v>148</v>
      </c>
      <c r="E155" s="32"/>
      <c r="F155" s="163" t="s">
        <v>347</v>
      </c>
      <c r="G155" s="32"/>
      <c r="H155" s="32"/>
      <c r="I155" s="109"/>
      <c r="J155" s="32"/>
      <c r="K155" s="32"/>
      <c r="L155" s="35"/>
      <c r="M155" s="164"/>
      <c r="N155" s="57"/>
      <c r="O155" s="57"/>
      <c r="P155" s="57"/>
      <c r="Q155" s="57"/>
      <c r="R155" s="57"/>
      <c r="S155" s="57"/>
      <c r="T155" s="58"/>
      <c r="AT155" s="14" t="s">
        <v>148</v>
      </c>
      <c r="AU155" s="14" t="s">
        <v>73</v>
      </c>
    </row>
    <row r="156" spans="2:65" s="1" customFormat="1" ht="22.5" customHeight="1">
      <c r="B156" s="31"/>
      <c r="C156" s="187" t="s">
        <v>317</v>
      </c>
      <c r="D156" s="187" t="s">
        <v>313</v>
      </c>
      <c r="E156" s="188" t="s">
        <v>334</v>
      </c>
      <c r="F156" s="189" t="s">
        <v>335</v>
      </c>
      <c r="G156" s="190" t="s">
        <v>155</v>
      </c>
      <c r="H156" s="191">
        <v>200</v>
      </c>
      <c r="I156" s="192"/>
      <c r="J156" s="193">
        <f>ROUND(I156*H156,2)</f>
        <v>0</v>
      </c>
      <c r="K156" s="189" t="s">
        <v>144</v>
      </c>
      <c r="L156" s="194"/>
      <c r="M156" s="195" t="s">
        <v>1</v>
      </c>
      <c r="N156" s="196" t="s">
        <v>44</v>
      </c>
      <c r="O156" s="57"/>
      <c r="P156" s="159">
        <f>O156*H156</f>
        <v>0</v>
      </c>
      <c r="Q156" s="159">
        <v>9.0000000000000006E-5</v>
      </c>
      <c r="R156" s="159">
        <f>Q156*H156</f>
        <v>1.8000000000000002E-2</v>
      </c>
      <c r="S156" s="159">
        <v>0</v>
      </c>
      <c r="T156" s="160">
        <f>S156*H156</f>
        <v>0</v>
      </c>
      <c r="AR156" s="14" t="s">
        <v>175</v>
      </c>
      <c r="AT156" s="14" t="s">
        <v>313</v>
      </c>
      <c r="AU156" s="14" t="s">
        <v>73</v>
      </c>
      <c r="AY156" s="14" t="s">
        <v>146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4" t="s">
        <v>80</v>
      </c>
      <c r="BK156" s="161">
        <f>ROUND(I156*H156,2)</f>
        <v>0</v>
      </c>
      <c r="BL156" s="14" t="s">
        <v>175</v>
      </c>
      <c r="BM156" s="14" t="s">
        <v>546</v>
      </c>
    </row>
    <row r="157" spans="2:65" s="1" customFormat="1" ht="11.25">
      <c r="B157" s="31"/>
      <c r="C157" s="32"/>
      <c r="D157" s="162" t="s">
        <v>148</v>
      </c>
      <c r="E157" s="32"/>
      <c r="F157" s="163" t="s">
        <v>335</v>
      </c>
      <c r="G157" s="32"/>
      <c r="H157" s="32"/>
      <c r="I157" s="109"/>
      <c r="J157" s="32"/>
      <c r="K157" s="32"/>
      <c r="L157" s="35"/>
      <c r="M157" s="164"/>
      <c r="N157" s="57"/>
      <c r="O157" s="57"/>
      <c r="P157" s="57"/>
      <c r="Q157" s="57"/>
      <c r="R157" s="57"/>
      <c r="S157" s="57"/>
      <c r="T157" s="58"/>
      <c r="AT157" s="14" t="s">
        <v>148</v>
      </c>
      <c r="AU157" s="14" t="s">
        <v>73</v>
      </c>
    </row>
    <row r="158" spans="2:65" s="1" customFormat="1" ht="22.5" customHeight="1">
      <c r="B158" s="31"/>
      <c r="C158" s="187" t="s">
        <v>325</v>
      </c>
      <c r="D158" s="187" t="s">
        <v>313</v>
      </c>
      <c r="E158" s="188" t="s">
        <v>330</v>
      </c>
      <c r="F158" s="189" t="s">
        <v>331</v>
      </c>
      <c r="G158" s="190" t="s">
        <v>155</v>
      </c>
      <c r="H158" s="191">
        <v>160</v>
      </c>
      <c r="I158" s="192"/>
      <c r="J158" s="193">
        <f>ROUND(I158*H158,2)</f>
        <v>0</v>
      </c>
      <c r="K158" s="189" t="s">
        <v>144</v>
      </c>
      <c r="L158" s="194"/>
      <c r="M158" s="195" t="s">
        <v>1</v>
      </c>
      <c r="N158" s="196" t="s">
        <v>44</v>
      </c>
      <c r="O158" s="57"/>
      <c r="P158" s="159">
        <f>O158*H158</f>
        <v>0</v>
      </c>
      <c r="Q158" s="159">
        <v>5.1999999999999995E-4</v>
      </c>
      <c r="R158" s="159">
        <f>Q158*H158</f>
        <v>8.3199999999999996E-2</v>
      </c>
      <c r="S158" s="159">
        <v>0</v>
      </c>
      <c r="T158" s="160">
        <f>S158*H158</f>
        <v>0</v>
      </c>
      <c r="AR158" s="14" t="s">
        <v>175</v>
      </c>
      <c r="AT158" s="14" t="s">
        <v>313</v>
      </c>
      <c r="AU158" s="14" t="s">
        <v>73</v>
      </c>
      <c r="AY158" s="14" t="s">
        <v>146</v>
      </c>
      <c r="BE158" s="161">
        <f>IF(N158="základní",J158,0)</f>
        <v>0</v>
      </c>
      <c r="BF158" s="161">
        <f>IF(N158="snížená",J158,0)</f>
        <v>0</v>
      </c>
      <c r="BG158" s="161">
        <f>IF(N158="zákl. přenesená",J158,0)</f>
        <v>0</v>
      </c>
      <c r="BH158" s="161">
        <f>IF(N158="sníž. přenesená",J158,0)</f>
        <v>0</v>
      </c>
      <c r="BI158" s="161">
        <f>IF(N158="nulová",J158,0)</f>
        <v>0</v>
      </c>
      <c r="BJ158" s="14" t="s">
        <v>80</v>
      </c>
      <c r="BK158" s="161">
        <f>ROUND(I158*H158,2)</f>
        <v>0</v>
      </c>
      <c r="BL158" s="14" t="s">
        <v>175</v>
      </c>
      <c r="BM158" s="14" t="s">
        <v>547</v>
      </c>
    </row>
    <row r="159" spans="2:65" s="1" customFormat="1" ht="11.25">
      <c r="B159" s="31"/>
      <c r="C159" s="32"/>
      <c r="D159" s="162" t="s">
        <v>148</v>
      </c>
      <c r="E159" s="32"/>
      <c r="F159" s="163" t="s">
        <v>331</v>
      </c>
      <c r="G159" s="32"/>
      <c r="H159" s="32"/>
      <c r="I159" s="109"/>
      <c r="J159" s="32"/>
      <c r="K159" s="32"/>
      <c r="L159" s="35"/>
      <c r="M159" s="164"/>
      <c r="N159" s="57"/>
      <c r="O159" s="57"/>
      <c r="P159" s="57"/>
      <c r="Q159" s="57"/>
      <c r="R159" s="57"/>
      <c r="S159" s="57"/>
      <c r="T159" s="58"/>
      <c r="AT159" s="14" t="s">
        <v>148</v>
      </c>
      <c r="AU159" s="14" t="s">
        <v>73</v>
      </c>
    </row>
    <row r="160" spans="2:65" s="1" customFormat="1" ht="22.5" customHeight="1">
      <c r="B160" s="31"/>
      <c r="C160" s="187" t="s">
        <v>329</v>
      </c>
      <c r="D160" s="187" t="s">
        <v>313</v>
      </c>
      <c r="E160" s="188" t="s">
        <v>358</v>
      </c>
      <c r="F160" s="189" t="s">
        <v>359</v>
      </c>
      <c r="G160" s="190" t="s">
        <v>155</v>
      </c>
      <c r="H160" s="191">
        <v>32</v>
      </c>
      <c r="I160" s="192"/>
      <c r="J160" s="193">
        <f>ROUND(I160*H160,2)</f>
        <v>0</v>
      </c>
      <c r="K160" s="189" t="s">
        <v>144</v>
      </c>
      <c r="L160" s="194"/>
      <c r="M160" s="195" t="s">
        <v>1</v>
      </c>
      <c r="N160" s="196" t="s">
        <v>44</v>
      </c>
      <c r="O160" s="57"/>
      <c r="P160" s="159">
        <f>O160*H160</f>
        <v>0</v>
      </c>
      <c r="Q160" s="159">
        <v>5.1999999999999995E-4</v>
      </c>
      <c r="R160" s="159">
        <f>Q160*H160</f>
        <v>1.6639999999999999E-2</v>
      </c>
      <c r="S160" s="159">
        <v>0</v>
      </c>
      <c r="T160" s="160">
        <f>S160*H160</f>
        <v>0</v>
      </c>
      <c r="AR160" s="14" t="s">
        <v>175</v>
      </c>
      <c r="AT160" s="14" t="s">
        <v>313</v>
      </c>
      <c r="AU160" s="14" t="s">
        <v>73</v>
      </c>
      <c r="AY160" s="14" t="s">
        <v>146</v>
      </c>
      <c r="BE160" s="161">
        <f>IF(N160="základní",J160,0)</f>
        <v>0</v>
      </c>
      <c r="BF160" s="161">
        <f>IF(N160="snížená",J160,0)</f>
        <v>0</v>
      </c>
      <c r="BG160" s="161">
        <f>IF(N160="zákl. přenesená",J160,0)</f>
        <v>0</v>
      </c>
      <c r="BH160" s="161">
        <f>IF(N160="sníž. přenesená",J160,0)</f>
        <v>0</v>
      </c>
      <c r="BI160" s="161">
        <f>IF(N160="nulová",J160,0)</f>
        <v>0</v>
      </c>
      <c r="BJ160" s="14" t="s">
        <v>80</v>
      </c>
      <c r="BK160" s="161">
        <f>ROUND(I160*H160,2)</f>
        <v>0</v>
      </c>
      <c r="BL160" s="14" t="s">
        <v>175</v>
      </c>
      <c r="BM160" s="14" t="s">
        <v>548</v>
      </c>
    </row>
    <row r="161" spans="2:65" s="1" customFormat="1" ht="11.25">
      <c r="B161" s="31"/>
      <c r="C161" s="32"/>
      <c r="D161" s="162" t="s">
        <v>148</v>
      </c>
      <c r="E161" s="32"/>
      <c r="F161" s="163" t="s">
        <v>359</v>
      </c>
      <c r="G161" s="32"/>
      <c r="H161" s="32"/>
      <c r="I161" s="109"/>
      <c r="J161" s="32"/>
      <c r="K161" s="32"/>
      <c r="L161" s="35"/>
      <c r="M161" s="164"/>
      <c r="N161" s="57"/>
      <c r="O161" s="57"/>
      <c r="P161" s="57"/>
      <c r="Q161" s="57"/>
      <c r="R161" s="57"/>
      <c r="S161" s="57"/>
      <c r="T161" s="58"/>
      <c r="AT161" s="14" t="s">
        <v>148</v>
      </c>
      <c r="AU161" s="14" t="s">
        <v>73</v>
      </c>
    </row>
    <row r="162" spans="2:65" s="1" customFormat="1" ht="22.5" customHeight="1">
      <c r="B162" s="31"/>
      <c r="C162" s="187" t="s">
        <v>333</v>
      </c>
      <c r="D162" s="187" t="s">
        <v>313</v>
      </c>
      <c r="E162" s="188" t="s">
        <v>549</v>
      </c>
      <c r="F162" s="189" t="s">
        <v>550</v>
      </c>
      <c r="G162" s="190" t="s">
        <v>155</v>
      </c>
      <c r="H162" s="191">
        <v>536</v>
      </c>
      <c r="I162" s="192"/>
      <c r="J162" s="193">
        <f>ROUND(I162*H162,2)</f>
        <v>0</v>
      </c>
      <c r="K162" s="189" t="s">
        <v>144</v>
      </c>
      <c r="L162" s="194"/>
      <c r="M162" s="195" t="s">
        <v>1</v>
      </c>
      <c r="N162" s="196" t="s">
        <v>44</v>
      </c>
      <c r="O162" s="57"/>
      <c r="P162" s="159">
        <f>O162*H162</f>
        <v>0</v>
      </c>
      <c r="Q162" s="159">
        <v>1.23E-3</v>
      </c>
      <c r="R162" s="159">
        <f>Q162*H162</f>
        <v>0.65927999999999998</v>
      </c>
      <c r="S162" s="159">
        <v>0</v>
      </c>
      <c r="T162" s="160">
        <f>S162*H162</f>
        <v>0</v>
      </c>
      <c r="AR162" s="14" t="s">
        <v>175</v>
      </c>
      <c r="AT162" s="14" t="s">
        <v>313</v>
      </c>
      <c r="AU162" s="14" t="s">
        <v>73</v>
      </c>
      <c r="AY162" s="14" t="s">
        <v>146</v>
      </c>
      <c r="BE162" s="161">
        <f>IF(N162="základní",J162,0)</f>
        <v>0</v>
      </c>
      <c r="BF162" s="161">
        <f>IF(N162="snížená",J162,0)</f>
        <v>0</v>
      </c>
      <c r="BG162" s="161">
        <f>IF(N162="zákl. přenesená",J162,0)</f>
        <v>0</v>
      </c>
      <c r="BH162" s="161">
        <f>IF(N162="sníž. přenesená",J162,0)</f>
        <v>0</v>
      </c>
      <c r="BI162" s="161">
        <f>IF(N162="nulová",J162,0)</f>
        <v>0</v>
      </c>
      <c r="BJ162" s="14" t="s">
        <v>80</v>
      </c>
      <c r="BK162" s="161">
        <f>ROUND(I162*H162,2)</f>
        <v>0</v>
      </c>
      <c r="BL162" s="14" t="s">
        <v>175</v>
      </c>
      <c r="BM162" s="14" t="s">
        <v>551</v>
      </c>
    </row>
    <row r="163" spans="2:65" s="1" customFormat="1" ht="11.25">
      <c r="B163" s="31"/>
      <c r="C163" s="32"/>
      <c r="D163" s="162" t="s">
        <v>148</v>
      </c>
      <c r="E163" s="32"/>
      <c r="F163" s="163" t="s">
        <v>550</v>
      </c>
      <c r="G163" s="32"/>
      <c r="H163" s="32"/>
      <c r="I163" s="109"/>
      <c r="J163" s="32"/>
      <c r="K163" s="32"/>
      <c r="L163" s="35"/>
      <c r="M163" s="164"/>
      <c r="N163" s="57"/>
      <c r="O163" s="57"/>
      <c r="P163" s="57"/>
      <c r="Q163" s="57"/>
      <c r="R163" s="57"/>
      <c r="S163" s="57"/>
      <c r="T163" s="58"/>
      <c r="AT163" s="14" t="s">
        <v>148</v>
      </c>
      <c r="AU163" s="14" t="s">
        <v>73</v>
      </c>
    </row>
    <row r="164" spans="2:65" s="1" customFormat="1" ht="22.5" customHeight="1">
      <c r="B164" s="31"/>
      <c r="C164" s="187" t="s">
        <v>337</v>
      </c>
      <c r="D164" s="187" t="s">
        <v>313</v>
      </c>
      <c r="E164" s="188" t="s">
        <v>552</v>
      </c>
      <c r="F164" s="189" t="s">
        <v>553</v>
      </c>
      <c r="G164" s="190" t="s">
        <v>155</v>
      </c>
      <c r="H164" s="191">
        <v>2</v>
      </c>
      <c r="I164" s="192"/>
      <c r="J164" s="193">
        <f>ROUND(I164*H164,2)</f>
        <v>0</v>
      </c>
      <c r="K164" s="189" t="s">
        <v>144</v>
      </c>
      <c r="L164" s="194"/>
      <c r="M164" s="195" t="s">
        <v>1</v>
      </c>
      <c r="N164" s="196" t="s">
        <v>44</v>
      </c>
      <c r="O164" s="57"/>
      <c r="P164" s="159">
        <f>O164*H164</f>
        <v>0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AR164" s="14" t="s">
        <v>175</v>
      </c>
      <c r="AT164" s="14" t="s">
        <v>313</v>
      </c>
      <c r="AU164" s="14" t="s">
        <v>73</v>
      </c>
      <c r="AY164" s="14" t="s">
        <v>146</v>
      </c>
      <c r="BE164" s="161">
        <f>IF(N164="základní",J164,0)</f>
        <v>0</v>
      </c>
      <c r="BF164" s="161">
        <f>IF(N164="snížená",J164,0)</f>
        <v>0</v>
      </c>
      <c r="BG164" s="161">
        <f>IF(N164="zákl. přenesená",J164,0)</f>
        <v>0</v>
      </c>
      <c r="BH164" s="161">
        <f>IF(N164="sníž. přenesená",J164,0)</f>
        <v>0</v>
      </c>
      <c r="BI164" s="161">
        <f>IF(N164="nulová",J164,0)</f>
        <v>0</v>
      </c>
      <c r="BJ164" s="14" t="s">
        <v>80</v>
      </c>
      <c r="BK164" s="161">
        <f>ROUND(I164*H164,2)</f>
        <v>0</v>
      </c>
      <c r="BL164" s="14" t="s">
        <v>175</v>
      </c>
      <c r="BM164" s="14" t="s">
        <v>554</v>
      </c>
    </row>
    <row r="165" spans="2:65" s="1" customFormat="1" ht="11.25">
      <c r="B165" s="31"/>
      <c r="C165" s="32"/>
      <c r="D165" s="162" t="s">
        <v>148</v>
      </c>
      <c r="E165" s="32"/>
      <c r="F165" s="163" t="s">
        <v>553</v>
      </c>
      <c r="G165" s="32"/>
      <c r="H165" s="32"/>
      <c r="I165" s="109"/>
      <c r="J165" s="32"/>
      <c r="K165" s="32"/>
      <c r="L165" s="35"/>
      <c r="M165" s="164"/>
      <c r="N165" s="57"/>
      <c r="O165" s="57"/>
      <c r="P165" s="57"/>
      <c r="Q165" s="57"/>
      <c r="R165" s="57"/>
      <c r="S165" s="57"/>
      <c r="T165" s="58"/>
      <c r="AT165" s="14" t="s">
        <v>148</v>
      </c>
      <c r="AU165" s="14" t="s">
        <v>73</v>
      </c>
    </row>
    <row r="166" spans="2:65" s="1" customFormat="1" ht="29.25">
      <c r="B166" s="31"/>
      <c r="C166" s="32"/>
      <c r="D166" s="162" t="s">
        <v>150</v>
      </c>
      <c r="E166" s="32"/>
      <c r="F166" s="165" t="s">
        <v>555</v>
      </c>
      <c r="G166" s="32"/>
      <c r="H166" s="32"/>
      <c r="I166" s="109"/>
      <c r="J166" s="32"/>
      <c r="K166" s="32"/>
      <c r="L166" s="35"/>
      <c r="M166" s="164"/>
      <c r="N166" s="57"/>
      <c r="O166" s="57"/>
      <c r="P166" s="57"/>
      <c r="Q166" s="57"/>
      <c r="R166" s="57"/>
      <c r="S166" s="57"/>
      <c r="T166" s="58"/>
      <c r="AT166" s="14" t="s">
        <v>150</v>
      </c>
      <c r="AU166" s="14" t="s">
        <v>73</v>
      </c>
    </row>
    <row r="167" spans="2:65" s="1" customFormat="1" ht="22.5" customHeight="1">
      <c r="B167" s="31"/>
      <c r="C167" s="187" t="s">
        <v>341</v>
      </c>
      <c r="D167" s="187" t="s">
        <v>313</v>
      </c>
      <c r="E167" s="188" t="s">
        <v>556</v>
      </c>
      <c r="F167" s="189" t="s">
        <v>557</v>
      </c>
      <c r="G167" s="190" t="s">
        <v>155</v>
      </c>
      <c r="H167" s="191">
        <v>2</v>
      </c>
      <c r="I167" s="192"/>
      <c r="J167" s="193">
        <f>ROUND(I167*H167,2)</f>
        <v>0</v>
      </c>
      <c r="K167" s="189" t="s">
        <v>144</v>
      </c>
      <c r="L167" s="194"/>
      <c r="M167" s="195" t="s">
        <v>1</v>
      </c>
      <c r="N167" s="196" t="s">
        <v>44</v>
      </c>
      <c r="O167" s="57"/>
      <c r="P167" s="159">
        <f>O167*H167</f>
        <v>0</v>
      </c>
      <c r="Q167" s="159">
        <v>0</v>
      </c>
      <c r="R167" s="159">
        <f>Q167*H167</f>
        <v>0</v>
      </c>
      <c r="S167" s="159">
        <v>0</v>
      </c>
      <c r="T167" s="160">
        <f>S167*H167</f>
        <v>0</v>
      </c>
      <c r="AR167" s="14" t="s">
        <v>175</v>
      </c>
      <c r="AT167" s="14" t="s">
        <v>313</v>
      </c>
      <c r="AU167" s="14" t="s">
        <v>73</v>
      </c>
      <c r="AY167" s="14" t="s">
        <v>146</v>
      </c>
      <c r="BE167" s="161">
        <f>IF(N167="základní",J167,0)</f>
        <v>0</v>
      </c>
      <c r="BF167" s="161">
        <f>IF(N167="snížená",J167,0)</f>
        <v>0</v>
      </c>
      <c r="BG167" s="161">
        <f>IF(N167="zákl. přenesená",J167,0)</f>
        <v>0</v>
      </c>
      <c r="BH167" s="161">
        <f>IF(N167="sníž. přenesená",J167,0)</f>
        <v>0</v>
      </c>
      <c r="BI167" s="161">
        <f>IF(N167="nulová",J167,0)</f>
        <v>0</v>
      </c>
      <c r="BJ167" s="14" t="s">
        <v>80</v>
      </c>
      <c r="BK167" s="161">
        <f>ROUND(I167*H167,2)</f>
        <v>0</v>
      </c>
      <c r="BL167" s="14" t="s">
        <v>175</v>
      </c>
      <c r="BM167" s="14" t="s">
        <v>558</v>
      </c>
    </row>
    <row r="168" spans="2:65" s="1" customFormat="1" ht="11.25">
      <c r="B168" s="31"/>
      <c r="C168" s="32"/>
      <c r="D168" s="162" t="s">
        <v>148</v>
      </c>
      <c r="E168" s="32"/>
      <c r="F168" s="163" t="s">
        <v>557</v>
      </c>
      <c r="G168" s="32"/>
      <c r="H168" s="32"/>
      <c r="I168" s="109"/>
      <c r="J168" s="32"/>
      <c r="K168" s="32"/>
      <c r="L168" s="35"/>
      <c r="M168" s="197"/>
      <c r="N168" s="198"/>
      <c r="O168" s="198"/>
      <c r="P168" s="198"/>
      <c r="Q168" s="198"/>
      <c r="R168" s="198"/>
      <c r="S168" s="198"/>
      <c r="T168" s="199"/>
      <c r="AT168" s="14" t="s">
        <v>148</v>
      </c>
      <c r="AU168" s="14" t="s">
        <v>73</v>
      </c>
    </row>
    <row r="169" spans="2:65" s="1" customFormat="1" ht="6.95" customHeight="1">
      <c r="B169" s="43"/>
      <c r="C169" s="44"/>
      <c r="D169" s="44"/>
      <c r="E169" s="44"/>
      <c r="F169" s="44"/>
      <c r="G169" s="44"/>
      <c r="H169" s="44"/>
      <c r="I169" s="131"/>
      <c r="J169" s="44"/>
      <c r="K169" s="44"/>
      <c r="L169" s="35"/>
    </row>
  </sheetData>
  <sheetProtection algorithmName="SHA-512" hashValue="7N0pefyDpHOn/p7sr6YDlWC5n/xKW088YZVRgXbxQEkXAA61dj2sOYzPBidfKMRKu0QxU8mRus404M02YuyjLw==" saltValue="pHmHb1myESPUzugaJntqZ8WZHZMCBK1IraNLfNxqtrojs20iMlnYZYoNTnJtLda/ncMDYAn7Z0102N4WYU1zkA==" spinCount="100000" sheet="1" objects="1" scenarios="1" formatColumns="0" formatRows="0" autoFilter="0"/>
  <autoFilter ref="C84:K168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4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105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7"/>
      <c r="AT3" s="14" t="s">
        <v>82</v>
      </c>
    </row>
    <row r="4" spans="2:46" ht="24.95" customHeight="1">
      <c r="B4" s="17"/>
      <c r="D4" s="107" t="s">
        <v>117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108" t="s">
        <v>16</v>
      </c>
      <c r="L6" s="17"/>
    </row>
    <row r="7" spans="2:46" ht="16.5" customHeight="1">
      <c r="B7" s="17"/>
      <c r="E7" s="267" t="str">
        <f>'Rekapitulace stavby'!K6</f>
        <v>Oprava traťového úseku Hazlov - Aš (km 26,500 - 27,150)</v>
      </c>
      <c r="F7" s="268"/>
      <c r="G7" s="268"/>
      <c r="H7" s="268"/>
      <c r="L7" s="17"/>
    </row>
    <row r="8" spans="2:46" ht="12" customHeight="1">
      <c r="B8" s="17"/>
      <c r="D8" s="108" t="s">
        <v>118</v>
      </c>
      <c r="L8" s="17"/>
    </row>
    <row r="9" spans="2:46" s="1" customFormat="1" ht="16.5" customHeight="1">
      <c r="B9" s="35"/>
      <c r="E9" s="267" t="s">
        <v>476</v>
      </c>
      <c r="F9" s="269"/>
      <c r="G9" s="269"/>
      <c r="H9" s="269"/>
      <c r="I9" s="109"/>
      <c r="L9" s="35"/>
    </row>
    <row r="10" spans="2:46" s="1" customFormat="1" ht="12" customHeight="1">
      <c r="B10" s="35"/>
      <c r="D10" s="108" t="s">
        <v>120</v>
      </c>
      <c r="I10" s="109"/>
      <c r="L10" s="35"/>
    </row>
    <row r="11" spans="2:46" s="1" customFormat="1" ht="36.950000000000003" customHeight="1">
      <c r="B11" s="35"/>
      <c r="E11" s="270" t="s">
        <v>559</v>
      </c>
      <c r="F11" s="269"/>
      <c r="G11" s="269"/>
      <c r="H11" s="269"/>
      <c r="I11" s="109"/>
      <c r="L11" s="35"/>
    </row>
    <row r="12" spans="2:46" s="1" customFormat="1" ht="11.25">
      <c r="B12" s="35"/>
      <c r="I12" s="109"/>
      <c r="L12" s="35"/>
    </row>
    <row r="13" spans="2:46" s="1" customFormat="1" ht="12" customHeight="1">
      <c r="B13" s="35"/>
      <c r="D13" s="108" t="s">
        <v>18</v>
      </c>
      <c r="F13" s="14" t="s">
        <v>1</v>
      </c>
      <c r="I13" s="110" t="s">
        <v>19</v>
      </c>
      <c r="J13" s="14" t="s">
        <v>1</v>
      </c>
      <c r="L13" s="35"/>
    </row>
    <row r="14" spans="2:46" s="1" customFormat="1" ht="12" customHeight="1">
      <c r="B14" s="35"/>
      <c r="D14" s="108" t="s">
        <v>20</v>
      </c>
      <c r="F14" s="14" t="s">
        <v>21</v>
      </c>
      <c r="I14" s="110" t="s">
        <v>22</v>
      </c>
      <c r="J14" s="111" t="str">
        <f>'Rekapitulace stavby'!AN8</f>
        <v>18. 4. 2019</v>
      </c>
      <c r="L14" s="35"/>
    </row>
    <row r="15" spans="2:46" s="1" customFormat="1" ht="10.9" customHeight="1">
      <c r="B15" s="35"/>
      <c r="I15" s="109"/>
      <c r="L15" s="35"/>
    </row>
    <row r="16" spans="2:46" s="1" customFormat="1" ht="12" customHeight="1">
      <c r="B16" s="35"/>
      <c r="D16" s="108" t="s">
        <v>24</v>
      </c>
      <c r="I16" s="110" t="s">
        <v>25</v>
      </c>
      <c r="J16" s="14" t="s">
        <v>26</v>
      </c>
      <c r="L16" s="35"/>
    </row>
    <row r="17" spans="2:12" s="1" customFormat="1" ht="18" customHeight="1">
      <c r="B17" s="35"/>
      <c r="E17" s="14" t="s">
        <v>28</v>
      </c>
      <c r="I17" s="110" t="s">
        <v>29</v>
      </c>
      <c r="J17" s="14" t="s">
        <v>30</v>
      </c>
      <c r="L17" s="35"/>
    </row>
    <row r="18" spans="2:12" s="1" customFormat="1" ht="6.95" customHeight="1">
      <c r="B18" s="35"/>
      <c r="I18" s="109"/>
      <c r="L18" s="35"/>
    </row>
    <row r="19" spans="2:12" s="1" customFormat="1" ht="12" customHeight="1">
      <c r="B19" s="35"/>
      <c r="D19" s="108" t="s">
        <v>31</v>
      </c>
      <c r="I19" s="110" t="s">
        <v>25</v>
      </c>
      <c r="J19" s="27" t="str">
        <f>'Rekapitulace stavby'!AN13</f>
        <v>Vyplň údaj</v>
      </c>
      <c r="L19" s="35"/>
    </row>
    <row r="20" spans="2:12" s="1" customFormat="1" ht="18" customHeight="1">
      <c r="B20" s="35"/>
      <c r="E20" s="271" t="str">
        <f>'Rekapitulace stavby'!E14</f>
        <v>Vyplň údaj</v>
      </c>
      <c r="F20" s="272"/>
      <c r="G20" s="272"/>
      <c r="H20" s="272"/>
      <c r="I20" s="110" t="s">
        <v>29</v>
      </c>
      <c r="J20" s="27" t="str">
        <f>'Rekapitulace stavby'!AN14</f>
        <v>Vyplň údaj</v>
      </c>
      <c r="L20" s="35"/>
    </row>
    <row r="21" spans="2:12" s="1" customFormat="1" ht="6.95" customHeight="1">
      <c r="B21" s="35"/>
      <c r="I21" s="109"/>
      <c r="L21" s="35"/>
    </row>
    <row r="22" spans="2:12" s="1" customFormat="1" ht="12" customHeight="1">
      <c r="B22" s="35"/>
      <c r="D22" s="108" t="s">
        <v>33</v>
      </c>
      <c r="I22" s="110" t="s">
        <v>25</v>
      </c>
      <c r="J22" s="14" t="str">
        <f>IF('Rekapitulace stavby'!AN16="","",'Rekapitulace stavby'!AN16)</f>
        <v/>
      </c>
      <c r="L22" s="35"/>
    </row>
    <row r="23" spans="2:12" s="1" customFormat="1" ht="18" customHeight="1">
      <c r="B23" s="35"/>
      <c r="E23" s="14" t="str">
        <f>IF('Rekapitulace stavby'!E17="","",'Rekapitulace stavby'!E17)</f>
        <v xml:space="preserve"> </v>
      </c>
      <c r="I23" s="110" t="s">
        <v>29</v>
      </c>
      <c r="J23" s="14" t="str">
        <f>IF('Rekapitulace stavby'!AN17="","",'Rekapitulace stavby'!AN17)</f>
        <v/>
      </c>
      <c r="L23" s="35"/>
    </row>
    <row r="24" spans="2:12" s="1" customFormat="1" ht="6.95" customHeight="1">
      <c r="B24" s="35"/>
      <c r="I24" s="109"/>
      <c r="L24" s="35"/>
    </row>
    <row r="25" spans="2:12" s="1" customFormat="1" ht="12" customHeight="1">
      <c r="B25" s="35"/>
      <c r="D25" s="108" t="s">
        <v>36</v>
      </c>
      <c r="I25" s="110" t="s">
        <v>25</v>
      </c>
      <c r="J25" s="14" t="s">
        <v>1</v>
      </c>
      <c r="L25" s="35"/>
    </row>
    <row r="26" spans="2:12" s="1" customFormat="1" ht="18" customHeight="1">
      <c r="B26" s="35"/>
      <c r="E26" s="14" t="s">
        <v>37</v>
      </c>
      <c r="I26" s="110" t="s">
        <v>29</v>
      </c>
      <c r="J26" s="14" t="s">
        <v>1</v>
      </c>
      <c r="L26" s="35"/>
    </row>
    <row r="27" spans="2:12" s="1" customFormat="1" ht="6.95" customHeight="1">
      <c r="B27" s="35"/>
      <c r="I27" s="109"/>
      <c r="L27" s="35"/>
    </row>
    <row r="28" spans="2:12" s="1" customFormat="1" ht="12" customHeight="1">
      <c r="B28" s="35"/>
      <c r="D28" s="108" t="s">
        <v>38</v>
      </c>
      <c r="I28" s="109"/>
      <c r="L28" s="35"/>
    </row>
    <row r="29" spans="2:12" s="7" customFormat="1" ht="16.5" customHeight="1">
      <c r="B29" s="112"/>
      <c r="E29" s="273" t="s">
        <v>1</v>
      </c>
      <c r="F29" s="273"/>
      <c r="G29" s="273"/>
      <c r="H29" s="273"/>
      <c r="I29" s="113"/>
      <c r="L29" s="112"/>
    </row>
    <row r="30" spans="2:12" s="1" customFormat="1" ht="6.95" customHeight="1">
      <c r="B30" s="35"/>
      <c r="I30" s="109"/>
      <c r="L30" s="35"/>
    </row>
    <row r="31" spans="2:12" s="1" customFormat="1" ht="6.95" customHeight="1">
      <c r="B31" s="35"/>
      <c r="D31" s="53"/>
      <c r="E31" s="53"/>
      <c r="F31" s="53"/>
      <c r="G31" s="53"/>
      <c r="H31" s="53"/>
      <c r="I31" s="114"/>
      <c r="J31" s="53"/>
      <c r="K31" s="53"/>
      <c r="L31" s="35"/>
    </row>
    <row r="32" spans="2:12" s="1" customFormat="1" ht="25.35" customHeight="1">
      <c r="B32" s="35"/>
      <c r="D32" s="115" t="s">
        <v>39</v>
      </c>
      <c r="I32" s="109"/>
      <c r="J32" s="116">
        <f>ROUND(J85, 2)</f>
        <v>0</v>
      </c>
      <c r="L32" s="35"/>
    </row>
    <row r="33" spans="2:12" s="1" customFormat="1" ht="6.95" customHeight="1">
      <c r="B33" s="35"/>
      <c r="D33" s="53"/>
      <c r="E33" s="53"/>
      <c r="F33" s="53"/>
      <c r="G33" s="53"/>
      <c r="H33" s="53"/>
      <c r="I33" s="114"/>
      <c r="J33" s="53"/>
      <c r="K33" s="53"/>
      <c r="L33" s="35"/>
    </row>
    <row r="34" spans="2:12" s="1" customFormat="1" ht="14.45" customHeight="1">
      <c r="B34" s="35"/>
      <c r="F34" s="117" t="s">
        <v>41</v>
      </c>
      <c r="I34" s="118" t="s">
        <v>40</v>
      </c>
      <c r="J34" s="117" t="s">
        <v>42</v>
      </c>
      <c r="L34" s="35"/>
    </row>
    <row r="35" spans="2:12" s="1" customFormat="1" ht="14.45" customHeight="1">
      <c r="B35" s="35"/>
      <c r="D35" s="108" t="s">
        <v>43</v>
      </c>
      <c r="E35" s="108" t="s">
        <v>44</v>
      </c>
      <c r="F35" s="119">
        <f>ROUND((SUM(BE85:BE93)),  2)</f>
        <v>0</v>
      </c>
      <c r="I35" s="120">
        <v>0.21</v>
      </c>
      <c r="J35" s="119">
        <f>ROUND(((SUM(BE85:BE93))*I35),  2)</f>
        <v>0</v>
      </c>
      <c r="L35" s="35"/>
    </row>
    <row r="36" spans="2:12" s="1" customFormat="1" ht="14.45" customHeight="1">
      <c r="B36" s="35"/>
      <c r="E36" s="108" t="s">
        <v>45</v>
      </c>
      <c r="F36" s="119">
        <f>ROUND((SUM(BF85:BF93)),  2)</f>
        <v>0</v>
      </c>
      <c r="I36" s="120">
        <v>0.15</v>
      </c>
      <c r="J36" s="119">
        <f>ROUND(((SUM(BF85:BF93))*I36),  2)</f>
        <v>0</v>
      </c>
      <c r="L36" s="35"/>
    </row>
    <row r="37" spans="2:12" s="1" customFormat="1" ht="14.45" hidden="1" customHeight="1">
      <c r="B37" s="35"/>
      <c r="E37" s="108" t="s">
        <v>46</v>
      </c>
      <c r="F37" s="119">
        <f>ROUND((SUM(BG85:BG93)),  2)</f>
        <v>0</v>
      </c>
      <c r="I37" s="120">
        <v>0.21</v>
      </c>
      <c r="J37" s="119">
        <f>0</f>
        <v>0</v>
      </c>
      <c r="L37" s="35"/>
    </row>
    <row r="38" spans="2:12" s="1" customFormat="1" ht="14.45" hidden="1" customHeight="1">
      <c r="B38" s="35"/>
      <c r="E38" s="108" t="s">
        <v>47</v>
      </c>
      <c r="F38" s="119">
        <f>ROUND((SUM(BH85:BH93)),  2)</f>
        <v>0</v>
      </c>
      <c r="I38" s="120">
        <v>0.15</v>
      </c>
      <c r="J38" s="119">
        <f>0</f>
        <v>0</v>
      </c>
      <c r="L38" s="35"/>
    </row>
    <row r="39" spans="2:12" s="1" customFormat="1" ht="14.45" hidden="1" customHeight="1">
      <c r="B39" s="35"/>
      <c r="E39" s="108" t="s">
        <v>48</v>
      </c>
      <c r="F39" s="119">
        <f>ROUND((SUM(BI85:BI93)),  2)</f>
        <v>0</v>
      </c>
      <c r="I39" s="120">
        <v>0</v>
      </c>
      <c r="J39" s="119">
        <f>0</f>
        <v>0</v>
      </c>
      <c r="L39" s="35"/>
    </row>
    <row r="40" spans="2:12" s="1" customFormat="1" ht="6.95" customHeight="1">
      <c r="B40" s="35"/>
      <c r="I40" s="109"/>
      <c r="L40" s="35"/>
    </row>
    <row r="41" spans="2:12" s="1" customFormat="1" ht="25.35" customHeight="1">
      <c r="B41" s="35"/>
      <c r="C41" s="121"/>
      <c r="D41" s="122" t="s">
        <v>49</v>
      </c>
      <c r="E41" s="123"/>
      <c r="F41" s="123"/>
      <c r="G41" s="124" t="s">
        <v>50</v>
      </c>
      <c r="H41" s="125" t="s">
        <v>51</v>
      </c>
      <c r="I41" s="126"/>
      <c r="J41" s="127">
        <f>SUM(J32:J39)</f>
        <v>0</v>
      </c>
      <c r="K41" s="128"/>
      <c r="L41" s="35"/>
    </row>
    <row r="42" spans="2:12" s="1" customFormat="1" ht="14.45" customHeight="1">
      <c r="B42" s="129"/>
      <c r="C42" s="130"/>
      <c r="D42" s="130"/>
      <c r="E42" s="130"/>
      <c r="F42" s="130"/>
      <c r="G42" s="130"/>
      <c r="H42" s="130"/>
      <c r="I42" s="131"/>
      <c r="J42" s="130"/>
      <c r="K42" s="130"/>
      <c r="L42" s="35"/>
    </row>
    <row r="46" spans="2:12" s="1" customFormat="1" ht="6.95" customHeight="1">
      <c r="B46" s="132"/>
      <c r="C46" s="133"/>
      <c r="D46" s="133"/>
      <c r="E46" s="133"/>
      <c r="F46" s="133"/>
      <c r="G46" s="133"/>
      <c r="H46" s="133"/>
      <c r="I46" s="134"/>
      <c r="J46" s="133"/>
      <c r="K46" s="133"/>
      <c r="L46" s="35"/>
    </row>
    <row r="47" spans="2:12" s="1" customFormat="1" ht="24.95" customHeight="1">
      <c r="B47" s="31"/>
      <c r="C47" s="20" t="s">
        <v>122</v>
      </c>
      <c r="D47" s="32"/>
      <c r="E47" s="32"/>
      <c r="F47" s="32"/>
      <c r="G47" s="32"/>
      <c r="H47" s="32"/>
      <c r="I47" s="109"/>
      <c r="J47" s="32"/>
      <c r="K47" s="32"/>
      <c r="L47" s="35"/>
    </row>
    <row r="48" spans="2:12" s="1" customFormat="1" ht="6.95" customHeight="1">
      <c r="B48" s="31"/>
      <c r="C48" s="32"/>
      <c r="D48" s="32"/>
      <c r="E48" s="32"/>
      <c r="F48" s="32"/>
      <c r="G48" s="32"/>
      <c r="H48" s="32"/>
      <c r="I48" s="109"/>
      <c r="J48" s="32"/>
      <c r="K48" s="32"/>
      <c r="L48" s="35"/>
    </row>
    <row r="49" spans="2:47" s="1" customFormat="1" ht="12" customHeight="1">
      <c r="B49" s="31"/>
      <c r="C49" s="26" t="s">
        <v>16</v>
      </c>
      <c r="D49" s="32"/>
      <c r="E49" s="32"/>
      <c r="F49" s="32"/>
      <c r="G49" s="32"/>
      <c r="H49" s="32"/>
      <c r="I49" s="109"/>
      <c r="J49" s="32"/>
      <c r="K49" s="32"/>
      <c r="L49" s="35"/>
    </row>
    <row r="50" spans="2:47" s="1" customFormat="1" ht="16.5" customHeight="1">
      <c r="B50" s="31"/>
      <c r="C50" s="32"/>
      <c r="D50" s="32"/>
      <c r="E50" s="274" t="str">
        <f>E7</f>
        <v>Oprava traťového úseku Hazlov - Aš (km 26,500 - 27,150)</v>
      </c>
      <c r="F50" s="275"/>
      <c r="G50" s="275"/>
      <c r="H50" s="275"/>
      <c r="I50" s="109"/>
      <c r="J50" s="32"/>
      <c r="K50" s="32"/>
      <c r="L50" s="35"/>
    </row>
    <row r="51" spans="2:47" ht="12" customHeight="1">
      <c r="B51" s="18"/>
      <c r="C51" s="26" t="s">
        <v>118</v>
      </c>
      <c r="D51" s="19"/>
      <c r="E51" s="19"/>
      <c r="F51" s="19"/>
      <c r="G51" s="19"/>
      <c r="H51" s="19"/>
      <c r="J51" s="19"/>
      <c r="K51" s="19"/>
      <c r="L51" s="17"/>
    </row>
    <row r="52" spans="2:47" s="1" customFormat="1" ht="16.5" customHeight="1">
      <c r="B52" s="31"/>
      <c r="C52" s="32"/>
      <c r="D52" s="32"/>
      <c r="E52" s="274" t="s">
        <v>476</v>
      </c>
      <c r="F52" s="241"/>
      <c r="G52" s="241"/>
      <c r="H52" s="241"/>
      <c r="I52" s="109"/>
      <c r="J52" s="32"/>
      <c r="K52" s="32"/>
      <c r="L52" s="35"/>
    </row>
    <row r="53" spans="2:47" s="1" customFormat="1" ht="12" customHeight="1">
      <c r="B53" s="31"/>
      <c r="C53" s="26" t="s">
        <v>120</v>
      </c>
      <c r="D53" s="32"/>
      <c r="E53" s="32"/>
      <c r="F53" s="32"/>
      <c r="G53" s="32"/>
      <c r="H53" s="32"/>
      <c r="I53" s="109"/>
      <c r="J53" s="32"/>
      <c r="K53" s="32"/>
      <c r="L53" s="35"/>
    </row>
    <row r="54" spans="2:47" s="1" customFormat="1" ht="16.5" customHeight="1">
      <c r="B54" s="31"/>
      <c r="C54" s="32"/>
      <c r="D54" s="32"/>
      <c r="E54" s="242" t="str">
        <f>E11</f>
        <v>A.2.2 - Materiál zajištěný objednatelem - NEOCEŇOVAT</v>
      </c>
      <c r="F54" s="241"/>
      <c r="G54" s="241"/>
      <c r="H54" s="241"/>
      <c r="I54" s="109"/>
      <c r="J54" s="32"/>
      <c r="K54" s="32"/>
      <c r="L54" s="35"/>
    </row>
    <row r="55" spans="2:47" s="1" customFormat="1" ht="6.95" customHeight="1">
      <c r="B55" s="31"/>
      <c r="C55" s="32"/>
      <c r="D55" s="32"/>
      <c r="E55" s="32"/>
      <c r="F55" s="32"/>
      <c r="G55" s="32"/>
      <c r="H55" s="32"/>
      <c r="I55" s="109"/>
      <c r="J55" s="32"/>
      <c r="K55" s="32"/>
      <c r="L55" s="35"/>
    </row>
    <row r="56" spans="2:47" s="1" customFormat="1" ht="12" customHeight="1">
      <c r="B56" s="31"/>
      <c r="C56" s="26" t="s">
        <v>20</v>
      </c>
      <c r="D56" s="32"/>
      <c r="E56" s="32"/>
      <c r="F56" s="24" t="str">
        <f>F14</f>
        <v>Hazlov - Aš</v>
      </c>
      <c r="G56" s="32"/>
      <c r="H56" s="32"/>
      <c r="I56" s="110" t="s">
        <v>22</v>
      </c>
      <c r="J56" s="52" t="str">
        <f>IF(J14="","",J14)</f>
        <v>18. 4. 2019</v>
      </c>
      <c r="K56" s="32"/>
      <c r="L56" s="35"/>
    </row>
    <row r="57" spans="2:47" s="1" customFormat="1" ht="6.95" customHeight="1">
      <c r="B57" s="31"/>
      <c r="C57" s="32"/>
      <c r="D57" s="32"/>
      <c r="E57" s="32"/>
      <c r="F57" s="32"/>
      <c r="G57" s="32"/>
      <c r="H57" s="32"/>
      <c r="I57" s="109"/>
      <c r="J57" s="32"/>
      <c r="K57" s="32"/>
      <c r="L57" s="35"/>
    </row>
    <row r="58" spans="2:47" s="1" customFormat="1" ht="13.7" customHeight="1">
      <c r="B58" s="31"/>
      <c r="C58" s="26" t="s">
        <v>24</v>
      </c>
      <c r="D58" s="32"/>
      <c r="E58" s="32"/>
      <c r="F58" s="24" t="str">
        <f>E17</f>
        <v>SŽDC, s.o.; OŘ UNL - ST K. Vary</v>
      </c>
      <c r="G58" s="32"/>
      <c r="H58" s="32"/>
      <c r="I58" s="110" t="s">
        <v>33</v>
      </c>
      <c r="J58" s="29" t="str">
        <f>E23</f>
        <v xml:space="preserve"> </v>
      </c>
      <c r="K58" s="32"/>
      <c r="L58" s="35"/>
    </row>
    <row r="59" spans="2:47" s="1" customFormat="1" ht="13.7" customHeight="1">
      <c r="B59" s="31"/>
      <c r="C59" s="26" t="s">
        <v>31</v>
      </c>
      <c r="D59" s="32"/>
      <c r="E59" s="32"/>
      <c r="F59" s="24" t="str">
        <f>IF(E20="","",E20)</f>
        <v>Vyplň údaj</v>
      </c>
      <c r="G59" s="32"/>
      <c r="H59" s="32"/>
      <c r="I59" s="110" t="s">
        <v>36</v>
      </c>
      <c r="J59" s="29" t="str">
        <f>E26</f>
        <v>Monika Roztočilová</v>
      </c>
      <c r="K59" s="32"/>
      <c r="L59" s="35"/>
    </row>
    <row r="60" spans="2:47" s="1" customFormat="1" ht="10.35" customHeight="1">
      <c r="B60" s="31"/>
      <c r="C60" s="32"/>
      <c r="D60" s="32"/>
      <c r="E60" s="32"/>
      <c r="F60" s="32"/>
      <c r="G60" s="32"/>
      <c r="H60" s="32"/>
      <c r="I60" s="109"/>
      <c r="J60" s="32"/>
      <c r="K60" s="32"/>
      <c r="L60" s="35"/>
    </row>
    <row r="61" spans="2:47" s="1" customFormat="1" ht="29.25" customHeight="1">
      <c r="B61" s="31"/>
      <c r="C61" s="135" t="s">
        <v>123</v>
      </c>
      <c r="D61" s="136"/>
      <c r="E61" s="136"/>
      <c r="F61" s="136"/>
      <c r="G61" s="136"/>
      <c r="H61" s="136"/>
      <c r="I61" s="137"/>
      <c r="J61" s="138" t="s">
        <v>124</v>
      </c>
      <c r="K61" s="136"/>
      <c r="L61" s="35"/>
    </row>
    <row r="62" spans="2:47" s="1" customFormat="1" ht="10.35" customHeight="1">
      <c r="B62" s="31"/>
      <c r="C62" s="32"/>
      <c r="D62" s="32"/>
      <c r="E62" s="32"/>
      <c r="F62" s="32"/>
      <c r="G62" s="32"/>
      <c r="H62" s="32"/>
      <c r="I62" s="109"/>
      <c r="J62" s="32"/>
      <c r="K62" s="32"/>
      <c r="L62" s="35"/>
    </row>
    <row r="63" spans="2:47" s="1" customFormat="1" ht="22.9" customHeight="1">
      <c r="B63" s="31"/>
      <c r="C63" s="139" t="s">
        <v>125</v>
      </c>
      <c r="D63" s="32"/>
      <c r="E63" s="32"/>
      <c r="F63" s="32"/>
      <c r="G63" s="32"/>
      <c r="H63" s="32"/>
      <c r="I63" s="109"/>
      <c r="J63" s="70">
        <f>J85</f>
        <v>0</v>
      </c>
      <c r="K63" s="32"/>
      <c r="L63" s="35"/>
      <c r="AU63" s="14" t="s">
        <v>126</v>
      </c>
    </row>
    <row r="64" spans="2:47" s="1" customFormat="1" ht="21.75" customHeight="1">
      <c r="B64" s="31"/>
      <c r="C64" s="32"/>
      <c r="D64" s="32"/>
      <c r="E64" s="32"/>
      <c r="F64" s="32"/>
      <c r="G64" s="32"/>
      <c r="H64" s="32"/>
      <c r="I64" s="109"/>
      <c r="J64" s="32"/>
      <c r="K64" s="32"/>
      <c r="L64" s="35"/>
    </row>
    <row r="65" spans="2:12" s="1" customFormat="1" ht="6.95" customHeight="1">
      <c r="B65" s="43"/>
      <c r="C65" s="44"/>
      <c r="D65" s="44"/>
      <c r="E65" s="44"/>
      <c r="F65" s="44"/>
      <c r="G65" s="44"/>
      <c r="H65" s="44"/>
      <c r="I65" s="131"/>
      <c r="J65" s="44"/>
      <c r="K65" s="44"/>
      <c r="L65" s="35"/>
    </row>
    <row r="69" spans="2:12" s="1" customFormat="1" ht="6.95" customHeight="1">
      <c r="B69" s="45"/>
      <c r="C69" s="46"/>
      <c r="D69" s="46"/>
      <c r="E69" s="46"/>
      <c r="F69" s="46"/>
      <c r="G69" s="46"/>
      <c r="H69" s="46"/>
      <c r="I69" s="134"/>
      <c r="J69" s="46"/>
      <c r="K69" s="46"/>
      <c r="L69" s="35"/>
    </row>
    <row r="70" spans="2:12" s="1" customFormat="1" ht="24.95" customHeight="1">
      <c r="B70" s="31"/>
      <c r="C70" s="20" t="s">
        <v>127</v>
      </c>
      <c r="D70" s="32"/>
      <c r="E70" s="32"/>
      <c r="F70" s="32"/>
      <c r="G70" s="32"/>
      <c r="H70" s="32"/>
      <c r="I70" s="109"/>
      <c r="J70" s="32"/>
      <c r="K70" s="32"/>
      <c r="L70" s="35"/>
    </row>
    <row r="71" spans="2:12" s="1" customFormat="1" ht="6.95" customHeight="1">
      <c r="B71" s="31"/>
      <c r="C71" s="32"/>
      <c r="D71" s="32"/>
      <c r="E71" s="32"/>
      <c r="F71" s="32"/>
      <c r="G71" s="32"/>
      <c r="H71" s="32"/>
      <c r="I71" s="109"/>
      <c r="J71" s="32"/>
      <c r="K71" s="32"/>
      <c r="L71" s="35"/>
    </row>
    <row r="72" spans="2:12" s="1" customFormat="1" ht="12" customHeight="1">
      <c r="B72" s="31"/>
      <c r="C72" s="26" t="s">
        <v>16</v>
      </c>
      <c r="D72" s="32"/>
      <c r="E72" s="32"/>
      <c r="F72" s="32"/>
      <c r="G72" s="32"/>
      <c r="H72" s="32"/>
      <c r="I72" s="109"/>
      <c r="J72" s="32"/>
      <c r="K72" s="32"/>
      <c r="L72" s="35"/>
    </row>
    <row r="73" spans="2:12" s="1" customFormat="1" ht="16.5" customHeight="1">
      <c r="B73" s="31"/>
      <c r="C73" s="32"/>
      <c r="D73" s="32"/>
      <c r="E73" s="274" t="str">
        <f>E7</f>
        <v>Oprava traťového úseku Hazlov - Aš (km 26,500 - 27,150)</v>
      </c>
      <c r="F73" s="275"/>
      <c r="G73" s="275"/>
      <c r="H73" s="275"/>
      <c r="I73" s="109"/>
      <c r="J73" s="32"/>
      <c r="K73" s="32"/>
      <c r="L73" s="35"/>
    </row>
    <row r="74" spans="2:12" ht="12" customHeight="1">
      <c r="B74" s="18"/>
      <c r="C74" s="26" t="s">
        <v>118</v>
      </c>
      <c r="D74" s="19"/>
      <c r="E74" s="19"/>
      <c r="F74" s="19"/>
      <c r="G74" s="19"/>
      <c r="H74" s="19"/>
      <c r="J74" s="19"/>
      <c r="K74" s="19"/>
      <c r="L74" s="17"/>
    </row>
    <row r="75" spans="2:12" s="1" customFormat="1" ht="16.5" customHeight="1">
      <c r="B75" s="31"/>
      <c r="C75" s="32"/>
      <c r="D75" s="32"/>
      <c r="E75" s="274" t="s">
        <v>476</v>
      </c>
      <c r="F75" s="241"/>
      <c r="G75" s="241"/>
      <c r="H75" s="241"/>
      <c r="I75" s="109"/>
      <c r="J75" s="32"/>
      <c r="K75" s="32"/>
      <c r="L75" s="35"/>
    </row>
    <row r="76" spans="2:12" s="1" customFormat="1" ht="12" customHeight="1">
      <c r="B76" s="31"/>
      <c r="C76" s="26" t="s">
        <v>120</v>
      </c>
      <c r="D76" s="32"/>
      <c r="E76" s="32"/>
      <c r="F76" s="32"/>
      <c r="G76" s="32"/>
      <c r="H76" s="32"/>
      <c r="I76" s="109"/>
      <c r="J76" s="32"/>
      <c r="K76" s="32"/>
      <c r="L76" s="35"/>
    </row>
    <row r="77" spans="2:12" s="1" customFormat="1" ht="16.5" customHeight="1">
      <c r="B77" s="31"/>
      <c r="C77" s="32"/>
      <c r="D77" s="32"/>
      <c r="E77" s="242" t="str">
        <f>E11</f>
        <v>A.2.2 - Materiál zajištěný objednatelem - NEOCEŇOVAT</v>
      </c>
      <c r="F77" s="241"/>
      <c r="G77" s="241"/>
      <c r="H77" s="241"/>
      <c r="I77" s="109"/>
      <c r="J77" s="32"/>
      <c r="K77" s="32"/>
      <c r="L77" s="35"/>
    </row>
    <row r="78" spans="2:12" s="1" customFormat="1" ht="6.95" customHeight="1">
      <c r="B78" s="31"/>
      <c r="C78" s="32"/>
      <c r="D78" s="32"/>
      <c r="E78" s="32"/>
      <c r="F78" s="32"/>
      <c r="G78" s="32"/>
      <c r="H78" s="32"/>
      <c r="I78" s="109"/>
      <c r="J78" s="32"/>
      <c r="K78" s="32"/>
      <c r="L78" s="35"/>
    </row>
    <row r="79" spans="2:12" s="1" customFormat="1" ht="12" customHeight="1">
      <c r="B79" s="31"/>
      <c r="C79" s="26" t="s">
        <v>20</v>
      </c>
      <c r="D79" s="32"/>
      <c r="E79" s="32"/>
      <c r="F79" s="24" t="str">
        <f>F14</f>
        <v>Hazlov - Aš</v>
      </c>
      <c r="G79" s="32"/>
      <c r="H79" s="32"/>
      <c r="I79" s="110" t="s">
        <v>22</v>
      </c>
      <c r="J79" s="52" t="str">
        <f>IF(J14="","",J14)</f>
        <v>18. 4. 2019</v>
      </c>
      <c r="K79" s="32"/>
      <c r="L79" s="35"/>
    </row>
    <row r="80" spans="2:12" s="1" customFormat="1" ht="6.95" customHeight="1">
      <c r="B80" s="31"/>
      <c r="C80" s="32"/>
      <c r="D80" s="32"/>
      <c r="E80" s="32"/>
      <c r="F80" s="32"/>
      <c r="G80" s="32"/>
      <c r="H80" s="32"/>
      <c r="I80" s="109"/>
      <c r="J80" s="32"/>
      <c r="K80" s="32"/>
      <c r="L80" s="35"/>
    </row>
    <row r="81" spans="2:65" s="1" customFormat="1" ht="13.7" customHeight="1">
      <c r="B81" s="31"/>
      <c r="C81" s="26" t="s">
        <v>24</v>
      </c>
      <c r="D81" s="32"/>
      <c r="E81" s="32"/>
      <c r="F81" s="24" t="str">
        <f>E17</f>
        <v>SŽDC, s.o.; OŘ UNL - ST K. Vary</v>
      </c>
      <c r="G81" s="32"/>
      <c r="H81" s="32"/>
      <c r="I81" s="110" t="s">
        <v>33</v>
      </c>
      <c r="J81" s="29" t="str">
        <f>E23</f>
        <v xml:space="preserve"> </v>
      </c>
      <c r="K81" s="32"/>
      <c r="L81" s="35"/>
    </row>
    <row r="82" spans="2:65" s="1" customFormat="1" ht="13.7" customHeight="1">
      <c r="B82" s="31"/>
      <c r="C82" s="26" t="s">
        <v>31</v>
      </c>
      <c r="D82" s="32"/>
      <c r="E82" s="32"/>
      <c r="F82" s="24" t="str">
        <f>IF(E20="","",E20)</f>
        <v>Vyplň údaj</v>
      </c>
      <c r="G82" s="32"/>
      <c r="H82" s="32"/>
      <c r="I82" s="110" t="s">
        <v>36</v>
      </c>
      <c r="J82" s="29" t="str">
        <f>E26</f>
        <v>Monika Roztočilová</v>
      </c>
      <c r="K82" s="32"/>
      <c r="L82" s="35"/>
    </row>
    <row r="83" spans="2:65" s="1" customFormat="1" ht="10.35" customHeight="1">
      <c r="B83" s="31"/>
      <c r="C83" s="32"/>
      <c r="D83" s="32"/>
      <c r="E83" s="32"/>
      <c r="F83" s="32"/>
      <c r="G83" s="32"/>
      <c r="H83" s="32"/>
      <c r="I83" s="109"/>
      <c r="J83" s="32"/>
      <c r="K83" s="32"/>
      <c r="L83" s="35"/>
    </row>
    <row r="84" spans="2:65" s="8" customFormat="1" ht="29.25" customHeight="1">
      <c r="B84" s="140"/>
      <c r="C84" s="141" t="s">
        <v>128</v>
      </c>
      <c r="D84" s="142" t="s">
        <v>58</v>
      </c>
      <c r="E84" s="142" t="s">
        <v>54</v>
      </c>
      <c r="F84" s="142" t="s">
        <v>55</v>
      </c>
      <c r="G84" s="142" t="s">
        <v>129</v>
      </c>
      <c r="H84" s="142" t="s">
        <v>130</v>
      </c>
      <c r="I84" s="143" t="s">
        <v>131</v>
      </c>
      <c r="J84" s="142" t="s">
        <v>124</v>
      </c>
      <c r="K84" s="144" t="s">
        <v>132</v>
      </c>
      <c r="L84" s="145"/>
      <c r="M84" s="61" t="s">
        <v>1</v>
      </c>
      <c r="N84" s="62" t="s">
        <v>43</v>
      </c>
      <c r="O84" s="62" t="s">
        <v>133</v>
      </c>
      <c r="P84" s="62" t="s">
        <v>134</v>
      </c>
      <c r="Q84" s="62" t="s">
        <v>135</v>
      </c>
      <c r="R84" s="62" t="s">
        <v>136</v>
      </c>
      <c r="S84" s="62" t="s">
        <v>137</v>
      </c>
      <c r="T84" s="63" t="s">
        <v>138</v>
      </c>
    </row>
    <row r="85" spans="2:65" s="1" customFormat="1" ht="22.9" customHeight="1">
      <c r="B85" s="31"/>
      <c r="C85" s="68" t="s">
        <v>139</v>
      </c>
      <c r="D85" s="32"/>
      <c r="E85" s="32"/>
      <c r="F85" s="32"/>
      <c r="G85" s="32"/>
      <c r="H85" s="32"/>
      <c r="I85" s="109"/>
      <c r="J85" s="146">
        <f>BK85</f>
        <v>0</v>
      </c>
      <c r="K85" s="32"/>
      <c r="L85" s="35"/>
      <c r="M85" s="64"/>
      <c r="N85" s="65"/>
      <c r="O85" s="65"/>
      <c r="P85" s="147">
        <f>SUM(P86:P93)</f>
        <v>0</v>
      </c>
      <c r="Q85" s="65"/>
      <c r="R85" s="147">
        <f>SUM(R86:R93)</f>
        <v>2.3280000000000003</v>
      </c>
      <c r="S85" s="65"/>
      <c r="T85" s="148">
        <f>SUM(T86:T93)</f>
        <v>0</v>
      </c>
      <c r="AT85" s="14" t="s">
        <v>72</v>
      </c>
      <c r="AU85" s="14" t="s">
        <v>126</v>
      </c>
      <c r="BK85" s="149">
        <f>SUM(BK86:BK93)</f>
        <v>0</v>
      </c>
    </row>
    <row r="86" spans="2:65" s="1" customFormat="1" ht="22.5" customHeight="1">
      <c r="B86" s="31"/>
      <c r="C86" s="187" t="s">
        <v>80</v>
      </c>
      <c r="D86" s="187" t="s">
        <v>313</v>
      </c>
      <c r="E86" s="188" t="s">
        <v>322</v>
      </c>
      <c r="F86" s="189" t="s">
        <v>323</v>
      </c>
      <c r="G86" s="190" t="s">
        <v>155</v>
      </c>
      <c r="H86" s="191">
        <v>24</v>
      </c>
      <c r="I86" s="192"/>
      <c r="J86" s="193">
        <f>ROUND(I86*H86,2)</f>
        <v>0</v>
      </c>
      <c r="K86" s="189" t="s">
        <v>144</v>
      </c>
      <c r="L86" s="194"/>
      <c r="M86" s="195" t="s">
        <v>1</v>
      </c>
      <c r="N86" s="196" t="s">
        <v>44</v>
      </c>
      <c r="O86" s="57"/>
      <c r="P86" s="159">
        <f>O86*H86</f>
        <v>0</v>
      </c>
      <c r="Q86" s="159">
        <v>9.7000000000000003E-2</v>
      </c>
      <c r="R86" s="159">
        <f>Q86*H86</f>
        <v>2.3280000000000003</v>
      </c>
      <c r="S86" s="159">
        <v>0</v>
      </c>
      <c r="T86" s="160">
        <f>S86*H86</f>
        <v>0</v>
      </c>
      <c r="AR86" s="14" t="s">
        <v>175</v>
      </c>
      <c r="AT86" s="14" t="s">
        <v>313</v>
      </c>
      <c r="AU86" s="14" t="s">
        <v>73</v>
      </c>
      <c r="AY86" s="14" t="s">
        <v>146</v>
      </c>
      <c r="BE86" s="161">
        <f>IF(N86="základní",J86,0)</f>
        <v>0</v>
      </c>
      <c r="BF86" s="161">
        <f>IF(N86="snížená",J86,0)</f>
        <v>0</v>
      </c>
      <c r="BG86" s="161">
        <f>IF(N86="zákl. přenesená",J86,0)</f>
        <v>0</v>
      </c>
      <c r="BH86" s="161">
        <f>IF(N86="sníž. přenesená",J86,0)</f>
        <v>0</v>
      </c>
      <c r="BI86" s="161">
        <f>IF(N86="nulová",J86,0)</f>
        <v>0</v>
      </c>
      <c r="BJ86" s="14" t="s">
        <v>80</v>
      </c>
      <c r="BK86" s="161">
        <f>ROUND(I86*H86,2)</f>
        <v>0</v>
      </c>
      <c r="BL86" s="14" t="s">
        <v>175</v>
      </c>
      <c r="BM86" s="14" t="s">
        <v>560</v>
      </c>
    </row>
    <row r="87" spans="2:65" s="1" customFormat="1" ht="11.25">
      <c r="B87" s="31"/>
      <c r="C87" s="32"/>
      <c r="D87" s="162" t="s">
        <v>148</v>
      </c>
      <c r="E87" s="32"/>
      <c r="F87" s="163" t="s">
        <v>323</v>
      </c>
      <c r="G87" s="32"/>
      <c r="H87" s="32"/>
      <c r="I87" s="109"/>
      <c r="J87" s="32"/>
      <c r="K87" s="32"/>
      <c r="L87" s="35"/>
      <c r="M87" s="164"/>
      <c r="N87" s="57"/>
      <c r="O87" s="57"/>
      <c r="P87" s="57"/>
      <c r="Q87" s="57"/>
      <c r="R87" s="57"/>
      <c r="S87" s="57"/>
      <c r="T87" s="58"/>
      <c r="AT87" s="14" t="s">
        <v>148</v>
      </c>
      <c r="AU87" s="14" t="s">
        <v>73</v>
      </c>
    </row>
    <row r="88" spans="2:65" s="1" customFormat="1" ht="22.5" customHeight="1">
      <c r="B88" s="31"/>
      <c r="C88" s="187" t="s">
        <v>82</v>
      </c>
      <c r="D88" s="187" t="s">
        <v>313</v>
      </c>
      <c r="E88" s="188" t="s">
        <v>561</v>
      </c>
      <c r="F88" s="189" t="s">
        <v>562</v>
      </c>
      <c r="G88" s="190" t="s">
        <v>155</v>
      </c>
      <c r="H88" s="191">
        <v>12</v>
      </c>
      <c r="I88" s="192"/>
      <c r="J88" s="193">
        <f>ROUND(I88*H88,2)</f>
        <v>0</v>
      </c>
      <c r="K88" s="189" t="s">
        <v>144</v>
      </c>
      <c r="L88" s="194"/>
      <c r="M88" s="195" t="s">
        <v>1</v>
      </c>
      <c r="N88" s="196" t="s">
        <v>44</v>
      </c>
      <c r="O88" s="57"/>
      <c r="P88" s="159">
        <f>O88*H88</f>
        <v>0</v>
      </c>
      <c r="Q88" s="159">
        <v>0</v>
      </c>
      <c r="R88" s="159">
        <f>Q88*H88</f>
        <v>0</v>
      </c>
      <c r="S88" s="159">
        <v>0</v>
      </c>
      <c r="T88" s="160">
        <f>S88*H88</f>
        <v>0</v>
      </c>
      <c r="AR88" s="14" t="s">
        <v>175</v>
      </c>
      <c r="AT88" s="14" t="s">
        <v>313</v>
      </c>
      <c r="AU88" s="14" t="s">
        <v>73</v>
      </c>
      <c r="AY88" s="14" t="s">
        <v>146</v>
      </c>
      <c r="BE88" s="161">
        <f>IF(N88="základní",J88,0)</f>
        <v>0</v>
      </c>
      <c r="BF88" s="161">
        <f>IF(N88="snížená",J88,0)</f>
        <v>0</v>
      </c>
      <c r="BG88" s="161">
        <f>IF(N88="zákl. přenesená",J88,0)</f>
        <v>0</v>
      </c>
      <c r="BH88" s="161">
        <f>IF(N88="sníž. přenesená",J88,0)</f>
        <v>0</v>
      </c>
      <c r="BI88" s="161">
        <f>IF(N88="nulová",J88,0)</f>
        <v>0</v>
      </c>
      <c r="BJ88" s="14" t="s">
        <v>80</v>
      </c>
      <c r="BK88" s="161">
        <f>ROUND(I88*H88,2)</f>
        <v>0</v>
      </c>
      <c r="BL88" s="14" t="s">
        <v>175</v>
      </c>
      <c r="BM88" s="14" t="s">
        <v>563</v>
      </c>
    </row>
    <row r="89" spans="2:65" s="1" customFormat="1" ht="11.25">
      <c r="B89" s="31"/>
      <c r="C89" s="32"/>
      <c r="D89" s="162" t="s">
        <v>148</v>
      </c>
      <c r="E89" s="32"/>
      <c r="F89" s="163" t="s">
        <v>562</v>
      </c>
      <c r="G89" s="32"/>
      <c r="H89" s="32"/>
      <c r="I89" s="109"/>
      <c r="J89" s="32"/>
      <c r="K89" s="32"/>
      <c r="L89" s="35"/>
      <c r="M89" s="164"/>
      <c r="N89" s="57"/>
      <c r="O89" s="57"/>
      <c r="P89" s="57"/>
      <c r="Q89" s="57"/>
      <c r="R89" s="57"/>
      <c r="S89" s="57"/>
      <c r="T89" s="58"/>
      <c r="AT89" s="14" t="s">
        <v>148</v>
      </c>
      <c r="AU89" s="14" t="s">
        <v>73</v>
      </c>
    </row>
    <row r="90" spans="2:65" s="1" customFormat="1" ht="22.5" customHeight="1">
      <c r="B90" s="31"/>
      <c r="C90" s="187" t="s">
        <v>178</v>
      </c>
      <c r="D90" s="187" t="s">
        <v>313</v>
      </c>
      <c r="E90" s="188" t="s">
        <v>564</v>
      </c>
      <c r="F90" s="189" t="s">
        <v>565</v>
      </c>
      <c r="G90" s="190" t="s">
        <v>155</v>
      </c>
      <c r="H90" s="191">
        <v>12</v>
      </c>
      <c r="I90" s="192"/>
      <c r="J90" s="193">
        <f>ROUND(I90*H90,2)</f>
        <v>0</v>
      </c>
      <c r="K90" s="189" t="s">
        <v>144</v>
      </c>
      <c r="L90" s="194"/>
      <c r="M90" s="195" t="s">
        <v>1</v>
      </c>
      <c r="N90" s="196" t="s">
        <v>44</v>
      </c>
      <c r="O90" s="57"/>
      <c r="P90" s="159">
        <f>O90*H90</f>
        <v>0</v>
      </c>
      <c r="Q90" s="159">
        <v>0</v>
      </c>
      <c r="R90" s="159">
        <f>Q90*H90</f>
        <v>0</v>
      </c>
      <c r="S90" s="159">
        <v>0</v>
      </c>
      <c r="T90" s="160">
        <f>S90*H90</f>
        <v>0</v>
      </c>
      <c r="AR90" s="14" t="s">
        <v>175</v>
      </c>
      <c r="AT90" s="14" t="s">
        <v>313</v>
      </c>
      <c r="AU90" s="14" t="s">
        <v>73</v>
      </c>
      <c r="AY90" s="14" t="s">
        <v>146</v>
      </c>
      <c r="BE90" s="161">
        <f>IF(N90="základní",J90,0)</f>
        <v>0</v>
      </c>
      <c r="BF90" s="161">
        <f>IF(N90="snížená",J90,0)</f>
        <v>0</v>
      </c>
      <c r="BG90" s="161">
        <f>IF(N90="zákl. přenesená",J90,0)</f>
        <v>0</v>
      </c>
      <c r="BH90" s="161">
        <f>IF(N90="sníž. přenesená",J90,0)</f>
        <v>0</v>
      </c>
      <c r="BI90" s="161">
        <f>IF(N90="nulová",J90,0)</f>
        <v>0</v>
      </c>
      <c r="BJ90" s="14" t="s">
        <v>80</v>
      </c>
      <c r="BK90" s="161">
        <f>ROUND(I90*H90,2)</f>
        <v>0</v>
      </c>
      <c r="BL90" s="14" t="s">
        <v>175</v>
      </c>
      <c r="BM90" s="14" t="s">
        <v>566</v>
      </c>
    </row>
    <row r="91" spans="2:65" s="1" customFormat="1" ht="11.25">
      <c r="B91" s="31"/>
      <c r="C91" s="32"/>
      <c r="D91" s="162" t="s">
        <v>148</v>
      </c>
      <c r="E91" s="32"/>
      <c r="F91" s="163" t="s">
        <v>565</v>
      </c>
      <c r="G91" s="32"/>
      <c r="H91" s="32"/>
      <c r="I91" s="109"/>
      <c r="J91" s="32"/>
      <c r="K91" s="32"/>
      <c r="L91" s="35"/>
      <c r="M91" s="164"/>
      <c r="N91" s="57"/>
      <c r="O91" s="57"/>
      <c r="P91" s="57"/>
      <c r="Q91" s="57"/>
      <c r="R91" s="57"/>
      <c r="S91" s="57"/>
      <c r="T91" s="58"/>
      <c r="AT91" s="14" t="s">
        <v>148</v>
      </c>
      <c r="AU91" s="14" t="s">
        <v>73</v>
      </c>
    </row>
    <row r="92" spans="2:65" s="1" customFormat="1" ht="22.5" customHeight="1">
      <c r="B92" s="31"/>
      <c r="C92" s="187" t="s">
        <v>145</v>
      </c>
      <c r="D92" s="187" t="s">
        <v>313</v>
      </c>
      <c r="E92" s="188" t="s">
        <v>567</v>
      </c>
      <c r="F92" s="189" t="s">
        <v>568</v>
      </c>
      <c r="G92" s="190" t="s">
        <v>253</v>
      </c>
      <c r="H92" s="191">
        <v>338</v>
      </c>
      <c r="I92" s="192"/>
      <c r="J92" s="193">
        <f>ROUND(I92*H92,2)</f>
        <v>0</v>
      </c>
      <c r="K92" s="189" t="s">
        <v>144</v>
      </c>
      <c r="L92" s="194"/>
      <c r="M92" s="195" t="s">
        <v>1</v>
      </c>
      <c r="N92" s="196" t="s">
        <v>44</v>
      </c>
      <c r="O92" s="57"/>
      <c r="P92" s="159">
        <f>O92*H92</f>
        <v>0</v>
      </c>
      <c r="Q92" s="159">
        <v>0</v>
      </c>
      <c r="R92" s="159">
        <f>Q92*H92</f>
        <v>0</v>
      </c>
      <c r="S92" s="159">
        <v>0</v>
      </c>
      <c r="T92" s="160">
        <f>S92*H92</f>
        <v>0</v>
      </c>
      <c r="AR92" s="14" t="s">
        <v>175</v>
      </c>
      <c r="AT92" s="14" t="s">
        <v>313</v>
      </c>
      <c r="AU92" s="14" t="s">
        <v>73</v>
      </c>
      <c r="AY92" s="14" t="s">
        <v>146</v>
      </c>
      <c r="BE92" s="161">
        <f>IF(N92="základní",J92,0)</f>
        <v>0</v>
      </c>
      <c r="BF92" s="161">
        <f>IF(N92="snížená",J92,0)</f>
        <v>0</v>
      </c>
      <c r="BG92" s="161">
        <f>IF(N92="zákl. přenesená",J92,0)</f>
        <v>0</v>
      </c>
      <c r="BH92" s="161">
        <f>IF(N92="sníž. přenesená",J92,0)</f>
        <v>0</v>
      </c>
      <c r="BI92" s="161">
        <f>IF(N92="nulová",J92,0)</f>
        <v>0</v>
      </c>
      <c r="BJ92" s="14" t="s">
        <v>80</v>
      </c>
      <c r="BK92" s="161">
        <f>ROUND(I92*H92,2)</f>
        <v>0</v>
      </c>
      <c r="BL92" s="14" t="s">
        <v>175</v>
      </c>
      <c r="BM92" s="14" t="s">
        <v>569</v>
      </c>
    </row>
    <row r="93" spans="2:65" s="1" customFormat="1" ht="11.25">
      <c r="B93" s="31"/>
      <c r="C93" s="32"/>
      <c r="D93" s="162" t="s">
        <v>148</v>
      </c>
      <c r="E93" s="32"/>
      <c r="F93" s="163" t="s">
        <v>568</v>
      </c>
      <c r="G93" s="32"/>
      <c r="H93" s="32"/>
      <c r="I93" s="109"/>
      <c r="J93" s="32"/>
      <c r="K93" s="32"/>
      <c r="L93" s="35"/>
      <c r="M93" s="197"/>
      <c r="N93" s="198"/>
      <c r="O93" s="198"/>
      <c r="P93" s="198"/>
      <c r="Q93" s="198"/>
      <c r="R93" s="198"/>
      <c r="S93" s="198"/>
      <c r="T93" s="199"/>
      <c r="AT93" s="14" t="s">
        <v>148</v>
      </c>
      <c r="AU93" s="14" t="s">
        <v>73</v>
      </c>
    </row>
    <row r="94" spans="2:65" s="1" customFormat="1" ht="6.95" customHeight="1">
      <c r="B94" s="43"/>
      <c r="C94" s="44"/>
      <c r="D94" s="44"/>
      <c r="E94" s="44"/>
      <c r="F94" s="44"/>
      <c r="G94" s="44"/>
      <c r="H94" s="44"/>
      <c r="I94" s="131"/>
      <c r="J94" s="44"/>
      <c r="K94" s="44"/>
      <c r="L94" s="35"/>
    </row>
  </sheetData>
  <sheetProtection algorithmName="SHA-512" hashValue="w8RyFDwv62mGNZYGK/q1dCY/KA68qP3mNk7P0KQH+VxetWdewpOiJv1TNRrnZoYClnUv7hkHp4G26pARcSoRkw==" saltValue="edPl3lRRgIETR/HiGE4paOQ3lBhOdUGTODYOfn5P0HAbB7Hc76OwJNZmh5VUiY0tBtSS6XZ8XoR+9snJftnMfQ==" spinCount="100000" sheet="1" objects="1" scenarios="1" formatColumns="0" formatRows="0" autoFilter="0"/>
  <autoFilter ref="C84:K93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7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108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7"/>
      <c r="AT3" s="14" t="s">
        <v>82</v>
      </c>
    </row>
    <row r="4" spans="2:46" ht="24.95" customHeight="1">
      <c r="B4" s="17"/>
      <c r="D4" s="107" t="s">
        <v>117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108" t="s">
        <v>16</v>
      </c>
      <c r="L6" s="17"/>
    </row>
    <row r="7" spans="2:46" ht="16.5" customHeight="1">
      <c r="B7" s="17"/>
      <c r="E7" s="267" t="str">
        <f>'Rekapitulace stavby'!K6</f>
        <v>Oprava traťového úseku Hazlov - Aš (km 26,500 - 27,150)</v>
      </c>
      <c r="F7" s="268"/>
      <c r="G7" s="268"/>
      <c r="H7" s="268"/>
      <c r="L7" s="17"/>
    </row>
    <row r="8" spans="2:46" ht="12" customHeight="1">
      <c r="B8" s="17"/>
      <c r="D8" s="108" t="s">
        <v>118</v>
      </c>
      <c r="L8" s="17"/>
    </row>
    <row r="9" spans="2:46" s="1" customFormat="1" ht="16.5" customHeight="1">
      <c r="B9" s="35"/>
      <c r="E9" s="267" t="s">
        <v>476</v>
      </c>
      <c r="F9" s="269"/>
      <c r="G9" s="269"/>
      <c r="H9" s="269"/>
      <c r="I9" s="109"/>
      <c r="L9" s="35"/>
    </row>
    <row r="10" spans="2:46" s="1" customFormat="1" ht="12" customHeight="1">
      <c r="B10" s="35"/>
      <c r="D10" s="108" t="s">
        <v>120</v>
      </c>
      <c r="I10" s="109"/>
      <c r="L10" s="35"/>
    </row>
    <row r="11" spans="2:46" s="1" customFormat="1" ht="36.950000000000003" customHeight="1">
      <c r="B11" s="35"/>
      <c r="E11" s="270" t="s">
        <v>570</v>
      </c>
      <c r="F11" s="269"/>
      <c r="G11" s="269"/>
      <c r="H11" s="269"/>
      <c r="I11" s="109"/>
      <c r="L11" s="35"/>
    </row>
    <row r="12" spans="2:46" s="1" customFormat="1" ht="11.25">
      <c r="B12" s="35"/>
      <c r="I12" s="109"/>
      <c r="L12" s="35"/>
    </row>
    <row r="13" spans="2:46" s="1" customFormat="1" ht="12" customHeight="1">
      <c r="B13" s="35"/>
      <c r="D13" s="108" t="s">
        <v>18</v>
      </c>
      <c r="F13" s="14" t="s">
        <v>1</v>
      </c>
      <c r="I13" s="110" t="s">
        <v>19</v>
      </c>
      <c r="J13" s="14" t="s">
        <v>1</v>
      </c>
      <c r="L13" s="35"/>
    </row>
    <row r="14" spans="2:46" s="1" customFormat="1" ht="12" customHeight="1">
      <c r="B14" s="35"/>
      <c r="D14" s="108" t="s">
        <v>20</v>
      </c>
      <c r="F14" s="14" t="s">
        <v>21</v>
      </c>
      <c r="I14" s="110" t="s">
        <v>22</v>
      </c>
      <c r="J14" s="111" t="str">
        <f>'Rekapitulace stavby'!AN8</f>
        <v>18. 4. 2019</v>
      </c>
      <c r="L14" s="35"/>
    </row>
    <row r="15" spans="2:46" s="1" customFormat="1" ht="10.9" customHeight="1">
      <c r="B15" s="35"/>
      <c r="I15" s="109"/>
      <c r="L15" s="35"/>
    </row>
    <row r="16" spans="2:46" s="1" customFormat="1" ht="12" customHeight="1">
      <c r="B16" s="35"/>
      <c r="D16" s="108" t="s">
        <v>24</v>
      </c>
      <c r="I16" s="110" t="s">
        <v>25</v>
      </c>
      <c r="J16" s="14" t="s">
        <v>26</v>
      </c>
      <c r="L16" s="35"/>
    </row>
    <row r="17" spans="2:12" s="1" customFormat="1" ht="18" customHeight="1">
      <c r="B17" s="35"/>
      <c r="E17" s="14" t="s">
        <v>28</v>
      </c>
      <c r="I17" s="110" t="s">
        <v>29</v>
      </c>
      <c r="J17" s="14" t="s">
        <v>30</v>
      </c>
      <c r="L17" s="35"/>
    </row>
    <row r="18" spans="2:12" s="1" customFormat="1" ht="6.95" customHeight="1">
      <c r="B18" s="35"/>
      <c r="I18" s="109"/>
      <c r="L18" s="35"/>
    </row>
    <row r="19" spans="2:12" s="1" customFormat="1" ht="12" customHeight="1">
      <c r="B19" s="35"/>
      <c r="D19" s="108" t="s">
        <v>31</v>
      </c>
      <c r="I19" s="110" t="s">
        <v>25</v>
      </c>
      <c r="J19" s="27" t="str">
        <f>'Rekapitulace stavby'!AN13</f>
        <v>Vyplň údaj</v>
      </c>
      <c r="L19" s="35"/>
    </row>
    <row r="20" spans="2:12" s="1" customFormat="1" ht="18" customHeight="1">
      <c r="B20" s="35"/>
      <c r="E20" s="271" t="str">
        <f>'Rekapitulace stavby'!E14</f>
        <v>Vyplň údaj</v>
      </c>
      <c r="F20" s="272"/>
      <c r="G20" s="272"/>
      <c r="H20" s="272"/>
      <c r="I20" s="110" t="s">
        <v>29</v>
      </c>
      <c r="J20" s="27" t="str">
        <f>'Rekapitulace stavby'!AN14</f>
        <v>Vyplň údaj</v>
      </c>
      <c r="L20" s="35"/>
    </row>
    <row r="21" spans="2:12" s="1" customFormat="1" ht="6.95" customHeight="1">
      <c r="B21" s="35"/>
      <c r="I21" s="109"/>
      <c r="L21" s="35"/>
    </row>
    <row r="22" spans="2:12" s="1" customFormat="1" ht="12" customHeight="1">
      <c r="B22" s="35"/>
      <c r="D22" s="108" t="s">
        <v>33</v>
      </c>
      <c r="I22" s="110" t="s">
        <v>25</v>
      </c>
      <c r="J22" s="14" t="str">
        <f>IF('Rekapitulace stavby'!AN16="","",'Rekapitulace stavby'!AN16)</f>
        <v/>
      </c>
      <c r="L22" s="35"/>
    </row>
    <row r="23" spans="2:12" s="1" customFormat="1" ht="18" customHeight="1">
      <c r="B23" s="35"/>
      <c r="E23" s="14" t="str">
        <f>IF('Rekapitulace stavby'!E17="","",'Rekapitulace stavby'!E17)</f>
        <v xml:space="preserve"> </v>
      </c>
      <c r="I23" s="110" t="s">
        <v>29</v>
      </c>
      <c r="J23" s="14" t="str">
        <f>IF('Rekapitulace stavby'!AN17="","",'Rekapitulace stavby'!AN17)</f>
        <v/>
      </c>
      <c r="L23" s="35"/>
    </row>
    <row r="24" spans="2:12" s="1" customFormat="1" ht="6.95" customHeight="1">
      <c r="B24" s="35"/>
      <c r="I24" s="109"/>
      <c r="L24" s="35"/>
    </row>
    <row r="25" spans="2:12" s="1" customFormat="1" ht="12" customHeight="1">
      <c r="B25" s="35"/>
      <c r="D25" s="108" t="s">
        <v>36</v>
      </c>
      <c r="I25" s="110" t="s">
        <v>25</v>
      </c>
      <c r="J25" s="14" t="s">
        <v>1</v>
      </c>
      <c r="L25" s="35"/>
    </row>
    <row r="26" spans="2:12" s="1" customFormat="1" ht="18" customHeight="1">
      <c r="B26" s="35"/>
      <c r="E26" s="14" t="s">
        <v>37</v>
      </c>
      <c r="I26" s="110" t="s">
        <v>29</v>
      </c>
      <c r="J26" s="14" t="s">
        <v>1</v>
      </c>
      <c r="L26" s="35"/>
    </row>
    <row r="27" spans="2:12" s="1" customFormat="1" ht="6.95" customHeight="1">
      <c r="B27" s="35"/>
      <c r="I27" s="109"/>
      <c r="L27" s="35"/>
    </row>
    <row r="28" spans="2:12" s="1" customFormat="1" ht="12" customHeight="1">
      <c r="B28" s="35"/>
      <c r="D28" s="108" t="s">
        <v>38</v>
      </c>
      <c r="I28" s="109"/>
      <c r="L28" s="35"/>
    </row>
    <row r="29" spans="2:12" s="7" customFormat="1" ht="16.5" customHeight="1">
      <c r="B29" s="112"/>
      <c r="E29" s="273" t="s">
        <v>1</v>
      </c>
      <c r="F29" s="273"/>
      <c r="G29" s="273"/>
      <c r="H29" s="273"/>
      <c r="I29" s="113"/>
      <c r="L29" s="112"/>
    </row>
    <row r="30" spans="2:12" s="1" customFormat="1" ht="6.95" customHeight="1">
      <c r="B30" s="35"/>
      <c r="I30" s="109"/>
      <c r="L30" s="35"/>
    </row>
    <row r="31" spans="2:12" s="1" customFormat="1" ht="6.95" customHeight="1">
      <c r="B31" s="35"/>
      <c r="D31" s="53"/>
      <c r="E31" s="53"/>
      <c r="F31" s="53"/>
      <c r="G31" s="53"/>
      <c r="H31" s="53"/>
      <c r="I31" s="114"/>
      <c r="J31" s="53"/>
      <c r="K31" s="53"/>
      <c r="L31" s="35"/>
    </row>
    <row r="32" spans="2:12" s="1" customFormat="1" ht="25.35" customHeight="1">
      <c r="B32" s="35"/>
      <c r="D32" s="115" t="s">
        <v>39</v>
      </c>
      <c r="I32" s="109"/>
      <c r="J32" s="116">
        <f>ROUND(J85, 2)</f>
        <v>0</v>
      </c>
      <c r="L32" s="35"/>
    </row>
    <row r="33" spans="2:12" s="1" customFormat="1" ht="6.95" customHeight="1">
      <c r="B33" s="35"/>
      <c r="D33" s="53"/>
      <c r="E33" s="53"/>
      <c r="F33" s="53"/>
      <c r="G33" s="53"/>
      <c r="H33" s="53"/>
      <c r="I33" s="114"/>
      <c r="J33" s="53"/>
      <c r="K33" s="53"/>
      <c r="L33" s="35"/>
    </row>
    <row r="34" spans="2:12" s="1" customFormat="1" ht="14.45" customHeight="1">
      <c r="B34" s="35"/>
      <c r="F34" s="117" t="s">
        <v>41</v>
      </c>
      <c r="I34" s="118" t="s">
        <v>40</v>
      </c>
      <c r="J34" s="117" t="s">
        <v>42</v>
      </c>
      <c r="L34" s="35"/>
    </row>
    <row r="35" spans="2:12" s="1" customFormat="1" ht="14.45" customHeight="1">
      <c r="B35" s="35"/>
      <c r="D35" s="108" t="s">
        <v>43</v>
      </c>
      <c r="E35" s="108" t="s">
        <v>44</v>
      </c>
      <c r="F35" s="119">
        <f>ROUND((SUM(BE85:BE156)),  2)</f>
        <v>0</v>
      </c>
      <c r="I35" s="120">
        <v>0.21</v>
      </c>
      <c r="J35" s="119">
        <f>ROUND(((SUM(BE85:BE156))*I35),  2)</f>
        <v>0</v>
      </c>
      <c r="L35" s="35"/>
    </row>
    <row r="36" spans="2:12" s="1" customFormat="1" ht="14.45" customHeight="1">
      <c r="B36" s="35"/>
      <c r="E36" s="108" t="s">
        <v>45</v>
      </c>
      <c r="F36" s="119">
        <f>ROUND((SUM(BF85:BF156)),  2)</f>
        <v>0</v>
      </c>
      <c r="I36" s="120">
        <v>0.15</v>
      </c>
      <c r="J36" s="119">
        <f>ROUND(((SUM(BF85:BF156))*I36),  2)</f>
        <v>0</v>
      </c>
      <c r="L36" s="35"/>
    </row>
    <row r="37" spans="2:12" s="1" customFormat="1" ht="14.45" hidden="1" customHeight="1">
      <c r="B37" s="35"/>
      <c r="E37" s="108" t="s">
        <v>46</v>
      </c>
      <c r="F37" s="119">
        <f>ROUND((SUM(BG85:BG156)),  2)</f>
        <v>0</v>
      </c>
      <c r="I37" s="120">
        <v>0.21</v>
      </c>
      <c r="J37" s="119">
        <f>0</f>
        <v>0</v>
      </c>
      <c r="L37" s="35"/>
    </row>
    <row r="38" spans="2:12" s="1" customFormat="1" ht="14.45" hidden="1" customHeight="1">
      <c r="B38" s="35"/>
      <c r="E38" s="108" t="s">
        <v>47</v>
      </c>
      <c r="F38" s="119">
        <f>ROUND((SUM(BH85:BH156)),  2)</f>
        <v>0</v>
      </c>
      <c r="I38" s="120">
        <v>0.15</v>
      </c>
      <c r="J38" s="119">
        <f>0</f>
        <v>0</v>
      </c>
      <c r="L38" s="35"/>
    </row>
    <row r="39" spans="2:12" s="1" customFormat="1" ht="14.45" hidden="1" customHeight="1">
      <c r="B39" s="35"/>
      <c r="E39" s="108" t="s">
        <v>48</v>
      </c>
      <c r="F39" s="119">
        <f>ROUND((SUM(BI85:BI156)),  2)</f>
        <v>0</v>
      </c>
      <c r="I39" s="120">
        <v>0</v>
      </c>
      <c r="J39" s="119">
        <f>0</f>
        <v>0</v>
      </c>
      <c r="L39" s="35"/>
    </row>
    <row r="40" spans="2:12" s="1" customFormat="1" ht="6.95" customHeight="1">
      <c r="B40" s="35"/>
      <c r="I40" s="109"/>
      <c r="L40" s="35"/>
    </row>
    <row r="41" spans="2:12" s="1" customFormat="1" ht="25.35" customHeight="1">
      <c r="B41" s="35"/>
      <c r="C41" s="121"/>
      <c r="D41" s="122" t="s">
        <v>49</v>
      </c>
      <c r="E41" s="123"/>
      <c r="F41" s="123"/>
      <c r="G41" s="124" t="s">
        <v>50</v>
      </c>
      <c r="H41" s="125" t="s">
        <v>51</v>
      </c>
      <c r="I41" s="126"/>
      <c r="J41" s="127">
        <f>SUM(J32:J39)</f>
        <v>0</v>
      </c>
      <c r="K41" s="128"/>
      <c r="L41" s="35"/>
    </row>
    <row r="42" spans="2:12" s="1" customFormat="1" ht="14.45" customHeight="1">
      <c r="B42" s="129"/>
      <c r="C42" s="130"/>
      <c r="D42" s="130"/>
      <c r="E42" s="130"/>
      <c r="F42" s="130"/>
      <c r="G42" s="130"/>
      <c r="H42" s="130"/>
      <c r="I42" s="131"/>
      <c r="J42" s="130"/>
      <c r="K42" s="130"/>
      <c r="L42" s="35"/>
    </row>
    <row r="46" spans="2:12" s="1" customFormat="1" ht="6.95" customHeight="1">
      <c r="B46" s="132"/>
      <c r="C46" s="133"/>
      <c r="D46" s="133"/>
      <c r="E46" s="133"/>
      <c r="F46" s="133"/>
      <c r="G46" s="133"/>
      <c r="H46" s="133"/>
      <c r="I46" s="134"/>
      <c r="J46" s="133"/>
      <c r="K46" s="133"/>
      <c r="L46" s="35"/>
    </row>
    <row r="47" spans="2:12" s="1" customFormat="1" ht="24.95" customHeight="1">
      <c r="B47" s="31"/>
      <c r="C47" s="20" t="s">
        <v>122</v>
      </c>
      <c r="D47" s="32"/>
      <c r="E47" s="32"/>
      <c r="F47" s="32"/>
      <c r="G47" s="32"/>
      <c r="H47" s="32"/>
      <c r="I47" s="109"/>
      <c r="J47" s="32"/>
      <c r="K47" s="32"/>
      <c r="L47" s="35"/>
    </row>
    <row r="48" spans="2:12" s="1" customFormat="1" ht="6.95" customHeight="1">
      <c r="B48" s="31"/>
      <c r="C48" s="32"/>
      <c r="D48" s="32"/>
      <c r="E48" s="32"/>
      <c r="F48" s="32"/>
      <c r="G48" s="32"/>
      <c r="H48" s="32"/>
      <c r="I48" s="109"/>
      <c r="J48" s="32"/>
      <c r="K48" s="32"/>
      <c r="L48" s="35"/>
    </row>
    <row r="49" spans="2:47" s="1" customFormat="1" ht="12" customHeight="1">
      <c r="B49" s="31"/>
      <c r="C49" s="26" t="s">
        <v>16</v>
      </c>
      <c r="D49" s="32"/>
      <c r="E49" s="32"/>
      <c r="F49" s="32"/>
      <c r="G49" s="32"/>
      <c r="H49" s="32"/>
      <c r="I49" s="109"/>
      <c r="J49" s="32"/>
      <c r="K49" s="32"/>
      <c r="L49" s="35"/>
    </row>
    <row r="50" spans="2:47" s="1" customFormat="1" ht="16.5" customHeight="1">
      <c r="B50" s="31"/>
      <c r="C50" s="32"/>
      <c r="D50" s="32"/>
      <c r="E50" s="274" t="str">
        <f>E7</f>
        <v>Oprava traťového úseku Hazlov - Aš (km 26,500 - 27,150)</v>
      </c>
      <c r="F50" s="275"/>
      <c r="G50" s="275"/>
      <c r="H50" s="275"/>
      <c r="I50" s="109"/>
      <c r="J50" s="32"/>
      <c r="K50" s="32"/>
      <c r="L50" s="35"/>
    </row>
    <row r="51" spans="2:47" ht="12" customHeight="1">
      <c r="B51" s="18"/>
      <c r="C51" s="26" t="s">
        <v>118</v>
      </c>
      <c r="D51" s="19"/>
      <c r="E51" s="19"/>
      <c r="F51" s="19"/>
      <c r="G51" s="19"/>
      <c r="H51" s="19"/>
      <c r="J51" s="19"/>
      <c r="K51" s="19"/>
      <c r="L51" s="17"/>
    </row>
    <row r="52" spans="2:47" s="1" customFormat="1" ht="16.5" customHeight="1">
      <c r="B52" s="31"/>
      <c r="C52" s="32"/>
      <c r="D52" s="32"/>
      <c r="E52" s="274" t="s">
        <v>476</v>
      </c>
      <c r="F52" s="241"/>
      <c r="G52" s="241"/>
      <c r="H52" s="241"/>
      <c r="I52" s="109"/>
      <c r="J52" s="32"/>
      <c r="K52" s="32"/>
      <c r="L52" s="35"/>
    </row>
    <row r="53" spans="2:47" s="1" customFormat="1" ht="12" customHeight="1">
      <c r="B53" s="31"/>
      <c r="C53" s="26" t="s">
        <v>120</v>
      </c>
      <c r="D53" s="32"/>
      <c r="E53" s="32"/>
      <c r="F53" s="32"/>
      <c r="G53" s="32"/>
      <c r="H53" s="32"/>
      <c r="I53" s="109"/>
      <c r="J53" s="32"/>
      <c r="K53" s="32"/>
      <c r="L53" s="35"/>
    </row>
    <row r="54" spans="2:47" s="1" customFormat="1" ht="16.5" customHeight="1">
      <c r="B54" s="31"/>
      <c r="C54" s="32"/>
      <c r="D54" s="32"/>
      <c r="E54" s="242" t="str">
        <f>E11</f>
        <v>A.2.3 - Přejezd km 1,565 (P331) a přejezd km 1,709 (P332)</v>
      </c>
      <c r="F54" s="241"/>
      <c r="G54" s="241"/>
      <c r="H54" s="241"/>
      <c r="I54" s="109"/>
      <c r="J54" s="32"/>
      <c r="K54" s="32"/>
      <c r="L54" s="35"/>
    </row>
    <row r="55" spans="2:47" s="1" customFormat="1" ht="6.95" customHeight="1">
      <c r="B55" s="31"/>
      <c r="C55" s="32"/>
      <c r="D55" s="32"/>
      <c r="E55" s="32"/>
      <c r="F55" s="32"/>
      <c r="G55" s="32"/>
      <c r="H55" s="32"/>
      <c r="I55" s="109"/>
      <c r="J55" s="32"/>
      <c r="K55" s="32"/>
      <c r="L55" s="35"/>
    </row>
    <row r="56" spans="2:47" s="1" customFormat="1" ht="12" customHeight="1">
      <c r="B56" s="31"/>
      <c r="C56" s="26" t="s">
        <v>20</v>
      </c>
      <c r="D56" s="32"/>
      <c r="E56" s="32"/>
      <c r="F56" s="24" t="str">
        <f>F14</f>
        <v>Hazlov - Aš</v>
      </c>
      <c r="G56" s="32"/>
      <c r="H56" s="32"/>
      <c r="I56" s="110" t="s">
        <v>22</v>
      </c>
      <c r="J56" s="52" t="str">
        <f>IF(J14="","",J14)</f>
        <v>18. 4. 2019</v>
      </c>
      <c r="K56" s="32"/>
      <c r="L56" s="35"/>
    </row>
    <row r="57" spans="2:47" s="1" customFormat="1" ht="6.95" customHeight="1">
      <c r="B57" s="31"/>
      <c r="C57" s="32"/>
      <c r="D57" s="32"/>
      <c r="E57" s="32"/>
      <c r="F57" s="32"/>
      <c r="G57" s="32"/>
      <c r="H57" s="32"/>
      <c r="I57" s="109"/>
      <c r="J57" s="32"/>
      <c r="K57" s="32"/>
      <c r="L57" s="35"/>
    </row>
    <row r="58" spans="2:47" s="1" customFormat="1" ht="13.7" customHeight="1">
      <c r="B58" s="31"/>
      <c r="C58" s="26" t="s">
        <v>24</v>
      </c>
      <c r="D58" s="32"/>
      <c r="E58" s="32"/>
      <c r="F58" s="24" t="str">
        <f>E17</f>
        <v>SŽDC, s.o.; OŘ UNL - ST K. Vary</v>
      </c>
      <c r="G58" s="32"/>
      <c r="H58" s="32"/>
      <c r="I58" s="110" t="s">
        <v>33</v>
      </c>
      <c r="J58" s="29" t="str">
        <f>E23</f>
        <v xml:space="preserve"> </v>
      </c>
      <c r="K58" s="32"/>
      <c r="L58" s="35"/>
    </row>
    <row r="59" spans="2:47" s="1" customFormat="1" ht="13.7" customHeight="1">
      <c r="B59" s="31"/>
      <c r="C59" s="26" t="s">
        <v>31</v>
      </c>
      <c r="D59" s="32"/>
      <c r="E59" s="32"/>
      <c r="F59" s="24" t="str">
        <f>IF(E20="","",E20)</f>
        <v>Vyplň údaj</v>
      </c>
      <c r="G59" s="32"/>
      <c r="H59" s="32"/>
      <c r="I59" s="110" t="s">
        <v>36</v>
      </c>
      <c r="J59" s="29" t="str">
        <f>E26</f>
        <v>Monika Roztočilová</v>
      </c>
      <c r="K59" s="32"/>
      <c r="L59" s="35"/>
    </row>
    <row r="60" spans="2:47" s="1" customFormat="1" ht="10.35" customHeight="1">
      <c r="B60" s="31"/>
      <c r="C60" s="32"/>
      <c r="D60" s="32"/>
      <c r="E60" s="32"/>
      <c r="F60" s="32"/>
      <c r="G60" s="32"/>
      <c r="H60" s="32"/>
      <c r="I60" s="109"/>
      <c r="J60" s="32"/>
      <c r="K60" s="32"/>
      <c r="L60" s="35"/>
    </row>
    <row r="61" spans="2:47" s="1" customFormat="1" ht="29.25" customHeight="1">
      <c r="B61" s="31"/>
      <c r="C61" s="135" t="s">
        <v>123</v>
      </c>
      <c r="D61" s="136"/>
      <c r="E61" s="136"/>
      <c r="F61" s="136"/>
      <c r="G61" s="136"/>
      <c r="H61" s="136"/>
      <c r="I61" s="137"/>
      <c r="J61" s="138" t="s">
        <v>124</v>
      </c>
      <c r="K61" s="136"/>
      <c r="L61" s="35"/>
    </row>
    <row r="62" spans="2:47" s="1" customFormat="1" ht="10.35" customHeight="1">
      <c r="B62" s="31"/>
      <c r="C62" s="32"/>
      <c r="D62" s="32"/>
      <c r="E62" s="32"/>
      <c r="F62" s="32"/>
      <c r="G62" s="32"/>
      <c r="H62" s="32"/>
      <c r="I62" s="109"/>
      <c r="J62" s="32"/>
      <c r="K62" s="32"/>
      <c r="L62" s="35"/>
    </row>
    <row r="63" spans="2:47" s="1" customFormat="1" ht="22.9" customHeight="1">
      <c r="B63" s="31"/>
      <c r="C63" s="139" t="s">
        <v>125</v>
      </c>
      <c r="D63" s="32"/>
      <c r="E63" s="32"/>
      <c r="F63" s="32"/>
      <c r="G63" s="32"/>
      <c r="H63" s="32"/>
      <c r="I63" s="109"/>
      <c r="J63" s="70">
        <f>J85</f>
        <v>0</v>
      </c>
      <c r="K63" s="32"/>
      <c r="L63" s="35"/>
      <c r="AU63" s="14" t="s">
        <v>126</v>
      </c>
    </row>
    <row r="64" spans="2:47" s="1" customFormat="1" ht="21.75" customHeight="1">
      <c r="B64" s="31"/>
      <c r="C64" s="32"/>
      <c r="D64" s="32"/>
      <c r="E64" s="32"/>
      <c r="F64" s="32"/>
      <c r="G64" s="32"/>
      <c r="H64" s="32"/>
      <c r="I64" s="109"/>
      <c r="J64" s="32"/>
      <c r="K64" s="32"/>
      <c r="L64" s="35"/>
    </row>
    <row r="65" spans="2:12" s="1" customFormat="1" ht="6.95" customHeight="1">
      <c r="B65" s="43"/>
      <c r="C65" s="44"/>
      <c r="D65" s="44"/>
      <c r="E65" s="44"/>
      <c r="F65" s="44"/>
      <c r="G65" s="44"/>
      <c r="H65" s="44"/>
      <c r="I65" s="131"/>
      <c r="J65" s="44"/>
      <c r="K65" s="44"/>
      <c r="L65" s="35"/>
    </row>
    <row r="69" spans="2:12" s="1" customFormat="1" ht="6.95" customHeight="1">
      <c r="B69" s="45"/>
      <c r="C69" s="46"/>
      <c r="D69" s="46"/>
      <c r="E69" s="46"/>
      <c r="F69" s="46"/>
      <c r="G69" s="46"/>
      <c r="H69" s="46"/>
      <c r="I69" s="134"/>
      <c r="J69" s="46"/>
      <c r="K69" s="46"/>
      <c r="L69" s="35"/>
    </row>
    <row r="70" spans="2:12" s="1" customFormat="1" ht="24.95" customHeight="1">
      <c r="B70" s="31"/>
      <c r="C70" s="20" t="s">
        <v>127</v>
      </c>
      <c r="D70" s="32"/>
      <c r="E70" s="32"/>
      <c r="F70" s="32"/>
      <c r="G70" s="32"/>
      <c r="H70" s="32"/>
      <c r="I70" s="109"/>
      <c r="J70" s="32"/>
      <c r="K70" s="32"/>
      <c r="L70" s="35"/>
    </row>
    <row r="71" spans="2:12" s="1" customFormat="1" ht="6.95" customHeight="1">
      <c r="B71" s="31"/>
      <c r="C71" s="32"/>
      <c r="D71" s="32"/>
      <c r="E71" s="32"/>
      <c r="F71" s="32"/>
      <c r="G71" s="32"/>
      <c r="H71" s="32"/>
      <c r="I71" s="109"/>
      <c r="J71" s="32"/>
      <c r="K71" s="32"/>
      <c r="L71" s="35"/>
    </row>
    <row r="72" spans="2:12" s="1" customFormat="1" ht="12" customHeight="1">
      <c r="B72" s="31"/>
      <c r="C72" s="26" t="s">
        <v>16</v>
      </c>
      <c r="D72" s="32"/>
      <c r="E72" s="32"/>
      <c r="F72" s="32"/>
      <c r="G72" s="32"/>
      <c r="H72" s="32"/>
      <c r="I72" s="109"/>
      <c r="J72" s="32"/>
      <c r="K72" s="32"/>
      <c r="L72" s="35"/>
    </row>
    <row r="73" spans="2:12" s="1" customFormat="1" ht="16.5" customHeight="1">
      <c r="B73" s="31"/>
      <c r="C73" s="32"/>
      <c r="D73" s="32"/>
      <c r="E73" s="274" t="str">
        <f>E7</f>
        <v>Oprava traťového úseku Hazlov - Aš (km 26,500 - 27,150)</v>
      </c>
      <c r="F73" s="275"/>
      <c r="G73" s="275"/>
      <c r="H73" s="275"/>
      <c r="I73" s="109"/>
      <c r="J73" s="32"/>
      <c r="K73" s="32"/>
      <c r="L73" s="35"/>
    </row>
    <row r="74" spans="2:12" ht="12" customHeight="1">
      <c r="B74" s="18"/>
      <c r="C74" s="26" t="s">
        <v>118</v>
      </c>
      <c r="D74" s="19"/>
      <c r="E74" s="19"/>
      <c r="F74" s="19"/>
      <c r="G74" s="19"/>
      <c r="H74" s="19"/>
      <c r="J74" s="19"/>
      <c r="K74" s="19"/>
      <c r="L74" s="17"/>
    </row>
    <row r="75" spans="2:12" s="1" customFormat="1" ht="16.5" customHeight="1">
      <c r="B75" s="31"/>
      <c r="C75" s="32"/>
      <c r="D75" s="32"/>
      <c r="E75" s="274" t="s">
        <v>476</v>
      </c>
      <c r="F75" s="241"/>
      <c r="G75" s="241"/>
      <c r="H75" s="241"/>
      <c r="I75" s="109"/>
      <c r="J75" s="32"/>
      <c r="K75" s="32"/>
      <c r="L75" s="35"/>
    </row>
    <row r="76" spans="2:12" s="1" customFormat="1" ht="12" customHeight="1">
      <c r="B76" s="31"/>
      <c r="C76" s="26" t="s">
        <v>120</v>
      </c>
      <c r="D76" s="32"/>
      <c r="E76" s="32"/>
      <c r="F76" s="32"/>
      <c r="G76" s="32"/>
      <c r="H76" s="32"/>
      <c r="I76" s="109"/>
      <c r="J76" s="32"/>
      <c r="K76" s="32"/>
      <c r="L76" s="35"/>
    </row>
    <row r="77" spans="2:12" s="1" customFormat="1" ht="16.5" customHeight="1">
      <c r="B77" s="31"/>
      <c r="C77" s="32"/>
      <c r="D77" s="32"/>
      <c r="E77" s="242" t="str">
        <f>E11</f>
        <v>A.2.3 - Přejezd km 1,565 (P331) a přejezd km 1,709 (P332)</v>
      </c>
      <c r="F77" s="241"/>
      <c r="G77" s="241"/>
      <c r="H77" s="241"/>
      <c r="I77" s="109"/>
      <c r="J77" s="32"/>
      <c r="K77" s="32"/>
      <c r="L77" s="35"/>
    </row>
    <row r="78" spans="2:12" s="1" customFormat="1" ht="6.95" customHeight="1">
      <c r="B78" s="31"/>
      <c r="C78" s="32"/>
      <c r="D78" s="32"/>
      <c r="E78" s="32"/>
      <c r="F78" s="32"/>
      <c r="G78" s="32"/>
      <c r="H78" s="32"/>
      <c r="I78" s="109"/>
      <c r="J78" s="32"/>
      <c r="K78" s="32"/>
      <c r="L78" s="35"/>
    </row>
    <row r="79" spans="2:12" s="1" customFormat="1" ht="12" customHeight="1">
      <c r="B79" s="31"/>
      <c r="C79" s="26" t="s">
        <v>20</v>
      </c>
      <c r="D79" s="32"/>
      <c r="E79" s="32"/>
      <c r="F79" s="24" t="str">
        <f>F14</f>
        <v>Hazlov - Aš</v>
      </c>
      <c r="G79" s="32"/>
      <c r="H79" s="32"/>
      <c r="I79" s="110" t="s">
        <v>22</v>
      </c>
      <c r="J79" s="52" t="str">
        <f>IF(J14="","",J14)</f>
        <v>18. 4. 2019</v>
      </c>
      <c r="K79" s="32"/>
      <c r="L79" s="35"/>
    </row>
    <row r="80" spans="2:12" s="1" customFormat="1" ht="6.95" customHeight="1">
      <c r="B80" s="31"/>
      <c r="C80" s="32"/>
      <c r="D80" s="32"/>
      <c r="E80" s="32"/>
      <c r="F80" s="32"/>
      <c r="G80" s="32"/>
      <c r="H80" s="32"/>
      <c r="I80" s="109"/>
      <c r="J80" s="32"/>
      <c r="K80" s="32"/>
      <c r="L80" s="35"/>
    </row>
    <row r="81" spans="2:65" s="1" customFormat="1" ht="13.7" customHeight="1">
      <c r="B81" s="31"/>
      <c r="C81" s="26" t="s">
        <v>24</v>
      </c>
      <c r="D81" s="32"/>
      <c r="E81" s="32"/>
      <c r="F81" s="24" t="str">
        <f>E17</f>
        <v>SŽDC, s.o.; OŘ UNL - ST K. Vary</v>
      </c>
      <c r="G81" s="32"/>
      <c r="H81" s="32"/>
      <c r="I81" s="110" t="s">
        <v>33</v>
      </c>
      <c r="J81" s="29" t="str">
        <f>E23</f>
        <v xml:space="preserve"> </v>
      </c>
      <c r="K81" s="32"/>
      <c r="L81" s="35"/>
    </row>
    <row r="82" spans="2:65" s="1" customFormat="1" ht="13.7" customHeight="1">
      <c r="B82" s="31"/>
      <c r="C82" s="26" t="s">
        <v>31</v>
      </c>
      <c r="D82" s="32"/>
      <c r="E82" s="32"/>
      <c r="F82" s="24" t="str">
        <f>IF(E20="","",E20)</f>
        <v>Vyplň údaj</v>
      </c>
      <c r="G82" s="32"/>
      <c r="H82" s="32"/>
      <c r="I82" s="110" t="s">
        <v>36</v>
      </c>
      <c r="J82" s="29" t="str">
        <f>E26</f>
        <v>Monika Roztočilová</v>
      </c>
      <c r="K82" s="32"/>
      <c r="L82" s="35"/>
    </row>
    <row r="83" spans="2:65" s="1" customFormat="1" ht="10.35" customHeight="1">
      <c r="B83" s="31"/>
      <c r="C83" s="32"/>
      <c r="D83" s="32"/>
      <c r="E83" s="32"/>
      <c r="F83" s="32"/>
      <c r="G83" s="32"/>
      <c r="H83" s="32"/>
      <c r="I83" s="109"/>
      <c r="J83" s="32"/>
      <c r="K83" s="32"/>
      <c r="L83" s="35"/>
    </row>
    <row r="84" spans="2:65" s="8" customFormat="1" ht="29.25" customHeight="1">
      <c r="B84" s="140"/>
      <c r="C84" s="141" t="s">
        <v>128</v>
      </c>
      <c r="D84" s="142" t="s">
        <v>58</v>
      </c>
      <c r="E84" s="142" t="s">
        <v>54</v>
      </c>
      <c r="F84" s="142" t="s">
        <v>55</v>
      </c>
      <c r="G84" s="142" t="s">
        <v>129</v>
      </c>
      <c r="H84" s="142" t="s">
        <v>130</v>
      </c>
      <c r="I84" s="143" t="s">
        <v>131</v>
      </c>
      <c r="J84" s="142" t="s">
        <v>124</v>
      </c>
      <c r="K84" s="144" t="s">
        <v>132</v>
      </c>
      <c r="L84" s="145"/>
      <c r="M84" s="61" t="s">
        <v>1</v>
      </c>
      <c r="N84" s="62" t="s">
        <v>43</v>
      </c>
      <c r="O84" s="62" t="s">
        <v>133</v>
      </c>
      <c r="P84" s="62" t="s">
        <v>134</v>
      </c>
      <c r="Q84" s="62" t="s">
        <v>135</v>
      </c>
      <c r="R84" s="62" t="s">
        <v>136</v>
      </c>
      <c r="S84" s="62" t="s">
        <v>137</v>
      </c>
      <c r="T84" s="63" t="s">
        <v>138</v>
      </c>
    </row>
    <row r="85" spans="2:65" s="1" customFormat="1" ht="22.9" customHeight="1">
      <c r="B85" s="31"/>
      <c r="C85" s="68" t="s">
        <v>139</v>
      </c>
      <c r="D85" s="32"/>
      <c r="E85" s="32"/>
      <c r="F85" s="32"/>
      <c r="G85" s="32"/>
      <c r="H85" s="32"/>
      <c r="I85" s="109"/>
      <c r="J85" s="146">
        <f>BK85</f>
        <v>0</v>
      </c>
      <c r="K85" s="32"/>
      <c r="L85" s="35"/>
      <c r="M85" s="64"/>
      <c r="N85" s="65"/>
      <c r="O85" s="65"/>
      <c r="P85" s="147">
        <f>SUM(P86:P156)</f>
        <v>0</v>
      </c>
      <c r="Q85" s="65"/>
      <c r="R85" s="147">
        <f>SUM(R86:R156)</f>
        <v>47.008699999999997</v>
      </c>
      <c r="S85" s="65"/>
      <c r="T85" s="148">
        <f>SUM(T86:T156)</f>
        <v>0</v>
      </c>
      <c r="AT85" s="14" t="s">
        <v>72</v>
      </c>
      <c r="AU85" s="14" t="s">
        <v>126</v>
      </c>
      <c r="BK85" s="149">
        <f>SUM(BK86:BK156)</f>
        <v>0</v>
      </c>
    </row>
    <row r="86" spans="2:65" s="1" customFormat="1" ht="22.5" customHeight="1">
      <c r="B86" s="31"/>
      <c r="C86" s="150" t="s">
        <v>80</v>
      </c>
      <c r="D86" s="150" t="s">
        <v>140</v>
      </c>
      <c r="E86" s="151" t="s">
        <v>571</v>
      </c>
      <c r="F86" s="152" t="s">
        <v>572</v>
      </c>
      <c r="G86" s="153" t="s">
        <v>253</v>
      </c>
      <c r="H86" s="154">
        <v>12</v>
      </c>
      <c r="I86" s="155"/>
      <c r="J86" s="156">
        <f>ROUND(I86*H86,2)</f>
        <v>0</v>
      </c>
      <c r="K86" s="152" t="s">
        <v>144</v>
      </c>
      <c r="L86" s="35"/>
      <c r="M86" s="157" t="s">
        <v>1</v>
      </c>
      <c r="N86" s="158" t="s">
        <v>44</v>
      </c>
      <c r="O86" s="57"/>
      <c r="P86" s="159">
        <f>O86*H86</f>
        <v>0</v>
      </c>
      <c r="Q86" s="159">
        <v>0</v>
      </c>
      <c r="R86" s="159">
        <f>Q86*H86</f>
        <v>0</v>
      </c>
      <c r="S86" s="159">
        <v>0</v>
      </c>
      <c r="T86" s="160">
        <f>S86*H86</f>
        <v>0</v>
      </c>
      <c r="AR86" s="14" t="s">
        <v>145</v>
      </c>
      <c r="AT86" s="14" t="s">
        <v>140</v>
      </c>
      <c r="AU86" s="14" t="s">
        <v>73</v>
      </c>
      <c r="AY86" s="14" t="s">
        <v>146</v>
      </c>
      <c r="BE86" s="161">
        <f>IF(N86="základní",J86,0)</f>
        <v>0</v>
      </c>
      <c r="BF86" s="161">
        <f>IF(N86="snížená",J86,0)</f>
        <v>0</v>
      </c>
      <c r="BG86" s="161">
        <f>IF(N86="zákl. přenesená",J86,0)</f>
        <v>0</v>
      </c>
      <c r="BH86" s="161">
        <f>IF(N86="sníž. přenesená",J86,0)</f>
        <v>0</v>
      </c>
      <c r="BI86" s="161">
        <f>IF(N86="nulová",J86,0)</f>
        <v>0</v>
      </c>
      <c r="BJ86" s="14" t="s">
        <v>80</v>
      </c>
      <c r="BK86" s="161">
        <f>ROUND(I86*H86,2)</f>
        <v>0</v>
      </c>
      <c r="BL86" s="14" t="s">
        <v>145</v>
      </c>
      <c r="BM86" s="14" t="s">
        <v>573</v>
      </c>
    </row>
    <row r="87" spans="2:65" s="1" customFormat="1" ht="19.5">
      <c r="B87" s="31"/>
      <c r="C87" s="32"/>
      <c r="D87" s="162" t="s">
        <v>148</v>
      </c>
      <c r="E87" s="32"/>
      <c r="F87" s="163" t="s">
        <v>574</v>
      </c>
      <c r="G87" s="32"/>
      <c r="H87" s="32"/>
      <c r="I87" s="109"/>
      <c r="J87" s="32"/>
      <c r="K87" s="32"/>
      <c r="L87" s="35"/>
      <c r="M87" s="164"/>
      <c r="N87" s="57"/>
      <c r="O87" s="57"/>
      <c r="P87" s="57"/>
      <c r="Q87" s="57"/>
      <c r="R87" s="57"/>
      <c r="S87" s="57"/>
      <c r="T87" s="58"/>
      <c r="AT87" s="14" t="s">
        <v>148</v>
      </c>
      <c r="AU87" s="14" t="s">
        <v>73</v>
      </c>
    </row>
    <row r="88" spans="2:65" s="1" customFormat="1" ht="19.5">
      <c r="B88" s="31"/>
      <c r="C88" s="32"/>
      <c r="D88" s="162" t="s">
        <v>150</v>
      </c>
      <c r="E88" s="32"/>
      <c r="F88" s="165" t="s">
        <v>575</v>
      </c>
      <c r="G88" s="32"/>
      <c r="H88" s="32"/>
      <c r="I88" s="109"/>
      <c r="J88" s="32"/>
      <c r="K88" s="32"/>
      <c r="L88" s="35"/>
      <c r="M88" s="164"/>
      <c r="N88" s="57"/>
      <c r="O88" s="57"/>
      <c r="P88" s="57"/>
      <c r="Q88" s="57"/>
      <c r="R88" s="57"/>
      <c r="S88" s="57"/>
      <c r="T88" s="58"/>
      <c r="AT88" s="14" t="s">
        <v>150</v>
      </c>
      <c r="AU88" s="14" t="s">
        <v>73</v>
      </c>
    </row>
    <row r="89" spans="2:65" s="1" customFormat="1" ht="22.5" customHeight="1">
      <c r="B89" s="31"/>
      <c r="C89" s="150" t="s">
        <v>82</v>
      </c>
      <c r="D89" s="150" t="s">
        <v>140</v>
      </c>
      <c r="E89" s="151" t="s">
        <v>576</v>
      </c>
      <c r="F89" s="152" t="s">
        <v>577</v>
      </c>
      <c r="G89" s="153" t="s">
        <v>253</v>
      </c>
      <c r="H89" s="154">
        <v>6</v>
      </c>
      <c r="I89" s="155"/>
      <c r="J89" s="156">
        <f>ROUND(I89*H89,2)</f>
        <v>0</v>
      </c>
      <c r="K89" s="152" t="s">
        <v>144</v>
      </c>
      <c r="L89" s="35"/>
      <c r="M89" s="157" t="s">
        <v>1</v>
      </c>
      <c r="N89" s="158" t="s">
        <v>44</v>
      </c>
      <c r="O89" s="57"/>
      <c r="P89" s="159">
        <f>O89*H89</f>
        <v>0</v>
      </c>
      <c r="Q89" s="159">
        <v>0</v>
      </c>
      <c r="R89" s="159">
        <f>Q89*H89</f>
        <v>0</v>
      </c>
      <c r="S89" s="159">
        <v>0</v>
      </c>
      <c r="T89" s="160">
        <f>S89*H89</f>
        <v>0</v>
      </c>
      <c r="AR89" s="14" t="s">
        <v>145</v>
      </c>
      <c r="AT89" s="14" t="s">
        <v>140</v>
      </c>
      <c r="AU89" s="14" t="s">
        <v>73</v>
      </c>
      <c r="AY89" s="14" t="s">
        <v>146</v>
      </c>
      <c r="BE89" s="161">
        <f>IF(N89="základní",J89,0)</f>
        <v>0</v>
      </c>
      <c r="BF89" s="161">
        <f>IF(N89="snížená",J89,0)</f>
        <v>0</v>
      </c>
      <c r="BG89" s="161">
        <f>IF(N89="zákl. přenesená",J89,0)</f>
        <v>0</v>
      </c>
      <c r="BH89" s="161">
        <f>IF(N89="sníž. přenesená",J89,0)</f>
        <v>0</v>
      </c>
      <c r="BI89" s="161">
        <f>IF(N89="nulová",J89,0)</f>
        <v>0</v>
      </c>
      <c r="BJ89" s="14" t="s">
        <v>80</v>
      </c>
      <c r="BK89" s="161">
        <f>ROUND(I89*H89,2)</f>
        <v>0</v>
      </c>
      <c r="BL89" s="14" t="s">
        <v>145</v>
      </c>
      <c r="BM89" s="14" t="s">
        <v>578</v>
      </c>
    </row>
    <row r="90" spans="2:65" s="1" customFormat="1" ht="19.5">
      <c r="B90" s="31"/>
      <c r="C90" s="32"/>
      <c r="D90" s="162" t="s">
        <v>148</v>
      </c>
      <c r="E90" s="32"/>
      <c r="F90" s="163" t="s">
        <v>579</v>
      </c>
      <c r="G90" s="32"/>
      <c r="H90" s="32"/>
      <c r="I90" s="109"/>
      <c r="J90" s="32"/>
      <c r="K90" s="32"/>
      <c r="L90" s="35"/>
      <c r="M90" s="164"/>
      <c r="N90" s="57"/>
      <c r="O90" s="57"/>
      <c r="P90" s="57"/>
      <c r="Q90" s="57"/>
      <c r="R90" s="57"/>
      <c r="S90" s="57"/>
      <c r="T90" s="58"/>
      <c r="AT90" s="14" t="s">
        <v>148</v>
      </c>
      <c r="AU90" s="14" t="s">
        <v>73</v>
      </c>
    </row>
    <row r="91" spans="2:65" s="1" customFormat="1" ht="19.5">
      <c r="B91" s="31"/>
      <c r="C91" s="32"/>
      <c r="D91" s="162" t="s">
        <v>150</v>
      </c>
      <c r="E91" s="32"/>
      <c r="F91" s="165" t="s">
        <v>580</v>
      </c>
      <c r="G91" s="32"/>
      <c r="H91" s="32"/>
      <c r="I91" s="109"/>
      <c r="J91" s="32"/>
      <c r="K91" s="32"/>
      <c r="L91" s="35"/>
      <c r="M91" s="164"/>
      <c r="N91" s="57"/>
      <c r="O91" s="57"/>
      <c r="P91" s="57"/>
      <c r="Q91" s="57"/>
      <c r="R91" s="57"/>
      <c r="S91" s="57"/>
      <c r="T91" s="58"/>
      <c r="AT91" s="14" t="s">
        <v>150</v>
      </c>
      <c r="AU91" s="14" t="s">
        <v>73</v>
      </c>
    </row>
    <row r="92" spans="2:65" s="1" customFormat="1" ht="22.5" customHeight="1">
      <c r="B92" s="31"/>
      <c r="C92" s="150" t="s">
        <v>178</v>
      </c>
      <c r="D92" s="150" t="s">
        <v>140</v>
      </c>
      <c r="E92" s="151" t="s">
        <v>395</v>
      </c>
      <c r="F92" s="152" t="s">
        <v>396</v>
      </c>
      <c r="G92" s="153" t="s">
        <v>253</v>
      </c>
      <c r="H92" s="154">
        <v>23.5</v>
      </c>
      <c r="I92" s="155"/>
      <c r="J92" s="156">
        <f>ROUND(I92*H92,2)</f>
        <v>0</v>
      </c>
      <c r="K92" s="152" t="s">
        <v>144</v>
      </c>
      <c r="L92" s="35"/>
      <c r="M92" s="157" t="s">
        <v>1</v>
      </c>
      <c r="N92" s="158" t="s">
        <v>44</v>
      </c>
      <c r="O92" s="57"/>
      <c r="P92" s="159">
        <f>O92*H92</f>
        <v>0</v>
      </c>
      <c r="Q92" s="159">
        <v>0</v>
      </c>
      <c r="R92" s="159">
        <f>Q92*H92</f>
        <v>0</v>
      </c>
      <c r="S92" s="159">
        <v>0</v>
      </c>
      <c r="T92" s="160">
        <f>S92*H92</f>
        <v>0</v>
      </c>
      <c r="AR92" s="14" t="s">
        <v>145</v>
      </c>
      <c r="AT92" s="14" t="s">
        <v>140</v>
      </c>
      <c r="AU92" s="14" t="s">
        <v>73</v>
      </c>
      <c r="AY92" s="14" t="s">
        <v>146</v>
      </c>
      <c r="BE92" s="161">
        <f>IF(N92="základní",J92,0)</f>
        <v>0</v>
      </c>
      <c r="BF92" s="161">
        <f>IF(N92="snížená",J92,0)</f>
        <v>0</v>
      </c>
      <c r="BG92" s="161">
        <f>IF(N92="zákl. přenesená",J92,0)</f>
        <v>0</v>
      </c>
      <c r="BH92" s="161">
        <f>IF(N92="sníž. přenesená",J92,0)</f>
        <v>0</v>
      </c>
      <c r="BI92" s="161">
        <f>IF(N92="nulová",J92,0)</f>
        <v>0</v>
      </c>
      <c r="BJ92" s="14" t="s">
        <v>80</v>
      </c>
      <c r="BK92" s="161">
        <f>ROUND(I92*H92,2)</f>
        <v>0</v>
      </c>
      <c r="BL92" s="14" t="s">
        <v>145</v>
      </c>
      <c r="BM92" s="14" t="s">
        <v>581</v>
      </c>
    </row>
    <row r="93" spans="2:65" s="1" customFormat="1" ht="11.25">
      <c r="B93" s="31"/>
      <c r="C93" s="32"/>
      <c r="D93" s="162" t="s">
        <v>148</v>
      </c>
      <c r="E93" s="32"/>
      <c r="F93" s="163" t="s">
        <v>398</v>
      </c>
      <c r="G93" s="32"/>
      <c r="H93" s="32"/>
      <c r="I93" s="109"/>
      <c r="J93" s="32"/>
      <c r="K93" s="32"/>
      <c r="L93" s="35"/>
      <c r="M93" s="164"/>
      <c r="N93" s="57"/>
      <c r="O93" s="57"/>
      <c r="P93" s="57"/>
      <c r="Q93" s="57"/>
      <c r="R93" s="57"/>
      <c r="S93" s="57"/>
      <c r="T93" s="58"/>
      <c r="AT93" s="14" t="s">
        <v>148</v>
      </c>
      <c r="AU93" s="14" t="s">
        <v>73</v>
      </c>
    </row>
    <row r="94" spans="2:65" s="1" customFormat="1" ht="22.5" customHeight="1">
      <c r="B94" s="31"/>
      <c r="C94" s="150" t="s">
        <v>145</v>
      </c>
      <c r="D94" s="150" t="s">
        <v>140</v>
      </c>
      <c r="E94" s="151" t="s">
        <v>399</v>
      </c>
      <c r="F94" s="152" t="s">
        <v>400</v>
      </c>
      <c r="G94" s="153" t="s">
        <v>224</v>
      </c>
      <c r="H94" s="154">
        <v>79.900000000000006</v>
      </c>
      <c r="I94" s="155"/>
      <c r="J94" s="156">
        <f>ROUND(I94*H94,2)</f>
        <v>0</v>
      </c>
      <c r="K94" s="152" t="s">
        <v>144</v>
      </c>
      <c r="L94" s="35"/>
      <c r="M94" s="157" t="s">
        <v>1</v>
      </c>
      <c r="N94" s="158" t="s">
        <v>44</v>
      </c>
      <c r="O94" s="57"/>
      <c r="P94" s="159">
        <f>O94*H94</f>
        <v>0</v>
      </c>
      <c r="Q94" s="159">
        <v>0</v>
      </c>
      <c r="R94" s="159">
        <f>Q94*H94</f>
        <v>0</v>
      </c>
      <c r="S94" s="159">
        <v>0</v>
      </c>
      <c r="T94" s="160">
        <f>S94*H94</f>
        <v>0</v>
      </c>
      <c r="AR94" s="14" t="s">
        <v>145</v>
      </c>
      <c r="AT94" s="14" t="s">
        <v>140</v>
      </c>
      <c r="AU94" s="14" t="s">
        <v>73</v>
      </c>
      <c r="AY94" s="14" t="s">
        <v>146</v>
      </c>
      <c r="BE94" s="161">
        <f>IF(N94="základní",J94,0)</f>
        <v>0</v>
      </c>
      <c r="BF94" s="161">
        <f>IF(N94="snížená",J94,0)</f>
        <v>0</v>
      </c>
      <c r="BG94" s="161">
        <f>IF(N94="zákl. přenesená",J94,0)</f>
        <v>0</v>
      </c>
      <c r="BH94" s="161">
        <f>IF(N94="sníž. přenesená",J94,0)</f>
        <v>0</v>
      </c>
      <c r="BI94" s="161">
        <f>IF(N94="nulová",J94,0)</f>
        <v>0</v>
      </c>
      <c r="BJ94" s="14" t="s">
        <v>80</v>
      </c>
      <c r="BK94" s="161">
        <f>ROUND(I94*H94,2)</f>
        <v>0</v>
      </c>
      <c r="BL94" s="14" t="s">
        <v>145</v>
      </c>
      <c r="BM94" s="14" t="s">
        <v>582</v>
      </c>
    </row>
    <row r="95" spans="2:65" s="1" customFormat="1" ht="19.5">
      <c r="B95" s="31"/>
      <c r="C95" s="32"/>
      <c r="D95" s="162" t="s">
        <v>148</v>
      </c>
      <c r="E95" s="32"/>
      <c r="F95" s="163" t="s">
        <v>402</v>
      </c>
      <c r="G95" s="32"/>
      <c r="H95" s="32"/>
      <c r="I95" s="109"/>
      <c r="J95" s="32"/>
      <c r="K95" s="32"/>
      <c r="L95" s="35"/>
      <c r="M95" s="164"/>
      <c r="N95" s="57"/>
      <c r="O95" s="57"/>
      <c r="P95" s="57"/>
      <c r="Q95" s="57"/>
      <c r="R95" s="57"/>
      <c r="S95" s="57"/>
      <c r="T95" s="58"/>
      <c r="AT95" s="14" t="s">
        <v>148</v>
      </c>
      <c r="AU95" s="14" t="s">
        <v>73</v>
      </c>
    </row>
    <row r="96" spans="2:65" s="9" customFormat="1" ht="11.25">
      <c r="B96" s="166"/>
      <c r="C96" s="167"/>
      <c r="D96" s="162" t="s">
        <v>193</v>
      </c>
      <c r="E96" s="168" t="s">
        <v>1</v>
      </c>
      <c r="F96" s="169" t="s">
        <v>583</v>
      </c>
      <c r="G96" s="167"/>
      <c r="H96" s="168" t="s">
        <v>1</v>
      </c>
      <c r="I96" s="170"/>
      <c r="J96" s="167"/>
      <c r="K96" s="167"/>
      <c r="L96" s="171"/>
      <c r="M96" s="172"/>
      <c r="N96" s="173"/>
      <c r="O96" s="173"/>
      <c r="P96" s="173"/>
      <c r="Q96" s="173"/>
      <c r="R96" s="173"/>
      <c r="S96" s="173"/>
      <c r="T96" s="174"/>
      <c r="AT96" s="175" t="s">
        <v>193</v>
      </c>
      <c r="AU96" s="175" t="s">
        <v>73</v>
      </c>
      <c r="AV96" s="9" t="s">
        <v>80</v>
      </c>
      <c r="AW96" s="9" t="s">
        <v>35</v>
      </c>
      <c r="AX96" s="9" t="s">
        <v>73</v>
      </c>
      <c r="AY96" s="175" t="s">
        <v>146</v>
      </c>
    </row>
    <row r="97" spans="2:65" s="10" customFormat="1" ht="11.25">
      <c r="B97" s="176"/>
      <c r="C97" s="177"/>
      <c r="D97" s="162" t="s">
        <v>193</v>
      </c>
      <c r="E97" s="178" t="s">
        <v>1</v>
      </c>
      <c r="F97" s="179" t="s">
        <v>584</v>
      </c>
      <c r="G97" s="177"/>
      <c r="H97" s="180">
        <v>22.1</v>
      </c>
      <c r="I97" s="181"/>
      <c r="J97" s="177"/>
      <c r="K97" s="177"/>
      <c r="L97" s="182"/>
      <c r="M97" s="183"/>
      <c r="N97" s="184"/>
      <c r="O97" s="184"/>
      <c r="P97" s="184"/>
      <c r="Q97" s="184"/>
      <c r="R97" s="184"/>
      <c r="S97" s="184"/>
      <c r="T97" s="185"/>
      <c r="AT97" s="186" t="s">
        <v>193</v>
      </c>
      <c r="AU97" s="186" t="s">
        <v>73</v>
      </c>
      <c r="AV97" s="10" t="s">
        <v>82</v>
      </c>
      <c r="AW97" s="10" t="s">
        <v>35</v>
      </c>
      <c r="AX97" s="10" t="s">
        <v>73</v>
      </c>
      <c r="AY97" s="186" t="s">
        <v>146</v>
      </c>
    </row>
    <row r="98" spans="2:65" s="10" customFormat="1" ht="11.25">
      <c r="B98" s="176"/>
      <c r="C98" s="177"/>
      <c r="D98" s="162" t="s">
        <v>193</v>
      </c>
      <c r="E98" s="178" t="s">
        <v>1</v>
      </c>
      <c r="F98" s="179" t="s">
        <v>585</v>
      </c>
      <c r="G98" s="177"/>
      <c r="H98" s="180">
        <v>14</v>
      </c>
      <c r="I98" s="181"/>
      <c r="J98" s="177"/>
      <c r="K98" s="177"/>
      <c r="L98" s="182"/>
      <c r="M98" s="183"/>
      <c r="N98" s="184"/>
      <c r="O98" s="184"/>
      <c r="P98" s="184"/>
      <c r="Q98" s="184"/>
      <c r="R98" s="184"/>
      <c r="S98" s="184"/>
      <c r="T98" s="185"/>
      <c r="AT98" s="186" t="s">
        <v>193</v>
      </c>
      <c r="AU98" s="186" t="s">
        <v>73</v>
      </c>
      <c r="AV98" s="10" t="s">
        <v>82</v>
      </c>
      <c r="AW98" s="10" t="s">
        <v>35</v>
      </c>
      <c r="AX98" s="10" t="s">
        <v>73</v>
      </c>
      <c r="AY98" s="186" t="s">
        <v>146</v>
      </c>
    </row>
    <row r="99" spans="2:65" s="10" customFormat="1" ht="11.25">
      <c r="B99" s="176"/>
      <c r="C99" s="177"/>
      <c r="D99" s="162" t="s">
        <v>193</v>
      </c>
      <c r="E99" s="178" t="s">
        <v>1</v>
      </c>
      <c r="F99" s="179" t="s">
        <v>586</v>
      </c>
      <c r="G99" s="177"/>
      <c r="H99" s="180">
        <v>22.6</v>
      </c>
      <c r="I99" s="181"/>
      <c r="J99" s="177"/>
      <c r="K99" s="177"/>
      <c r="L99" s="182"/>
      <c r="M99" s="183"/>
      <c r="N99" s="184"/>
      <c r="O99" s="184"/>
      <c r="P99" s="184"/>
      <c r="Q99" s="184"/>
      <c r="R99" s="184"/>
      <c r="S99" s="184"/>
      <c r="T99" s="185"/>
      <c r="AT99" s="186" t="s">
        <v>193</v>
      </c>
      <c r="AU99" s="186" t="s">
        <v>73</v>
      </c>
      <c r="AV99" s="10" t="s">
        <v>82</v>
      </c>
      <c r="AW99" s="10" t="s">
        <v>35</v>
      </c>
      <c r="AX99" s="10" t="s">
        <v>73</v>
      </c>
      <c r="AY99" s="186" t="s">
        <v>146</v>
      </c>
    </row>
    <row r="100" spans="2:65" s="12" customFormat="1" ht="11.25">
      <c r="B100" s="211"/>
      <c r="C100" s="212"/>
      <c r="D100" s="162" t="s">
        <v>193</v>
      </c>
      <c r="E100" s="213" t="s">
        <v>1</v>
      </c>
      <c r="F100" s="214" t="s">
        <v>587</v>
      </c>
      <c r="G100" s="212"/>
      <c r="H100" s="215">
        <v>58.7</v>
      </c>
      <c r="I100" s="216"/>
      <c r="J100" s="212"/>
      <c r="K100" s="212"/>
      <c r="L100" s="217"/>
      <c r="M100" s="218"/>
      <c r="N100" s="219"/>
      <c r="O100" s="219"/>
      <c r="P100" s="219"/>
      <c r="Q100" s="219"/>
      <c r="R100" s="219"/>
      <c r="S100" s="219"/>
      <c r="T100" s="220"/>
      <c r="AT100" s="221" t="s">
        <v>193</v>
      </c>
      <c r="AU100" s="221" t="s">
        <v>73</v>
      </c>
      <c r="AV100" s="12" t="s">
        <v>178</v>
      </c>
      <c r="AW100" s="12" t="s">
        <v>35</v>
      </c>
      <c r="AX100" s="12" t="s">
        <v>73</v>
      </c>
      <c r="AY100" s="221" t="s">
        <v>146</v>
      </c>
    </row>
    <row r="101" spans="2:65" s="9" customFormat="1" ht="11.25">
      <c r="B101" s="166"/>
      <c r="C101" s="167"/>
      <c r="D101" s="162" t="s">
        <v>193</v>
      </c>
      <c r="E101" s="168" t="s">
        <v>1</v>
      </c>
      <c r="F101" s="169" t="s">
        <v>588</v>
      </c>
      <c r="G101" s="167"/>
      <c r="H101" s="168" t="s">
        <v>1</v>
      </c>
      <c r="I101" s="170"/>
      <c r="J101" s="167"/>
      <c r="K101" s="167"/>
      <c r="L101" s="171"/>
      <c r="M101" s="172"/>
      <c r="N101" s="173"/>
      <c r="O101" s="173"/>
      <c r="P101" s="173"/>
      <c r="Q101" s="173"/>
      <c r="R101" s="173"/>
      <c r="S101" s="173"/>
      <c r="T101" s="174"/>
      <c r="AT101" s="175" t="s">
        <v>193</v>
      </c>
      <c r="AU101" s="175" t="s">
        <v>73</v>
      </c>
      <c r="AV101" s="9" t="s">
        <v>80</v>
      </c>
      <c r="AW101" s="9" t="s">
        <v>35</v>
      </c>
      <c r="AX101" s="9" t="s">
        <v>73</v>
      </c>
      <c r="AY101" s="175" t="s">
        <v>146</v>
      </c>
    </row>
    <row r="102" spans="2:65" s="10" customFormat="1" ht="11.25">
      <c r="B102" s="176"/>
      <c r="C102" s="177"/>
      <c r="D102" s="162" t="s">
        <v>193</v>
      </c>
      <c r="E102" s="178" t="s">
        <v>1</v>
      </c>
      <c r="F102" s="179" t="s">
        <v>589</v>
      </c>
      <c r="G102" s="177"/>
      <c r="H102" s="180">
        <v>6</v>
      </c>
      <c r="I102" s="181"/>
      <c r="J102" s="177"/>
      <c r="K102" s="177"/>
      <c r="L102" s="182"/>
      <c r="M102" s="183"/>
      <c r="N102" s="184"/>
      <c r="O102" s="184"/>
      <c r="P102" s="184"/>
      <c r="Q102" s="184"/>
      <c r="R102" s="184"/>
      <c r="S102" s="184"/>
      <c r="T102" s="185"/>
      <c r="AT102" s="186" t="s">
        <v>193</v>
      </c>
      <c r="AU102" s="186" t="s">
        <v>73</v>
      </c>
      <c r="AV102" s="10" t="s">
        <v>82</v>
      </c>
      <c r="AW102" s="10" t="s">
        <v>35</v>
      </c>
      <c r="AX102" s="10" t="s">
        <v>73</v>
      </c>
      <c r="AY102" s="186" t="s">
        <v>146</v>
      </c>
    </row>
    <row r="103" spans="2:65" s="10" customFormat="1" ht="11.25">
      <c r="B103" s="176"/>
      <c r="C103" s="177"/>
      <c r="D103" s="162" t="s">
        <v>193</v>
      </c>
      <c r="E103" s="178" t="s">
        <v>1</v>
      </c>
      <c r="F103" s="179" t="s">
        <v>590</v>
      </c>
      <c r="G103" s="177"/>
      <c r="H103" s="180">
        <v>15.2</v>
      </c>
      <c r="I103" s="181"/>
      <c r="J103" s="177"/>
      <c r="K103" s="177"/>
      <c r="L103" s="182"/>
      <c r="M103" s="183"/>
      <c r="N103" s="184"/>
      <c r="O103" s="184"/>
      <c r="P103" s="184"/>
      <c r="Q103" s="184"/>
      <c r="R103" s="184"/>
      <c r="S103" s="184"/>
      <c r="T103" s="185"/>
      <c r="AT103" s="186" t="s">
        <v>193</v>
      </c>
      <c r="AU103" s="186" t="s">
        <v>73</v>
      </c>
      <c r="AV103" s="10" t="s">
        <v>82</v>
      </c>
      <c r="AW103" s="10" t="s">
        <v>35</v>
      </c>
      <c r="AX103" s="10" t="s">
        <v>73</v>
      </c>
      <c r="AY103" s="186" t="s">
        <v>146</v>
      </c>
    </row>
    <row r="104" spans="2:65" s="12" customFormat="1" ht="11.25">
      <c r="B104" s="211"/>
      <c r="C104" s="212"/>
      <c r="D104" s="162" t="s">
        <v>193</v>
      </c>
      <c r="E104" s="213" t="s">
        <v>1</v>
      </c>
      <c r="F104" s="214" t="s">
        <v>587</v>
      </c>
      <c r="G104" s="212"/>
      <c r="H104" s="215">
        <v>21.2</v>
      </c>
      <c r="I104" s="216"/>
      <c r="J104" s="212"/>
      <c r="K104" s="212"/>
      <c r="L104" s="217"/>
      <c r="M104" s="218"/>
      <c r="N104" s="219"/>
      <c r="O104" s="219"/>
      <c r="P104" s="219"/>
      <c r="Q104" s="219"/>
      <c r="R104" s="219"/>
      <c r="S104" s="219"/>
      <c r="T104" s="220"/>
      <c r="AT104" s="221" t="s">
        <v>193</v>
      </c>
      <c r="AU104" s="221" t="s">
        <v>73</v>
      </c>
      <c r="AV104" s="12" t="s">
        <v>178</v>
      </c>
      <c r="AW104" s="12" t="s">
        <v>35</v>
      </c>
      <c r="AX104" s="12" t="s">
        <v>73</v>
      </c>
      <c r="AY104" s="221" t="s">
        <v>146</v>
      </c>
    </row>
    <row r="105" spans="2:65" s="11" customFormat="1" ht="11.25">
      <c r="B105" s="200"/>
      <c r="C105" s="201"/>
      <c r="D105" s="162" t="s">
        <v>193</v>
      </c>
      <c r="E105" s="202" t="s">
        <v>1</v>
      </c>
      <c r="F105" s="203" t="s">
        <v>406</v>
      </c>
      <c r="G105" s="201"/>
      <c r="H105" s="204">
        <v>79.900000000000006</v>
      </c>
      <c r="I105" s="205"/>
      <c r="J105" s="201"/>
      <c r="K105" s="201"/>
      <c r="L105" s="206"/>
      <c r="M105" s="207"/>
      <c r="N105" s="208"/>
      <c r="O105" s="208"/>
      <c r="P105" s="208"/>
      <c r="Q105" s="208"/>
      <c r="R105" s="208"/>
      <c r="S105" s="208"/>
      <c r="T105" s="209"/>
      <c r="AT105" s="210" t="s">
        <v>193</v>
      </c>
      <c r="AU105" s="210" t="s">
        <v>73</v>
      </c>
      <c r="AV105" s="11" t="s">
        <v>145</v>
      </c>
      <c r="AW105" s="11" t="s">
        <v>35</v>
      </c>
      <c r="AX105" s="11" t="s">
        <v>80</v>
      </c>
      <c r="AY105" s="210" t="s">
        <v>146</v>
      </c>
    </row>
    <row r="106" spans="2:65" s="1" customFormat="1" ht="22.5" customHeight="1">
      <c r="B106" s="31"/>
      <c r="C106" s="150" t="s">
        <v>235</v>
      </c>
      <c r="D106" s="150" t="s">
        <v>140</v>
      </c>
      <c r="E106" s="151" t="s">
        <v>591</v>
      </c>
      <c r="F106" s="152" t="s">
        <v>592</v>
      </c>
      <c r="G106" s="153" t="s">
        <v>253</v>
      </c>
      <c r="H106" s="154">
        <v>11</v>
      </c>
      <c r="I106" s="155"/>
      <c r="J106" s="156">
        <f>ROUND(I106*H106,2)</f>
        <v>0</v>
      </c>
      <c r="K106" s="152" t="s">
        <v>144</v>
      </c>
      <c r="L106" s="35"/>
      <c r="M106" s="157" t="s">
        <v>1</v>
      </c>
      <c r="N106" s="158" t="s">
        <v>44</v>
      </c>
      <c r="O106" s="57"/>
      <c r="P106" s="159">
        <f>O106*H106</f>
        <v>0</v>
      </c>
      <c r="Q106" s="159">
        <v>0</v>
      </c>
      <c r="R106" s="159">
        <f>Q106*H106</f>
        <v>0</v>
      </c>
      <c r="S106" s="159">
        <v>0</v>
      </c>
      <c r="T106" s="160">
        <f>S106*H106</f>
        <v>0</v>
      </c>
      <c r="AR106" s="14" t="s">
        <v>145</v>
      </c>
      <c r="AT106" s="14" t="s">
        <v>140</v>
      </c>
      <c r="AU106" s="14" t="s">
        <v>73</v>
      </c>
      <c r="AY106" s="14" t="s">
        <v>146</v>
      </c>
      <c r="BE106" s="161">
        <f>IF(N106="základní",J106,0)</f>
        <v>0</v>
      </c>
      <c r="BF106" s="161">
        <f>IF(N106="snížená",J106,0)</f>
        <v>0</v>
      </c>
      <c r="BG106" s="161">
        <f>IF(N106="zákl. přenesená",J106,0)</f>
        <v>0</v>
      </c>
      <c r="BH106" s="161">
        <f>IF(N106="sníž. přenesená",J106,0)</f>
        <v>0</v>
      </c>
      <c r="BI106" s="161">
        <f>IF(N106="nulová",J106,0)</f>
        <v>0</v>
      </c>
      <c r="BJ106" s="14" t="s">
        <v>80</v>
      </c>
      <c r="BK106" s="161">
        <f>ROUND(I106*H106,2)</f>
        <v>0</v>
      </c>
      <c r="BL106" s="14" t="s">
        <v>145</v>
      </c>
      <c r="BM106" s="14" t="s">
        <v>593</v>
      </c>
    </row>
    <row r="107" spans="2:65" s="1" customFormat="1" ht="19.5">
      <c r="B107" s="31"/>
      <c r="C107" s="32"/>
      <c r="D107" s="162" t="s">
        <v>148</v>
      </c>
      <c r="E107" s="32"/>
      <c r="F107" s="163" t="s">
        <v>594</v>
      </c>
      <c r="G107" s="32"/>
      <c r="H107" s="32"/>
      <c r="I107" s="109"/>
      <c r="J107" s="32"/>
      <c r="K107" s="32"/>
      <c r="L107" s="35"/>
      <c r="M107" s="164"/>
      <c r="N107" s="57"/>
      <c r="O107" s="57"/>
      <c r="P107" s="57"/>
      <c r="Q107" s="57"/>
      <c r="R107" s="57"/>
      <c r="S107" s="57"/>
      <c r="T107" s="58"/>
      <c r="AT107" s="14" t="s">
        <v>148</v>
      </c>
      <c r="AU107" s="14" t="s">
        <v>73</v>
      </c>
    </row>
    <row r="108" spans="2:65" s="1" customFormat="1" ht="39">
      <c r="B108" s="31"/>
      <c r="C108" s="32"/>
      <c r="D108" s="162" t="s">
        <v>150</v>
      </c>
      <c r="E108" s="32"/>
      <c r="F108" s="165" t="s">
        <v>595</v>
      </c>
      <c r="G108" s="32"/>
      <c r="H108" s="32"/>
      <c r="I108" s="109"/>
      <c r="J108" s="32"/>
      <c r="K108" s="32"/>
      <c r="L108" s="35"/>
      <c r="M108" s="164"/>
      <c r="N108" s="57"/>
      <c r="O108" s="57"/>
      <c r="P108" s="57"/>
      <c r="Q108" s="57"/>
      <c r="R108" s="57"/>
      <c r="S108" s="57"/>
      <c r="T108" s="58"/>
      <c r="AT108" s="14" t="s">
        <v>150</v>
      </c>
      <c r="AU108" s="14" t="s">
        <v>73</v>
      </c>
    </row>
    <row r="109" spans="2:65" s="1" customFormat="1" ht="22.5" customHeight="1">
      <c r="B109" s="31"/>
      <c r="C109" s="150" t="s">
        <v>426</v>
      </c>
      <c r="D109" s="150" t="s">
        <v>140</v>
      </c>
      <c r="E109" s="151" t="s">
        <v>407</v>
      </c>
      <c r="F109" s="152" t="s">
        <v>408</v>
      </c>
      <c r="G109" s="153" t="s">
        <v>174</v>
      </c>
      <c r="H109" s="154">
        <v>38.351999999999997</v>
      </c>
      <c r="I109" s="155"/>
      <c r="J109" s="156">
        <f>ROUND(I109*H109,2)</f>
        <v>0</v>
      </c>
      <c r="K109" s="152" t="s">
        <v>144</v>
      </c>
      <c r="L109" s="35"/>
      <c r="M109" s="157" t="s">
        <v>1</v>
      </c>
      <c r="N109" s="158" t="s">
        <v>44</v>
      </c>
      <c r="O109" s="57"/>
      <c r="P109" s="159">
        <f>O109*H109</f>
        <v>0</v>
      </c>
      <c r="Q109" s="159">
        <v>0</v>
      </c>
      <c r="R109" s="159">
        <f>Q109*H109</f>
        <v>0</v>
      </c>
      <c r="S109" s="159">
        <v>0</v>
      </c>
      <c r="T109" s="160">
        <f>S109*H109</f>
        <v>0</v>
      </c>
      <c r="AR109" s="14" t="s">
        <v>175</v>
      </c>
      <c r="AT109" s="14" t="s">
        <v>140</v>
      </c>
      <c r="AU109" s="14" t="s">
        <v>73</v>
      </c>
      <c r="AY109" s="14" t="s">
        <v>146</v>
      </c>
      <c r="BE109" s="161">
        <f>IF(N109="základní",J109,0)</f>
        <v>0</v>
      </c>
      <c r="BF109" s="161">
        <f>IF(N109="snížená",J109,0)</f>
        <v>0</v>
      </c>
      <c r="BG109" s="161">
        <f>IF(N109="zákl. přenesená",J109,0)</f>
        <v>0</v>
      </c>
      <c r="BH109" s="161">
        <f>IF(N109="sníž. přenesená",J109,0)</f>
        <v>0</v>
      </c>
      <c r="BI109" s="161">
        <f>IF(N109="nulová",J109,0)</f>
        <v>0</v>
      </c>
      <c r="BJ109" s="14" t="s">
        <v>80</v>
      </c>
      <c r="BK109" s="161">
        <f>ROUND(I109*H109,2)</f>
        <v>0</v>
      </c>
      <c r="BL109" s="14" t="s">
        <v>175</v>
      </c>
      <c r="BM109" s="14" t="s">
        <v>596</v>
      </c>
    </row>
    <row r="110" spans="2:65" s="1" customFormat="1" ht="29.25">
      <c r="B110" s="31"/>
      <c r="C110" s="32"/>
      <c r="D110" s="162" t="s">
        <v>148</v>
      </c>
      <c r="E110" s="32"/>
      <c r="F110" s="163" t="s">
        <v>410</v>
      </c>
      <c r="G110" s="32"/>
      <c r="H110" s="32"/>
      <c r="I110" s="109"/>
      <c r="J110" s="32"/>
      <c r="K110" s="32"/>
      <c r="L110" s="35"/>
      <c r="M110" s="164"/>
      <c r="N110" s="57"/>
      <c r="O110" s="57"/>
      <c r="P110" s="57"/>
      <c r="Q110" s="57"/>
      <c r="R110" s="57"/>
      <c r="S110" s="57"/>
      <c r="T110" s="58"/>
      <c r="AT110" s="14" t="s">
        <v>148</v>
      </c>
      <c r="AU110" s="14" t="s">
        <v>73</v>
      </c>
    </row>
    <row r="111" spans="2:65" s="10" customFormat="1" ht="11.25">
      <c r="B111" s="176"/>
      <c r="C111" s="177"/>
      <c r="D111" s="162" t="s">
        <v>193</v>
      </c>
      <c r="E111" s="178" t="s">
        <v>1</v>
      </c>
      <c r="F111" s="179" t="s">
        <v>597</v>
      </c>
      <c r="G111" s="177"/>
      <c r="H111" s="180">
        <v>38.351999999999997</v>
      </c>
      <c r="I111" s="181"/>
      <c r="J111" s="177"/>
      <c r="K111" s="177"/>
      <c r="L111" s="182"/>
      <c r="M111" s="183"/>
      <c r="N111" s="184"/>
      <c r="O111" s="184"/>
      <c r="P111" s="184"/>
      <c r="Q111" s="184"/>
      <c r="R111" s="184"/>
      <c r="S111" s="184"/>
      <c r="T111" s="185"/>
      <c r="AT111" s="186" t="s">
        <v>193</v>
      </c>
      <c r="AU111" s="186" t="s">
        <v>73</v>
      </c>
      <c r="AV111" s="10" t="s">
        <v>82</v>
      </c>
      <c r="AW111" s="10" t="s">
        <v>35</v>
      </c>
      <c r="AX111" s="10" t="s">
        <v>80</v>
      </c>
      <c r="AY111" s="186" t="s">
        <v>146</v>
      </c>
    </row>
    <row r="112" spans="2:65" s="1" customFormat="1" ht="22.5" customHeight="1">
      <c r="B112" s="31"/>
      <c r="C112" s="150" t="s">
        <v>297</v>
      </c>
      <c r="D112" s="150" t="s">
        <v>140</v>
      </c>
      <c r="E112" s="151" t="s">
        <v>298</v>
      </c>
      <c r="F112" s="152" t="s">
        <v>299</v>
      </c>
      <c r="G112" s="153" t="s">
        <v>174</v>
      </c>
      <c r="H112" s="154">
        <v>10.78</v>
      </c>
      <c r="I112" s="155"/>
      <c r="J112" s="156">
        <f>ROUND(I112*H112,2)</f>
        <v>0</v>
      </c>
      <c r="K112" s="152" t="s">
        <v>144</v>
      </c>
      <c r="L112" s="35"/>
      <c r="M112" s="157" t="s">
        <v>1</v>
      </c>
      <c r="N112" s="158" t="s">
        <v>44</v>
      </c>
      <c r="O112" s="57"/>
      <c r="P112" s="159">
        <f>O112*H112</f>
        <v>0</v>
      </c>
      <c r="Q112" s="159">
        <v>0</v>
      </c>
      <c r="R112" s="159">
        <f>Q112*H112</f>
        <v>0</v>
      </c>
      <c r="S112" s="159">
        <v>0</v>
      </c>
      <c r="T112" s="160">
        <f>S112*H112</f>
        <v>0</v>
      </c>
      <c r="AR112" s="14" t="s">
        <v>175</v>
      </c>
      <c r="AT112" s="14" t="s">
        <v>140</v>
      </c>
      <c r="AU112" s="14" t="s">
        <v>73</v>
      </c>
      <c r="AY112" s="14" t="s">
        <v>146</v>
      </c>
      <c r="BE112" s="161">
        <f>IF(N112="základní",J112,0)</f>
        <v>0</v>
      </c>
      <c r="BF112" s="161">
        <f>IF(N112="snížená",J112,0)</f>
        <v>0</v>
      </c>
      <c r="BG112" s="161">
        <f>IF(N112="zákl. přenesená",J112,0)</f>
        <v>0</v>
      </c>
      <c r="BH112" s="161">
        <f>IF(N112="sníž. přenesená",J112,0)</f>
        <v>0</v>
      </c>
      <c r="BI112" s="161">
        <f>IF(N112="nulová",J112,0)</f>
        <v>0</v>
      </c>
      <c r="BJ112" s="14" t="s">
        <v>80</v>
      </c>
      <c r="BK112" s="161">
        <f>ROUND(I112*H112,2)</f>
        <v>0</v>
      </c>
      <c r="BL112" s="14" t="s">
        <v>175</v>
      </c>
      <c r="BM112" s="14" t="s">
        <v>598</v>
      </c>
    </row>
    <row r="113" spans="2:65" s="1" customFormat="1" ht="29.25">
      <c r="B113" s="31"/>
      <c r="C113" s="32"/>
      <c r="D113" s="162" t="s">
        <v>148</v>
      </c>
      <c r="E113" s="32"/>
      <c r="F113" s="163" t="s">
        <v>301</v>
      </c>
      <c r="G113" s="32"/>
      <c r="H113" s="32"/>
      <c r="I113" s="109"/>
      <c r="J113" s="32"/>
      <c r="K113" s="32"/>
      <c r="L113" s="35"/>
      <c r="M113" s="164"/>
      <c r="N113" s="57"/>
      <c r="O113" s="57"/>
      <c r="P113" s="57"/>
      <c r="Q113" s="57"/>
      <c r="R113" s="57"/>
      <c r="S113" s="57"/>
      <c r="T113" s="58"/>
      <c r="AT113" s="14" t="s">
        <v>148</v>
      </c>
      <c r="AU113" s="14" t="s">
        <v>73</v>
      </c>
    </row>
    <row r="114" spans="2:65" s="10" customFormat="1" ht="11.25">
      <c r="B114" s="176"/>
      <c r="C114" s="177"/>
      <c r="D114" s="162" t="s">
        <v>193</v>
      </c>
      <c r="E114" s="178" t="s">
        <v>1</v>
      </c>
      <c r="F114" s="179" t="s">
        <v>599</v>
      </c>
      <c r="G114" s="177"/>
      <c r="H114" s="180">
        <v>10.08</v>
      </c>
      <c r="I114" s="181"/>
      <c r="J114" s="177"/>
      <c r="K114" s="177"/>
      <c r="L114" s="182"/>
      <c r="M114" s="183"/>
      <c r="N114" s="184"/>
      <c r="O114" s="184"/>
      <c r="P114" s="184"/>
      <c r="Q114" s="184"/>
      <c r="R114" s="184"/>
      <c r="S114" s="184"/>
      <c r="T114" s="185"/>
      <c r="AT114" s="186" t="s">
        <v>193</v>
      </c>
      <c r="AU114" s="186" t="s">
        <v>73</v>
      </c>
      <c r="AV114" s="10" t="s">
        <v>82</v>
      </c>
      <c r="AW114" s="10" t="s">
        <v>35</v>
      </c>
      <c r="AX114" s="10" t="s">
        <v>73</v>
      </c>
      <c r="AY114" s="186" t="s">
        <v>146</v>
      </c>
    </row>
    <row r="115" spans="2:65" s="10" customFormat="1" ht="11.25">
      <c r="B115" s="176"/>
      <c r="C115" s="177"/>
      <c r="D115" s="162" t="s">
        <v>193</v>
      </c>
      <c r="E115" s="178" t="s">
        <v>1</v>
      </c>
      <c r="F115" s="179" t="s">
        <v>600</v>
      </c>
      <c r="G115" s="177"/>
      <c r="H115" s="180">
        <v>0.7</v>
      </c>
      <c r="I115" s="181"/>
      <c r="J115" s="177"/>
      <c r="K115" s="177"/>
      <c r="L115" s="182"/>
      <c r="M115" s="183"/>
      <c r="N115" s="184"/>
      <c r="O115" s="184"/>
      <c r="P115" s="184"/>
      <c r="Q115" s="184"/>
      <c r="R115" s="184"/>
      <c r="S115" s="184"/>
      <c r="T115" s="185"/>
      <c r="AT115" s="186" t="s">
        <v>193</v>
      </c>
      <c r="AU115" s="186" t="s">
        <v>73</v>
      </c>
      <c r="AV115" s="10" t="s">
        <v>82</v>
      </c>
      <c r="AW115" s="10" t="s">
        <v>35</v>
      </c>
      <c r="AX115" s="10" t="s">
        <v>73</v>
      </c>
      <c r="AY115" s="186" t="s">
        <v>146</v>
      </c>
    </row>
    <row r="116" spans="2:65" s="11" customFormat="1" ht="11.25">
      <c r="B116" s="200"/>
      <c r="C116" s="201"/>
      <c r="D116" s="162" t="s">
        <v>193</v>
      </c>
      <c r="E116" s="202" t="s">
        <v>1</v>
      </c>
      <c r="F116" s="203" t="s">
        <v>406</v>
      </c>
      <c r="G116" s="201"/>
      <c r="H116" s="204">
        <v>10.78</v>
      </c>
      <c r="I116" s="205"/>
      <c r="J116" s="201"/>
      <c r="K116" s="201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193</v>
      </c>
      <c r="AU116" s="210" t="s">
        <v>73</v>
      </c>
      <c r="AV116" s="11" t="s">
        <v>145</v>
      </c>
      <c r="AW116" s="11" t="s">
        <v>35</v>
      </c>
      <c r="AX116" s="11" t="s">
        <v>80</v>
      </c>
      <c r="AY116" s="210" t="s">
        <v>146</v>
      </c>
    </row>
    <row r="117" spans="2:65" s="1" customFormat="1" ht="22.5" customHeight="1">
      <c r="B117" s="31"/>
      <c r="C117" s="150" t="s">
        <v>196</v>
      </c>
      <c r="D117" s="150" t="s">
        <v>140</v>
      </c>
      <c r="E117" s="151" t="s">
        <v>601</v>
      </c>
      <c r="F117" s="152" t="s">
        <v>602</v>
      </c>
      <c r="G117" s="153" t="s">
        <v>253</v>
      </c>
      <c r="H117" s="154">
        <v>21</v>
      </c>
      <c r="I117" s="155"/>
      <c r="J117" s="156">
        <f>ROUND(I117*H117,2)</f>
        <v>0</v>
      </c>
      <c r="K117" s="152" t="s">
        <v>144</v>
      </c>
      <c r="L117" s="35"/>
      <c r="M117" s="157" t="s">
        <v>1</v>
      </c>
      <c r="N117" s="158" t="s">
        <v>44</v>
      </c>
      <c r="O117" s="57"/>
      <c r="P117" s="159">
        <f>O117*H117</f>
        <v>0</v>
      </c>
      <c r="Q117" s="159">
        <v>0</v>
      </c>
      <c r="R117" s="159">
        <f>Q117*H117</f>
        <v>0</v>
      </c>
      <c r="S117" s="159">
        <v>0</v>
      </c>
      <c r="T117" s="160">
        <f>S117*H117</f>
        <v>0</v>
      </c>
      <c r="AR117" s="14" t="s">
        <v>145</v>
      </c>
      <c r="AT117" s="14" t="s">
        <v>140</v>
      </c>
      <c r="AU117" s="14" t="s">
        <v>73</v>
      </c>
      <c r="AY117" s="14" t="s">
        <v>146</v>
      </c>
      <c r="BE117" s="161">
        <f>IF(N117="základní",J117,0)</f>
        <v>0</v>
      </c>
      <c r="BF117" s="161">
        <f>IF(N117="snížená",J117,0)</f>
        <v>0</v>
      </c>
      <c r="BG117" s="161">
        <f>IF(N117="zákl. přenesená",J117,0)</f>
        <v>0</v>
      </c>
      <c r="BH117" s="161">
        <f>IF(N117="sníž. přenesená",J117,0)</f>
        <v>0</v>
      </c>
      <c r="BI117" s="161">
        <f>IF(N117="nulová",J117,0)</f>
        <v>0</v>
      </c>
      <c r="BJ117" s="14" t="s">
        <v>80</v>
      </c>
      <c r="BK117" s="161">
        <f>ROUND(I117*H117,2)</f>
        <v>0</v>
      </c>
      <c r="BL117" s="14" t="s">
        <v>145</v>
      </c>
      <c r="BM117" s="14" t="s">
        <v>603</v>
      </c>
    </row>
    <row r="118" spans="2:65" s="1" customFormat="1" ht="19.5">
      <c r="B118" s="31"/>
      <c r="C118" s="32"/>
      <c r="D118" s="162" t="s">
        <v>148</v>
      </c>
      <c r="E118" s="32"/>
      <c r="F118" s="163" t="s">
        <v>604</v>
      </c>
      <c r="G118" s="32"/>
      <c r="H118" s="32"/>
      <c r="I118" s="109"/>
      <c r="J118" s="32"/>
      <c r="K118" s="32"/>
      <c r="L118" s="35"/>
      <c r="M118" s="164"/>
      <c r="N118" s="57"/>
      <c r="O118" s="57"/>
      <c r="P118" s="57"/>
      <c r="Q118" s="57"/>
      <c r="R118" s="57"/>
      <c r="S118" s="57"/>
      <c r="T118" s="58"/>
      <c r="AT118" s="14" t="s">
        <v>148</v>
      </c>
      <c r="AU118" s="14" t="s">
        <v>73</v>
      </c>
    </row>
    <row r="119" spans="2:65" s="1" customFormat="1" ht="87.75">
      <c r="B119" s="31"/>
      <c r="C119" s="32"/>
      <c r="D119" s="162" t="s">
        <v>150</v>
      </c>
      <c r="E119" s="32"/>
      <c r="F119" s="165" t="s">
        <v>605</v>
      </c>
      <c r="G119" s="32"/>
      <c r="H119" s="32"/>
      <c r="I119" s="109"/>
      <c r="J119" s="32"/>
      <c r="K119" s="32"/>
      <c r="L119" s="35"/>
      <c r="M119" s="164"/>
      <c r="N119" s="57"/>
      <c r="O119" s="57"/>
      <c r="P119" s="57"/>
      <c r="Q119" s="57"/>
      <c r="R119" s="57"/>
      <c r="S119" s="57"/>
      <c r="T119" s="58"/>
      <c r="AT119" s="14" t="s">
        <v>150</v>
      </c>
      <c r="AU119" s="14" t="s">
        <v>73</v>
      </c>
    </row>
    <row r="120" spans="2:65" s="1" customFormat="1" ht="22.5" customHeight="1">
      <c r="B120" s="31"/>
      <c r="C120" s="150" t="s">
        <v>221</v>
      </c>
      <c r="D120" s="150" t="s">
        <v>140</v>
      </c>
      <c r="E120" s="151" t="s">
        <v>606</v>
      </c>
      <c r="F120" s="152" t="s">
        <v>607</v>
      </c>
      <c r="G120" s="153" t="s">
        <v>190</v>
      </c>
      <c r="H120" s="154">
        <v>1.26</v>
      </c>
      <c r="I120" s="155"/>
      <c r="J120" s="156">
        <f>ROUND(I120*H120,2)</f>
        <v>0</v>
      </c>
      <c r="K120" s="152" t="s">
        <v>144</v>
      </c>
      <c r="L120" s="35"/>
      <c r="M120" s="157" t="s">
        <v>1</v>
      </c>
      <c r="N120" s="158" t="s">
        <v>44</v>
      </c>
      <c r="O120" s="57"/>
      <c r="P120" s="159">
        <f>O120*H120</f>
        <v>0</v>
      </c>
      <c r="Q120" s="159">
        <v>0</v>
      </c>
      <c r="R120" s="159">
        <f>Q120*H120</f>
        <v>0</v>
      </c>
      <c r="S120" s="159">
        <v>0</v>
      </c>
      <c r="T120" s="160">
        <f>S120*H120</f>
        <v>0</v>
      </c>
      <c r="AR120" s="14" t="s">
        <v>145</v>
      </c>
      <c r="AT120" s="14" t="s">
        <v>140</v>
      </c>
      <c r="AU120" s="14" t="s">
        <v>73</v>
      </c>
      <c r="AY120" s="14" t="s">
        <v>146</v>
      </c>
      <c r="BE120" s="161">
        <f>IF(N120="základní",J120,0)</f>
        <v>0</v>
      </c>
      <c r="BF120" s="161">
        <f>IF(N120="snížená",J120,0)</f>
        <v>0</v>
      </c>
      <c r="BG120" s="161">
        <f>IF(N120="zákl. přenesená",J120,0)</f>
        <v>0</v>
      </c>
      <c r="BH120" s="161">
        <f>IF(N120="sníž. přenesená",J120,0)</f>
        <v>0</v>
      </c>
      <c r="BI120" s="161">
        <f>IF(N120="nulová",J120,0)</f>
        <v>0</v>
      </c>
      <c r="BJ120" s="14" t="s">
        <v>80</v>
      </c>
      <c r="BK120" s="161">
        <f>ROUND(I120*H120,2)</f>
        <v>0</v>
      </c>
      <c r="BL120" s="14" t="s">
        <v>145</v>
      </c>
      <c r="BM120" s="14" t="s">
        <v>608</v>
      </c>
    </row>
    <row r="121" spans="2:65" s="1" customFormat="1" ht="19.5">
      <c r="B121" s="31"/>
      <c r="C121" s="32"/>
      <c r="D121" s="162" t="s">
        <v>148</v>
      </c>
      <c r="E121" s="32"/>
      <c r="F121" s="163" t="s">
        <v>609</v>
      </c>
      <c r="G121" s="32"/>
      <c r="H121" s="32"/>
      <c r="I121" s="109"/>
      <c r="J121" s="32"/>
      <c r="K121" s="32"/>
      <c r="L121" s="35"/>
      <c r="M121" s="164"/>
      <c r="N121" s="57"/>
      <c r="O121" s="57"/>
      <c r="P121" s="57"/>
      <c r="Q121" s="57"/>
      <c r="R121" s="57"/>
      <c r="S121" s="57"/>
      <c r="T121" s="58"/>
      <c r="AT121" s="14" t="s">
        <v>148</v>
      </c>
      <c r="AU121" s="14" t="s">
        <v>73</v>
      </c>
    </row>
    <row r="122" spans="2:65" s="10" customFormat="1" ht="11.25">
      <c r="B122" s="176"/>
      <c r="C122" s="177"/>
      <c r="D122" s="162" t="s">
        <v>193</v>
      </c>
      <c r="E122" s="178" t="s">
        <v>1</v>
      </c>
      <c r="F122" s="179" t="s">
        <v>610</v>
      </c>
      <c r="G122" s="177"/>
      <c r="H122" s="180">
        <v>1.26</v>
      </c>
      <c r="I122" s="181"/>
      <c r="J122" s="177"/>
      <c r="K122" s="177"/>
      <c r="L122" s="182"/>
      <c r="M122" s="183"/>
      <c r="N122" s="184"/>
      <c r="O122" s="184"/>
      <c r="P122" s="184"/>
      <c r="Q122" s="184"/>
      <c r="R122" s="184"/>
      <c r="S122" s="184"/>
      <c r="T122" s="185"/>
      <c r="AT122" s="186" t="s">
        <v>193</v>
      </c>
      <c r="AU122" s="186" t="s">
        <v>73</v>
      </c>
      <c r="AV122" s="10" t="s">
        <v>82</v>
      </c>
      <c r="AW122" s="10" t="s">
        <v>35</v>
      </c>
      <c r="AX122" s="10" t="s">
        <v>80</v>
      </c>
      <c r="AY122" s="186" t="s">
        <v>146</v>
      </c>
    </row>
    <row r="123" spans="2:65" s="1" customFormat="1" ht="22.5" customHeight="1">
      <c r="B123" s="31"/>
      <c r="C123" s="150" t="s">
        <v>291</v>
      </c>
      <c r="D123" s="150" t="s">
        <v>140</v>
      </c>
      <c r="E123" s="151" t="s">
        <v>236</v>
      </c>
      <c r="F123" s="152" t="s">
        <v>237</v>
      </c>
      <c r="G123" s="153" t="s">
        <v>174</v>
      </c>
      <c r="H123" s="154">
        <v>2.2679999999999998</v>
      </c>
      <c r="I123" s="155"/>
      <c r="J123" s="156">
        <f>ROUND(I123*H123,2)</f>
        <v>0</v>
      </c>
      <c r="K123" s="152" t="s">
        <v>144</v>
      </c>
      <c r="L123" s="35"/>
      <c r="M123" s="157" t="s">
        <v>1</v>
      </c>
      <c r="N123" s="158" t="s">
        <v>44</v>
      </c>
      <c r="O123" s="57"/>
      <c r="P123" s="159">
        <f>O123*H123</f>
        <v>0</v>
      </c>
      <c r="Q123" s="159">
        <v>0</v>
      </c>
      <c r="R123" s="159">
        <f>Q123*H123</f>
        <v>0</v>
      </c>
      <c r="S123" s="159">
        <v>0</v>
      </c>
      <c r="T123" s="160">
        <f>S123*H123</f>
        <v>0</v>
      </c>
      <c r="AR123" s="14" t="s">
        <v>175</v>
      </c>
      <c r="AT123" s="14" t="s">
        <v>140</v>
      </c>
      <c r="AU123" s="14" t="s">
        <v>73</v>
      </c>
      <c r="AY123" s="14" t="s">
        <v>146</v>
      </c>
      <c r="BE123" s="161">
        <f>IF(N123="základní",J123,0)</f>
        <v>0</v>
      </c>
      <c r="BF123" s="161">
        <f>IF(N123="snížená",J123,0)</f>
        <v>0</v>
      </c>
      <c r="BG123" s="161">
        <f>IF(N123="zákl. přenesená",J123,0)</f>
        <v>0</v>
      </c>
      <c r="BH123" s="161">
        <f>IF(N123="sníž. přenesená",J123,0)</f>
        <v>0</v>
      </c>
      <c r="BI123" s="161">
        <f>IF(N123="nulová",J123,0)</f>
        <v>0</v>
      </c>
      <c r="BJ123" s="14" t="s">
        <v>80</v>
      </c>
      <c r="BK123" s="161">
        <f>ROUND(I123*H123,2)</f>
        <v>0</v>
      </c>
      <c r="BL123" s="14" t="s">
        <v>175</v>
      </c>
      <c r="BM123" s="14" t="s">
        <v>611</v>
      </c>
    </row>
    <row r="124" spans="2:65" s="1" customFormat="1" ht="29.25">
      <c r="B124" s="31"/>
      <c r="C124" s="32"/>
      <c r="D124" s="162" t="s">
        <v>148</v>
      </c>
      <c r="E124" s="32"/>
      <c r="F124" s="163" t="s">
        <v>239</v>
      </c>
      <c r="G124" s="32"/>
      <c r="H124" s="32"/>
      <c r="I124" s="109"/>
      <c r="J124" s="32"/>
      <c r="K124" s="32"/>
      <c r="L124" s="35"/>
      <c r="M124" s="164"/>
      <c r="N124" s="57"/>
      <c r="O124" s="57"/>
      <c r="P124" s="57"/>
      <c r="Q124" s="57"/>
      <c r="R124" s="57"/>
      <c r="S124" s="57"/>
      <c r="T124" s="58"/>
      <c r="AT124" s="14" t="s">
        <v>148</v>
      </c>
      <c r="AU124" s="14" t="s">
        <v>73</v>
      </c>
    </row>
    <row r="125" spans="2:65" s="10" customFormat="1" ht="11.25">
      <c r="B125" s="176"/>
      <c r="C125" s="177"/>
      <c r="D125" s="162" t="s">
        <v>193</v>
      </c>
      <c r="E125" s="178" t="s">
        <v>1</v>
      </c>
      <c r="F125" s="179" t="s">
        <v>612</v>
      </c>
      <c r="G125" s="177"/>
      <c r="H125" s="180">
        <v>2.2679999999999998</v>
      </c>
      <c r="I125" s="181"/>
      <c r="J125" s="177"/>
      <c r="K125" s="177"/>
      <c r="L125" s="182"/>
      <c r="M125" s="183"/>
      <c r="N125" s="184"/>
      <c r="O125" s="184"/>
      <c r="P125" s="184"/>
      <c r="Q125" s="184"/>
      <c r="R125" s="184"/>
      <c r="S125" s="184"/>
      <c r="T125" s="185"/>
      <c r="AT125" s="186" t="s">
        <v>193</v>
      </c>
      <c r="AU125" s="186" t="s">
        <v>73</v>
      </c>
      <c r="AV125" s="10" t="s">
        <v>82</v>
      </c>
      <c r="AW125" s="10" t="s">
        <v>35</v>
      </c>
      <c r="AX125" s="10" t="s">
        <v>80</v>
      </c>
      <c r="AY125" s="186" t="s">
        <v>146</v>
      </c>
    </row>
    <row r="126" spans="2:65" s="1" customFormat="1" ht="22.5" customHeight="1">
      <c r="B126" s="31"/>
      <c r="C126" s="150" t="s">
        <v>202</v>
      </c>
      <c r="D126" s="150" t="s">
        <v>140</v>
      </c>
      <c r="E126" s="151" t="s">
        <v>421</v>
      </c>
      <c r="F126" s="152" t="s">
        <v>422</v>
      </c>
      <c r="G126" s="153" t="s">
        <v>224</v>
      </c>
      <c r="H126" s="154">
        <v>84.55</v>
      </c>
      <c r="I126" s="155"/>
      <c r="J126" s="156">
        <f>ROUND(I126*H126,2)</f>
        <v>0</v>
      </c>
      <c r="K126" s="152" t="s">
        <v>144</v>
      </c>
      <c r="L126" s="35"/>
      <c r="M126" s="157" t="s">
        <v>1</v>
      </c>
      <c r="N126" s="158" t="s">
        <v>44</v>
      </c>
      <c r="O126" s="57"/>
      <c r="P126" s="159">
        <f>O126*H126</f>
        <v>0</v>
      </c>
      <c r="Q126" s="159">
        <v>0</v>
      </c>
      <c r="R126" s="159">
        <f>Q126*H126</f>
        <v>0</v>
      </c>
      <c r="S126" s="159">
        <v>0</v>
      </c>
      <c r="T126" s="160">
        <f>S126*H126</f>
        <v>0</v>
      </c>
      <c r="AR126" s="14" t="s">
        <v>145</v>
      </c>
      <c r="AT126" s="14" t="s">
        <v>140</v>
      </c>
      <c r="AU126" s="14" t="s">
        <v>73</v>
      </c>
      <c r="AY126" s="14" t="s">
        <v>146</v>
      </c>
      <c r="BE126" s="161">
        <f>IF(N126="základní",J126,0)</f>
        <v>0</v>
      </c>
      <c r="BF126" s="161">
        <f>IF(N126="snížená",J126,0)</f>
        <v>0</v>
      </c>
      <c r="BG126" s="161">
        <f>IF(N126="zákl. přenesená",J126,0)</f>
        <v>0</v>
      </c>
      <c r="BH126" s="161">
        <f>IF(N126="sníž. přenesená",J126,0)</f>
        <v>0</v>
      </c>
      <c r="BI126" s="161">
        <f>IF(N126="nulová",J126,0)</f>
        <v>0</v>
      </c>
      <c r="BJ126" s="14" t="s">
        <v>80</v>
      </c>
      <c r="BK126" s="161">
        <f>ROUND(I126*H126,2)</f>
        <v>0</v>
      </c>
      <c r="BL126" s="14" t="s">
        <v>145</v>
      </c>
      <c r="BM126" s="14" t="s">
        <v>613</v>
      </c>
    </row>
    <row r="127" spans="2:65" s="1" customFormat="1" ht="29.25">
      <c r="B127" s="31"/>
      <c r="C127" s="32"/>
      <c r="D127" s="162" t="s">
        <v>148</v>
      </c>
      <c r="E127" s="32"/>
      <c r="F127" s="163" t="s">
        <v>424</v>
      </c>
      <c r="G127" s="32"/>
      <c r="H127" s="32"/>
      <c r="I127" s="109"/>
      <c r="J127" s="32"/>
      <c r="K127" s="32"/>
      <c r="L127" s="35"/>
      <c r="M127" s="164"/>
      <c r="N127" s="57"/>
      <c r="O127" s="57"/>
      <c r="P127" s="57"/>
      <c r="Q127" s="57"/>
      <c r="R127" s="57"/>
      <c r="S127" s="57"/>
      <c r="T127" s="58"/>
      <c r="AT127" s="14" t="s">
        <v>148</v>
      </c>
      <c r="AU127" s="14" t="s">
        <v>73</v>
      </c>
    </row>
    <row r="128" spans="2:65" s="9" customFormat="1" ht="11.25">
      <c r="B128" s="166"/>
      <c r="C128" s="167"/>
      <c r="D128" s="162" t="s">
        <v>193</v>
      </c>
      <c r="E128" s="168" t="s">
        <v>1</v>
      </c>
      <c r="F128" s="169" t="s">
        <v>583</v>
      </c>
      <c r="G128" s="167"/>
      <c r="H128" s="168" t="s">
        <v>1</v>
      </c>
      <c r="I128" s="170"/>
      <c r="J128" s="167"/>
      <c r="K128" s="167"/>
      <c r="L128" s="171"/>
      <c r="M128" s="172"/>
      <c r="N128" s="173"/>
      <c r="O128" s="173"/>
      <c r="P128" s="173"/>
      <c r="Q128" s="173"/>
      <c r="R128" s="173"/>
      <c r="S128" s="173"/>
      <c r="T128" s="174"/>
      <c r="AT128" s="175" t="s">
        <v>193</v>
      </c>
      <c r="AU128" s="175" t="s">
        <v>73</v>
      </c>
      <c r="AV128" s="9" t="s">
        <v>80</v>
      </c>
      <c r="AW128" s="9" t="s">
        <v>35</v>
      </c>
      <c r="AX128" s="9" t="s">
        <v>73</v>
      </c>
      <c r="AY128" s="175" t="s">
        <v>146</v>
      </c>
    </row>
    <row r="129" spans="2:65" s="10" customFormat="1" ht="11.25">
      <c r="B129" s="176"/>
      <c r="C129" s="177"/>
      <c r="D129" s="162" t="s">
        <v>193</v>
      </c>
      <c r="E129" s="178" t="s">
        <v>1</v>
      </c>
      <c r="F129" s="179" t="s">
        <v>614</v>
      </c>
      <c r="G129" s="177"/>
      <c r="H129" s="180">
        <v>20.8</v>
      </c>
      <c r="I129" s="181"/>
      <c r="J129" s="177"/>
      <c r="K129" s="177"/>
      <c r="L129" s="182"/>
      <c r="M129" s="183"/>
      <c r="N129" s="184"/>
      <c r="O129" s="184"/>
      <c r="P129" s="184"/>
      <c r="Q129" s="184"/>
      <c r="R129" s="184"/>
      <c r="S129" s="184"/>
      <c r="T129" s="185"/>
      <c r="AT129" s="186" t="s">
        <v>193</v>
      </c>
      <c r="AU129" s="186" t="s">
        <v>73</v>
      </c>
      <c r="AV129" s="10" t="s">
        <v>82</v>
      </c>
      <c r="AW129" s="10" t="s">
        <v>35</v>
      </c>
      <c r="AX129" s="10" t="s">
        <v>73</v>
      </c>
      <c r="AY129" s="186" t="s">
        <v>146</v>
      </c>
    </row>
    <row r="130" spans="2:65" s="10" customFormat="1" ht="11.25">
      <c r="B130" s="176"/>
      <c r="C130" s="177"/>
      <c r="D130" s="162" t="s">
        <v>193</v>
      </c>
      <c r="E130" s="178" t="s">
        <v>1</v>
      </c>
      <c r="F130" s="179" t="s">
        <v>615</v>
      </c>
      <c r="G130" s="177"/>
      <c r="H130" s="180">
        <v>6</v>
      </c>
      <c r="I130" s="181"/>
      <c r="J130" s="177"/>
      <c r="K130" s="177"/>
      <c r="L130" s="182"/>
      <c r="M130" s="183"/>
      <c r="N130" s="184"/>
      <c r="O130" s="184"/>
      <c r="P130" s="184"/>
      <c r="Q130" s="184"/>
      <c r="R130" s="184"/>
      <c r="S130" s="184"/>
      <c r="T130" s="185"/>
      <c r="AT130" s="186" t="s">
        <v>193</v>
      </c>
      <c r="AU130" s="186" t="s">
        <v>73</v>
      </c>
      <c r="AV130" s="10" t="s">
        <v>82</v>
      </c>
      <c r="AW130" s="10" t="s">
        <v>35</v>
      </c>
      <c r="AX130" s="10" t="s">
        <v>73</v>
      </c>
      <c r="AY130" s="186" t="s">
        <v>146</v>
      </c>
    </row>
    <row r="131" spans="2:65" s="10" customFormat="1" ht="11.25">
      <c r="B131" s="176"/>
      <c r="C131" s="177"/>
      <c r="D131" s="162" t="s">
        <v>193</v>
      </c>
      <c r="E131" s="178" t="s">
        <v>1</v>
      </c>
      <c r="F131" s="179" t="s">
        <v>616</v>
      </c>
      <c r="G131" s="177"/>
      <c r="H131" s="180">
        <v>19</v>
      </c>
      <c r="I131" s="181"/>
      <c r="J131" s="177"/>
      <c r="K131" s="177"/>
      <c r="L131" s="182"/>
      <c r="M131" s="183"/>
      <c r="N131" s="184"/>
      <c r="O131" s="184"/>
      <c r="P131" s="184"/>
      <c r="Q131" s="184"/>
      <c r="R131" s="184"/>
      <c r="S131" s="184"/>
      <c r="T131" s="185"/>
      <c r="AT131" s="186" t="s">
        <v>193</v>
      </c>
      <c r="AU131" s="186" t="s">
        <v>73</v>
      </c>
      <c r="AV131" s="10" t="s">
        <v>82</v>
      </c>
      <c r="AW131" s="10" t="s">
        <v>35</v>
      </c>
      <c r="AX131" s="10" t="s">
        <v>73</v>
      </c>
      <c r="AY131" s="186" t="s">
        <v>146</v>
      </c>
    </row>
    <row r="132" spans="2:65" s="10" customFormat="1" ht="11.25">
      <c r="B132" s="176"/>
      <c r="C132" s="177"/>
      <c r="D132" s="162" t="s">
        <v>193</v>
      </c>
      <c r="E132" s="178" t="s">
        <v>1</v>
      </c>
      <c r="F132" s="179" t="s">
        <v>617</v>
      </c>
      <c r="G132" s="177"/>
      <c r="H132" s="180">
        <v>12.35</v>
      </c>
      <c r="I132" s="181"/>
      <c r="J132" s="177"/>
      <c r="K132" s="177"/>
      <c r="L132" s="182"/>
      <c r="M132" s="183"/>
      <c r="N132" s="184"/>
      <c r="O132" s="184"/>
      <c r="P132" s="184"/>
      <c r="Q132" s="184"/>
      <c r="R132" s="184"/>
      <c r="S132" s="184"/>
      <c r="T132" s="185"/>
      <c r="AT132" s="186" t="s">
        <v>193</v>
      </c>
      <c r="AU132" s="186" t="s">
        <v>73</v>
      </c>
      <c r="AV132" s="10" t="s">
        <v>82</v>
      </c>
      <c r="AW132" s="10" t="s">
        <v>35</v>
      </c>
      <c r="AX132" s="10" t="s">
        <v>73</v>
      </c>
      <c r="AY132" s="186" t="s">
        <v>146</v>
      </c>
    </row>
    <row r="133" spans="2:65" s="12" customFormat="1" ht="11.25">
      <c r="B133" s="211"/>
      <c r="C133" s="212"/>
      <c r="D133" s="162" t="s">
        <v>193</v>
      </c>
      <c r="E133" s="213" t="s">
        <v>1</v>
      </c>
      <c r="F133" s="214" t="s">
        <v>587</v>
      </c>
      <c r="G133" s="212"/>
      <c r="H133" s="215">
        <v>58.15</v>
      </c>
      <c r="I133" s="216"/>
      <c r="J133" s="212"/>
      <c r="K133" s="212"/>
      <c r="L133" s="217"/>
      <c r="M133" s="218"/>
      <c r="N133" s="219"/>
      <c r="O133" s="219"/>
      <c r="P133" s="219"/>
      <c r="Q133" s="219"/>
      <c r="R133" s="219"/>
      <c r="S133" s="219"/>
      <c r="T133" s="220"/>
      <c r="AT133" s="221" t="s">
        <v>193</v>
      </c>
      <c r="AU133" s="221" t="s">
        <v>73</v>
      </c>
      <c r="AV133" s="12" t="s">
        <v>178</v>
      </c>
      <c r="AW133" s="12" t="s">
        <v>35</v>
      </c>
      <c r="AX133" s="12" t="s">
        <v>73</v>
      </c>
      <c r="AY133" s="221" t="s">
        <v>146</v>
      </c>
    </row>
    <row r="134" spans="2:65" s="9" customFormat="1" ht="11.25">
      <c r="B134" s="166"/>
      <c r="C134" s="167"/>
      <c r="D134" s="162" t="s">
        <v>193</v>
      </c>
      <c r="E134" s="168" t="s">
        <v>1</v>
      </c>
      <c r="F134" s="169" t="s">
        <v>588</v>
      </c>
      <c r="G134" s="167"/>
      <c r="H134" s="168" t="s">
        <v>1</v>
      </c>
      <c r="I134" s="170"/>
      <c r="J134" s="167"/>
      <c r="K134" s="167"/>
      <c r="L134" s="171"/>
      <c r="M134" s="172"/>
      <c r="N134" s="173"/>
      <c r="O134" s="173"/>
      <c r="P134" s="173"/>
      <c r="Q134" s="173"/>
      <c r="R134" s="173"/>
      <c r="S134" s="173"/>
      <c r="T134" s="174"/>
      <c r="AT134" s="175" t="s">
        <v>193</v>
      </c>
      <c r="AU134" s="175" t="s">
        <v>73</v>
      </c>
      <c r="AV134" s="9" t="s">
        <v>80</v>
      </c>
      <c r="AW134" s="9" t="s">
        <v>35</v>
      </c>
      <c r="AX134" s="9" t="s">
        <v>73</v>
      </c>
      <c r="AY134" s="175" t="s">
        <v>146</v>
      </c>
    </row>
    <row r="135" spans="2:65" s="10" customFormat="1" ht="11.25">
      <c r="B135" s="176"/>
      <c r="C135" s="177"/>
      <c r="D135" s="162" t="s">
        <v>193</v>
      </c>
      <c r="E135" s="178" t="s">
        <v>1</v>
      </c>
      <c r="F135" s="179" t="s">
        <v>589</v>
      </c>
      <c r="G135" s="177"/>
      <c r="H135" s="180">
        <v>6</v>
      </c>
      <c r="I135" s="181"/>
      <c r="J135" s="177"/>
      <c r="K135" s="177"/>
      <c r="L135" s="182"/>
      <c r="M135" s="183"/>
      <c r="N135" s="184"/>
      <c r="O135" s="184"/>
      <c r="P135" s="184"/>
      <c r="Q135" s="184"/>
      <c r="R135" s="184"/>
      <c r="S135" s="184"/>
      <c r="T135" s="185"/>
      <c r="AT135" s="186" t="s">
        <v>193</v>
      </c>
      <c r="AU135" s="186" t="s">
        <v>73</v>
      </c>
      <c r="AV135" s="10" t="s">
        <v>82</v>
      </c>
      <c r="AW135" s="10" t="s">
        <v>35</v>
      </c>
      <c r="AX135" s="10" t="s">
        <v>73</v>
      </c>
      <c r="AY135" s="186" t="s">
        <v>146</v>
      </c>
    </row>
    <row r="136" spans="2:65" s="10" customFormat="1" ht="11.25">
      <c r="B136" s="176"/>
      <c r="C136" s="177"/>
      <c r="D136" s="162" t="s">
        <v>193</v>
      </c>
      <c r="E136" s="178" t="s">
        <v>1</v>
      </c>
      <c r="F136" s="179" t="s">
        <v>590</v>
      </c>
      <c r="G136" s="177"/>
      <c r="H136" s="180">
        <v>15.2</v>
      </c>
      <c r="I136" s="181"/>
      <c r="J136" s="177"/>
      <c r="K136" s="177"/>
      <c r="L136" s="182"/>
      <c r="M136" s="183"/>
      <c r="N136" s="184"/>
      <c r="O136" s="184"/>
      <c r="P136" s="184"/>
      <c r="Q136" s="184"/>
      <c r="R136" s="184"/>
      <c r="S136" s="184"/>
      <c r="T136" s="185"/>
      <c r="AT136" s="186" t="s">
        <v>193</v>
      </c>
      <c r="AU136" s="186" t="s">
        <v>73</v>
      </c>
      <c r="AV136" s="10" t="s">
        <v>82</v>
      </c>
      <c r="AW136" s="10" t="s">
        <v>35</v>
      </c>
      <c r="AX136" s="10" t="s">
        <v>73</v>
      </c>
      <c r="AY136" s="186" t="s">
        <v>146</v>
      </c>
    </row>
    <row r="137" spans="2:65" s="10" customFormat="1" ht="11.25">
      <c r="B137" s="176"/>
      <c r="C137" s="177"/>
      <c r="D137" s="162" t="s">
        <v>193</v>
      </c>
      <c r="E137" s="178" t="s">
        <v>1</v>
      </c>
      <c r="F137" s="179" t="s">
        <v>618</v>
      </c>
      <c r="G137" s="177"/>
      <c r="H137" s="180">
        <v>5.2</v>
      </c>
      <c r="I137" s="181"/>
      <c r="J137" s="177"/>
      <c r="K137" s="177"/>
      <c r="L137" s="182"/>
      <c r="M137" s="183"/>
      <c r="N137" s="184"/>
      <c r="O137" s="184"/>
      <c r="P137" s="184"/>
      <c r="Q137" s="184"/>
      <c r="R137" s="184"/>
      <c r="S137" s="184"/>
      <c r="T137" s="185"/>
      <c r="AT137" s="186" t="s">
        <v>193</v>
      </c>
      <c r="AU137" s="186" t="s">
        <v>73</v>
      </c>
      <c r="AV137" s="10" t="s">
        <v>82</v>
      </c>
      <c r="AW137" s="10" t="s">
        <v>35</v>
      </c>
      <c r="AX137" s="10" t="s">
        <v>73</v>
      </c>
      <c r="AY137" s="186" t="s">
        <v>146</v>
      </c>
    </row>
    <row r="138" spans="2:65" s="12" customFormat="1" ht="11.25">
      <c r="B138" s="211"/>
      <c r="C138" s="212"/>
      <c r="D138" s="162" t="s">
        <v>193</v>
      </c>
      <c r="E138" s="213" t="s">
        <v>1</v>
      </c>
      <c r="F138" s="214" t="s">
        <v>587</v>
      </c>
      <c r="G138" s="212"/>
      <c r="H138" s="215">
        <v>26.4</v>
      </c>
      <c r="I138" s="216"/>
      <c r="J138" s="212"/>
      <c r="K138" s="212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193</v>
      </c>
      <c r="AU138" s="221" t="s">
        <v>73</v>
      </c>
      <c r="AV138" s="12" t="s">
        <v>178</v>
      </c>
      <c r="AW138" s="12" t="s">
        <v>35</v>
      </c>
      <c r="AX138" s="12" t="s">
        <v>73</v>
      </c>
      <c r="AY138" s="221" t="s">
        <v>146</v>
      </c>
    </row>
    <row r="139" spans="2:65" s="11" customFormat="1" ht="11.25">
      <c r="B139" s="200"/>
      <c r="C139" s="201"/>
      <c r="D139" s="162" t="s">
        <v>193</v>
      </c>
      <c r="E139" s="202" t="s">
        <v>1</v>
      </c>
      <c r="F139" s="203" t="s">
        <v>406</v>
      </c>
      <c r="G139" s="201"/>
      <c r="H139" s="204">
        <v>84.55</v>
      </c>
      <c r="I139" s="205"/>
      <c r="J139" s="201"/>
      <c r="K139" s="201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193</v>
      </c>
      <c r="AU139" s="210" t="s">
        <v>73</v>
      </c>
      <c r="AV139" s="11" t="s">
        <v>145</v>
      </c>
      <c r="AW139" s="11" t="s">
        <v>35</v>
      </c>
      <c r="AX139" s="11" t="s">
        <v>80</v>
      </c>
      <c r="AY139" s="210" t="s">
        <v>146</v>
      </c>
    </row>
    <row r="140" spans="2:65" s="1" customFormat="1" ht="22.5" customHeight="1">
      <c r="B140" s="31"/>
      <c r="C140" s="150" t="s">
        <v>229</v>
      </c>
      <c r="D140" s="150" t="s">
        <v>140</v>
      </c>
      <c r="E140" s="151" t="s">
        <v>416</v>
      </c>
      <c r="F140" s="152" t="s">
        <v>417</v>
      </c>
      <c r="G140" s="153" t="s">
        <v>253</v>
      </c>
      <c r="H140" s="154">
        <v>30</v>
      </c>
      <c r="I140" s="155"/>
      <c r="J140" s="156">
        <f>ROUND(I140*H140,2)</f>
        <v>0</v>
      </c>
      <c r="K140" s="152" t="s">
        <v>144</v>
      </c>
      <c r="L140" s="35"/>
      <c r="M140" s="157" t="s">
        <v>1</v>
      </c>
      <c r="N140" s="158" t="s">
        <v>44</v>
      </c>
      <c r="O140" s="57"/>
      <c r="P140" s="159">
        <f>O140*H140</f>
        <v>0</v>
      </c>
      <c r="Q140" s="159">
        <v>0</v>
      </c>
      <c r="R140" s="159">
        <f>Q140*H140</f>
        <v>0</v>
      </c>
      <c r="S140" s="159">
        <v>0</v>
      </c>
      <c r="T140" s="160">
        <f>S140*H140</f>
        <v>0</v>
      </c>
      <c r="AR140" s="14" t="s">
        <v>145</v>
      </c>
      <c r="AT140" s="14" t="s">
        <v>140</v>
      </c>
      <c r="AU140" s="14" t="s">
        <v>73</v>
      </c>
      <c r="AY140" s="14" t="s">
        <v>146</v>
      </c>
      <c r="BE140" s="161">
        <f>IF(N140="základní",J140,0)</f>
        <v>0</v>
      </c>
      <c r="BF140" s="161">
        <f>IF(N140="snížená",J140,0)</f>
        <v>0</v>
      </c>
      <c r="BG140" s="161">
        <f>IF(N140="zákl. přenesená",J140,0)</f>
        <v>0</v>
      </c>
      <c r="BH140" s="161">
        <f>IF(N140="sníž. přenesená",J140,0)</f>
        <v>0</v>
      </c>
      <c r="BI140" s="161">
        <f>IF(N140="nulová",J140,0)</f>
        <v>0</v>
      </c>
      <c r="BJ140" s="14" t="s">
        <v>80</v>
      </c>
      <c r="BK140" s="161">
        <f>ROUND(I140*H140,2)</f>
        <v>0</v>
      </c>
      <c r="BL140" s="14" t="s">
        <v>145</v>
      </c>
      <c r="BM140" s="14" t="s">
        <v>619</v>
      </c>
    </row>
    <row r="141" spans="2:65" s="1" customFormat="1" ht="19.5">
      <c r="B141" s="31"/>
      <c r="C141" s="32"/>
      <c r="D141" s="162" t="s">
        <v>148</v>
      </c>
      <c r="E141" s="32"/>
      <c r="F141" s="163" t="s">
        <v>419</v>
      </c>
      <c r="G141" s="32"/>
      <c r="H141" s="32"/>
      <c r="I141" s="109"/>
      <c r="J141" s="32"/>
      <c r="K141" s="32"/>
      <c r="L141" s="35"/>
      <c r="M141" s="164"/>
      <c r="N141" s="57"/>
      <c r="O141" s="57"/>
      <c r="P141" s="57"/>
      <c r="Q141" s="57"/>
      <c r="R141" s="57"/>
      <c r="S141" s="57"/>
      <c r="T141" s="58"/>
      <c r="AT141" s="14" t="s">
        <v>148</v>
      </c>
      <c r="AU141" s="14" t="s">
        <v>73</v>
      </c>
    </row>
    <row r="142" spans="2:65" s="1" customFormat="1" ht="39">
      <c r="B142" s="31"/>
      <c r="C142" s="32"/>
      <c r="D142" s="162" t="s">
        <v>150</v>
      </c>
      <c r="E142" s="32"/>
      <c r="F142" s="165" t="s">
        <v>620</v>
      </c>
      <c r="G142" s="32"/>
      <c r="H142" s="32"/>
      <c r="I142" s="109"/>
      <c r="J142" s="32"/>
      <c r="K142" s="32"/>
      <c r="L142" s="35"/>
      <c r="M142" s="164"/>
      <c r="N142" s="57"/>
      <c r="O142" s="57"/>
      <c r="P142" s="57"/>
      <c r="Q142" s="57"/>
      <c r="R142" s="57"/>
      <c r="S142" s="57"/>
      <c r="T142" s="58"/>
      <c r="AT142" s="14" t="s">
        <v>150</v>
      </c>
      <c r="AU142" s="14" t="s">
        <v>73</v>
      </c>
    </row>
    <row r="143" spans="2:65" s="1" customFormat="1" ht="22.5" customHeight="1">
      <c r="B143" s="31"/>
      <c r="C143" s="150" t="s">
        <v>242</v>
      </c>
      <c r="D143" s="150" t="s">
        <v>140</v>
      </c>
      <c r="E143" s="151" t="s">
        <v>621</v>
      </c>
      <c r="F143" s="152" t="s">
        <v>622</v>
      </c>
      <c r="G143" s="153" t="s">
        <v>253</v>
      </c>
      <c r="H143" s="154">
        <v>1.5</v>
      </c>
      <c r="I143" s="155"/>
      <c r="J143" s="156">
        <f>ROUND(I143*H143,2)</f>
        <v>0</v>
      </c>
      <c r="K143" s="152" t="s">
        <v>144</v>
      </c>
      <c r="L143" s="35"/>
      <c r="M143" s="157" t="s">
        <v>1</v>
      </c>
      <c r="N143" s="158" t="s">
        <v>44</v>
      </c>
      <c r="O143" s="57"/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AR143" s="14" t="s">
        <v>145</v>
      </c>
      <c r="AT143" s="14" t="s">
        <v>140</v>
      </c>
      <c r="AU143" s="14" t="s">
        <v>73</v>
      </c>
      <c r="AY143" s="14" t="s">
        <v>146</v>
      </c>
      <c r="BE143" s="161">
        <f>IF(N143="základní",J143,0)</f>
        <v>0</v>
      </c>
      <c r="BF143" s="161">
        <f>IF(N143="snížená",J143,0)</f>
        <v>0</v>
      </c>
      <c r="BG143" s="161">
        <f>IF(N143="zákl. přenesená",J143,0)</f>
        <v>0</v>
      </c>
      <c r="BH143" s="161">
        <f>IF(N143="sníž. přenesená",J143,0)</f>
        <v>0</v>
      </c>
      <c r="BI143" s="161">
        <f>IF(N143="nulová",J143,0)</f>
        <v>0</v>
      </c>
      <c r="BJ143" s="14" t="s">
        <v>80</v>
      </c>
      <c r="BK143" s="161">
        <f>ROUND(I143*H143,2)</f>
        <v>0</v>
      </c>
      <c r="BL143" s="14" t="s">
        <v>145</v>
      </c>
      <c r="BM143" s="14" t="s">
        <v>623</v>
      </c>
    </row>
    <row r="144" spans="2:65" s="1" customFormat="1" ht="29.25">
      <c r="B144" s="31"/>
      <c r="C144" s="32"/>
      <c r="D144" s="162" t="s">
        <v>148</v>
      </c>
      <c r="E144" s="32"/>
      <c r="F144" s="163" t="s">
        <v>624</v>
      </c>
      <c r="G144" s="32"/>
      <c r="H144" s="32"/>
      <c r="I144" s="109"/>
      <c r="J144" s="32"/>
      <c r="K144" s="32"/>
      <c r="L144" s="35"/>
      <c r="M144" s="164"/>
      <c r="N144" s="57"/>
      <c r="O144" s="57"/>
      <c r="P144" s="57"/>
      <c r="Q144" s="57"/>
      <c r="R144" s="57"/>
      <c r="S144" s="57"/>
      <c r="T144" s="58"/>
      <c r="AT144" s="14" t="s">
        <v>148</v>
      </c>
      <c r="AU144" s="14" t="s">
        <v>73</v>
      </c>
    </row>
    <row r="145" spans="2:65" s="1" customFormat="1" ht="22.5" customHeight="1">
      <c r="B145" s="31"/>
      <c r="C145" s="187" t="s">
        <v>214</v>
      </c>
      <c r="D145" s="187" t="s">
        <v>313</v>
      </c>
      <c r="E145" s="188" t="s">
        <v>464</v>
      </c>
      <c r="F145" s="189" t="s">
        <v>465</v>
      </c>
      <c r="G145" s="190" t="s">
        <v>174</v>
      </c>
      <c r="H145" s="191">
        <v>14.204000000000001</v>
      </c>
      <c r="I145" s="192"/>
      <c r="J145" s="193">
        <f>ROUND(I145*H145,2)</f>
        <v>0</v>
      </c>
      <c r="K145" s="189" t="s">
        <v>144</v>
      </c>
      <c r="L145" s="194"/>
      <c r="M145" s="195" t="s">
        <v>1</v>
      </c>
      <c r="N145" s="196" t="s">
        <v>44</v>
      </c>
      <c r="O145" s="57"/>
      <c r="P145" s="159">
        <f>O145*H145</f>
        <v>0</v>
      </c>
      <c r="Q145" s="159">
        <v>1</v>
      </c>
      <c r="R145" s="159">
        <f>Q145*H145</f>
        <v>14.204000000000001</v>
      </c>
      <c r="S145" s="159">
        <v>0</v>
      </c>
      <c r="T145" s="160">
        <f>S145*H145</f>
        <v>0</v>
      </c>
      <c r="AR145" s="14" t="s">
        <v>175</v>
      </c>
      <c r="AT145" s="14" t="s">
        <v>313</v>
      </c>
      <c r="AU145" s="14" t="s">
        <v>73</v>
      </c>
      <c r="AY145" s="14" t="s">
        <v>146</v>
      </c>
      <c r="BE145" s="161">
        <f>IF(N145="základní",J145,0)</f>
        <v>0</v>
      </c>
      <c r="BF145" s="161">
        <f>IF(N145="snížená",J145,0)</f>
        <v>0</v>
      </c>
      <c r="BG145" s="161">
        <f>IF(N145="zákl. přenesená",J145,0)</f>
        <v>0</v>
      </c>
      <c r="BH145" s="161">
        <f>IF(N145="sníž. přenesená",J145,0)</f>
        <v>0</v>
      </c>
      <c r="BI145" s="161">
        <f>IF(N145="nulová",J145,0)</f>
        <v>0</v>
      </c>
      <c r="BJ145" s="14" t="s">
        <v>80</v>
      </c>
      <c r="BK145" s="161">
        <f>ROUND(I145*H145,2)</f>
        <v>0</v>
      </c>
      <c r="BL145" s="14" t="s">
        <v>175</v>
      </c>
      <c r="BM145" s="14" t="s">
        <v>625</v>
      </c>
    </row>
    <row r="146" spans="2:65" s="1" customFormat="1" ht="11.25">
      <c r="B146" s="31"/>
      <c r="C146" s="32"/>
      <c r="D146" s="162" t="s">
        <v>148</v>
      </c>
      <c r="E146" s="32"/>
      <c r="F146" s="163" t="s">
        <v>465</v>
      </c>
      <c r="G146" s="32"/>
      <c r="H146" s="32"/>
      <c r="I146" s="109"/>
      <c r="J146" s="32"/>
      <c r="K146" s="32"/>
      <c r="L146" s="35"/>
      <c r="M146" s="164"/>
      <c r="N146" s="57"/>
      <c r="O146" s="57"/>
      <c r="P146" s="57"/>
      <c r="Q146" s="57"/>
      <c r="R146" s="57"/>
      <c r="S146" s="57"/>
      <c r="T146" s="58"/>
      <c r="AT146" s="14" t="s">
        <v>148</v>
      </c>
      <c r="AU146" s="14" t="s">
        <v>73</v>
      </c>
    </row>
    <row r="147" spans="2:65" s="1" customFormat="1" ht="22.5" customHeight="1">
      <c r="B147" s="31"/>
      <c r="C147" s="187" t="s">
        <v>257</v>
      </c>
      <c r="D147" s="187" t="s">
        <v>313</v>
      </c>
      <c r="E147" s="188" t="s">
        <v>461</v>
      </c>
      <c r="F147" s="189" t="s">
        <v>462</v>
      </c>
      <c r="G147" s="190" t="s">
        <v>174</v>
      </c>
      <c r="H147" s="191">
        <v>14.204000000000001</v>
      </c>
      <c r="I147" s="192"/>
      <c r="J147" s="193">
        <f>ROUND(I147*H147,2)</f>
        <v>0</v>
      </c>
      <c r="K147" s="189" t="s">
        <v>144</v>
      </c>
      <c r="L147" s="194"/>
      <c r="M147" s="195" t="s">
        <v>1</v>
      </c>
      <c r="N147" s="196" t="s">
        <v>44</v>
      </c>
      <c r="O147" s="57"/>
      <c r="P147" s="159">
        <f>O147*H147</f>
        <v>0</v>
      </c>
      <c r="Q147" s="159">
        <v>1</v>
      </c>
      <c r="R147" s="159">
        <f>Q147*H147</f>
        <v>14.204000000000001</v>
      </c>
      <c r="S147" s="159">
        <v>0</v>
      </c>
      <c r="T147" s="160">
        <f>S147*H147</f>
        <v>0</v>
      </c>
      <c r="AR147" s="14" t="s">
        <v>175</v>
      </c>
      <c r="AT147" s="14" t="s">
        <v>313</v>
      </c>
      <c r="AU147" s="14" t="s">
        <v>73</v>
      </c>
      <c r="AY147" s="14" t="s">
        <v>146</v>
      </c>
      <c r="BE147" s="161">
        <f>IF(N147="základní",J147,0)</f>
        <v>0</v>
      </c>
      <c r="BF147" s="161">
        <f>IF(N147="snížená",J147,0)</f>
        <v>0</v>
      </c>
      <c r="BG147" s="161">
        <f>IF(N147="zákl. přenesená",J147,0)</f>
        <v>0</v>
      </c>
      <c r="BH147" s="161">
        <f>IF(N147="sníž. přenesená",J147,0)</f>
        <v>0</v>
      </c>
      <c r="BI147" s="161">
        <f>IF(N147="nulová",J147,0)</f>
        <v>0</v>
      </c>
      <c r="BJ147" s="14" t="s">
        <v>80</v>
      </c>
      <c r="BK147" s="161">
        <f>ROUND(I147*H147,2)</f>
        <v>0</v>
      </c>
      <c r="BL147" s="14" t="s">
        <v>175</v>
      </c>
      <c r="BM147" s="14" t="s">
        <v>626</v>
      </c>
    </row>
    <row r="148" spans="2:65" s="1" customFormat="1" ht="11.25">
      <c r="B148" s="31"/>
      <c r="C148" s="32"/>
      <c r="D148" s="162" t="s">
        <v>148</v>
      </c>
      <c r="E148" s="32"/>
      <c r="F148" s="163" t="s">
        <v>462</v>
      </c>
      <c r="G148" s="32"/>
      <c r="H148" s="32"/>
      <c r="I148" s="109"/>
      <c r="J148" s="32"/>
      <c r="K148" s="32"/>
      <c r="L148" s="35"/>
      <c r="M148" s="164"/>
      <c r="N148" s="57"/>
      <c r="O148" s="57"/>
      <c r="P148" s="57"/>
      <c r="Q148" s="57"/>
      <c r="R148" s="57"/>
      <c r="S148" s="57"/>
      <c r="T148" s="58"/>
      <c r="AT148" s="14" t="s">
        <v>148</v>
      </c>
      <c r="AU148" s="14" t="s">
        <v>73</v>
      </c>
    </row>
    <row r="149" spans="2:65" s="1" customFormat="1" ht="22.5" customHeight="1">
      <c r="B149" s="31"/>
      <c r="C149" s="187" t="s">
        <v>460</v>
      </c>
      <c r="D149" s="187" t="s">
        <v>313</v>
      </c>
      <c r="E149" s="188" t="s">
        <v>457</v>
      </c>
      <c r="F149" s="189" t="s">
        <v>458</v>
      </c>
      <c r="G149" s="190" t="s">
        <v>174</v>
      </c>
      <c r="H149" s="191">
        <v>14.204000000000001</v>
      </c>
      <c r="I149" s="192"/>
      <c r="J149" s="193">
        <f>ROUND(I149*H149,2)</f>
        <v>0</v>
      </c>
      <c r="K149" s="189" t="s">
        <v>144</v>
      </c>
      <c r="L149" s="194"/>
      <c r="M149" s="195" t="s">
        <v>1</v>
      </c>
      <c r="N149" s="196" t="s">
        <v>44</v>
      </c>
      <c r="O149" s="57"/>
      <c r="P149" s="159">
        <f>O149*H149</f>
        <v>0</v>
      </c>
      <c r="Q149" s="159">
        <v>1</v>
      </c>
      <c r="R149" s="159">
        <f>Q149*H149</f>
        <v>14.204000000000001</v>
      </c>
      <c r="S149" s="159">
        <v>0</v>
      </c>
      <c r="T149" s="160">
        <f>S149*H149</f>
        <v>0</v>
      </c>
      <c r="AR149" s="14" t="s">
        <v>175</v>
      </c>
      <c r="AT149" s="14" t="s">
        <v>313</v>
      </c>
      <c r="AU149" s="14" t="s">
        <v>73</v>
      </c>
      <c r="AY149" s="14" t="s">
        <v>146</v>
      </c>
      <c r="BE149" s="161">
        <f>IF(N149="základní",J149,0)</f>
        <v>0</v>
      </c>
      <c r="BF149" s="161">
        <f>IF(N149="snížená",J149,0)</f>
        <v>0</v>
      </c>
      <c r="BG149" s="161">
        <f>IF(N149="zákl. přenesená",J149,0)</f>
        <v>0</v>
      </c>
      <c r="BH149" s="161">
        <f>IF(N149="sníž. přenesená",J149,0)</f>
        <v>0</v>
      </c>
      <c r="BI149" s="161">
        <f>IF(N149="nulová",J149,0)</f>
        <v>0</v>
      </c>
      <c r="BJ149" s="14" t="s">
        <v>80</v>
      </c>
      <c r="BK149" s="161">
        <f>ROUND(I149*H149,2)</f>
        <v>0</v>
      </c>
      <c r="BL149" s="14" t="s">
        <v>175</v>
      </c>
      <c r="BM149" s="14" t="s">
        <v>627</v>
      </c>
    </row>
    <row r="150" spans="2:65" s="1" customFormat="1" ht="11.25">
      <c r="B150" s="31"/>
      <c r="C150" s="32"/>
      <c r="D150" s="162" t="s">
        <v>148</v>
      </c>
      <c r="E150" s="32"/>
      <c r="F150" s="163" t="s">
        <v>458</v>
      </c>
      <c r="G150" s="32"/>
      <c r="H150" s="32"/>
      <c r="I150" s="109"/>
      <c r="J150" s="32"/>
      <c r="K150" s="32"/>
      <c r="L150" s="35"/>
      <c r="M150" s="164"/>
      <c r="N150" s="57"/>
      <c r="O150" s="57"/>
      <c r="P150" s="57"/>
      <c r="Q150" s="57"/>
      <c r="R150" s="57"/>
      <c r="S150" s="57"/>
      <c r="T150" s="58"/>
      <c r="AT150" s="14" t="s">
        <v>148</v>
      </c>
      <c r="AU150" s="14" t="s">
        <v>73</v>
      </c>
    </row>
    <row r="151" spans="2:65" s="1" customFormat="1" ht="22.5" customHeight="1">
      <c r="B151" s="31"/>
      <c r="C151" s="187" t="s">
        <v>8</v>
      </c>
      <c r="D151" s="187" t="s">
        <v>313</v>
      </c>
      <c r="E151" s="188" t="s">
        <v>628</v>
      </c>
      <c r="F151" s="189" t="s">
        <v>629</v>
      </c>
      <c r="G151" s="190" t="s">
        <v>253</v>
      </c>
      <c r="H151" s="191">
        <v>20</v>
      </c>
      <c r="I151" s="192"/>
      <c r="J151" s="193">
        <f>ROUND(I151*H151,2)</f>
        <v>0</v>
      </c>
      <c r="K151" s="189" t="s">
        <v>144</v>
      </c>
      <c r="L151" s="194"/>
      <c r="M151" s="195" t="s">
        <v>1</v>
      </c>
      <c r="N151" s="196" t="s">
        <v>44</v>
      </c>
      <c r="O151" s="57"/>
      <c r="P151" s="159">
        <f>O151*H151</f>
        <v>0</v>
      </c>
      <c r="Q151" s="159">
        <v>0</v>
      </c>
      <c r="R151" s="159">
        <f>Q151*H151</f>
        <v>0</v>
      </c>
      <c r="S151" s="159">
        <v>0</v>
      </c>
      <c r="T151" s="160">
        <f>S151*H151</f>
        <v>0</v>
      </c>
      <c r="AR151" s="14" t="s">
        <v>175</v>
      </c>
      <c r="AT151" s="14" t="s">
        <v>313</v>
      </c>
      <c r="AU151" s="14" t="s">
        <v>73</v>
      </c>
      <c r="AY151" s="14" t="s">
        <v>146</v>
      </c>
      <c r="BE151" s="161">
        <f>IF(N151="základní",J151,0)</f>
        <v>0</v>
      </c>
      <c r="BF151" s="161">
        <f>IF(N151="snížená",J151,0)</f>
        <v>0</v>
      </c>
      <c r="BG151" s="161">
        <f>IF(N151="zákl. přenesená",J151,0)</f>
        <v>0</v>
      </c>
      <c r="BH151" s="161">
        <f>IF(N151="sníž. přenesená",J151,0)</f>
        <v>0</v>
      </c>
      <c r="BI151" s="161">
        <f>IF(N151="nulová",J151,0)</f>
        <v>0</v>
      </c>
      <c r="BJ151" s="14" t="s">
        <v>80</v>
      </c>
      <c r="BK151" s="161">
        <f>ROUND(I151*H151,2)</f>
        <v>0</v>
      </c>
      <c r="BL151" s="14" t="s">
        <v>175</v>
      </c>
      <c r="BM151" s="14" t="s">
        <v>630</v>
      </c>
    </row>
    <row r="152" spans="2:65" s="1" customFormat="1" ht="11.25">
      <c r="B152" s="31"/>
      <c r="C152" s="32"/>
      <c r="D152" s="162" t="s">
        <v>148</v>
      </c>
      <c r="E152" s="32"/>
      <c r="F152" s="163" t="s">
        <v>629</v>
      </c>
      <c r="G152" s="32"/>
      <c r="H152" s="32"/>
      <c r="I152" s="109"/>
      <c r="J152" s="32"/>
      <c r="K152" s="32"/>
      <c r="L152" s="35"/>
      <c r="M152" s="164"/>
      <c r="N152" s="57"/>
      <c r="O152" s="57"/>
      <c r="P152" s="57"/>
      <c r="Q152" s="57"/>
      <c r="R152" s="57"/>
      <c r="S152" s="57"/>
      <c r="T152" s="58"/>
      <c r="AT152" s="14" t="s">
        <v>148</v>
      </c>
      <c r="AU152" s="14" t="s">
        <v>73</v>
      </c>
    </row>
    <row r="153" spans="2:65" s="1" customFormat="1" ht="22.5" customHeight="1">
      <c r="B153" s="31"/>
      <c r="C153" s="187" t="s">
        <v>274</v>
      </c>
      <c r="D153" s="187" t="s">
        <v>313</v>
      </c>
      <c r="E153" s="188" t="s">
        <v>631</v>
      </c>
      <c r="F153" s="189" t="s">
        <v>632</v>
      </c>
      <c r="G153" s="190" t="s">
        <v>190</v>
      </c>
      <c r="H153" s="191">
        <v>1.3</v>
      </c>
      <c r="I153" s="192"/>
      <c r="J153" s="193">
        <f>ROUND(I153*H153,2)</f>
        <v>0</v>
      </c>
      <c r="K153" s="189" t="s">
        <v>144</v>
      </c>
      <c r="L153" s="194"/>
      <c r="M153" s="195" t="s">
        <v>1</v>
      </c>
      <c r="N153" s="196" t="s">
        <v>44</v>
      </c>
      <c r="O153" s="57"/>
      <c r="P153" s="159">
        <f>O153*H153</f>
        <v>0</v>
      </c>
      <c r="Q153" s="159">
        <v>2.4289999999999998</v>
      </c>
      <c r="R153" s="159">
        <f>Q153*H153</f>
        <v>3.1576999999999997</v>
      </c>
      <c r="S153" s="159">
        <v>0</v>
      </c>
      <c r="T153" s="160">
        <f>S153*H153</f>
        <v>0</v>
      </c>
      <c r="AR153" s="14" t="s">
        <v>175</v>
      </c>
      <c r="AT153" s="14" t="s">
        <v>313</v>
      </c>
      <c r="AU153" s="14" t="s">
        <v>73</v>
      </c>
      <c r="AY153" s="14" t="s">
        <v>146</v>
      </c>
      <c r="BE153" s="161">
        <f>IF(N153="základní",J153,0)</f>
        <v>0</v>
      </c>
      <c r="BF153" s="161">
        <f>IF(N153="snížená",J153,0)</f>
        <v>0</v>
      </c>
      <c r="BG153" s="161">
        <f>IF(N153="zákl. přenesená",J153,0)</f>
        <v>0</v>
      </c>
      <c r="BH153" s="161">
        <f>IF(N153="sníž. přenesená",J153,0)</f>
        <v>0</v>
      </c>
      <c r="BI153" s="161">
        <f>IF(N153="nulová",J153,0)</f>
        <v>0</v>
      </c>
      <c r="BJ153" s="14" t="s">
        <v>80</v>
      </c>
      <c r="BK153" s="161">
        <f>ROUND(I153*H153,2)</f>
        <v>0</v>
      </c>
      <c r="BL153" s="14" t="s">
        <v>175</v>
      </c>
      <c r="BM153" s="14" t="s">
        <v>633</v>
      </c>
    </row>
    <row r="154" spans="2:65" s="1" customFormat="1" ht="11.25">
      <c r="B154" s="31"/>
      <c r="C154" s="32"/>
      <c r="D154" s="162" t="s">
        <v>148</v>
      </c>
      <c r="E154" s="32"/>
      <c r="F154" s="163" t="s">
        <v>632</v>
      </c>
      <c r="G154" s="32"/>
      <c r="H154" s="32"/>
      <c r="I154" s="109"/>
      <c r="J154" s="32"/>
      <c r="K154" s="32"/>
      <c r="L154" s="35"/>
      <c r="M154" s="164"/>
      <c r="N154" s="57"/>
      <c r="O154" s="57"/>
      <c r="P154" s="57"/>
      <c r="Q154" s="57"/>
      <c r="R154" s="57"/>
      <c r="S154" s="57"/>
      <c r="T154" s="58"/>
      <c r="AT154" s="14" t="s">
        <v>148</v>
      </c>
      <c r="AU154" s="14" t="s">
        <v>73</v>
      </c>
    </row>
    <row r="155" spans="2:65" s="1" customFormat="1" ht="22.5" customHeight="1">
      <c r="B155" s="31"/>
      <c r="C155" s="187" t="s">
        <v>250</v>
      </c>
      <c r="D155" s="187" t="s">
        <v>313</v>
      </c>
      <c r="E155" s="188" t="s">
        <v>634</v>
      </c>
      <c r="F155" s="189" t="s">
        <v>635</v>
      </c>
      <c r="G155" s="190" t="s">
        <v>155</v>
      </c>
      <c r="H155" s="191">
        <v>21</v>
      </c>
      <c r="I155" s="192"/>
      <c r="J155" s="193">
        <f>ROUND(I155*H155,2)</f>
        <v>0</v>
      </c>
      <c r="K155" s="189" t="s">
        <v>144</v>
      </c>
      <c r="L155" s="194"/>
      <c r="M155" s="195" t="s">
        <v>1</v>
      </c>
      <c r="N155" s="196" t="s">
        <v>44</v>
      </c>
      <c r="O155" s="57"/>
      <c r="P155" s="159">
        <f>O155*H155</f>
        <v>0</v>
      </c>
      <c r="Q155" s="159">
        <v>5.8999999999999997E-2</v>
      </c>
      <c r="R155" s="159">
        <f>Q155*H155</f>
        <v>1.2389999999999999</v>
      </c>
      <c r="S155" s="159">
        <v>0</v>
      </c>
      <c r="T155" s="160">
        <f>S155*H155</f>
        <v>0</v>
      </c>
      <c r="AR155" s="14" t="s">
        <v>175</v>
      </c>
      <c r="AT155" s="14" t="s">
        <v>313</v>
      </c>
      <c r="AU155" s="14" t="s">
        <v>73</v>
      </c>
      <c r="AY155" s="14" t="s">
        <v>146</v>
      </c>
      <c r="BE155" s="161">
        <f>IF(N155="základní",J155,0)</f>
        <v>0</v>
      </c>
      <c r="BF155" s="161">
        <f>IF(N155="snížená",J155,0)</f>
        <v>0</v>
      </c>
      <c r="BG155" s="161">
        <f>IF(N155="zákl. přenesená",J155,0)</f>
        <v>0</v>
      </c>
      <c r="BH155" s="161">
        <f>IF(N155="sníž. přenesená",J155,0)</f>
        <v>0</v>
      </c>
      <c r="BI155" s="161">
        <f>IF(N155="nulová",J155,0)</f>
        <v>0</v>
      </c>
      <c r="BJ155" s="14" t="s">
        <v>80</v>
      </c>
      <c r="BK155" s="161">
        <f>ROUND(I155*H155,2)</f>
        <v>0</v>
      </c>
      <c r="BL155" s="14" t="s">
        <v>175</v>
      </c>
      <c r="BM155" s="14" t="s">
        <v>636</v>
      </c>
    </row>
    <row r="156" spans="2:65" s="1" customFormat="1" ht="11.25">
      <c r="B156" s="31"/>
      <c r="C156" s="32"/>
      <c r="D156" s="162" t="s">
        <v>148</v>
      </c>
      <c r="E156" s="32"/>
      <c r="F156" s="163" t="s">
        <v>635</v>
      </c>
      <c r="G156" s="32"/>
      <c r="H156" s="32"/>
      <c r="I156" s="109"/>
      <c r="J156" s="32"/>
      <c r="K156" s="32"/>
      <c r="L156" s="35"/>
      <c r="M156" s="197"/>
      <c r="N156" s="198"/>
      <c r="O156" s="198"/>
      <c r="P156" s="198"/>
      <c r="Q156" s="198"/>
      <c r="R156" s="198"/>
      <c r="S156" s="198"/>
      <c r="T156" s="199"/>
      <c r="AT156" s="14" t="s">
        <v>148</v>
      </c>
      <c r="AU156" s="14" t="s">
        <v>73</v>
      </c>
    </row>
    <row r="157" spans="2:65" s="1" customFormat="1" ht="6.95" customHeight="1">
      <c r="B157" s="43"/>
      <c r="C157" s="44"/>
      <c r="D157" s="44"/>
      <c r="E157" s="44"/>
      <c r="F157" s="44"/>
      <c r="G157" s="44"/>
      <c r="H157" s="44"/>
      <c r="I157" s="131"/>
      <c r="J157" s="44"/>
      <c r="K157" s="44"/>
      <c r="L157" s="35"/>
    </row>
  </sheetData>
  <sheetProtection algorithmName="SHA-512" hashValue="2Nu3klF0Wt6/4udJmAx+X6w3gG5CFdWMWjJYXhsdhc/OzA1ltUI5pEnbKOV9BkgmaFq/lFqbere5vNf9K+FS/g==" saltValue="7dDz4ARHJ04v4Zh5wmpm7uqS1gW+ZWilDSfWyDuhjDRvt74jMqc8Nf5KG4PaTeRmbvy9vpnWQsJK3Z2zdHtZgw==" spinCount="100000" sheet="1" objects="1" scenarios="1" formatColumns="0" formatRows="0" autoFilter="0"/>
  <autoFilter ref="C84:K156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2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4" t="s">
        <v>110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7"/>
      <c r="AT3" s="14" t="s">
        <v>82</v>
      </c>
    </row>
    <row r="4" spans="2:46" ht="24.95" customHeight="1">
      <c r="B4" s="17"/>
      <c r="D4" s="107" t="s">
        <v>117</v>
      </c>
      <c r="L4" s="17"/>
      <c r="M4" s="2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108" t="s">
        <v>16</v>
      </c>
      <c r="L6" s="17"/>
    </row>
    <row r="7" spans="2:46" ht="16.5" customHeight="1">
      <c r="B7" s="17"/>
      <c r="E7" s="267" t="str">
        <f>'Rekapitulace stavby'!K6</f>
        <v>Oprava traťového úseku Hazlov - Aš (km 26,500 - 27,150)</v>
      </c>
      <c r="F7" s="268"/>
      <c r="G7" s="268"/>
      <c r="H7" s="268"/>
      <c r="L7" s="17"/>
    </row>
    <row r="8" spans="2:46" ht="12" customHeight="1">
      <c r="B8" s="17"/>
      <c r="D8" s="108" t="s">
        <v>118</v>
      </c>
      <c r="L8" s="17"/>
    </row>
    <row r="9" spans="2:46" s="1" customFormat="1" ht="16.5" customHeight="1">
      <c r="B9" s="35"/>
      <c r="E9" s="267" t="s">
        <v>476</v>
      </c>
      <c r="F9" s="269"/>
      <c r="G9" s="269"/>
      <c r="H9" s="269"/>
      <c r="I9" s="109"/>
      <c r="L9" s="35"/>
    </row>
    <row r="10" spans="2:46" s="1" customFormat="1" ht="12" customHeight="1">
      <c r="B10" s="35"/>
      <c r="D10" s="108" t="s">
        <v>120</v>
      </c>
      <c r="I10" s="109"/>
      <c r="L10" s="35"/>
    </row>
    <row r="11" spans="2:46" s="1" customFormat="1" ht="36.950000000000003" customHeight="1">
      <c r="B11" s="35"/>
      <c r="E11" s="270" t="s">
        <v>637</v>
      </c>
      <c r="F11" s="269"/>
      <c r="G11" s="269"/>
      <c r="H11" s="269"/>
      <c r="I11" s="109"/>
      <c r="L11" s="35"/>
    </row>
    <row r="12" spans="2:46" s="1" customFormat="1" ht="11.25">
      <c r="B12" s="35"/>
      <c r="I12" s="109"/>
      <c r="L12" s="35"/>
    </row>
    <row r="13" spans="2:46" s="1" customFormat="1" ht="12" customHeight="1">
      <c r="B13" s="35"/>
      <c r="D13" s="108" t="s">
        <v>18</v>
      </c>
      <c r="F13" s="14" t="s">
        <v>1</v>
      </c>
      <c r="I13" s="110" t="s">
        <v>19</v>
      </c>
      <c r="J13" s="14" t="s">
        <v>1</v>
      </c>
      <c r="L13" s="35"/>
    </row>
    <row r="14" spans="2:46" s="1" customFormat="1" ht="12" customHeight="1">
      <c r="B14" s="35"/>
      <c r="D14" s="108" t="s">
        <v>20</v>
      </c>
      <c r="F14" s="14" t="s">
        <v>21</v>
      </c>
      <c r="I14" s="110" t="s">
        <v>22</v>
      </c>
      <c r="J14" s="111" t="str">
        <f>'Rekapitulace stavby'!AN8</f>
        <v>18. 4. 2019</v>
      </c>
      <c r="L14" s="35"/>
    </row>
    <row r="15" spans="2:46" s="1" customFormat="1" ht="10.9" customHeight="1">
      <c r="B15" s="35"/>
      <c r="I15" s="109"/>
      <c r="L15" s="35"/>
    </row>
    <row r="16" spans="2:46" s="1" customFormat="1" ht="12" customHeight="1">
      <c r="B16" s="35"/>
      <c r="D16" s="108" t="s">
        <v>24</v>
      </c>
      <c r="I16" s="110" t="s">
        <v>25</v>
      </c>
      <c r="J16" s="14" t="s">
        <v>26</v>
      </c>
      <c r="L16" s="35"/>
    </row>
    <row r="17" spans="2:12" s="1" customFormat="1" ht="18" customHeight="1">
      <c r="B17" s="35"/>
      <c r="E17" s="14" t="s">
        <v>28</v>
      </c>
      <c r="I17" s="110" t="s">
        <v>29</v>
      </c>
      <c r="J17" s="14" t="s">
        <v>30</v>
      </c>
      <c r="L17" s="35"/>
    </row>
    <row r="18" spans="2:12" s="1" customFormat="1" ht="6.95" customHeight="1">
      <c r="B18" s="35"/>
      <c r="I18" s="109"/>
      <c r="L18" s="35"/>
    </row>
    <row r="19" spans="2:12" s="1" customFormat="1" ht="12" customHeight="1">
      <c r="B19" s="35"/>
      <c r="D19" s="108" t="s">
        <v>31</v>
      </c>
      <c r="I19" s="110" t="s">
        <v>25</v>
      </c>
      <c r="J19" s="27" t="str">
        <f>'Rekapitulace stavby'!AN13</f>
        <v>Vyplň údaj</v>
      </c>
      <c r="L19" s="35"/>
    </row>
    <row r="20" spans="2:12" s="1" customFormat="1" ht="18" customHeight="1">
      <c r="B20" s="35"/>
      <c r="E20" s="271" t="str">
        <f>'Rekapitulace stavby'!E14</f>
        <v>Vyplň údaj</v>
      </c>
      <c r="F20" s="272"/>
      <c r="G20" s="272"/>
      <c r="H20" s="272"/>
      <c r="I20" s="110" t="s">
        <v>29</v>
      </c>
      <c r="J20" s="27" t="str">
        <f>'Rekapitulace stavby'!AN14</f>
        <v>Vyplň údaj</v>
      </c>
      <c r="L20" s="35"/>
    </row>
    <row r="21" spans="2:12" s="1" customFormat="1" ht="6.95" customHeight="1">
      <c r="B21" s="35"/>
      <c r="I21" s="109"/>
      <c r="L21" s="35"/>
    </row>
    <row r="22" spans="2:12" s="1" customFormat="1" ht="12" customHeight="1">
      <c r="B22" s="35"/>
      <c r="D22" s="108" t="s">
        <v>33</v>
      </c>
      <c r="I22" s="110" t="s">
        <v>25</v>
      </c>
      <c r="J22" s="14" t="str">
        <f>IF('Rekapitulace stavby'!AN16="","",'Rekapitulace stavby'!AN16)</f>
        <v/>
      </c>
      <c r="L22" s="35"/>
    </row>
    <row r="23" spans="2:12" s="1" customFormat="1" ht="18" customHeight="1">
      <c r="B23" s="35"/>
      <c r="E23" s="14" t="str">
        <f>IF('Rekapitulace stavby'!E17="","",'Rekapitulace stavby'!E17)</f>
        <v xml:space="preserve"> </v>
      </c>
      <c r="I23" s="110" t="s">
        <v>29</v>
      </c>
      <c r="J23" s="14" t="str">
        <f>IF('Rekapitulace stavby'!AN17="","",'Rekapitulace stavby'!AN17)</f>
        <v/>
      </c>
      <c r="L23" s="35"/>
    </row>
    <row r="24" spans="2:12" s="1" customFormat="1" ht="6.95" customHeight="1">
      <c r="B24" s="35"/>
      <c r="I24" s="109"/>
      <c r="L24" s="35"/>
    </row>
    <row r="25" spans="2:12" s="1" customFormat="1" ht="12" customHeight="1">
      <c r="B25" s="35"/>
      <c r="D25" s="108" t="s">
        <v>36</v>
      </c>
      <c r="I25" s="110" t="s">
        <v>25</v>
      </c>
      <c r="J25" s="14" t="s">
        <v>1</v>
      </c>
      <c r="L25" s="35"/>
    </row>
    <row r="26" spans="2:12" s="1" customFormat="1" ht="18" customHeight="1">
      <c r="B26" s="35"/>
      <c r="E26" s="14" t="s">
        <v>37</v>
      </c>
      <c r="I26" s="110" t="s">
        <v>29</v>
      </c>
      <c r="J26" s="14" t="s">
        <v>1</v>
      </c>
      <c r="L26" s="35"/>
    </row>
    <row r="27" spans="2:12" s="1" customFormat="1" ht="6.95" customHeight="1">
      <c r="B27" s="35"/>
      <c r="I27" s="109"/>
      <c r="L27" s="35"/>
    </row>
    <row r="28" spans="2:12" s="1" customFormat="1" ht="12" customHeight="1">
      <c r="B28" s="35"/>
      <c r="D28" s="108" t="s">
        <v>38</v>
      </c>
      <c r="I28" s="109"/>
      <c r="L28" s="35"/>
    </row>
    <row r="29" spans="2:12" s="7" customFormat="1" ht="16.5" customHeight="1">
      <c r="B29" s="112"/>
      <c r="E29" s="273" t="s">
        <v>1</v>
      </c>
      <c r="F29" s="273"/>
      <c r="G29" s="273"/>
      <c r="H29" s="273"/>
      <c r="I29" s="113"/>
      <c r="L29" s="112"/>
    </row>
    <row r="30" spans="2:12" s="1" customFormat="1" ht="6.95" customHeight="1">
      <c r="B30" s="35"/>
      <c r="I30" s="109"/>
      <c r="L30" s="35"/>
    </row>
    <row r="31" spans="2:12" s="1" customFormat="1" ht="6.95" customHeight="1">
      <c r="B31" s="35"/>
      <c r="D31" s="53"/>
      <c r="E31" s="53"/>
      <c r="F31" s="53"/>
      <c r="G31" s="53"/>
      <c r="H31" s="53"/>
      <c r="I31" s="114"/>
      <c r="J31" s="53"/>
      <c r="K31" s="53"/>
      <c r="L31" s="35"/>
    </row>
    <row r="32" spans="2:12" s="1" customFormat="1" ht="25.35" customHeight="1">
      <c r="B32" s="35"/>
      <c r="D32" s="115" t="s">
        <v>39</v>
      </c>
      <c r="I32" s="109"/>
      <c r="J32" s="116">
        <f>ROUND(J85, 2)</f>
        <v>0</v>
      </c>
      <c r="L32" s="35"/>
    </row>
    <row r="33" spans="2:12" s="1" customFormat="1" ht="6.95" customHeight="1">
      <c r="B33" s="35"/>
      <c r="D33" s="53"/>
      <c r="E33" s="53"/>
      <c r="F33" s="53"/>
      <c r="G33" s="53"/>
      <c r="H33" s="53"/>
      <c r="I33" s="114"/>
      <c r="J33" s="53"/>
      <c r="K33" s="53"/>
      <c r="L33" s="35"/>
    </row>
    <row r="34" spans="2:12" s="1" customFormat="1" ht="14.45" customHeight="1">
      <c r="B34" s="35"/>
      <c r="F34" s="117" t="s">
        <v>41</v>
      </c>
      <c r="I34" s="118" t="s">
        <v>40</v>
      </c>
      <c r="J34" s="117" t="s">
        <v>42</v>
      </c>
      <c r="L34" s="35"/>
    </row>
    <row r="35" spans="2:12" s="1" customFormat="1" ht="14.45" customHeight="1">
      <c r="B35" s="35"/>
      <c r="D35" s="108" t="s">
        <v>43</v>
      </c>
      <c r="E35" s="108" t="s">
        <v>44</v>
      </c>
      <c r="F35" s="119">
        <f>ROUND((SUM(BE85:BE91)),  2)</f>
        <v>0</v>
      </c>
      <c r="I35" s="120">
        <v>0.21</v>
      </c>
      <c r="J35" s="119">
        <f>ROUND(((SUM(BE85:BE91))*I35),  2)</f>
        <v>0</v>
      </c>
      <c r="L35" s="35"/>
    </row>
    <row r="36" spans="2:12" s="1" customFormat="1" ht="14.45" customHeight="1">
      <c r="B36" s="35"/>
      <c r="E36" s="108" t="s">
        <v>45</v>
      </c>
      <c r="F36" s="119">
        <f>ROUND((SUM(BF85:BF91)),  2)</f>
        <v>0</v>
      </c>
      <c r="I36" s="120">
        <v>0.15</v>
      </c>
      <c r="J36" s="119">
        <f>ROUND(((SUM(BF85:BF91))*I36),  2)</f>
        <v>0</v>
      </c>
      <c r="L36" s="35"/>
    </row>
    <row r="37" spans="2:12" s="1" customFormat="1" ht="14.45" hidden="1" customHeight="1">
      <c r="B37" s="35"/>
      <c r="E37" s="108" t="s">
        <v>46</v>
      </c>
      <c r="F37" s="119">
        <f>ROUND((SUM(BG85:BG91)),  2)</f>
        <v>0</v>
      </c>
      <c r="I37" s="120">
        <v>0.21</v>
      </c>
      <c r="J37" s="119">
        <f>0</f>
        <v>0</v>
      </c>
      <c r="L37" s="35"/>
    </row>
    <row r="38" spans="2:12" s="1" customFormat="1" ht="14.45" hidden="1" customHeight="1">
      <c r="B38" s="35"/>
      <c r="E38" s="108" t="s">
        <v>47</v>
      </c>
      <c r="F38" s="119">
        <f>ROUND((SUM(BH85:BH91)),  2)</f>
        <v>0</v>
      </c>
      <c r="I38" s="120">
        <v>0.15</v>
      </c>
      <c r="J38" s="119">
        <f>0</f>
        <v>0</v>
      </c>
      <c r="L38" s="35"/>
    </row>
    <row r="39" spans="2:12" s="1" customFormat="1" ht="14.45" hidden="1" customHeight="1">
      <c r="B39" s="35"/>
      <c r="E39" s="108" t="s">
        <v>48</v>
      </c>
      <c r="F39" s="119">
        <f>ROUND((SUM(BI85:BI91)),  2)</f>
        <v>0</v>
      </c>
      <c r="I39" s="120">
        <v>0</v>
      </c>
      <c r="J39" s="119">
        <f>0</f>
        <v>0</v>
      </c>
      <c r="L39" s="35"/>
    </row>
    <row r="40" spans="2:12" s="1" customFormat="1" ht="6.95" customHeight="1">
      <c r="B40" s="35"/>
      <c r="I40" s="109"/>
      <c r="L40" s="35"/>
    </row>
    <row r="41" spans="2:12" s="1" customFormat="1" ht="25.35" customHeight="1">
      <c r="B41" s="35"/>
      <c r="C41" s="121"/>
      <c r="D41" s="122" t="s">
        <v>49</v>
      </c>
      <c r="E41" s="123"/>
      <c r="F41" s="123"/>
      <c r="G41" s="124" t="s">
        <v>50</v>
      </c>
      <c r="H41" s="125" t="s">
        <v>51</v>
      </c>
      <c r="I41" s="126"/>
      <c r="J41" s="127">
        <f>SUM(J32:J39)</f>
        <v>0</v>
      </c>
      <c r="K41" s="128"/>
      <c r="L41" s="35"/>
    </row>
    <row r="42" spans="2:12" s="1" customFormat="1" ht="14.45" customHeight="1">
      <c r="B42" s="129"/>
      <c r="C42" s="130"/>
      <c r="D42" s="130"/>
      <c r="E42" s="130"/>
      <c r="F42" s="130"/>
      <c r="G42" s="130"/>
      <c r="H42" s="130"/>
      <c r="I42" s="131"/>
      <c r="J42" s="130"/>
      <c r="K42" s="130"/>
      <c r="L42" s="35"/>
    </row>
    <row r="46" spans="2:12" s="1" customFormat="1" ht="6.95" customHeight="1">
      <c r="B46" s="132"/>
      <c r="C46" s="133"/>
      <c r="D46" s="133"/>
      <c r="E46" s="133"/>
      <c r="F46" s="133"/>
      <c r="G46" s="133"/>
      <c r="H46" s="133"/>
      <c r="I46" s="134"/>
      <c r="J46" s="133"/>
      <c r="K46" s="133"/>
      <c r="L46" s="35"/>
    </row>
    <row r="47" spans="2:12" s="1" customFormat="1" ht="24.95" customHeight="1">
      <c r="B47" s="31"/>
      <c r="C47" s="20" t="s">
        <v>122</v>
      </c>
      <c r="D47" s="32"/>
      <c r="E47" s="32"/>
      <c r="F47" s="32"/>
      <c r="G47" s="32"/>
      <c r="H47" s="32"/>
      <c r="I47" s="109"/>
      <c r="J47" s="32"/>
      <c r="K47" s="32"/>
      <c r="L47" s="35"/>
    </row>
    <row r="48" spans="2:12" s="1" customFormat="1" ht="6.95" customHeight="1">
      <c r="B48" s="31"/>
      <c r="C48" s="32"/>
      <c r="D48" s="32"/>
      <c r="E48" s="32"/>
      <c r="F48" s="32"/>
      <c r="G48" s="32"/>
      <c r="H48" s="32"/>
      <c r="I48" s="109"/>
      <c r="J48" s="32"/>
      <c r="K48" s="32"/>
      <c r="L48" s="35"/>
    </row>
    <row r="49" spans="2:47" s="1" customFormat="1" ht="12" customHeight="1">
      <c r="B49" s="31"/>
      <c r="C49" s="26" t="s">
        <v>16</v>
      </c>
      <c r="D49" s="32"/>
      <c r="E49" s="32"/>
      <c r="F49" s="32"/>
      <c r="G49" s="32"/>
      <c r="H49" s="32"/>
      <c r="I49" s="109"/>
      <c r="J49" s="32"/>
      <c r="K49" s="32"/>
      <c r="L49" s="35"/>
    </row>
    <row r="50" spans="2:47" s="1" customFormat="1" ht="16.5" customHeight="1">
      <c r="B50" s="31"/>
      <c r="C50" s="32"/>
      <c r="D50" s="32"/>
      <c r="E50" s="274" t="str">
        <f>E7</f>
        <v>Oprava traťového úseku Hazlov - Aš (km 26,500 - 27,150)</v>
      </c>
      <c r="F50" s="275"/>
      <c r="G50" s="275"/>
      <c r="H50" s="275"/>
      <c r="I50" s="109"/>
      <c r="J50" s="32"/>
      <c r="K50" s="32"/>
      <c r="L50" s="35"/>
    </row>
    <row r="51" spans="2:47" ht="12" customHeight="1">
      <c r="B51" s="18"/>
      <c r="C51" s="26" t="s">
        <v>118</v>
      </c>
      <c r="D51" s="19"/>
      <c r="E51" s="19"/>
      <c r="F51" s="19"/>
      <c r="G51" s="19"/>
      <c r="H51" s="19"/>
      <c r="J51" s="19"/>
      <c r="K51" s="19"/>
      <c r="L51" s="17"/>
    </row>
    <row r="52" spans="2:47" s="1" customFormat="1" ht="16.5" customHeight="1">
      <c r="B52" s="31"/>
      <c r="C52" s="32"/>
      <c r="D52" s="32"/>
      <c r="E52" s="274" t="s">
        <v>476</v>
      </c>
      <c r="F52" s="241"/>
      <c r="G52" s="241"/>
      <c r="H52" s="241"/>
      <c r="I52" s="109"/>
      <c r="J52" s="32"/>
      <c r="K52" s="32"/>
      <c r="L52" s="35"/>
    </row>
    <row r="53" spans="2:47" s="1" customFormat="1" ht="12" customHeight="1">
      <c r="B53" s="31"/>
      <c r="C53" s="26" t="s">
        <v>120</v>
      </c>
      <c r="D53" s="32"/>
      <c r="E53" s="32"/>
      <c r="F53" s="32"/>
      <c r="G53" s="32"/>
      <c r="H53" s="32"/>
      <c r="I53" s="109"/>
      <c r="J53" s="32"/>
      <c r="K53" s="32"/>
      <c r="L53" s="35"/>
    </row>
    <row r="54" spans="2:47" s="1" customFormat="1" ht="16.5" customHeight="1">
      <c r="B54" s="31"/>
      <c r="C54" s="32"/>
      <c r="D54" s="32"/>
      <c r="E54" s="242" t="str">
        <f>E11</f>
        <v>A.2.4 - Práce SSZT</v>
      </c>
      <c r="F54" s="241"/>
      <c r="G54" s="241"/>
      <c r="H54" s="241"/>
      <c r="I54" s="109"/>
      <c r="J54" s="32"/>
      <c r="K54" s="32"/>
      <c r="L54" s="35"/>
    </row>
    <row r="55" spans="2:47" s="1" customFormat="1" ht="6.95" customHeight="1">
      <c r="B55" s="31"/>
      <c r="C55" s="32"/>
      <c r="D55" s="32"/>
      <c r="E55" s="32"/>
      <c r="F55" s="32"/>
      <c r="G55" s="32"/>
      <c r="H55" s="32"/>
      <c r="I55" s="109"/>
      <c r="J55" s="32"/>
      <c r="K55" s="32"/>
      <c r="L55" s="35"/>
    </row>
    <row r="56" spans="2:47" s="1" customFormat="1" ht="12" customHeight="1">
      <c r="B56" s="31"/>
      <c r="C56" s="26" t="s">
        <v>20</v>
      </c>
      <c r="D56" s="32"/>
      <c r="E56" s="32"/>
      <c r="F56" s="24" t="str">
        <f>F14</f>
        <v>Hazlov - Aš</v>
      </c>
      <c r="G56" s="32"/>
      <c r="H56" s="32"/>
      <c r="I56" s="110" t="s">
        <v>22</v>
      </c>
      <c r="J56" s="52" t="str">
        <f>IF(J14="","",J14)</f>
        <v>18. 4. 2019</v>
      </c>
      <c r="K56" s="32"/>
      <c r="L56" s="35"/>
    </row>
    <row r="57" spans="2:47" s="1" customFormat="1" ht="6.95" customHeight="1">
      <c r="B57" s="31"/>
      <c r="C57" s="32"/>
      <c r="D57" s="32"/>
      <c r="E57" s="32"/>
      <c r="F57" s="32"/>
      <c r="G57" s="32"/>
      <c r="H57" s="32"/>
      <c r="I57" s="109"/>
      <c r="J57" s="32"/>
      <c r="K57" s="32"/>
      <c r="L57" s="35"/>
    </row>
    <row r="58" spans="2:47" s="1" customFormat="1" ht="13.7" customHeight="1">
      <c r="B58" s="31"/>
      <c r="C58" s="26" t="s">
        <v>24</v>
      </c>
      <c r="D58" s="32"/>
      <c r="E58" s="32"/>
      <c r="F58" s="24" t="str">
        <f>E17</f>
        <v>SŽDC, s.o.; OŘ UNL - ST K. Vary</v>
      </c>
      <c r="G58" s="32"/>
      <c r="H58" s="32"/>
      <c r="I58" s="110" t="s">
        <v>33</v>
      </c>
      <c r="J58" s="29" t="str">
        <f>E23</f>
        <v xml:space="preserve"> </v>
      </c>
      <c r="K58" s="32"/>
      <c r="L58" s="35"/>
    </row>
    <row r="59" spans="2:47" s="1" customFormat="1" ht="13.7" customHeight="1">
      <c r="B59" s="31"/>
      <c r="C59" s="26" t="s">
        <v>31</v>
      </c>
      <c r="D59" s="32"/>
      <c r="E59" s="32"/>
      <c r="F59" s="24" t="str">
        <f>IF(E20="","",E20)</f>
        <v>Vyplň údaj</v>
      </c>
      <c r="G59" s="32"/>
      <c r="H59" s="32"/>
      <c r="I59" s="110" t="s">
        <v>36</v>
      </c>
      <c r="J59" s="29" t="str">
        <f>E26</f>
        <v>Monika Roztočilová</v>
      </c>
      <c r="K59" s="32"/>
      <c r="L59" s="35"/>
    </row>
    <row r="60" spans="2:47" s="1" customFormat="1" ht="10.35" customHeight="1">
      <c r="B60" s="31"/>
      <c r="C60" s="32"/>
      <c r="D60" s="32"/>
      <c r="E60" s="32"/>
      <c r="F60" s="32"/>
      <c r="G60" s="32"/>
      <c r="H60" s="32"/>
      <c r="I60" s="109"/>
      <c r="J60" s="32"/>
      <c r="K60" s="32"/>
      <c r="L60" s="35"/>
    </row>
    <row r="61" spans="2:47" s="1" customFormat="1" ht="29.25" customHeight="1">
      <c r="B61" s="31"/>
      <c r="C61" s="135" t="s">
        <v>123</v>
      </c>
      <c r="D61" s="136"/>
      <c r="E61" s="136"/>
      <c r="F61" s="136"/>
      <c r="G61" s="136"/>
      <c r="H61" s="136"/>
      <c r="I61" s="137"/>
      <c r="J61" s="138" t="s">
        <v>124</v>
      </c>
      <c r="K61" s="136"/>
      <c r="L61" s="35"/>
    </row>
    <row r="62" spans="2:47" s="1" customFormat="1" ht="10.35" customHeight="1">
      <c r="B62" s="31"/>
      <c r="C62" s="32"/>
      <c r="D62" s="32"/>
      <c r="E62" s="32"/>
      <c r="F62" s="32"/>
      <c r="G62" s="32"/>
      <c r="H62" s="32"/>
      <c r="I62" s="109"/>
      <c r="J62" s="32"/>
      <c r="K62" s="32"/>
      <c r="L62" s="35"/>
    </row>
    <row r="63" spans="2:47" s="1" customFormat="1" ht="22.9" customHeight="1">
      <c r="B63" s="31"/>
      <c r="C63" s="139" t="s">
        <v>125</v>
      </c>
      <c r="D63" s="32"/>
      <c r="E63" s="32"/>
      <c r="F63" s="32"/>
      <c r="G63" s="32"/>
      <c r="H63" s="32"/>
      <c r="I63" s="109"/>
      <c r="J63" s="70">
        <f>J85</f>
        <v>0</v>
      </c>
      <c r="K63" s="32"/>
      <c r="L63" s="35"/>
      <c r="AU63" s="14" t="s">
        <v>126</v>
      </c>
    </row>
    <row r="64" spans="2:47" s="1" customFormat="1" ht="21.75" customHeight="1">
      <c r="B64" s="31"/>
      <c r="C64" s="32"/>
      <c r="D64" s="32"/>
      <c r="E64" s="32"/>
      <c r="F64" s="32"/>
      <c r="G64" s="32"/>
      <c r="H64" s="32"/>
      <c r="I64" s="109"/>
      <c r="J64" s="32"/>
      <c r="K64" s="32"/>
      <c r="L64" s="35"/>
    </row>
    <row r="65" spans="2:12" s="1" customFormat="1" ht="6.95" customHeight="1">
      <c r="B65" s="43"/>
      <c r="C65" s="44"/>
      <c r="D65" s="44"/>
      <c r="E65" s="44"/>
      <c r="F65" s="44"/>
      <c r="G65" s="44"/>
      <c r="H65" s="44"/>
      <c r="I65" s="131"/>
      <c r="J65" s="44"/>
      <c r="K65" s="44"/>
      <c r="L65" s="35"/>
    </row>
    <row r="69" spans="2:12" s="1" customFormat="1" ht="6.95" customHeight="1">
      <c r="B69" s="45"/>
      <c r="C69" s="46"/>
      <c r="D69" s="46"/>
      <c r="E69" s="46"/>
      <c r="F69" s="46"/>
      <c r="G69" s="46"/>
      <c r="H69" s="46"/>
      <c r="I69" s="134"/>
      <c r="J69" s="46"/>
      <c r="K69" s="46"/>
      <c r="L69" s="35"/>
    </row>
    <row r="70" spans="2:12" s="1" customFormat="1" ht="24.95" customHeight="1">
      <c r="B70" s="31"/>
      <c r="C70" s="20" t="s">
        <v>127</v>
      </c>
      <c r="D70" s="32"/>
      <c r="E70" s="32"/>
      <c r="F70" s="32"/>
      <c r="G70" s="32"/>
      <c r="H70" s="32"/>
      <c r="I70" s="109"/>
      <c r="J70" s="32"/>
      <c r="K70" s="32"/>
      <c r="L70" s="35"/>
    </row>
    <row r="71" spans="2:12" s="1" customFormat="1" ht="6.95" customHeight="1">
      <c r="B71" s="31"/>
      <c r="C71" s="32"/>
      <c r="D71" s="32"/>
      <c r="E71" s="32"/>
      <c r="F71" s="32"/>
      <c r="G71" s="32"/>
      <c r="H71" s="32"/>
      <c r="I71" s="109"/>
      <c r="J71" s="32"/>
      <c r="K71" s="32"/>
      <c r="L71" s="35"/>
    </row>
    <row r="72" spans="2:12" s="1" customFormat="1" ht="12" customHeight="1">
      <c r="B72" s="31"/>
      <c r="C72" s="26" t="s">
        <v>16</v>
      </c>
      <c r="D72" s="32"/>
      <c r="E72" s="32"/>
      <c r="F72" s="32"/>
      <c r="G72" s="32"/>
      <c r="H72" s="32"/>
      <c r="I72" s="109"/>
      <c r="J72" s="32"/>
      <c r="K72" s="32"/>
      <c r="L72" s="35"/>
    </row>
    <row r="73" spans="2:12" s="1" customFormat="1" ht="16.5" customHeight="1">
      <c r="B73" s="31"/>
      <c r="C73" s="32"/>
      <c r="D73" s="32"/>
      <c r="E73" s="274" t="str">
        <f>E7</f>
        <v>Oprava traťového úseku Hazlov - Aš (km 26,500 - 27,150)</v>
      </c>
      <c r="F73" s="275"/>
      <c r="G73" s="275"/>
      <c r="H73" s="275"/>
      <c r="I73" s="109"/>
      <c r="J73" s="32"/>
      <c r="K73" s="32"/>
      <c r="L73" s="35"/>
    </row>
    <row r="74" spans="2:12" ht="12" customHeight="1">
      <c r="B74" s="18"/>
      <c r="C74" s="26" t="s">
        <v>118</v>
      </c>
      <c r="D74" s="19"/>
      <c r="E74" s="19"/>
      <c r="F74" s="19"/>
      <c r="G74" s="19"/>
      <c r="H74" s="19"/>
      <c r="J74" s="19"/>
      <c r="K74" s="19"/>
      <c r="L74" s="17"/>
    </row>
    <row r="75" spans="2:12" s="1" customFormat="1" ht="16.5" customHeight="1">
      <c r="B75" s="31"/>
      <c r="C75" s="32"/>
      <c r="D75" s="32"/>
      <c r="E75" s="274" t="s">
        <v>476</v>
      </c>
      <c r="F75" s="241"/>
      <c r="G75" s="241"/>
      <c r="H75" s="241"/>
      <c r="I75" s="109"/>
      <c r="J75" s="32"/>
      <c r="K75" s="32"/>
      <c r="L75" s="35"/>
    </row>
    <row r="76" spans="2:12" s="1" customFormat="1" ht="12" customHeight="1">
      <c r="B76" s="31"/>
      <c r="C76" s="26" t="s">
        <v>120</v>
      </c>
      <c r="D76" s="32"/>
      <c r="E76" s="32"/>
      <c r="F76" s="32"/>
      <c r="G76" s="32"/>
      <c r="H76" s="32"/>
      <c r="I76" s="109"/>
      <c r="J76" s="32"/>
      <c r="K76" s="32"/>
      <c r="L76" s="35"/>
    </row>
    <row r="77" spans="2:12" s="1" customFormat="1" ht="16.5" customHeight="1">
      <c r="B77" s="31"/>
      <c r="C77" s="32"/>
      <c r="D77" s="32"/>
      <c r="E77" s="242" t="str">
        <f>E11</f>
        <v>A.2.4 - Práce SSZT</v>
      </c>
      <c r="F77" s="241"/>
      <c r="G77" s="241"/>
      <c r="H77" s="241"/>
      <c r="I77" s="109"/>
      <c r="J77" s="32"/>
      <c r="K77" s="32"/>
      <c r="L77" s="35"/>
    </row>
    <row r="78" spans="2:12" s="1" customFormat="1" ht="6.95" customHeight="1">
      <c r="B78" s="31"/>
      <c r="C78" s="32"/>
      <c r="D78" s="32"/>
      <c r="E78" s="32"/>
      <c r="F78" s="32"/>
      <c r="G78" s="32"/>
      <c r="H78" s="32"/>
      <c r="I78" s="109"/>
      <c r="J78" s="32"/>
      <c r="K78" s="32"/>
      <c r="L78" s="35"/>
    </row>
    <row r="79" spans="2:12" s="1" customFormat="1" ht="12" customHeight="1">
      <c r="B79" s="31"/>
      <c r="C79" s="26" t="s">
        <v>20</v>
      </c>
      <c r="D79" s="32"/>
      <c r="E79" s="32"/>
      <c r="F79" s="24" t="str">
        <f>F14</f>
        <v>Hazlov - Aš</v>
      </c>
      <c r="G79" s="32"/>
      <c r="H79" s="32"/>
      <c r="I79" s="110" t="s">
        <v>22</v>
      </c>
      <c r="J79" s="52" t="str">
        <f>IF(J14="","",J14)</f>
        <v>18. 4. 2019</v>
      </c>
      <c r="K79" s="32"/>
      <c r="L79" s="35"/>
    </row>
    <row r="80" spans="2:12" s="1" customFormat="1" ht="6.95" customHeight="1">
      <c r="B80" s="31"/>
      <c r="C80" s="32"/>
      <c r="D80" s="32"/>
      <c r="E80" s="32"/>
      <c r="F80" s="32"/>
      <c r="G80" s="32"/>
      <c r="H80" s="32"/>
      <c r="I80" s="109"/>
      <c r="J80" s="32"/>
      <c r="K80" s="32"/>
      <c r="L80" s="35"/>
    </row>
    <row r="81" spans="2:65" s="1" customFormat="1" ht="13.7" customHeight="1">
      <c r="B81" s="31"/>
      <c r="C81" s="26" t="s">
        <v>24</v>
      </c>
      <c r="D81" s="32"/>
      <c r="E81" s="32"/>
      <c r="F81" s="24" t="str">
        <f>E17</f>
        <v>SŽDC, s.o.; OŘ UNL - ST K. Vary</v>
      </c>
      <c r="G81" s="32"/>
      <c r="H81" s="32"/>
      <c r="I81" s="110" t="s">
        <v>33</v>
      </c>
      <c r="J81" s="29" t="str">
        <f>E23</f>
        <v xml:space="preserve"> </v>
      </c>
      <c r="K81" s="32"/>
      <c r="L81" s="35"/>
    </row>
    <row r="82" spans="2:65" s="1" customFormat="1" ht="13.7" customHeight="1">
      <c r="B82" s="31"/>
      <c r="C82" s="26" t="s">
        <v>31</v>
      </c>
      <c r="D82" s="32"/>
      <c r="E82" s="32"/>
      <c r="F82" s="24" t="str">
        <f>IF(E20="","",E20)</f>
        <v>Vyplň údaj</v>
      </c>
      <c r="G82" s="32"/>
      <c r="H82" s="32"/>
      <c r="I82" s="110" t="s">
        <v>36</v>
      </c>
      <c r="J82" s="29" t="str">
        <f>E26</f>
        <v>Monika Roztočilová</v>
      </c>
      <c r="K82" s="32"/>
      <c r="L82" s="35"/>
    </row>
    <row r="83" spans="2:65" s="1" customFormat="1" ht="10.35" customHeight="1">
      <c r="B83" s="31"/>
      <c r="C83" s="32"/>
      <c r="D83" s="32"/>
      <c r="E83" s="32"/>
      <c r="F83" s="32"/>
      <c r="G83" s="32"/>
      <c r="H83" s="32"/>
      <c r="I83" s="109"/>
      <c r="J83" s="32"/>
      <c r="K83" s="32"/>
      <c r="L83" s="35"/>
    </row>
    <row r="84" spans="2:65" s="8" customFormat="1" ht="29.25" customHeight="1">
      <c r="B84" s="140"/>
      <c r="C84" s="141" t="s">
        <v>128</v>
      </c>
      <c r="D84" s="142" t="s">
        <v>58</v>
      </c>
      <c r="E84" s="142" t="s">
        <v>54</v>
      </c>
      <c r="F84" s="142" t="s">
        <v>55</v>
      </c>
      <c r="G84" s="142" t="s">
        <v>129</v>
      </c>
      <c r="H84" s="142" t="s">
        <v>130</v>
      </c>
      <c r="I84" s="143" t="s">
        <v>131</v>
      </c>
      <c r="J84" s="142" t="s">
        <v>124</v>
      </c>
      <c r="K84" s="144" t="s">
        <v>132</v>
      </c>
      <c r="L84" s="145"/>
      <c r="M84" s="61" t="s">
        <v>1</v>
      </c>
      <c r="N84" s="62" t="s">
        <v>43</v>
      </c>
      <c r="O84" s="62" t="s">
        <v>133</v>
      </c>
      <c r="P84" s="62" t="s">
        <v>134</v>
      </c>
      <c r="Q84" s="62" t="s">
        <v>135</v>
      </c>
      <c r="R84" s="62" t="s">
        <v>136</v>
      </c>
      <c r="S84" s="62" t="s">
        <v>137</v>
      </c>
      <c r="T84" s="63" t="s">
        <v>138</v>
      </c>
    </row>
    <row r="85" spans="2:65" s="1" customFormat="1" ht="22.9" customHeight="1">
      <c r="B85" s="31"/>
      <c r="C85" s="68" t="s">
        <v>139</v>
      </c>
      <c r="D85" s="32"/>
      <c r="E85" s="32"/>
      <c r="F85" s="32"/>
      <c r="G85" s="32"/>
      <c r="H85" s="32"/>
      <c r="I85" s="109"/>
      <c r="J85" s="146">
        <f>BK85</f>
        <v>0</v>
      </c>
      <c r="K85" s="32"/>
      <c r="L85" s="35"/>
      <c r="M85" s="64"/>
      <c r="N85" s="65"/>
      <c r="O85" s="65"/>
      <c r="P85" s="147">
        <f>SUM(P86:P91)</f>
        <v>0</v>
      </c>
      <c r="Q85" s="65"/>
      <c r="R85" s="147">
        <f>SUM(R86:R91)</f>
        <v>0</v>
      </c>
      <c r="S85" s="65"/>
      <c r="T85" s="148">
        <f>SUM(T86:T91)</f>
        <v>0</v>
      </c>
      <c r="AT85" s="14" t="s">
        <v>72</v>
      </c>
      <c r="AU85" s="14" t="s">
        <v>126</v>
      </c>
      <c r="BK85" s="149">
        <f>SUM(BK86:BK91)</f>
        <v>0</v>
      </c>
    </row>
    <row r="86" spans="2:65" s="1" customFormat="1" ht="22.5" customHeight="1">
      <c r="B86" s="31"/>
      <c r="C86" s="150" t="s">
        <v>80</v>
      </c>
      <c r="D86" s="150" t="s">
        <v>140</v>
      </c>
      <c r="E86" s="151" t="s">
        <v>468</v>
      </c>
      <c r="F86" s="152" t="s">
        <v>469</v>
      </c>
      <c r="G86" s="153" t="s">
        <v>155</v>
      </c>
      <c r="H86" s="154">
        <v>4</v>
      </c>
      <c r="I86" s="155"/>
      <c r="J86" s="156">
        <f>ROUND(I86*H86,2)</f>
        <v>0</v>
      </c>
      <c r="K86" s="152" t="s">
        <v>144</v>
      </c>
      <c r="L86" s="35"/>
      <c r="M86" s="157" t="s">
        <v>1</v>
      </c>
      <c r="N86" s="158" t="s">
        <v>44</v>
      </c>
      <c r="O86" s="57"/>
      <c r="P86" s="159">
        <f>O86*H86</f>
        <v>0</v>
      </c>
      <c r="Q86" s="159">
        <v>0</v>
      </c>
      <c r="R86" s="159">
        <f>Q86*H86</f>
        <v>0</v>
      </c>
      <c r="S86" s="159">
        <v>0</v>
      </c>
      <c r="T86" s="160">
        <f>S86*H86</f>
        <v>0</v>
      </c>
      <c r="AR86" s="14" t="s">
        <v>175</v>
      </c>
      <c r="AT86" s="14" t="s">
        <v>140</v>
      </c>
      <c r="AU86" s="14" t="s">
        <v>73</v>
      </c>
      <c r="AY86" s="14" t="s">
        <v>146</v>
      </c>
      <c r="BE86" s="161">
        <f>IF(N86="základní",J86,0)</f>
        <v>0</v>
      </c>
      <c r="BF86" s="161">
        <f>IF(N86="snížená",J86,0)</f>
        <v>0</v>
      </c>
      <c r="BG86" s="161">
        <f>IF(N86="zákl. přenesená",J86,0)</f>
        <v>0</v>
      </c>
      <c r="BH86" s="161">
        <f>IF(N86="sníž. přenesená",J86,0)</f>
        <v>0</v>
      </c>
      <c r="BI86" s="161">
        <f>IF(N86="nulová",J86,0)</f>
        <v>0</v>
      </c>
      <c r="BJ86" s="14" t="s">
        <v>80</v>
      </c>
      <c r="BK86" s="161">
        <f>ROUND(I86*H86,2)</f>
        <v>0</v>
      </c>
      <c r="BL86" s="14" t="s">
        <v>175</v>
      </c>
      <c r="BM86" s="14" t="s">
        <v>470</v>
      </c>
    </row>
    <row r="87" spans="2:65" s="1" customFormat="1" ht="11.25">
      <c r="B87" s="31"/>
      <c r="C87" s="32"/>
      <c r="D87" s="162" t="s">
        <v>148</v>
      </c>
      <c r="E87" s="32"/>
      <c r="F87" s="163" t="s">
        <v>471</v>
      </c>
      <c r="G87" s="32"/>
      <c r="H87" s="32"/>
      <c r="I87" s="109"/>
      <c r="J87" s="32"/>
      <c r="K87" s="32"/>
      <c r="L87" s="35"/>
      <c r="M87" s="164"/>
      <c r="N87" s="57"/>
      <c r="O87" s="57"/>
      <c r="P87" s="57"/>
      <c r="Q87" s="57"/>
      <c r="R87" s="57"/>
      <c r="S87" s="57"/>
      <c r="T87" s="58"/>
      <c r="AT87" s="14" t="s">
        <v>148</v>
      </c>
      <c r="AU87" s="14" t="s">
        <v>73</v>
      </c>
    </row>
    <row r="88" spans="2:65" s="1" customFormat="1" ht="19.5">
      <c r="B88" s="31"/>
      <c r="C88" s="32"/>
      <c r="D88" s="162" t="s">
        <v>150</v>
      </c>
      <c r="E88" s="32"/>
      <c r="F88" s="165" t="s">
        <v>472</v>
      </c>
      <c r="G88" s="32"/>
      <c r="H88" s="32"/>
      <c r="I88" s="109"/>
      <c r="J88" s="32"/>
      <c r="K88" s="32"/>
      <c r="L88" s="35"/>
      <c r="M88" s="164"/>
      <c r="N88" s="57"/>
      <c r="O88" s="57"/>
      <c r="P88" s="57"/>
      <c r="Q88" s="57"/>
      <c r="R88" s="57"/>
      <c r="S88" s="57"/>
      <c r="T88" s="58"/>
      <c r="AT88" s="14" t="s">
        <v>150</v>
      </c>
      <c r="AU88" s="14" t="s">
        <v>73</v>
      </c>
    </row>
    <row r="89" spans="2:65" s="1" customFormat="1" ht="22.5" customHeight="1">
      <c r="B89" s="31"/>
      <c r="C89" s="150" t="s">
        <v>82</v>
      </c>
      <c r="D89" s="150" t="s">
        <v>140</v>
      </c>
      <c r="E89" s="151" t="s">
        <v>473</v>
      </c>
      <c r="F89" s="152" t="s">
        <v>474</v>
      </c>
      <c r="G89" s="153" t="s">
        <v>155</v>
      </c>
      <c r="H89" s="154">
        <v>4</v>
      </c>
      <c r="I89" s="155"/>
      <c r="J89" s="156">
        <f>ROUND(I89*H89,2)</f>
        <v>0</v>
      </c>
      <c r="K89" s="152" t="s">
        <v>144</v>
      </c>
      <c r="L89" s="35"/>
      <c r="M89" s="157" t="s">
        <v>1</v>
      </c>
      <c r="N89" s="158" t="s">
        <v>44</v>
      </c>
      <c r="O89" s="57"/>
      <c r="P89" s="159">
        <f>O89*H89</f>
        <v>0</v>
      </c>
      <c r="Q89" s="159">
        <v>0</v>
      </c>
      <c r="R89" s="159">
        <f>Q89*H89</f>
        <v>0</v>
      </c>
      <c r="S89" s="159">
        <v>0</v>
      </c>
      <c r="T89" s="160">
        <f>S89*H89</f>
        <v>0</v>
      </c>
      <c r="AR89" s="14" t="s">
        <v>175</v>
      </c>
      <c r="AT89" s="14" t="s">
        <v>140</v>
      </c>
      <c r="AU89" s="14" t="s">
        <v>73</v>
      </c>
      <c r="AY89" s="14" t="s">
        <v>146</v>
      </c>
      <c r="BE89" s="161">
        <f>IF(N89="základní",J89,0)</f>
        <v>0</v>
      </c>
      <c r="BF89" s="161">
        <f>IF(N89="snížená",J89,0)</f>
        <v>0</v>
      </c>
      <c r="BG89" s="161">
        <f>IF(N89="zákl. přenesená",J89,0)</f>
        <v>0</v>
      </c>
      <c r="BH89" s="161">
        <f>IF(N89="sníž. přenesená",J89,0)</f>
        <v>0</v>
      </c>
      <c r="BI89" s="161">
        <f>IF(N89="nulová",J89,0)</f>
        <v>0</v>
      </c>
      <c r="BJ89" s="14" t="s">
        <v>80</v>
      </c>
      <c r="BK89" s="161">
        <f>ROUND(I89*H89,2)</f>
        <v>0</v>
      </c>
      <c r="BL89" s="14" t="s">
        <v>175</v>
      </c>
      <c r="BM89" s="14" t="s">
        <v>475</v>
      </c>
    </row>
    <row r="90" spans="2:65" s="1" customFormat="1" ht="11.25">
      <c r="B90" s="31"/>
      <c r="C90" s="32"/>
      <c r="D90" s="162" t="s">
        <v>148</v>
      </c>
      <c r="E90" s="32"/>
      <c r="F90" s="163" t="s">
        <v>474</v>
      </c>
      <c r="G90" s="32"/>
      <c r="H90" s="32"/>
      <c r="I90" s="109"/>
      <c r="J90" s="32"/>
      <c r="K90" s="32"/>
      <c r="L90" s="35"/>
      <c r="M90" s="164"/>
      <c r="N90" s="57"/>
      <c r="O90" s="57"/>
      <c r="P90" s="57"/>
      <c r="Q90" s="57"/>
      <c r="R90" s="57"/>
      <c r="S90" s="57"/>
      <c r="T90" s="58"/>
      <c r="AT90" s="14" t="s">
        <v>148</v>
      </c>
      <c r="AU90" s="14" t="s">
        <v>73</v>
      </c>
    </row>
    <row r="91" spans="2:65" s="1" customFormat="1" ht="19.5">
      <c r="B91" s="31"/>
      <c r="C91" s="32"/>
      <c r="D91" s="162" t="s">
        <v>150</v>
      </c>
      <c r="E91" s="32"/>
      <c r="F91" s="165" t="s">
        <v>472</v>
      </c>
      <c r="G91" s="32"/>
      <c r="H91" s="32"/>
      <c r="I91" s="109"/>
      <c r="J91" s="32"/>
      <c r="K91" s="32"/>
      <c r="L91" s="35"/>
      <c r="M91" s="197"/>
      <c r="N91" s="198"/>
      <c r="O91" s="198"/>
      <c r="P91" s="198"/>
      <c r="Q91" s="198"/>
      <c r="R91" s="198"/>
      <c r="S91" s="198"/>
      <c r="T91" s="199"/>
      <c r="AT91" s="14" t="s">
        <v>150</v>
      </c>
      <c r="AU91" s="14" t="s">
        <v>73</v>
      </c>
    </row>
    <row r="92" spans="2:65" s="1" customFormat="1" ht="6.95" customHeight="1">
      <c r="B92" s="43"/>
      <c r="C92" s="44"/>
      <c r="D92" s="44"/>
      <c r="E92" s="44"/>
      <c r="F92" s="44"/>
      <c r="G92" s="44"/>
      <c r="H92" s="44"/>
      <c r="I92" s="131"/>
      <c r="J92" s="44"/>
      <c r="K92" s="44"/>
      <c r="L92" s="35"/>
    </row>
  </sheetData>
  <sheetProtection algorithmName="SHA-512" hashValue="7yeT5YBKQALXKICByar+/c9N685AmolM0nW3RTca6GwRxE8JsYDPP7PvpysX36RA/NcwnSJ7a/QMLjEKJXQaEg==" saltValue="EqRQvV4qDVpi2pDbo8WQRyyLVpgZjs5B3M/liJdLmhayK7ArSmThxPbz25TpKCYEEyqldy4oIc+vZRucqMHvdQ==" spinCount="100000" sheet="1" objects="1" scenarios="1" formatColumns="0" formatRows="0" autoFilter="0"/>
  <autoFilter ref="C84:K91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A.1.1 - Práce na ŽSv</vt:lpstr>
      <vt:lpstr>A.1.2 - Materiál zajistěn...</vt:lpstr>
      <vt:lpstr>A.1.3 - Práce na ŽSp + Př...</vt:lpstr>
      <vt:lpstr>A.1.4 - Práce SSZT</vt:lpstr>
      <vt:lpstr>A.2.1 - Práce na ŽSv </vt:lpstr>
      <vt:lpstr>A.2.2 - Materiál zajištěn...</vt:lpstr>
      <vt:lpstr>A.2.3 - Přejezd km 1,565 ...</vt:lpstr>
      <vt:lpstr>A.2.4 - Práce SSZT</vt:lpstr>
      <vt:lpstr>A.3 - Přepravy (Sborník S...</vt:lpstr>
      <vt:lpstr>A.4 - VON (Sborník SŽDC 2...</vt:lpstr>
      <vt:lpstr>'A.1.1 - Práce na ŽSv'!Názvy_tisku</vt:lpstr>
      <vt:lpstr>'A.1.2 - Materiál zajistěn...'!Názvy_tisku</vt:lpstr>
      <vt:lpstr>'A.1.3 - Práce na ŽSp + Př...'!Názvy_tisku</vt:lpstr>
      <vt:lpstr>'A.1.4 - Práce SSZT'!Názvy_tisku</vt:lpstr>
      <vt:lpstr>'A.2.1 - Práce na ŽSv '!Názvy_tisku</vt:lpstr>
      <vt:lpstr>'A.2.2 - Materiál zajištěn...'!Názvy_tisku</vt:lpstr>
      <vt:lpstr>'A.2.3 - Přejezd km 1,565 ...'!Názvy_tisku</vt:lpstr>
      <vt:lpstr>'A.2.4 - Práce SSZT'!Názvy_tisku</vt:lpstr>
      <vt:lpstr>'A.3 - Přepravy (Sborník S...'!Názvy_tisku</vt:lpstr>
      <vt:lpstr>'A.4 - VON (Sborník SŽDC 2...'!Názvy_tisku</vt:lpstr>
      <vt:lpstr>'Rekapitulace stavby'!Názvy_tisku</vt:lpstr>
      <vt:lpstr>'A.1.1 - Práce na ŽSv'!Oblast_tisku</vt:lpstr>
      <vt:lpstr>'A.1.2 - Materiál zajistěn...'!Oblast_tisku</vt:lpstr>
      <vt:lpstr>'A.1.3 - Práce na ŽSp + Př...'!Oblast_tisku</vt:lpstr>
      <vt:lpstr>'A.1.4 - Práce SSZT'!Oblast_tisku</vt:lpstr>
      <vt:lpstr>'A.2.1 - Práce na ŽSv '!Oblast_tisku</vt:lpstr>
      <vt:lpstr>'A.2.2 - Materiál zajištěn...'!Oblast_tisku</vt:lpstr>
      <vt:lpstr>'A.2.3 - Přejezd km 1,565 ...'!Oblast_tisku</vt:lpstr>
      <vt:lpstr>'A.2.4 - Práce SSZT'!Oblast_tisku</vt:lpstr>
      <vt:lpstr>'A.3 - Přepravy (Sborník S...'!Oblast_tisku</vt:lpstr>
      <vt:lpstr>'A.4 - VON (Sborník SŽDC 2...'!Oblast_tisku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Roztočilová Monika, Ing., DiS.</dc:creator>
  <cp:lastModifiedBy>Hajná Monika, Ing., DiS.</cp:lastModifiedBy>
  <dcterms:created xsi:type="dcterms:W3CDTF">2019-05-27T11:21:52Z</dcterms:created>
  <dcterms:modified xsi:type="dcterms:W3CDTF">2019-05-27T11:25:08Z</dcterms:modified>
</cp:coreProperties>
</file>