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bookViews>
    <workbookView xWindow="40365" yWindow="825" windowWidth="29040" windowHeight="16380" firstSheet="32" activeTab="36"/>
  </bookViews>
  <sheets>
    <sheet name="Rekapitulace stavby" sheetId="1" r:id="rId1"/>
    <sheet name="PS 01-01-01 - Úpravy zabe..." sheetId="2" r:id="rId2"/>
    <sheet name="SO 01-10-01 - Železniční ..." sheetId="3" r:id="rId3"/>
    <sheet name="SO 01-10-01.1 - Náskedná ..." sheetId="4" r:id="rId4"/>
    <sheet name="SO 01-10-02 - Železniční ..." sheetId="5" r:id="rId5"/>
    <sheet name="SO 01-10-02.1 - Následná ..." sheetId="6" r:id="rId6"/>
    <sheet name="SO 01-10-03 - Železniční ..." sheetId="7" r:id="rId7"/>
    <sheet name="SO 01-10-03.1 - Následná ..." sheetId="8" r:id="rId8"/>
    <sheet name="SO 01-10-04 - Železniční ..." sheetId="9" r:id="rId9"/>
    <sheet name="SO 01-10-04.1 - Následná ..." sheetId="10" r:id="rId10"/>
    <sheet name="SO 01-11-01 - Zastávka Sp..." sheetId="11" r:id="rId11"/>
    <sheet name="SO 01-11-02 - Zastávka Je..." sheetId="12" r:id="rId12"/>
    <sheet name="SO 01-11-03 - Zastávka Ná..." sheetId="13" r:id="rId13"/>
    <sheet name="SO 01-11-04 - ŽST Velké H..." sheetId="14" r:id="rId14"/>
    <sheet name="SO 01-13-01 - Přejezd v e..." sheetId="15" r:id="rId15"/>
    <sheet name="SO 01-13-02 - Přejezd v e..." sheetId="16" r:id="rId16"/>
    <sheet name="SO 01-13-03 - Přejezd v e..." sheetId="17" r:id="rId17"/>
    <sheet name="SO 01-13-04 - Přejezd v e..." sheetId="18" r:id="rId18"/>
    <sheet name="SO 01-13-05 - Přejezd v e..." sheetId="19" r:id="rId19"/>
    <sheet name="SO 01-13-06 - Přejezd v e..." sheetId="20" r:id="rId20"/>
    <sheet name="3110-16-074-01-01 - Želez..." sheetId="21" r:id="rId21"/>
    <sheet name="3110-16-074-02-01 - Želez..." sheetId="22" r:id="rId22"/>
    <sheet name="3110-16-074-03-01 - Želez..." sheetId="23" r:id="rId23"/>
    <sheet name="3110-16-074-04-01 - Želez..." sheetId="24" r:id="rId24"/>
    <sheet name="3110-16-074-05-01 - Želez..." sheetId="25" r:id="rId25"/>
    <sheet name="3110-16-074-06-01 - Želez..." sheetId="26" r:id="rId26"/>
    <sheet name="3110-16-074-07-01 - Želez..." sheetId="27" r:id="rId27"/>
    <sheet name="3110-16-074-08-01 - Propu..." sheetId="28" r:id="rId28"/>
    <sheet name="3110-16-074-09-01 - Propu..." sheetId="29" r:id="rId29"/>
    <sheet name="3110-16-074-10-01 - Propu..." sheetId="30" r:id="rId30"/>
    <sheet name="3110-16-074-11-01 - Propu..." sheetId="31" r:id="rId31"/>
    <sheet name="3110-16-074-12-01 - Propu..." sheetId="32" r:id="rId32"/>
    <sheet name="3110-16-074-13-01 - Propu..." sheetId="33" r:id="rId33"/>
    <sheet name="3110-16-074-14-01 - Propu..." sheetId="34" r:id="rId34"/>
    <sheet name="3110-16-074-15-01 - Opěrn..." sheetId="35" r:id="rId35"/>
    <sheet name="SO 90-01-01 - Značení a v..." sheetId="36" r:id="rId36"/>
    <sheet name="SO 98-98 - Všeobecný stav..." sheetId="37" r:id="rId37"/>
    <sheet name="Pokyny pro vyplnění" sheetId="38" r:id="rId38"/>
  </sheets>
  <definedNames>
    <definedName name="_xlnm._FilterDatabase" localSheetId="20" hidden="1">'3110-16-074-01-01 - Želez...'!$C$100:$K$346</definedName>
    <definedName name="_xlnm._FilterDatabase" localSheetId="21" hidden="1">'3110-16-074-02-01 - Želez...'!$C$91:$K$164</definedName>
    <definedName name="_xlnm._FilterDatabase" localSheetId="22" hidden="1">'3110-16-074-03-01 - Želez...'!$C$101:$K$378</definedName>
    <definedName name="_xlnm._FilterDatabase" localSheetId="23" hidden="1">'3110-16-074-04-01 - Želez...'!$C$96:$K$272</definedName>
    <definedName name="_xlnm._FilterDatabase" localSheetId="24" hidden="1">'3110-16-074-05-01 - Želez...'!$C$95:$K$265</definedName>
    <definedName name="_xlnm._FilterDatabase" localSheetId="25" hidden="1">'3110-16-074-06-01 - Želez...'!$C$98:$K$331</definedName>
    <definedName name="_xlnm._FilterDatabase" localSheetId="26" hidden="1">'3110-16-074-07-01 - Želez...'!$C$93:$K$188</definedName>
    <definedName name="_xlnm._FilterDatabase" localSheetId="27" hidden="1">'3110-16-074-08-01 - Propu...'!$C$94:$K$289</definedName>
    <definedName name="_xlnm._FilterDatabase" localSheetId="28" hidden="1">'3110-16-074-09-01 - Propu...'!$C$89:$K$159</definedName>
    <definedName name="_xlnm._FilterDatabase" localSheetId="29" hidden="1">'3110-16-074-10-01 - Propu...'!$C$93:$K$241</definedName>
    <definedName name="_xlnm._FilterDatabase" localSheetId="30" hidden="1">'3110-16-074-11-01 - Propu...'!$C$93:$K$237</definedName>
    <definedName name="_xlnm._FilterDatabase" localSheetId="31" hidden="1">'3110-16-074-12-01 - Propu...'!$C$93:$K$235</definedName>
    <definedName name="_xlnm._FilterDatabase" localSheetId="32" hidden="1">'3110-16-074-13-01 - Propu...'!$C$96:$K$336</definedName>
    <definedName name="_xlnm._FilterDatabase" localSheetId="33" hidden="1">'3110-16-074-14-01 - Propu...'!$C$97:$K$342</definedName>
    <definedName name="_xlnm._FilterDatabase" localSheetId="34" hidden="1">'3110-16-074-15-01 - Opěrn...'!$C$91:$K$182</definedName>
    <definedName name="_xlnm._FilterDatabase" localSheetId="1" hidden="1">'PS 01-01-01 - Úpravy zabe...'!$C$81:$K$124</definedName>
    <definedName name="_xlnm._FilterDatabase" localSheetId="2" hidden="1">'SO 01-10-01 - Železniční ...'!$C$86:$K$271</definedName>
    <definedName name="_xlnm._FilterDatabase" localSheetId="3" hidden="1">'SO 01-10-01.1 - Náskedná ...'!$C$82:$K$95</definedName>
    <definedName name="_xlnm._FilterDatabase" localSheetId="4" hidden="1">'SO 01-10-02 - Železniční ...'!$C$86:$K$278</definedName>
    <definedName name="_xlnm._FilterDatabase" localSheetId="5" hidden="1">'SO 01-10-02.1 - Následná ...'!$C$82:$K$95</definedName>
    <definedName name="_xlnm._FilterDatabase" localSheetId="6" hidden="1">'SO 01-10-03 - Železniční ...'!$C$86:$K$255</definedName>
    <definedName name="_xlnm._FilterDatabase" localSheetId="7" hidden="1">'SO 01-10-03.1 - Následná ...'!$C$82:$K$92</definedName>
    <definedName name="_xlnm._FilterDatabase" localSheetId="8" hidden="1">'SO 01-10-04 - Železniční ...'!$C$87:$K$293</definedName>
    <definedName name="_xlnm._FilterDatabase" localSheetId="9" hidden="1">'SO 01-10-04.1 - Následná ...'!$C$82:$K$95</definedName>
    <definedName name="_xlnm._FilterDatabase" localSheetId="10" hidden="1">'SO 01-11-01 - Zastávka Sp...'!$C$86:$K$129</definedName>
    <definedName name="_xlnm._FilterDatabase" localSheetId="11" hidden="1">'SO 01-11-02 - Zastávka Je...'!$C$84:$K$118</definedName>
    <definedName name="_xlnm._FilterDatabase" localSheetId="12" hidden="1">'SO 01-11-03 - Zastávka Ná...'!$C$84:$K$126</definedName>
    <definedName name="_xlnm._FilterDatabase" localSheetId="13" hidden="1">'SO 01-11-04 - ŽST Velké H...'!$C$84:$K$133</definedName>
    <definedName name="_xlnm._FilterDatabase" localSheetId="14" hidden="1">'SO 01-13-01 - Přejezd v e...'!$C$84:$K$171</definedName>
    <definedName name="_xlnm._FilterDatabase" localSheetId="15" hidden="1">'SO 01-13-02 - Přejezd v e...'!$C$84:$K$209</definedName>
    <definedName name="_xlnm._FilterDatabase" localSheetId="16" hidden="1">'SO 01-13-03 - Přejezd v e...'!$C$84:$K$182</definedName>
    <definedName name="_xlnm._FilterDatabase" localSheetId="17" hidden="1">'SO 01-13-04 - Přejezd v e...'!$C$84:$K$148</definedName>
    <definedName name="_xlnm._FilterDatabase" localSheetId="18" hidden="1">'SO 01-13-05 - Přejezd v e...'!$C$84:$K$170</definedName>
    <definedName name="_xlnm._FilterDatabase" localSheetId="19" hidden="1">'SO 01-13-06 - Přejezd v e...'!$C$84:$K$164</definedName>
    <definedName name="_xlnm._FilterDatabase" localSheetId="35" hidden="1">'SO 90-01-01 - Značení a v...'!$C$81:$K$207</definedName>
    <definedName name="_xlnm._FilterDatabase" localSheetId="36" hidden="1">'SO 98-98 - Všeobecný stav...'!$C$80:$K$104</definedName>
    <definedName name="_xlnm.Print_Titles" localSheetId="20">'3110-16-074-01-01 - Želez...'!$100:$100</definedName>
    <definedName name="_xlnm.Print_Titles" localSheetId="21">'3110-16-074-02-01 - Želez...'!$91:$91</definedName>
    <definedName name="_xlnm.Print_Titles" localSheetId="22">'3110-16-074-03-01 - Želez...'!$101:$101</definedName>
    <definedName name="_xlnm.Print_Titles" localSheetId="23">'3110-16-074-04-01 - Želez...'!$96:$96</definedName>
    <definedName name="_xlnm.Print_Titles" localSheetId="24">'3110-16-074-05-01 - Želez...'!$95:$95</definedName>
    <definedName name="_xlnm.Print_Titles" localSheetId="25">'3110-16-074-06-01 - Želez...'!$98:$98</definedName>
    <definedName name="_xlnm.Print_Titles" localSheetId="26">'3110-16-074-07-01 - Želez...'!$93:$93</definedName>
    <definedName name="_xlnm.Print_Titles" localSheetId="27">'3110-16-074-08-01 - Propu...'!$94:$94</definedName>
    <definedName name="_xlnm.Print_Titles" localSheetId="28">'3110-16-074-09-01 - Propu...'!$89:$89</definedName>
    <definedName name="_xlnm.Print_Titles" localSheetId="29">'3110-16-074-10-01 - Propu...'!$93:$93</definedName>
    <definedName name="_xlnm.Print_Titles" localSheetId="30">'3110-16-074-11-01 - Propu...'!$93:$93</definedName>
    <definedName name="_xlnm.Print_Titles" localSheetId="31">'3110-16-074-12-01 - Propu...'!$93:$93</definedName>
    <definedName name="_xlnm.Print_Titles" localSheetId="32">'3110-16-074-13-01 - Propu...'!$96:$96</definedName>
    <definedName name="_xlnm.Print_Titles" localSheetId="33">'3110-16-074-14-01 - Propu...'!$97:$97</definedName>
    <definedName name="_xlnm.Print_Titles" localSheetId="34">'3110-16-074-15-01 - Opěrn...'!$91:$91</definedName>
    <definedName name="_xlnm.Print_Titles" localSheetId="1">'PS 01-01-01 - Úpravy zabe...'!$81:$81</definedName>
    <definedName name="_xlnm.Print_Titles" localSheetId="0">'Rekapitulace stavby'!$52:$52</definedName>
    <definedName name="_xlnm.Print_Titles" localSheetId="2">'SO 01-10-01 - Železniční ...'!$86:$86</definedName>
    <definedName name="_xlnm.Print_Titles" localSheetId="3">'SO 01-10-01.1 - Náskedná ...'!$82:$82</definedName>
    <definedName name="_xlnm.Print_Titles" localSheetId="4">'SO 01-10-02 - Železniční ...'!$86:$86</definedName>
    <definedName name="_xlnm.Print_Titles" localSheetId="5">'SO 01-10-02.1 - Následná ...'!$82:$82</definedName>
    <definedName name="_xlnm.Print_Titles" localSheetId="6">'SO 01-10-03 - Železniční ...'!$86:$86</definedName>
    <definedName name="_xlnm.Print_Titles" localSheetId="7">'SO 01-10-03.1 - Následná ...'!$82:$82</definedName>
    <definedName name="_xlnm.Print_Titles" localSheetId="8">'SO 01-10-04 - Železniční ...'!$87:$87</definedName>
    <definedName name="_xlnm.Print_Titles" localSheetId="9">'SO 01-10-04.1 - Následná ...'!$82:$82</definedName>
    <definedName name="_xlnm.Print_Titles" localSheetId="10">'SO 01-11-01 - Zastávka Sp...'!$86:$86</definedName>
    <definedName name="_xlnm.Print_Titles" localSheetId="11">'SO 01-11-02 - Zastávka Je...'!$84:$84</definedName>
    <definedName name="_xlnm.Print_Titles" localSheetId="12">'SO 01-11-03 - Zastávka Ná...'!$84:$84</definedName>
    <definedName name="_xlnm.Print_Titles" localSheetId="13">'SO 01-11-04 - ŽST Velké H...'!$84:$84</definedName>
    <definedName name="_xlnm.Print_Titles" localSheetId="14">'SO 01-13-01 - Přejezd v e...'!$84:$84</definedName>
    <definedName name="_xlnm.Print_Titles" localSheetId="15">'SO 01-13-02 - Přejezd v e...'!$84:$84</definedName>
    <definedName name="_xlnm.Print_Titles" localSheetId="16">'SO 01-13-03 - Přejezd v e...'!$84:$84</definedName>
    <definedName name="_xlnm.Print_Titles" localSheetId="17">'SO 01-13-04 - Přejezd v e...'!$84:$84</definedName>
    <definedName name="_xlnm.Print_Titles" localSheetId="18">'SO 01-13-05 - Přejezd v e...'!$84:$84</definedName>
    <definedName name="_xlnm.Print_Titles" localSheetId="19">'SO 01-13-06 - Přejezd v e...'!$84:$84</definedName>
    <definedName name="_xlnm.Print_Titles" localSheetId="35">'SO 90-01-01 - Značení a v...'!$81:$81</definedName>
    <definedName name="_xlnm.Print_Titles" localSheetId="36">'SO 98-98 - Všeobecný stav...'!$80:$80</definedName>
    <definedName name="_xlnm.Print_Area" localSheetId="20">'3110-16-074-01-01 - Želez...'!$C$4:$J$41,'3110-16-074-01-01 - Želez...'!$C$47:$J$80,'3110-16-074-01-01 - Želez...'!$C$86:$K$346</definedName>
    <definedName name="_xlnm.Print_Area" localSheetId="21">'3110-16-074-02-01 - Želez...'!$C$4:$J$41,'3110-16-074-02-01 - Želez...'!$C$47:$J$71,'3110-16-074-02-01 - Želez...'!$C$77:$K$164</definedName>
    <definedName name="_xlnm.Print_Area" localSheetId="22">'3110-16-074-03-01 - Želez...'!$C$4:$J$41,'3110-16-074-03-01 - Želez...'!$C$47:$J$81,'3110-16-074-03-01 - Želez...'!$C$87:$K$378</definedName>
    <definedName name="_xlnm.Print_Area" localSheetId="23">'3110-16-074-04-01 - Želez...'!$C$4:$J$41,'3110-16-074-04-01 - Želez...'!$C$47:$J$76,'3110-16-074-04-01 - Želez...'!$C$82:$K$272</definedName>
    <definedName name="_xlnm.Print_Area" localSheetId="24">'3110-16-074-05-01 - Želez...'!$C$4:$J$41,'3110-16-074-05-01 - Želez...'!$C$47:$J$75,'3110-16-074-05-01 - Želez...'!$C$81:$K$265</definedName>
    <definedName name="_xlnm.Print_Area" localSheetId="25">'3110-16-074-06-01 - Želez...'!$C$4:$J$41,'3110-16-074-06-01 - Želez...'!$C$47:$J$78,'3110-16-074-06-01 - Želez...'!$C$84:$K$331</definedName>
    <definedName name="_xlnm.Print_Area" localSheetId="26">'3110-16-074-07-01 - Želez...'!$C$4:$J$41,'3110-16-074-07-01 - Želez...'!$C$47:$J$73,'3110-16-074-07-01 - Želez...'!$C$79:$K$188</definedName>
    <definedName name="_xlnm.Print_Area" localSheetId="27">'3110-16-074-08-01 - Propu...'!$C$4:$J$41,'3110-16-074-08-01 - Propu...'!$C$47:$J$74,'3110-16-074-08-01 - Propu...'!$C$80:$K$289</definedName>
    <definedName name="_xlnm.Print_Area" localSheetId="28">'3110-16-074-09-01 - Propu...'!$C$4:$J$41,'3110-16-074-09-01 - Propu...'!$C$47:$J$69,'3110-16-074-09-01 - Propu...'!$C$75:$K$159</definedName>
    <definedName name="_xlnm.Print_Area" localSheetId="29">'3110-16-074-10-01 - Propu...'!$C$4:$J$41,'3110-16-074-10-01 - Propu...'!$C$47:$J$73,'3110-16-074-10-01 - Propu...'!$C$79:$K$241</definedName>
    <definedName name="_xlnm.Print_Area" localSheetId="30">'3110-16-074-11-01 - Propu...'!$C$4:$J$41,'3110-16-074-11-01 - Propu...'!$C$47:$J$73,'3110-16-074-11-01 - Propu...'!$C$79:$K$237</definedName>
    <definedName name="_xlnm.Print_Area" localSheetId="31">'3110-16-074-12-01 - Propu...'!$C$4:$J$41,'3110-16-074-12-01 - Propu...'!$C$47:$J$73,'3110-16-074-12-01 - Propu...'!$C$79:$K$235</definedName>
    <definedName name="_xlnm.Print_Area" localSheetId="32">'3110-16-074-13-01 - Propu...'!$C$4:$J$41,'3110-16-074-13-01 - Propu...'!$C$47:$J$76,'3110-16-074-13-01 - Propu...'!$C$82:$K$336</definedName>
    <definedName name="_xlnm.Print_Area" localSheetId="33">'3110-16-074-14-01 - Propu...'!$C$4:$J$41,'3110-16-074-14-01 - Propu...'!$C$47:$J$77,'3110-16-074-14-01 - Propu...'!$C$83:$K$342</definedName>
    <definedName name="_xlnm.Print_Area" localSheetId="34">'3110-16-074-15-01 - Opěrn...'!$C$4:$J$41,'3110-16-074-15-01 - Opěrn...'!$C$47:$J$71,'3110-16-074-15-01 - Opěrn...'!$C$77:$K$182</definedName>
    <definedName name="_xlnm.Print_Area" localSheetId="37">'Pokyny pro vyplnění'!$B$2:$K$71,'Pokyny pro vyplnění'!$B$74:$K$118,'Pokyny pro vyplnění'!$B$121:$K$190,'Pokyny pro vyplnění'!$B$198:$K$218</definedName>
    <definedName name="_xlnm.Print_Area" localSheetId="1">'PS 01-01-01 - Úpravy zabe...'!$C$4:$J$39,'PS 01-01-01 - Úpravy zabe...'!$C$45:$J$63,'PS 01-01-01 - Úpravy zabe...'!$C$69:$K$124</definedName>
    <definedName name="_xlnm.Print_Area" localSheetId="0">'Rekapitulace stavby'!$D$4:$AO$36,'Rekapitulace stavby'!$C$42:$AQ$106</definedName>
    <definedName name="_xlnm.Print_Area" localSheetId="2">'SO 01-10-01 - Železniční ...'!$C$4:$J$39,'SO 01-10-01 - Železniční ...'!$C$45:$J$68,'SO 01-10-01 - Železniční ...'!$C$74:$K$271</definedName>
    <definedName name="_xlnm.Print_Area" localSheetId="3">'SO 01-10-01.1 - Náskedná ...'!$C$4:$J$39,'SO 01-10-01.1 - Náskedná ...'!$C$45:$J$64,'SO 01-10-01.1 - Náskedná ...'!$C$70:$K$95</definedName>
    <definedName name="_xlnm.Print_Area" localSheetId="4">'SO 01-10-02 - Železniční ...'!$C$4:$J$39,'SO 01-10-02 - Železniční ...'!$C$45:$J$68,'SO 01-10-02 - Železniční ...'!$C$74:$K$278</definedName>
    <definedName name="_xlnm.Print_Area" localSheetId="5">'SO 01-10-02.1 - Následná ...'!$C$4:$J$39,'SO 01-10-02.1 - Následná ...'!$C$45:$J$64,'SO 01-10-02.1 - Následná ...'!$C$70:$K$95</definedName>
    <definedName name="_xlnm.Print_Area" localSheetId="6">'SO 01-10-03 - Železniční ...'!$C$4:$J$39,'SO 01-10-03 - Železniční ...'!$C$45:$J$68,'SO 01-10-03 - Železniční ...'!$C$74:$K$255</definedName>
    <definedName name="_xlnm.Print_Area" localSheetId="7">'SO 01-10-03.1 - Následná ...'!$C$4:$J$39,'SO 01-10-03.1 - Následná ...'!$C$45:$J$64,'SO 01-10-03.1 - Následná ...'!$C$70:$K$92</definedName>
    <definedName name="_xlnm.Print_Area" localSheetId="8">'SO 01-10-04 - Železniční ...'!$C$4:$J$39,'SO 01-10-04 - Železniční ...'!$C$45:$J$69,'SO 01-10-04 - Železniční ...'!$C$75:$K$293</definedName>
    <definedName name="_xlnm.Print_Area" localSheetId="9">'SO 01-10-04.1 - Následná ...'!$C$4:$J$39,'SO 01-10-04.1 - Následná ...'!$C$45:$J$64,'SO 01-10-04.1 - Následná ...'!$C$70:$K$95</definedName>
    <definedName name="_xlnm.Print_Area" localSheetId="10">'SO 01-11-01 - Zastávka Sp...'!$C$4:$J$39,'SO 01-11-01 - Zastávka Sp...'!$C$45:$J$68,'SO 01-11-01 - Zastávka Sp...'!$C$74:$K$129</definedName>
    <definedName name="_xlnm.Print_Area" localSheetId="11">'SO 01-11-02 - Zastávka Je...'!$C$4:$J$39,'SO 01-11-02 - Zastávka Je...'!$C$45:$J$66,'SO 01-11-02 - Zastávka Je...'!$C$72:$K$118</definedName>
    <definedName name="_xlnm.Print_Area" localSheetId="12">'SO 01-11-03 - Zastávka Ná...'!$C$4:$J$39,'SO 01-11-03 - Zastávka Ná...'!$C$45:$J$66,'SO 01-11-03 - Zastávka Ná...'!$C$72:$K$126</definedName>
    <definedName name="_xlnm.Print_Area" localSheetId="13">'SO 01-11-04 - ŽST Velké H...'!$C$4:$J$39,'SO 01-11-04 - ŽST Velké H...'!$C$45:$J$66,'SO 01-11-04 - ŽST Velké H...'!$C$72:$K$133</definedName>
    <definedName name="_xlnm.Print_Area" localSheetId="14">'SO 01-13-01 - Přejezd v e...'!$C$4:$J$39,'SO 01-13-01 - Přejezd v e...'!$C$45:$J$66,'SO 01-13-01 - Přejezd v e...'!$C$72:$K$171</definedName>
    <definedName name="_xlnm.Print_Area" localSheetId="15">'SO 01-13-02 - Přejezd v e...'!$C$4:$J$39,'SO 01-13-02 - Přejezd v e...'!$C$45:$J$66,'SO 01-13-02 - Přejezd v e...'!$C$72:$K$209</definedName>
    <definedName name="_xlnm.Print_Area" localSheetId="16">'SO 01-13-03 - Přejezd v e...'!$C$4:$J$39,'SO 01-13-03 - Přejezd v e...'!$C$45:$J$66,'SO 01-13-03 - Přejezd v e...'!$C$72:$K$182</definedName>
    <definedName name="_xlnm.Print_Area" localSheetId="17">'SO 01-13-04 - Přejezd v e...'!$C$4:$J$39,'SO 01-13-04 - Přejezd v e...'!$C$45:$J$66,'SO 01-13-04 - Přejezd v e...'!$C$72:$K$148</definedName>
    <definedName name="_xlnm.Print_Area" localSheetId="18">'SO 01-13-05 - Přejezd v e...'!$C$4:$J$39,'SO 01-13-05 - Přejezd v e...'!$C$45:$J$66,'SO 01-13-05 - Přejezd v e...'!$C$72:$K$170</definedName>
    <definedName name="_xlnm.Print_Area" localSheetId="19">'SO 01-13-06 - Přejezd v e...'!$C$4:$J$39,'SO 01-13-06 - Přejezd v e...'!$C$45:$J$66,'SO 01-13-06 - Přejezd v e...'!$C$72:$K$164</definedName>
    <definedName name="_xlnm.Print_Area" localSheetId="35">'SO 90-01-01 - Značení a v...'!$C$4:$J$39,'SO 90-01-01 - Značení a v...'!$C$45:$J$63,'SO 90-01-01 - Značení a v...'!$C$69:$K$207</definedName>
    <definedName name="_xlnm.Print_Area" localSheetId="36">'SO 98-98 - Všeobecný stav...'!$C$4:$J$39,'SO 98-98 - Všeobecný stav...'!$C$45:$J$62,'SO 98-98 - Všeobecný stav...'!$C$68:$K$104</definedName>
  </definedNames>
  <calcPr calcId="145621"/>
</workbook>
</file>

<file path=xl/calcChain.xml><?xml version="1.0" encoding="utf-8"?>
<calcChain xmlns="http://schemas.openxmlformats.org/spreadsheetml/2006/main">
  <c r="J37" i="37" l="1"/>
  <c r="J36" i="37"/>
  <c r="AY105" i="1" s="1"/>
  <c r="J35" i="37"/>
  <c r="AX105" i="1" s="1"/>
  <c r="BI104" i="37"/>
  <c r="BH104" i="37"/>
  <c r="BG104" i="37"/>
  <c r="BF104" i="37"/>
  <c r="T104" i="37"/>
  <c r="R104" i="37"/>
  <c r="P104" i="37"/>
  <c r="BK104" i="37"/>
  <c r="J104" i="37"/>
  <c r="BE104" i="37" s="1"/>
  <c r="BI102" i="37"/>
  <c r="BH102" i="37"/>
  <c r="BG102" i="37"/>
  <c r="BF102" i="37"/>
  <c r="T102" i="37"/>
  <c r="R102" i="37"/>
  <c r="P102" i="37"/>
  <c r="BK102" i="37"/>
  <c r="J102" i="37"/>
  <c r="BE102" i="37"/>
  <c r="BI100" i="37"/>
  <c r="BH100" i="37"/>
  <c r="BG100" i="37"/>
  <c r="BF100" i="37"/>
  <c r="T100" i="37"/>
  <c r="R100" i="37"/>
  <c r="P100" i="37"/>
  <c r="BK100" i="37"/>
  <c r="J100" i="37"/>
  <c r="BE100" i="37" s="1"/>
  <c r="BI98" i="37"/>
  <c r="BH98" i="37"/>
  <c r="BG98" i="37"/>
  <c r="BF98" i="37"/>
  <c r="T98" i="37"/>
  <c r="R98" i="37"/>
  <c r="P98" i="37"/>
  <c r="BK98" i="37"/>
  <c r="J98" i="37"/>
  <c r="BE98" i="37"/>
  <c r="BI96" i="37"/>
  <c r="BH96" i="37"/>
  <c r="BG96" i="37"/>
  <c r="BF96" i="37"/>
  <c r="T96" i="37"/>
  <c r="R96" i="37"/>
  <c r="P96" i="37"/>
  <c r="BK96" i="37"/>
  <c r="J96" i="37"/>
  <c r="BE96" i="37"/>
  <c r="BI94" i="37"/>
  <c r="BH94" i="37"/>
  <c r="BG94" i="37"/>
  <c r="BF94" i="37"/>
  <c r="T94" i="37"/>
  <c r="R94" i="37"/>
  <c r="P94" i="37"/>
  <c r="BK94" i="37"/>
  <c r="J94" i="37"/>
  <c r="BE94" i="37"/>
  <c r="BI92" i="37"/>
  <c r="BH92" i="37"/>
  <c r="BG92" i="37"/>
  <c r="BF92" i="37"/>
  <c r="T92" i="37"/>
  <c r="R92" i="37"/>
  <c r="P92" i="37"/>
  <c r="BK92" i="37"/>
  <c r="J92" i="37"/>
  <c r="BE92" i="37"/>
  <c r="BI90" i="37"/>
  <c r="BH90" i="37"/>
  <c r="BG90" i="37"/>
  <c r="BF90" i="37"/>
  <c r="T90" i="37"/>
  <c r="R90" i="37"/>
  <c r="P90" i="37"/>
  <c r="BK90" i="37"/>
  <c r="J90" i="37"/>
  <c r="BE90" i="37"/>
  <c r="BI88" i="37"/>
  <c r="BH88" i="37"/>
  <c r="BG88" i="37"/>
  <c r="BF88" i="37"/>
  <c r="T88" i="37"/>
  <c r="R88" i="37"/>
  <c r="P88" i="37"/>
  <c r="BK88" i="37"/>
  <c r="J88" i="37"/>
  <c r="BE88" i="37"/>
  <c r="BI86" i="37"/>
  <c r="BH86" i="37"/>
  <c r="BG86" i="37"/>
  <c r="BF86" i="37"/>
  <c r="T86" i="37"/>
  <c r="R86" i="37"/>
  <c r="P86" i="37"/>
  <c r="BK86" i="37"/>
  <c r="J86" i="37"/>
  <c r="BE86" i="37"/>
  <c r="BI84" i="37"/>
  <c r="BH84" i="37"/>
  <c r="F36" i="37" s="1"/>
  <c r="BC105" i="1" s="1"/>
  <c r="BG84" i="37"/>
  <c r="BF84" i="37"/>
  <c r="T84" i="37"/>
  <c r="R84" i="37"/>
  <c r="P84" i="37"/>
  <c r="BK84" i="37"/>
  <c r="J84" i="37"/>
  <c r="BE84" i="37" s="1"/>
  <c r="F75" i="37"/>
  <c r="E73" i="37"/>
  <c r="F52" i="37"/>
  <c r="E50" i="37"/>
  <c r="J24" i="37"/>
  <c r="E24" i="37"/>
  <c r="J78" i="37" s="1"/>
  <c r="J23" i="37"/>
  <c r="J21" i="37"/>
  <c r="E21" i="37"/>
  <c r="J77" i="37" s="1"/>
  <c r="J20" i="37"/>
  <c r="J18" i="37"/>
  <c r="E18" i="37"/>
  <c r="F78" i="37" s="1"/>
  <c r="J17" i="37"/>
  <c r="J15" i="37"/>
  <c r="E15" i="37"/>
  <c r="F77" i="37" s="1"/>
  <c r="J14" i="37"/>
  <c r="J12" i="37"/>
  <c r="J75" i="37" s="1"/>
  <c r="E7" i="37"/>
  <c r="E71" i="37" s="1"/>
  <c r="J37" i="36"/>
  <c r="J36" i="36"/>
  <c r="AY104" i="1" s="1"/>
  <c r="J35" i="36"/>
  <c r="AX104" i="1" s="1"/>
  <c r="BI205" i="36"/>
  <c r="BH205" i="36"/>
  <c r="BG205" i="36"/>
  <c r="BF205" i="36"/>
  <c r="T205" i="36"/>
  <c r="R205" i="36"/>
  <c r="P205" i="36"/>
  <c r="BK205" i="36"/>
  <c r="J205" i="36"/>
  <c r="BE205" i="36"/>
  <c r="BI204" i="36"/>
  <c r="BH204" i="36"/>
  <c r="BG204" i="36"/>
  <c r="BF204" i="36"/>
  <c r="T204" i="36"/>
  <c r="R204" i="36"/>
  <c r="P204" i="36"/>
  <c r="BK204" i="36"/>
  <c r="J204" i="36"/>
  <c r="BE204" i="36" s="1"/>
  <c r="BI203" i="36"/>
  <c r="BH203" i="36"/>
  <c r="BG203" i="36"/>
  <c r="BF203" i="36"/>
  <c r="T203" i="36"/>
  <c r="R203" i="36"/>
  <c r="P203" i="36"/>
  <c r="BK203" i="36"/>
  <c r="J203" i="36"/>
  <c r="BE203" i="36"/>
  <c r="BI202" i="36"/>
  <c r="BH202" i="36"/>
  <c r="BG202" i="36"/>
  <c r="BF202" i="36"/>
  <c r="T202" i="36"/>
  <c r="R202" i="36"/>
  <c r="P202" i="36"/>
  <c r="BK202" i="36"/>
  <c r="J202" i="36"/>
  <c r="BE202" i="36" s="1"/>
  <c r="BI201" i="36"/>
  <c r="BH201" i="36"/>
  <c r="BG201" i="36"/>
  <c r="BF201" i="36"/>
  <c r="T201" i="36"/>
  <c r="R201" i="36"/>
  <c r="P201" i="36"/>
  <c r="BK201" i="36"/>
  <c r="J201" i="36"/>
  <c r="BE201" i="36"/>
  <c r="BI200" i="36"/>
  <c r="BH200" i="36"/>
  <c r="BG200" i="36"/>
  <c r="BF200" i="36"/>
  <c r="T200" i="36"/>
  <c r="R200" i="36"/>
  <c r="P200" i="36"/>
  <c r="BK200" i="36"/>
  <c r="J200" i="36"/>
  <c r="BE200" i="36" s="1"/>
  <c r="BI199" i="36"/>
  <c r="BH199" i="36"/>
  <c r="BG199" i="36"/>
  <c r="BF199" i="36"/>
  <c r="T199" i="36"/>
  <c r="R199" i="36"/>
  <c r="P199" i="36"/>
  <c r="BK199" i="36"/>
  <c r="J199" i="36"/>
  <c r="BE199" i="36" s="1"/>
  <c r="BI198" i="36"/>
  <c r="BH198" i="36"/>
  <c r="BG198" i="36"/>
  <c r="BF198" i="36"/>
  <c r="T198" i="36"/>
  <c r="R198" i="36"/>
  <c r="P198" i="36"/>
  <c r="BK198" i="36"/>
  <c r="J198" i="36"/>
  <c r="BE198" i="36" s="1"/>
  <c r="BI197" i="36"/>
  <c r="BH197" i="36"/>
  <c r="BG197" i="36"/>
  <c r="BF197" i="36"/>
  <c r="T197" i="36"/>
  <c r="R197" i="36"/>
  <c r="P197" i="36"/>
  <c r="BK197" i="36"/>
  <c r="J197" i="36"/>
  <c r="BE197" i="36" s="1"/>
  <c r="BI196" i="36"/>
  <c r="BH196" i="36"/>
  <c r="BG196" i="36"/>
  <c r="BF196" i="36"/>
  <c r="T196" i="36"/>
  <c r="R196" i="36"/>
  <c r="P196" i="36"/>
  <c r="BK196" i="36"/>
  <c r="J196" i="36"/>
  <c r="BE196" i="36" s="1"/>
  <c r="BI195" i="36"/>
  <c r="BH195" i="36"/>
  <c r="BG195" i="36"/>
  <c r="BF195" i="36"/>
  <c r="T195" i="36"/>
  <c r="R195" i="36"/>
  <c r="P195" i="36"/>
  <c r="BK195" i="36"/>
  <c r="J195" i="36"/>
  <c r="BE195" i="36" s="1"/>
  <c r="BI194" i="36"/>
  <c r="BH194" i="36"/>
  <c r="BG194" i="36"/>
  <c r="BF194" i="36"/>
  <c r="T194" i="36"/>
  <c r="R194" i="36"/>
  <c r="P194" i="36"/>
  <c r="BK194" i="36"/>
  <c r="J194" i="36"/>
  <c r="BE194" i="36" s="1"/>
  <c r="BI193" i="36"/>
  <c r="BH193" i="36"/>
  <c r="BG193" i="36"/>
  <c r="BF193" i="36"/>
  <c r="T193" i="36"/>
  <c r="R193" i="36"/>
  <c r="P193" i="36"/>
  <c r="BK193" i="36"/>
  <c r="J193" i="36"/>
  <c r="BE193" i="36" s="1"/>
  <c r="BI192" i="36"/>
  <c r="BH192" i="36"/>
  <c r="BG192" i="36"/>
  <c r="BF192" i="36"/>
  <c r="T192" i="36"/>
  <c r="R192" i="36"/>
  <c r="P192" i="36"/>
  <c r="BK192" i="36"/>
  <c r="J192" i="36"/>
  <c r="BE192" i="36" s="1"/>
  <c r="BI190" i="36"/>
  <c r="BH190" i="36"/>
  <c r="BG190" i="36"/>
  <c r="BF190" i="36"/>
  <c r="T190" i="36"/>
  <c r="R190" i="36"/>
  <c r="P190" i="36"/>
  <c r="BK190" i="36"/>
  <c r="J190" i="36"/>
  <c r="BE190" i="36"/>
  <c r="BI189" i="36"/>
  <c r="BH189" i="36"/>
  <c r="BG189" i="36"/>
  <c r="BF189" i="36"/>
  <c r="T189" i="36"/>
  <c r="R189" i="36"/>
  <c r="P189" i="36"/>
  <c r="BK189" i="36"/>
  <c r="J189" i="36"/>
  <c r="BE189" i="36" s="1"/>
  <c r="BI188" i="36"/>
  <c r="BH188" i="36"/>
  <c r="BG188" i="36"/>
  <c r="BF188" i="36"/>
  <c r="T188" i="36"/>
  <c r="R188" i="36"/>
  <c r="P188" i="36"/>
  <c r="BK188" i="36"/>
  <c r="J188" i="36"/>
  <c r="BE188" i="36"/>
  <c r="BI187" i="36"/>
  <c r="BH187" i="36"/>
  <c r="BG187" i="36"/>
  <c r="BF187" i="36"/>
  <c r="T187" i="36"/>
  <c r="R187" i="36"/>
  <c r="P187" i="36"/>
  <c r="BK187" i="36"/>
  <c r="J187" i="36"/>
  <c r="BE187" i="36" s="1"/>
  <c r="BI186" i="36"/>
  <c r="BH186" i="36"/>
  <c r="BG186" i="36"/>
  <c r="BF186" i="36"/>
  <c r="T186" i="36"/>
  <c r="R186" i="36"/>
  <c r="P186" i="36"/>
  <c r="BK186" i="36"/>
  <c r="J186" i="36"/>
  <c r="BE186" i="36"/>
  <c r="BI185" i="36"/>
  <c r="BH185" i="36"/>
  <c r="BG185" i="36"/>
  <c r="BF185" i="36"/>
  <c r="T185" i="36"/>
  <c r="R185" i="36"/>
  <c r="P185" i="36"/>
  <c r="BK185" i="36"/>
  <c r="J185" i="36"/>
  <c r="BE185" i="36" s="1"/>
  <c r="BI184" i="36"/>
  <c r="BH184" i="36"/>
  <c r="BG184" i="36"/>
  <c r="BF184" i="36"/>
  <c r="T184" i="36"/>
  <c r="R184" i="36"/>
  <c r="P184" i="36"/>
  <c r="BK184" i="36"/>
  <c r="J184" i="36"/>
  <c r="BE184" i="36"/>
  <c r="BI181" i="36"/>
  <c r="BH181" i="36"/>
  <c r="BG181" i="36"/>
  <c r="BF181" i="36"/>
  <c r="T181" i="36"/>
  <c r="R181" i="36"/>
  <c r="P181" i="36"/>
  <c r="BK181" i="36"/>
  <c r="J181" i="36"/>
  <c r="BE181" i="36" s="1"/>
  <c r="BI178" i="36"/>
  <c r="BH178" i="36"/>
  <c r="BG178" i="36"/>
  <c r="BF178" i="36"/>
  <c r="T178" i="36"/>
  <c r="R178" i="36"/>
  <c r="P178" i="36"/>
  <c r="BK178" i="36"/>
  <c r="J178" i="36"/>
  <c r="BE178" i="36" s="1"/>
  <c r="BI177" i="36"/>
  <c r="BH177" i="36"/>
  <c r="BG177" i="36"/>
  <c r="BF177" i="36"/>
  <c r="T177" i="36"/>
  <c r="R177" i="36"/>
  <c r="P177" i="36"/>
  <c r="BK177" i="36"/>
  <c r="J177" i="36"/>
  <c r="BE177" i="36" s="1"/>
  <c r="BI176" i="36"/>
  <c r="BH176" i="36"/>
  <c r="BG176" i="36"/>
  <c r="BF176" i="36"/>
  <c r="T176" i="36"/>
  <c r="R176" i="36"/>
  <c r="P176" i="36"/>
  <c r="BK176" i="36"/>
  <c r="J176" i="36"/>
  <c r="BE176" i="36" s="1"/>
  <c r="BI175" i="36"/>
  <c r="BH175" i="36"/>
  <c r="BG175" i="36"/>
  <c r="BF175" i="36"/>
  <c r="T175" i="36"/>
  <c r="R175" i="36"/>
  <c r="P175" i="36"/>
  <c r="BK175" i="36"/>
  <c r="J175" i="36"/>
  <c r="BE175" i="36" s="1"/>
  <c r="BI174" i="36"/>
  <c r="BH174" i="36"/>
  <c r="BG174" i="36"/>
  <c r="BF174" i="36"/>
  <c r="T174" i="36"/>
  <c r="R174" i="36"/>
  <c r="P174" i="36"/>
  <c r="BK174" i="36"/>
  <c r="J174" i="36"/>
  <c r="BE174" i="36" s="1"/>
  <c r="BI173" i="36"/>
  <c r="BH173" i="36"/>
  <c r="BG173" i="36"/>
  <c r="BF173" i="36"/>
  <c r="T173" i="36"/>
  <c r="R173" i="36"/>
  <c r="P173" i="36"/>
  <c r="BK173" i="36"/>
  <c r="J173" i="36"/>
  <c r="BE173" i="36" s="1"/>
  <c r="BI172" i="36"/>
  <c r="BH172" i="36"/>
  <c r="BG172" i="36"/>
  <c r="BF172" i="36"/>
  <c r="T172" i="36"/>
  <c r="R172" i="36"/>
  <c r="P172" i="36"/>
  <c r="BK172" i="36"/>
  <c r="J172" i="36"/>
  <c r="BE172" i="36" s="1"/>
  <c r="BI170" i="36"/>
  <c r="BH170" i="36"/>
  <c r="BG170" i="36"/>
  <c r="BF170" i="36"/>
  <c r="T170" i="36"/>
  <c r="R170" i="36"/>
  <c r="P170" i="36"/>
  <c r="BK170" i="36"/>
  <c r="J170" i="36"/>
  <c r="BE170" i="36" s="1"/>
  <c r="BI169" i="36"/>
  <c r="BH169" i="36"/>
  <c r="BG169" i="36"/>
  <c r="BF169" i="36"/>
  <c r="T169" i="36"/>
  <c r="R169" i="36"/>
  <c r="P169" i="36"/>
  <c r="BK169" i="36"/>
  <c r="J169" i="36"/>
  <c r="BE169" i="36"/>
  <c r="BI168" i="36"/>
  <c r="BH168" i="36"/>
  <c r="BG168" i="36"/>
  <c r="BF168" i="36"/>
  <c r="T168" i="36"/>
  <c r="R168" i="36"/>
  <c r="P168" i="36"/>
  <c r="BK168" i="36"/>
  <c r="J168" i="36"/>
  <c r="BE168" i="36" s="1"/>
  <c r="BI167" i="36"/>
  <c r="BH167" i="36"/>
  <c r="BG167" i="36"/>
  <c r="BF167" i="36"/>
  <c r="T167" i="36"/>
  <c r="R167" i="36"/>
  <c r="P167" i="36"/>
  <c r="BK167" i="36"/>
  <c r="J167" i="36"/>
  <c r="BE167" i="36"/>
  <c r="BI166" i="36"/>
  <c r="BH166" i="36"/>
  <c r="BG166" i="36"/>
  <c r="BF166" i="36"/>
  <c r="T166" i="36"/>
  <c r="R166" i="36"/>
  <c r="P166" i="36"/>
  <c r="BK166" i="36"/>
  <c r="J166" i="36"/>
  <c r="BE166" i="36" s="1"/>
  <c r="BI165" i="36"/>
  <c r="BH165" i="36"/>
  <c r="BG165" i="36"/>
  <c r="BF165" i="36"/>
  <c r="T165" i="36"/>
  <c r="R165" i="36"/>
  <c r="P165" i="36"/>
  <c r="BK165" i="36"/>
  <c r="J165" i="36"/>
  <c r="BE165" i="36"/>
  <c r="BI164" i="36"/>
  <c r="BH164" i="36"/>
  <c r="BG164" i="36"/>
  <c r="BF164" i="36"/>
  <c r="T164" i="36"/>
  <c r="R164" i="36"/>
  <c r="P164" i="36"/>
  <c r="BK164" i="36"/>
  <c r="J164" i="36"/>
  <c r="BE164" i="36" s="1"/>
  <c r="BI163" i="36"/>
  <c r="BH163" i="36"/>
  <c r="BG163" i="36"/>
  <c r="BF163" i="36"/>
  <c r="T163" i="36"/>
  <c r="R163" i="36"/>
  <c r="P163" i="36"/>
  <c r="BK163" i="36"/>
  <c r="J163" i="36"/>
  <c r="BE163" i="36"/>
  <c r="BI160" i="36"/>
  <c r="BH160" i="36"/>
  <c r="BG160" i="36"/>
  <c r="BF160" i="36"/>
  <c r="T160" i="36"/>
  <c r="R160" i="36"/>
  <c r="P160" i="36"/>
  <c r="BK160" i="36"/>
  <c r="J160" i="36"/>
  <c r="BE160" i="36" s="1"/>
  <c r="BI157" i="36"/>
  <c r="BH157" i="36"/>
  <c r="BG157" i="36"/>
  <c r="BF157" i="36"/>
  <c r="T157" i="36"/>
  <c r="R157" i="36"/>
  <c r="P157" i="36"/>
  <c r="BK157" i="36"/>
  <c r="J157" i="36"/>
  <c r="BE157" i="36" s="1"/>
  <c r="BI156" i="36"/>
  <c r="BH156" i="36"/>
  <c r="BG156" i="36"/>
  <c r="BF156" i="36"/>
  <c r="T156" i="36"/>
  <c r="R156" i="36"/>
  <c r="P156" i="36"/>
  <c r="BK156" i="36"/>
  <c r="J156" i="36"/>
  <c r="BE156" i="36" s="1"/>
  <c r="BI155" i="36"/>
  <c r="BH155" i="36"/>
  <c r="BG155" i="36"/>
  <c r="BF155" i="36"/>
  <c r="T155" i="36"/>
  <c r="R155" i="36"/>
  <c r="P155" i="36"/>
  <c r="BK155" i="36"/>
  <c r="J155" i="36"/>
  <c r="BE155" i="36" s="1"/>
  <c r="BI154" i="36"/>
  <c r="BH154" i="36"/>
  <c r="BG154" i="36"/>
  <c r="BF154" i="36"/>
  <c r="T154" i="36"/>
  <c r="R154" i="36"/>
  <c r="P154" i="36"/>
  <c r="BK154" i="36"/>
  <c r="J154" i="36"/>
  <c r="BE154" i="36" s="1"/>
  <c r="BI153" i="36"/>
  <c r="BH153" i="36"/>
  <c r="BG153" i="36"/>
  <c r="BF153" i="36"/>
  <c r="T153" i="36"/>
  <c r="R153" i="36"/>
  <c r="P153" i="36"/>
  <c r="BK153" i="36"/>
  <c r="J153" i="36"/>
  <c r="BE153" i="36" s="1"/>
  <c r="BI152" i="36"/>
  <c r="BH152" i="36"/>
  <c r="BG152" i="36"/>
  <c r="BF152" i="36"/>
  <c r="T152" i="36"/>
  <c r="R152" i="36"/>
  <c r="P152" i="36"/>
  <c r="BK152" i="36"/>
  <c r="J152" i="36"/>
  <c r="BE152" i="36" s="1"/>
  <c r="BI151" i="36"/>
  <c r="BH151" i="36"/>
  <c r="BG151" i="36"/>
  <c r="BF151" i="36"/>
  <c r="T151" i="36"/>
  <c r="R151" i="36"/>
  <c r="P151" i="36"/>
  <c r="BK151" i="36"/>
  <c r="J151" i="36"/>
  <c r="BE151" i="36" s="1"/>
  <c r="BI148" i="36"/>
  <c r="BH148" i="36"/>
  <c r="BG148" i="36"/>
  <c r="BF148" i="36"/>
  <c r="T148" i="36"/>
  <c r="R148" i="36"/>
  <c r="P148" i="36"/>
  <c r="BK148" i="36"/>
  <c r="J148" i="36"/>
  <c r="BE148" i="36" s="1"/>
  <c r="BI145" i="36"/>
  <c r="BH145" i="36"/>
  <c r="BG145" i="36"/>
  <c r="BF145" i="36"/>
  <c r="T145" i="36"/>
  <c r="R145" i="36"/>
  <c r="P145" i="36"/>
  <c r="BK145" i="36"/>
  <c r="J145" i="36"/>
  <c r="BE145" i="36" s="1"/>
  <c r="BI144" i="36"/>
  <c r="BH144" i="36"/>
  <c r="BG144" i="36"/>
  <c r="BF144" i="36"/>
  <c r="T144" i="36"/>
  <c r="R144" i="36"/>
  <c r="P144" i="36"/>
  <c r="BK144" i="36"/>
  <c r="J144" i="36"/>
  <c r="BE144" i="36" s="1"/>
  <c r="BI143" i="36"/>
  <c r="BH143" i="36"/>
  <c r="BG143" i="36"/>
  <c r="BF143" i="36"/>
  <c r="T143" i="36"/>
  <c r="R143" i="36"/>
  <c r="P143" i="36"/>
  <c r="BK143" i="36"/>
  <c r="J143" i="36"/>
  <c r="BE143" i="36"/>
  <c r="BI142" i="36"/>
  <c r="BH142" i="36"/>
  <c r="BG142" i="36"/>
  <c r="BF142" i="36"/>
  <c r="T142" i="36"/>
  <c r="R142" i="36"/>
  <c r="P142" i="36"/>
  <c r="BK142" i="36"/>
  <c r="J142" i="36"/>
  <c r="BE142" i="36" s="1"/>
  <c r="BI141" i="36"/>
  <c r="BH141" i="36"/>
  <c r="BG141" i="36"/>
  <c r="BF141" i="36"/>
  <c r="T141" i="36"/>
  <c r="R141" i="36"/>
  <c r="P141" i="36"/>
  <c r="BK141" i="36"/>
  <c r="J141" i="36"/>
  <c r="BE141" i="36"/>
  <c r="BI138" i="36"/>
  <c r="BH138" i="36"/>
  <c r="BG138" i="36"/>
  <c r="BF138" i="36"/>
  <c r="T138" i="36"/>
  <c r="R138" i="36"/>
  <c r="P138" i="36"/>
  <c r="BK138" i="36"/>
  <c r="J138" i="36"/>
  <c r="BE138" i="36" s="1"/>
  <c r="BI135" i="36"/>
  <c r="BH135" i="36"/>
  <c r="BG135" i="36"/>
  <c r="BF135" i="36"/>
  <c r="T135" i="36"/>
  <c r="R135" i="36"/>
  <c r="P135" i="36"/>
  <c r="BK135" i="36"/>
  <c r="J135" i="36"/>
  <c r="BE135" i="36"/>
  <c r="BI134" i="36"/>
  <c r="BH134" i="36"/>
  <c r="BG134" i="36"/>
  <c r="BF134" i="36"/>
  <c r="T134" i="36"/>
  <c r="R134" i="36"/>
  <c r="P134" i="36"/>
  <c r="BK134" i="36"/>
  <c r="J134" i="36"/>
  <c r="BE134" i="36" s="1"/>
  <c r="BI133" i="36"/>
  <c r="BH133" i="36"/>
  <c r="BG133" i="36"/>
  <c r="BF133" i="36"/>
  <c r="T133" i="36"/>
  <c r="R133" i="36"/>
  <c r="P133" i="36"/>
  <c r="BK133" i="36"/>
  <c r="J133" i="36"/>
  <c r="BE133" i="36" s="1"/>
  <c r="BI132" i="36"/>
  <c r="BH132" i="36"/>
  <c r="BG132" i="36"/>
  <c r="BF132" i="36"/>
  <c r="T132" i="36"/>
  <c r="R132" i="36"/>
  <c r="P132" i="36"/>
  <c r="BK132" i="36"/>
  <c r="J132" i="36"/>
  <c r="BE132" i="36" s="1"/>
  <c r="BI131" i="36"/>
  <c r="BH131" i="36"/>
  <c r="BG131" i="36"/>
  <c r="BF131" i="36"/>
  <c r="T131" i="36"/>
  <c r="R131" i="36"/>
  <c r="P131" i="36"/>
  <c r="BK131" i="36"/>
  <c r="J131" i="36"/>
  <c r="BE131" i="36" s="1"/>
  <c r="BI130" i="36"/>
  <c r="BH130" i="36"/>
  <c r="BG130" i="36"/>
  <c r="BF130" i="36"/>
  <c r="T130" i="36"/>
  <c r="R130" i="36"/>
  <c r="P130" i="36"/>
  <c r="BK130" i="36"/>
  <c r="J130" i="36"/>
  <c r="BE130" i="36" s="1"/>
  <c r="BI129" i="36"/>
  <c r="BH129" i="36"/>
  <c r="BG129" i="36"/>
  <c r="BF129" i="36"/>
  <c r="T129" i="36"/>
  <c r="R129" i="36"/>
  <c r="P129" i="36"/>
  <c r="BK129" i="36"/>
  <c r="J129" i="36"/>
  <c r="BE129" i="36" s="1"/>
  <c r="BI126" i="36"/>
  <c r="BH126" i="36"/>
  <c r="BG126" i="36"/>
  <c r="BF126" i="36"/>
  <c r="T126" i="36"/>
  <c r="R126" i="36"/>
  <c r="P126" i="36"/>
  <c r="BK126" i="36"/>
  <c r="J126" i="36"/>
  <c r="BE126" i="36" s="1"/>
  <c r="BI123" i="36"/>
  <c r="BH123" i="36"/>
  <c r="BG123" i="36"/>
  <c r="BF123" i="36"/>
  <c r="T123" i="36"/>
  <c r="R123" i="36"/>
  <c r="P123" i="36"/>
  <c r="BK123" i="36"/>
  <c r="J123" i="36"/>
  <c r="BE123" i="36" s="1"/>
  <c r="BI122" i="36"/>
  <c r="BH122" i="36"/>
  <c r="BG122" i="36"/>
  <c r="BF122" i="36"/>
  <c r="T122" i="36"/>
  <c r="R122" i="36"/>
  <c r="P122" i="36"/>
  <c r="BK122" i="36"/>
  <c r="J122" i="36"/>
  <c r="BE122" i="36" s="1"/>
  <c r="BI121" i="36"/>
  <c r="BH121" i="36"/>
  <c r="BG121" i="36"/>
  <c r="BF121" i="36"/>
  <c r="T121" i="36"/>
  <c r="R121" i="36"/>
  <c r="P121" i="36"/>
  <c r="BK121" i="36"/>
  <c r="J121" i="36"/>
  <c r="BE121" i="36" s="1"/>
  <c r="BI120" i="36"/>
  <c r="BH120" i="36"/>
  <c r="BG120" i="36"/>
  <c r="BF120" i="36"/>
  <c r="T120" i="36"/>
  <c r="R120" i="36"/>
  <c r="P120" i="36"/>
  <c r="BK120" i="36"/>
  <c r="J120" i="36"/>
  <c r="BE120" i="36" s="1"/>
  <c r="BI119" i="36"/>
  <c r="BH119" i="36"/>
  <c r="BG119" i="36"/>
  <c r="BF119" i="36"/>
  <c r="T119" i="36"/>
  <c r="R119" i="36"/>
  <c r="P119" i="36"/>
  <c r="BK119" i="36"/>
  <c r="J119" i="36"/>
  <c r="BE119" i="36"/>
  <c r="BI118" i="36"/>
  <c r="BH118" i="36"/>
  <c r="BG118" i="36"/>
  <c r="BF118" i="36"/>
  <c r="T118" i="36"/>
  <c r="R118" i="36"/>
  <c r="P118" i="36"/>
  <c r="BK118" i="36"/>
  <c r="J118" i="36"/>
  <c r="BE118" i="36" s="1"/>
  <c r="BI117" i="36"/>
  <c r="BH117" i="36"/>
  <c r="BG117" i="36"/>
  <c r="BF117" i="36"/>
  <c r="T117" i="36"/>
  <c r="R117" i="36"/>
  <c r="P117" i="36"/>
  <c r="BK117" i="36"/>
  <c r="J117" i="36"/>
  <c r="BE117" i="36"/>
  <c r="BI116" i="36"/>
  <c r="BH116" i="36"/>
  <c r="BG116" i="36"/>
  <c r="BF116" i="36"/>
  <c r="T116" i="36"/>
  <c r="R116" i="36"/>
  <c r="P116" i="36"/>
  <c r="BK116" i="36"/>
  <c r="J116" i="36"/>
  <c r="BE116" i="36" s="1"/>
  <c r="BI113" i="36"/>
  <c r="BH113" i="36"/>
  <c r="BG113" i="36"/>
  <c r="BF113" i="36"/>
  <c r="T113" i="36"/>
  <c r="R113" i="36"/>
  <c r="P113" i="36"/>
  <c r="BK113" i="36"/>
  <c r="J113" i="36"/>
  <c r="BE113" i="36"/>
  <c r="BI110" i="36"/>
  <c r="BH110" i="36"/>
  <c r="BG110" i="36"/>
  <c r="BF110" i="36"/>
  <c r="T110" i="36"/>
  <c r="R110" i="36"/>
  <c r="P110" i="36"/>
  <c r="BK110" i="36"/>
  <c r="J110" i="36"/>
  <c r="BE110" i="36" s="1"/>
  <c r="BI109" i="36"/>
  <c r="BH109" i="36"/>
  <c r="BG109" i="36"/>
  <c r="BF109" i="36"/>
  <c r="T109" i="36"/>
  <c r="R109" i="36"/>
  <c r="P109" i="36"/>
  <c r="BK109" i="36"/>
  <c r="J109" i="36"/>
  <c r="BE109" i="36" s="1"/>
  <c r="BI108" i="36"/>
  <c r="BH108" i="36"/>
  <c r="BG108" i="36"/>
  <c r="BF108" i="36"/>
  <c r="T108" i="36"/>
  <c r="R108" i="36"/>
  <c r="P108" i="36"/>
  <c r="BK108" i="36"/>
  <c r="J108" i="36"/>
  <c r="BE108" i="36" s="1"/>
  <c r="BI107" i="36"/>
  <c r="BH107" i="36"/>
  <c r="BG107" i="36"/>
  <c r="BF107" i="36"/>
  <c r="T107" i="36"/>
  <c r="R107" i="36"/>
  <c r="P107" i="36"/>
  <c r="BK107" i="36"/>
  <c r="J107" i="36"/>
  <c r="BE107" i="36" s="1"/>
  <c r="BI106" i="36"/>
  <c r="BH106" i="36"/>
  <c r="BG106" i="36"/>
  <c r="BF106" i="36"/>
  <c r="T106" i="36"/>
  <c r="R106" i="36"/>
  <c r="P106" i="36"/>
  <c r="BK106" i="36"/>
  <c r="J106" i="36"/>
  <c r="BE106" i="36" s="1"/>
  <c r="BI105" i="36"/>
  <c r="BH105" i="36"/>
  <c r="BG105" i="36"/>
  <c r="BF105" i="36"/>
  <c r="T105" i="36"/>
  <c r="R105" i="36"/>
  <c r="P105" i="36"/>
  <c r="BK105" i="36"/>
  <c r="J105" i="36"/>
  <c r="BE105" i="36" s="1"/>
  <c r="BI104" i="36"/>
  <c r="BH104" i="36"/>
  <c r="BG104" i="36"/>
  <c r="BF104" i="36"/>
  <c r="T104" i="36"/>
  <c r="R104" i="36"/>
  <c r="P104" i="36"/>
  <c r="BK104" i="36"/>
  <c r="J104" i="36"/>
  <c r="BE104" i="36" s="1"/>
  <c r="BI101" i="36"/>
  <c r="BH101" i="36"/>
  <c r="BG101" i="36"/>
  <c r="BF101" i="36"/>
  <c r="T101" i="36"/>
  <c r="R101" i="36"/>
  <c r="P101" i="36"/>
  <c r="BK101" i="36"/>
  <c r="J101" i="36"/>
  <c r="BE101" i="36" s="1"/>
  <c r="BI98" i="36"/>
  <c r="BH98" i="36"/>
  <c r="BG98" i="36"/>
  <c r="BF98" i="36"/>
  <c r="T98" i="36"/>
  <c r="R98" i="36"/>
  <c r="P98" i="36"/>
  <c r="BK98" i="36"/>
  <c r="J98" i="36"/>
  <c r="BE98" i="36" s="1"/>
  <c r="BI96" i="36"/>
  <c r="BH96" i="36"/>
  <c r="BG96" i="36"/>
  <c r="BF96" i="36"/>
  <c r="T96" i="36"/>
  <c r="R96" i="36"/>
  <c r="P96" i="36"/>
  <c r="BK96" i="36"/>
  <c r="J96" i="36"/>
  <c r="BE96" i="36" s="1"/>
  <c r="BI93" i="36"/>
  <c r="BH93" i="36"/>
  <c r="BG93" i="36"/>
  <c r="BF93" i="36"/>
  <c r="T93" i="36"/>
  <c r="R93" i="36"/>
  <c r="P93" i="36"/>
  <c r="BK93" i="36"/>
  <c r="J93" i="36"/>
  <c r="BE93" i="36" s="1"/>
  <c r="BI92" i="36"/>
  <c r="BH92" i="36"/>
  <c r="BG92" i="36"/>
  <c r="BF92" i="36"/>
  <c r="T92" i="36"/>
  <c r="R92" i="36"/>
  <c r="P92" i="36"/>
  <c r="BK92" i="36"/>
  <c r="J92" i="36"/>
  <c r="BE92" i="36"/>
  <c r="BI89" i="36"/>
  <c r="BH89" i="36"/>
  <c r="BG89" i="36"/>
  <c r="BF89" i="36"/>
  <c r="T89" i="36"/>
  <c r="R89" i="36"/>
  <c r="P89" i="36"/>
  <c r="BK89" i="36"/>
  <c r="J89" i="36"/>
  <c r="BE89" i="36" s="1"/>
  <c r="BI86" i="36"/>
  <c r="BH86" i="36"/>
  <c r="BG86" i="36"/>
  <c r="BF86" i="36"/>
  <c r="T86" i="36"/>
  <c r="R86" i="36"/>
  <c r="P86" i="36"/>
  <c r="BK86" i="36"/>
  <c r="J86" i="36"/>
  <c r="BE86" i="36" s="1"/>
  <c r="F76" i="36"/>
  <c r="E74" i="36"/>
  <c r="F52" i="36"/>
  <c r="E50" i="36"/>
  <c r="J24" i="36"/>
  <c r="E24" i="36"/>
  <c r="J79" i="36" s="1"/>
  <c r="J23" i="36"/>
  <c r="J21" i="36"/>
  <c r="E21" i="36"/>
  <c r="J78" i="36" s="1"/>
  <c r="J54" i="36"/>
  <c r="J20" i="36"/>
  <c r="J18" i="36"/>
  <c r="E18" i="36"/>
  <c r="F79" i="36" s="1"/>
  <c r="J17" i="36"/>
  <c r="J15" i="36"/>
  <c r="E15" i="36"/>
  <c r="F54" i="36" s="1"/>
  <c r="J14" i="36"/>
  <c r="J12" i="36"/>
  <c r="J52" i="36" s="1"/>
  <c r="E7" i="36"/>
  <c r="E72" i="36" s="1"/>
  <c r="J39" i="35"/>
  <c r="J38" i="35"/>
  <c r="AY103" i="1" s="1"/>
  <c r="J37" i="35"/>
  <c r="AX103" i="1" s="1"/>
  <c r="BI182" i="35"/>
  <c r="BH182" i="35"/>
  <c r="BG182" i="35"/>
  <c r="BF182" i="35"/>
  <c r="T182" i="35"/>
  <c r="R182" i="35"/>
  <c r="P182" i="35"/>
  <c r="BK182" i="35"/>
  <c r="J182" i="35"/>
  <c r="BE182" i="35" s="1"/>
  <c r="BI180" i="35"/>
  <c r="BH180" i="35"/>
  <c r="BG180" i="35"/>
  <c r="BF180" i="35"/>
  <c r="T180" i="35"/>
  <c r="R180" i="35"/>
  <c r="P180" i="35"/>
  <c r="BK180" i="35"/>
  <c r="J180" i="35"/>
  <c r="BE180" i="35" s="1"/>
  <c r="BI178" i="35"/>
  <c r="BH178" i="35"/>
  <c r="BG178" i="35"/>
  <c r="BF178" i="35"/>
  <c r="T178" i="35"/>
  <c r="R178" i="35"/>
  <c r="P178" i="35"/>
  <c r="BK178" i="35"/>
  <c r="J178" i="35"/>
  <c r="BE178" i="35" s="1"/>
  <c r="BI176" i="35"/>
  <c r="BH176" i="35"/>
  <c r="BG176" i="35"/>
  <c r="BF176" i="35"/>
  <c r="T176" i="35"/>
  <c r="R176" i="35"/>
  <c r="P176" i="35"/>
  <c r="BK176" i="35"/>
  <c r="J176" i="35"/>
  <c r="BE176" i="35" s="1"/>
  <c r="BI174" i="35"/>
  <c r="BH174" i="35"/>
  <c r="BG174" i="35"/>
  <c r="BF174" i="35"/>
  <c r="T174" i="35"/>
  <c r="R174" i="35"/>
  <c r="P174" i="35"/>
  <c r="BK174" i="35"/>
  <c r="J174" i="35"/>
  <c r="BE174" i="35" s="1"/>
  <c r="BI172" i="35"/>
  <c r="BH172" i="35"/>
  <c r="BG172" i="35"/>
  <c r="BF172" i="35"/>
  <c r="T172" i="35"/>
  <c r="R172" i="35"/>
  <c r="P172" i="35"/>
  <c r="BK172" i="35"/>
  <c r="J172" i="35"/>
  <c r="BE172" i="35" s="1"/>
  <c r="BI169" i="35"/>
  <c r="BH169" i="35"/>
  <c r="BG169" i="35"/>
  <c r="BF169" i="35"/>
  <c r="T169" i="35"/>
  <c r="R169" i="35"/>
  <c r="P169" i="35"/>
  <c r="BK169" i="35"/>
  <c r="J169" i="35"/>
  <c r="BE169" i="35" s="1"/>
  <c r="BI166" i="35"/>
  <c r="BH166" i="35"/>
  <c r="BG166" i="35"/>
  <c r="BF166" i="35"/>
  <c r="T166" i="35"/>
  <c r="R166" i="35"/>
  <c r="P166" i="35"/>
  <c r="BK166" i="35"/>
  <c r="J166" i="35"/>
  <c r="BE166" i="35" s="1"/>
  <c r="BI164" i="35"/>
  <c r="BH164" i="35"/>
  <c r="BG164" i="35"/>
  <c r="BF164" i="35"/>
  <c r="T164" i="35"/>
  <c r="R164" i="35"/>
  <c r="P164" i="35"/>
  <c r="BK164" i="35"/>
  <c r="J164" i="35"/>
  <c r="BE164" i="35" s="1"/>
  <c r="BI162" i="35"/>
  <c r="BH162" i="35"/>
  <c r="BG162" i="35"/>
  <c r="BF162" i="35"/>
  <c r="T162" i="35"/>
  <c r="R162" i="35"/>
  <c r="P162" i="35"/>
  <c r="BK162" i="35"/>
  <c r="J162" i="35"/>
  <c r="BE162" i="35" s="1"/>
  <c r="BI161" i="35"/>
  <c r="BH161" i="35"/>
  <c r="BG161" i="35"/>
  <c r="BF161" i="35"/>
  <c r="T161" i="35"/>
  <c r="R161" i="35"/>
  <c r="P161" i="35"/>
  <c r="BK161" i="35"/>
  <c r="J161" i="35"/>
  <c r="BE161" i="35" s="1"/>
  <c r="BI158" i="35"/>
  <c r="BH158" i="35"/>
  <c r="BG158" i="35"/>
  <c r="BF158" i="35"/>
  <c r="T158" i="35"/>
  <c r="R158" i="35"/>
  <c r="P158" i="35"/>
  <c r="BK158" i="35"/>
  <c r="J158" i="35"/>
  <c r="BE158" i="35" s="1"/>
  <c r="BI155" i="35"/>
  <c r="BH155" i="35"/>
  <c r="BG155" i="35"/>
  <c r="BF155" i="35"/>
  <c r="T155" i="35"/>
  <c r="R155" i="35"/>
  <c r="P155" i="35"/>
  <c r="BK155" i="35"/>
  <c r="J155" i="35"/>
  <c r="BE155" i="35" s="1"/>
  <c r="BI153" i="35"/>
  <c r="BH153" i="35"/>
  <c r="BG153" i="35"/>
  <c r="BF153" i="35"/>
  <c r="T153" i="35"/>
  <c r="R153" i="35"/>
  <c r="P153" i="35"/>
  <c r="BK153" i="35"/>
  <c r="J153" i="35"/>
  <c r="BE153" i="35" s="1"/>
  <c r="BI151" i="35"/>
  <c r="BH151" i="35"/>
  <c r="BG151" i="35"/>
  <c r="BF151" i="35"/>
  <c r="T151" i="35"/>
  <c r="R151" i="35"/>
  <c r="P151" i="35"/>
  <c r="P150" i="35" s="1"/>
  <c r="BK151" i="35"/>
  <c r="J151" i="35"/>
  <c r="BE151" i="35"/>
  <c r="BI148" i="35"/>
  <c r="BH148" i="35"/>
  <c r="BG148" i="35"/>
  <c r="BF148" i="35"/>
  <c r="T148" i="35"/>
  <c r="R148" i="35"/>
  <c r="P148" i="35"/>
  <c r="BK148" i="35"/>
  <c r="J148" i="35"/>
  <c r="BE148" i="35" s="1"/>
  <c r="BI145" i="35"/>
  <c r="BH145" i="35"/>
  <c r="BG145" i="35"/>
  <c r="BF145" i="35"/>
  <c r="T145" i="35"/>
  <c r="R145" i="35"/>
  <c r="P145" i="35"/>
  <c r="BK145" i="35"/>
  <c r="J145" i="35"/>
  <c r="BE145" i="35" s="1"/>
  <c r="BI142" i="35"/>
  <c r="BH142" i="35"/>
  <c r="BG142" i="35"/>
  <c r="BF142" i="35"/>
  <c r="T142" i="35"/>
  <c r="R142" i="35"/>
  <c r="P142" i="35"/>
  <c r="P141" i="35" s="1"/>
  <c r="BK142" i="35"/>
  <c r="BK141" i="35" s="1"/>
  <c r="J141" i="35" s="1"/>
  <c r="J68" i="35" s="1"/>
  <c r="J142" i="35"/>
  <c r="BE142" i="35"/>
  <c r="BI138" i="35"/>
  <c r="BH138" i="35"/>
  <c r="BG138" i="35"/>
  <c r="BF138" i="35"/>
  <c r="T138" i="35"/>
  <c r="R138" i="35"/>
  <c r="P138" i="35"/>
  <c r="BK138" i="35"/>
  <c r="J138" i="35"/>
  <c r="BE138" i="35" s="1"/>
  <c r="BI135" i="35"/>
  <c r="BH135" i="35"/>
  <c r="BG135" i="35"/>
  <c r="BF135" i="35"/>
  <c r="T135" i="35"/>
  <c r="R135" i="35"/>
  <c r="R134" i="35"/>
  <c r="P135" i="35"/>
  <c r="BK135" i="35"/>
  <c r="J135" i="35"/>
  <c r="BE135" i="35" s="1"/>
  <c r="BI132" i="35"/>
  <c r="BH132" i="35"/>
  <c r="BG132" i="35"/>
  <c r="BF132" i="35"/>
  <c r="T132" i="35"/>
  <c r="T131" i="35" s="1"/>
  <c r="R132" i="35"/>
  <c r="R131" i="35" s="1"/>
  <c r="P132" i="35"/>
  <c r="P131" i="35" s="1"/>
  <c r="BK132" i="35"/>
  <c r="BK131" i="35" s="1"/>
  <c r="J131" i="35" s="1"/>
  <c r="J66" i="35" s="1"/>
  <c r="J132" i="35"/>
  <c r="BE132" i="35"/>
  <c r="BI128" i="35"/>
  <c r="BH128" i="35"/>
  <c r="BG128" i="35"/>
  <c r="BF128" i="35"/>
  <c r="T128" i="35"/>
  <c r="R128" i="35"/>
  <c r="P128" i="35"/>
  <c r="BK128" i="35"/>
  <c r="J128" i="35"/>
  <c r="BE128" i="35" s="1"/>
  <c r="BI126" i="35"/>
  <c r="BH126" i="35"/>
  <c r="BG126" i="35"/>
  <c r="BF126" i="35"/>
  <c r="T126" i="35"/>
  <c r="R126" i="35"/>
  <c r="P126" i="35"/>
  <c r="BK126" i="35"/>
  <c r="J126" i="35"/>
  <c r="BE126" i="35" s="1"/>
  <c r="BI124" i="35"/>
  <c r="BH124" i="35"/>
  <c r="BG124" i="35"/>
  <c r="BF124" i="35"/>
  <c r="T124" i="35"/>
  <c r="R124" i="35"/>
  <c r="P124" i="35"/>
  <c r="BK124" i="35"/>
  <c r="J124" i="35"/>
  <c r="BE124" i="35" s="1"/>
  <c r="BI121" i="35"/>
  <c r="BH121" i="35"/>
  <c r="BG121" i="35"/>
  <c r="BF121" i="35"/>
  <c r="T121" i="35"/>
  <c r="R121" i="35"/>
  <c r="P121" i="35"/>
  <c r="BK121" i="35"/>
  <c r="J121" i="35"/>
  <c r="BE121" i="35" s="1"/>
  <c r="BI118" i="35"/>
  <c r="BH118" i="35"/>
  <c r="BG118" i="35"/>
  <c r="BF118" i="35"/>
  <c r="T118" i="35"/>
  <c r="R118" i="35"/>
  <c r="P118" i="35"/>
  <c r="BK118" i="35"/>
  <c r="J118" i="35"/>
  <c r="BE118" i="35" s="1"/>
  <c r="BI116" i="35"/>
  <c r="BH116" i="35"/>
  <c r="BG116" i="35"/>
  <c r="BF116" i="35"/>
  <c r="T116" i="35"/>
  <c r="R116" i="35"/>
  <c r="P116" i="35"/>
  <c r="BK116" i="35"/>
  <c r="J116" i="35"/>
  <c r="BE116" i="35" s="1"/>
  <c r="BI113" i="35"/>
  <c r="BH113" i="35"/>
  <c r="BG113" i="35"/>
  <c r="BF113" i="35"/>
  <c r="T113" i="35"/>
  <c r="R113" i="35"/>
  <c r="P113" i="35"/>
  <c r="BK113" i="35"/>
  <c r="J113" i="35"/>
  <c r="BE113" i="35" s="1"/>
  <c r="BI110" i="35"/>
  <c r="BH110" i="35"/>
  <c r="BG110" i="35"/>
  <c r="BF110" i="35"/>
  <c r="T110" i="35"/>
  <c r="R110" i="35"/>
  <c r="P110" i="35"/>
  <c r="BK110" i="35"/>
  <c r="J110" i="35"/>
  <c r="BE110" i="35" s="1"/>
  <c r="BI108" i="35"/>
  <c r="BH108" i="35"/>
  <c r="BG108" i="35"/>
  <c r="BF108" i="35"/>
  <c r="T108" i="35"/>
  <c r="R108" i="35"/>
  <c r="P108" i="35"/>
  <c r="BK108" i="35"/>
  <c r="J108" i="35"/>
  <c r="BE108" i="35" s="1"/>
  <c r="BI104" i="35"/>
  <c r="BH104" i="35"/>
  <c r="BG104" i="35"/>
  <c r="BF104" i="35"/>
  <c r="T104" i="35"/>
  <c r="R104" i="35"/>
  <c r="P104" i="35"/>
  <c r="BK104" i="35"/>
  <c r="J104" i="35"/>
  <c r="BE104" i="35" s="1"/>
  <c r="BI101" i="35"/>
  <c r="BH101" i="35"/>
  <c r="BG101" i="35"/>
  <c r="BF101" i="35"/>
  <c r="T101" i="35"/>
  <c r="R101" i="35"/>
  <c r="P101" i="35"/>
  <c r="BK101" i="35"/>
  <c r="J101" i="35"/>
  <c r="BE101" i="35" s="1"/>
  <c r="BI98" i="35"/>
  <c r="BH98" i="35"/>
  <c r="BG98" i="35"/>
  <c r="BF98" i="35"/>
  <c r="T98" i="35"/>
  <c r="R98" i="35"/>
  <c r="P98" i="35"/>
  <c r="BK98" i="35"/>
  <c r="J98" i="35"/>
  <c r="BE98" i="35"/>
  <c r="BI95" i="35"/>
  <c r="BH95" i="35"/>
  <c r="BG95" i="35"/>
  <c r="BF95" i="35"/>
  <c r="T95" i="35"/>
  <c r="R95" i="35"/>
  <c r="P95" i="35"/>
  <c r="BK95" i="35"/>
  <c r="J95" i="35"/>
  <c r="BE95" i="35" s="1"/>
  <c r="J89" i="35"/>
  <c r="J88" i="35"/>
  <c r="F88" i="35"/>
  <c r="F86" i="35"/>
  <c r="E84" i="35"/>
  <c r="J59" i="35"/>
  <c r="J58" i="35"/>
  <c r="F58" i="35"/>
  <c r="F56" i="35"/>
  <c r="E54" i="35"/>
  <c r="J20" i="35"/>
  <c r="E20" i="35"/>
  <c r="F89" i="35" s="1"/>
  <c r="J19" i="35"/>
  <c r="J14" i="35"/>
  <c r="E7" i="35"/>
  <c r="E50" i="35" s="1"/>
  <c r="J39" i="34"/>
  <c r="J38" i="34"/>
  <c r="AY101" i="1" s="1"/>
  <c r="J37" i="34"/>
  <c r="AX101" i="1" s="1"/>
  <c r="BI340" i="34"/>
  <c r="BH340" i="34"/>
  <c r="BG340" i="34"/>
  <c r="BF340" i="34"/>
  <c r="T340" i="34"/>
  <c r="T339" i="34" s="1"/>
  <c r="T338" i="34" s="1"/>
  <c r="R340" i="34"/>
  <c r="R339" i="34" s="1"/>
  <c r="R338" i="34" s="1"/>
  <c r="P340" i="34"/>
  <c r="P339" i="34" s="1"/>
  <c r="P338" i="34" s="1"/>
  <c r="BK340" i="34"/>
  <c r="BK339" i="34" s="1"/>
  <c r="J340" i="34"/>
  <c r="BE340" i="34" s="1"/>
  <c r="BI336" i="34"/>
  <c r="BH336" i="34"/>
  <c r="BG336" i="34"/>
  <c r="BF336" i="34"/>
  <c r="T336" i="34"/>
  <c r="R336" i="34"/>
  <c r="P336" i="34"/>
  <c r="BK336" i="34"/>
  <c r="J336" i="34"/>
  <c r="BE336" i="34" s="1"/>
  <c r="BI333" i="34"/>
  <c r="BH333" i="34"/>
  <c r="BG333" i="34"/>
  <c r="BF333" i="34"/>
  <c r="T333" i="34"/>
  <c r="R333" i="34"/>
  <c r="P333" i="34"/>
  <c r="BK333" i="34"/>
  <c r="J333" i="34"/>
  <c r="BE333" i="34"/>
  <c r="BI331" i="34"/>
  <c r="BH331" i="34"/>
  <c r="BG331" i="34"/>
  <c r="BF331" i="34"/>
  <c r="T331" i="34"/>
  <c r="R331" i="34"/>
  <c r="P331" i="34"/>
  <c r="BK331" i="34"/>
  <c r="J331" i="34"/>
  <c r="BE331" i="34" s="1"/>
  <c r="BI328" i="34"/>
  <c r="BH328" i="34"/>
  <c r="BG328" i="34"/>
  <c r="BF328" i="34"/>
  <c r="T328" i="34"/>
  <c r="R328" i="34"/>
  <c r="P328" i="34"/>
  <c r="BK328" i="34"/>
  <c r="J328" i="34"/>
  <c r="BE328" i="34" s="1"/>
  <c r="BI325" i="34"/>
  <c r="BH325" i="34"/>
  <c r="BG325" i="34"/>
  <c r="BF325" i="34"/>
  <c r="T325" i="34"/>
  <c r="R325" i="34"/>
  <c r="P325" i="34"/>
  <c r="BK325" i="34"/>
  <c r="J325" i="34"/>
  <c r="BE325" i="34" s="1"/>
  <c r="BI322" i="34"/>
  <c r="BH322" i="34"/>
  <c r="BG322" i="34"/>
  <c r="BF322" i="34"/>
  <c r="T322" i="34"/>
  <c r="R322" i="34"/>
  <c r="P322" i="34"/>
  <c r="BK322" i="34"/>
  <c r="J322" i="34"/>
  <c r="BE322" i="34"/>
  <c r="BI319" i="34"/>
  <c r="BH319" i="34"/>
  <c r="BG319" i="34"/>
  <c r="BF319" i="34"/>
  <c r="T319" i="34"/>
  <c r="R319" i="34"/>
  <c r="P319" i="34"/>
  <c r="BK319" i="34"/>
  <c r="J319" i="34"/>
  <c r="BE319" i="34" s="1"/>
  <c r="BI317" i="34"/>
  <c r="BH317" i="34"/>
  <c r="BG317" i="34"/>
  <c r="BF317" i="34"/>
  <c r="T317" i="34"/>
  <c r="R317" i="34"/>
  <c r="P317" i="34"/>
  <c r="BK317" i="34"/>
  <c r="J317" i="34"/>
  <c r="BE317" i="34" s="1"/>
  <c r="BI314" i="34"/>
  <c r="BH314" i="34"/>
  <c r="BG314" i="34"/>
  <c r="BF314" i="34"/>
  <c r="T314" i="34"/>
  <c r="R314" i="34"/>
  <c r="P314" i="34"/>
  <c r="BK314" i="34"/>
  <c r="J314" i="34"/>
  <c r="BE314" i="34" s="1"/>
  <c r="BI311" i="34"/>
  <c r="BH311" i="34"/>
  <c r="BG311" i="34"/>
  <c r="BF311" i="34"/>
  <c r="T311" i="34"/>
  <c r="R311" i="34"/>
  <c r="P311" i="34"/>
  <c r="BK311" i="34"/>
  <c r="J311" i="34"/>
  <c r="BE311" i="34"/>
  <c r="BI310" i="34"/>
  <c r="BH310" i="34"/>
  <c r="BG310" i="34"/>
  <c r="BF310" i="34"/>
  <c r="T310" i="34"/>
  <c r="R310" i="34"/>
  <c r="P310" i="34"/>
  <c r="BK310" i="34"/>
  <c r="J310" i="34"/>
  <c r="BE310" i="34" s="1"/>
  <c r="BI309" i="34"/>
  <c r="BH309" i="34"/>
  <c r="BG309" i="34"/>
  <c r="BF309" i="34"/>
  <c r="T309" i="34"/>
  <c r="R309" i="34"/>
  <c r="P309" i="34"/>
  <c r="BK309" i="34"/>
  <c r="J309" i="34"/>
  <c r="BE309" i="34" s="1"/>
  <c r="BI308" i="34"/>
  <c r="BH308" i="34"/>
  <c r="BG308" i="34"/>
  <c r="BF308" i="34"/>
  <c r="T308" i="34"/>
  <c r="R308" i="34"/>
  <c r="P308" i="34"/>
  <c r="BK308" i="34"/>
  <c r="J308" i="34"/>
  <c r="BE308" i="34" s="1"/>
  <c r="BI307" i="34"/>
  <c r="BH307" i="34"/>
  <c r="BG307" i="34"/>
  <c r="BF307" i="34"/>
  <c r="T307" i="34"/>
  <c r="R307" i="34"/>
  <c r="P307" i="34"/>
  <c r="BK307" i="34"/>
  <c r="J307" i="34"/>
  <c r="BE307" i="34"/>
  <c r="BI305" i="34"/>
  <c r="BH305" i="34"/>
  <c r="BG305" i="34"/>
  <c r="BF305" i="34"/>
  <c r="T305" i="34"/>
  <c r="R305" i="34"/>
  <c r="P305" i="34"/>
  <c r="BK305" i="34"/>
  <c r="J305" i="34"/>
  <c r="BE305" i="34" s="1"/>
  <c r="BI302" i="34"/>
  <c r="BH302" i="34"/>
  <c r="BG302" i="34"/>
  <c r="BF302" i="34"/>
  <c r="T302" i="34"/>
  <c r="R302" i="34"/>
  <c r="P302" i="34"/>
  <c r="BK302" i="34"/>
  <c r="J302" i="34"/>
  <c r="BE302" i="34" s="1"/>
  <c r="BI300" i="34"/>
  <c r="BH300" i="34"/>
  <c r="BG300" i="34"/>
  <c r="BF300" i="34"/>
  <c r="T300" i="34"/>
  <c r="R300" i="34"/>
  <c r="P300" i="34"/>
  <c r="BK300" i="34"/>
  <c r="J300" i="34"/>
  <c r="BE300" i="34" s="1"/>
  <c r="BI297" i="34"/>
  <c r="BH297" i="34"/>
  <c r="BG297" i="34"/>
  <c r="BF297" i="34"/>
  <c r="T297" i="34"/>
  <c r="R297" i="34"/>
  <c r="P297" i="34"/>
  <c r="BK297" i="34"/>
  <c r="J297" i="34"/>
  <c r="BE297" i="34" s="1"/>
  <c r="BI294" i="34"/>
  <c r="BH294" i="34"/>
  <c r="BG294" i="34"/>
  <c r="BF294" i="34"/>
  <c r="T294" i="34"/>
  <c r="R294" i="34"/>
  <c r="P294" i="34"/>
  <c r="BK294" i="34"/>
  <c r="J294" i="34"/>
  <c r="BE294" i="34" s="1"/>
  <c r="BI292" i="34"/>
  <c r="BH292" i="34"/>
  <c r="BG292" i="34"/>
  <c r="BF292" i="34"/>
  <c r="T292" i="34"/>
  <c r="R292" i="34"/>
  <c r="P292" i="34"/>
  <c r="BK292" i="34"/>
  <c r="J292" i="34"/>
  <c r="BE292" i="34" s="1"/>
  <c r="BI289" i="34"/>
  <c r="BH289" i="34"/>
  <c r="BG289" i="34"/>
  <c r="BF289" i="34"/>
  <c r="T289" i="34"/>
  <c r="R289" i="34"/>
  <c r="P289" i="34"/>
  <c r="BK289" i="34"/>
  <c r="J289" i="34"/>
  <c r="BE289" i="34" s="1"/>
  <c r="BI286" i="34"/>
  <c r="BH286" i="34"/>
  <c r="BG286" i="34"/>
  <c r="BF286" i="34"/>
  <c r="T286" i="34"/>
  <c r="R286" i="34"/>
  <c r="P286" i="34"/>
  <c r="BK286" i="34"/>
  <c r="J286" i="34"/>
  <c r="BE286" i="34" s="1"/>
  <c r="BI283" i="34"/>
  <c r="BH283" i="34"/>
  <c r="BG283" i="34"/>
  <c r="BF283" i="34"/>
  <c r="T283" i="34"/>
  <c r="R283" i="34"/>
  <c r="P283" i="34"/>
  <c r="BK283" i="34"/>
  <c r="J283" i="34"/>
  <c r="BE283" i="34" s="1"/>
  <c r="BI280" i="34"/>
  <c r="BH280" i="34"/>
  <c r="BG280" i="34"/>
  <c r="BF280" i="34"/>
  <c r="T280" i="34"/>
  <c r="R280" i="34"/>
  <c r="P280" i="34"/>
  <c r="BK280" i="34"/>
  <c r="J280" i="34"/>
  <c r="BE280" i="34" s="1"/>
  <c r="BI277" i="34"/>
  <c r="BH277" i="34"/>
  <c r="BG277" i="34"/>
  <c r="BF277" i="34"/>
  <c r="T277" i="34"/>
  <c r="R277" i="34"/>
  <c r="P277" i="34"/>
  <c r="BK277" i="34"/>
  <c r="J277" i="34"/>
  <c r="BE277" i="34" s="1"/>
  <c r="BI274" i="34"/>
  <c r="BH274" i="34"/>
  <c r="BG274" i="34"/>
  <c r="BF274" i="34"/>
  <c r="T274" i="34"/>
  <c r="R274" i="34"/>
  <c r="P274" i="34"/>
  <c r="BK274" i="34"/>
  <c r="J274" i="34"/>
  <c r="BE274" i="34" s="1"/>
  <c r="BI272" i="34"/>
  <c r="BH272" i="34"/>
  <c r="BG272" i="34"/>
  <c r="BF272" i="34"/>
  <c r="T272" i="34"/>
  <c r="R272" i="34"/>
  <c r="P272" i="34"/>
  <c r="BK272" i="34"/>
  <c r="J272" i="34"/>
  <c r="BE272" i="34"/>
  <c r="BI269" i="34"/>
  <c r="BH269" i="34"/>
  <c r="BG269" i="34"/>
  <c r="BF269" i="34"/>
  <c r="T269" i="34"/>
  <c r="R269" i="34"/>
  <c r="P269" i="34"/>
  <c r="BK269" i="34"/>
  <c r="J269" i="34"/>
  <c r="BE269" i="34" s="1"/>
  <c r="BI266" i="34"/>
  <c r="BH266" i="34"/>
  <c r="BG266" i="34"/>
  <c r="BF266" i="34"/>
  <c r="T266" i="34"/>
  <c r="R266" i="34"/>
  <c r="P266" i="34"/>
  <c r="BK266" i="34"/>
  <c r="J266" i="34"/>
  <c r="BE266" i="34"/>
  <c r="BI263" i="34"/>
  <c r="BH263" i="34"/>
  <c r="BG263" i="34"/>
  <c r="BF263" i="34"/>
  <c r="T263" i="34"/>
  <c r="R263" i="34"/>
  <c r="P263" i="34"/>
  <c r="BK263" i="34"/>
  <c r="J263" i="34"/>
  <c r="BE263" i="34" s="1"/>
  <c r="BI261" i="34"/>
  <c r="BH261" i="34"/>
  <c r="BG261" i="34"/>
  <c r="BF261" i="34"/>
  <c r="T261" i="34"/>
  <c r="R261" i="34"/>
  <c r="P261" i="34"/>
  <c r="BK261" i="34"/>
  <c r="J261" i="34"/>
  <c r="BE261" i="34"/>
  <c r="BI258" i="34"/>
  <c r="BH258" i="34"/>
  <c r="BG258" i="34"/>
  <c r="BF258" i="34"/>
  <c r="T258" i="34"/>
  <c r="R258" i="34"/>
  <c r="P258" i="34"/>
  <c r="BK258" i="34"/>
  <c r="J258" i="34"/>
  <c r="BE258" i="34" s="1"/>
  <c r="BI256" i="34"/>
  <c r="BH256" i="34"/>
  <c r="BG256" i="34"/>
  <c r="BF256" i="34"/>
  <c r="T256" i="34"/>
  <c r="R256" i="34"/>
  <c r="P256" i="34"/>
  <c r="BK256" i="34"/>
  <c r="J256" i="34"/>
  <c r="BE256" i="34" s="1"/>
  <c r="BI254" i="34"/>
  <c r="BH254" i="34"/>
  <c r="BG254" i="34"/>
  <c r="BF254" i="34"/>
  <c r="T254" i="34"/>
  <c r="R254" i="34"/>
  <c r="P254" i="34"/>
  <c r="BK254" i="34"/>
  <c r="J254" i="34"/>
  <c r="BE254" i="34" s="1"/>
  <c r="BI252" i="34"/>
  <c r="BH252" i="34"/>
  <c r="BG252" i="34"/>
  <c r="BF252" i="34"/>
  <c r="T252" i="34"/>
  <c r="R252" i="34"/>
  <c r="P252" i="34"/>
  <c r="BK252" i="34"/>
  <c r="J252" i="34"/>
  <c r="BE252" i="34" s="1"/>
  <c r="BI250" i="34"/>
  <c r="BH250" i="34"/>
  <c r="BG250" i="34"/>
  <c r="BF250" i="34"/>
  <c r="T250" i="34"/>
  <c r="R250" i="34"/>
  <c r="P250" i="34"/>
  <c r="BK250" i="34"/>
  <c r="J250" i="34"/>
  <c r="BE250" i="34" s="1"/>
  <c r="BI249" i="34"/>
  <c r="BH249" i="34"/>
  <c r="BG249" i="34"/>
  <c r="BF249" i="34"/>
  <c r="T249" i="34"/>
  <c r="R249" i="34"/>
  <c r="P249" i="34"/>
  <c r="P248" i="34" s="1"/>
  <c r="BK249" i="34"/>
  <c r="J249" i="34"/>
  <c r="BE249" i="34" s="1"/>
  <c r="BI246" i="34"/>
  <c r="BH246" i="34"/>
  <c r="BG246" i="34"/>
  <c r="BF246" i="34"/>
  <c r="T246" i="34"/>
  <c r="R246" i="34"/>
  <c r="P246" i="34"/>
  <c r="BK246" i="34"/>
  <c r="BK242" i="34" s="1"/>
  <c r="J242" i="34" s="1"/>
  <c r="J70" i="34" s="1"/>
  <c r="J246" i="34"/>
  <c r="BE246" i="34" s="1"/>
  <c r="BI243" i="34"/>
  <c r="BH243" i="34"/>
  <c r="BG243" i="34"/>
  <c r="BF243" i="34"/>
  <c r="T243" i="34"/>
  <c r="R243" i="34"/>
  <c r="P243" i="34"/>
  <c r="P242" i="34" s="1"/>
  <c r="BK243" i="34"/>
  <c r="J243" i="34"/>
  <c r="BE243" i="34" s="1"/>
  <c r="BI238" i="34"/>
  <c r="BH238" i="34"/>
  <c r="BG238" i="34"/>
  <c r="BF238" i="34"/>
  <c r="T238" i="34"/>
  <c r="T237" i="34" s="1"/>
  <c r="R238" i="34"/>
  <c r="R237" i="34" s="1"/>
  <c r="P238" i="34"/>
  <c r="P237" i="34" s="1"/>
  <c r="BK238" i="34"/>
  <c r="BK237" i="34" s="1"/>
  <c r="J237" i="34" s="1"/>
  <c r="J69" i="34" s="1"/>
  <c r="J238" i="34"/>
  <c r="BE238" i="34" s="1"/>
  <c r="BI234" i="34"/>
  <c r="BH234" i="34"/>
  <c r="BG234" i="34"/>
  <c r="BF234" i="34"/>
  <c r="T234" i="34"/>
  <c r="R234" i="34"/>
  <c r="P234" i="34"/>
  <c r="BK234" i="34"/>
  <c r="J234" i="34"/>
  <c r="BE234" i="34" s="1"/>
  <c r="BI231" i="34"/>
  <c r="BH231" i="34"/>
  <c r="BG231" i="34"/>
  <c r="BF231" i="34"/>
  <c r="T231" i="34"/>
  <c r="R231" i="34"/>
  <c r="P231" i="34"/>
  <c r="BK231" i="34"/>
  <c r="J231" i="34"/>
  <c r="BE231" i="34"/>
  <c r="BI227" i="34"/>
  <c r="BH227" i="34"/>
  <c r="BG227" i="34"/>
  <c r="BF227" i="34"/>
  <c r="T227" i="34"/>
  <c r="R227" i="34"/>
  <c r="P227" i="34"/>
  <c r="BK227" i="34"/>
  <c r="J227" i="34"/>
  <c r="BE227" i="34" s="1"/>
  <c r="BI220" i="34"/>
  <c r="BH220" i="34"/>
  <c r="BG220" i="34"/>
  <c r="BF220" i="34"/>
  <c r="T220" i="34"/>
  <c r="R220" i="34"/>
  <c r="P220" i="34"/>
  <c r="BK220" i="34"/>
  <c r="J220" i="34"/>
  <c r="BE220" i="34" s="1"/>
  <c r="BI217" i="34"/>
  <c r="BH217" i="34"/>
  <c r="BG217" i="34"/>
  <c r="BF217" i="34"/>
  <c r="T217" i="34"/>
  <c r="R217" i="34"/>
  <c r="P217" i="34"/>
  <c r="BK217" i="34"/>
  <c r="J217" i="34"/>
  <c r="BE217" i="34" s="1"/>
  <c r="BI214" i="34"/>
  <c r="BH214" i="34"/>
  <c r="BG214" i="34"/>
  <c r="BF214" i="34"/>
  <c r="T214" i="34"/>
  <c r="R214" i="34"/>
  <c r="P214" i="34"/>
  <c r="BK214" i="34"/>
  <c r="J214" i="34"/>
  <c r="BE214" i="34"/>
  <c r="BI211" i="34"/>
  <c r="BH211" i="34"/>
  <c r="BG211" i="34"/>
  <c r="BF211" i="34"/>
  <c r="T211" i="34"/>
  <c r="R211" i="34"/>
  <c r="P211" i="34"/>
  <c r="BK211" i="34"/>
  <c r="J211" i="34"/>
  <c r="BE211" i="34" s="1"/>
  <c r="BI210" i="34"/>
  <c r="BH210" i="34"/>
  <c r="BG210" i="34"/>
  <c r="BF210" i="34"/>
  <c r="T210" i="34"/>
  <c r="R210" i="34"/>
  <c r="P210" i="34"/>
  <c r="BK210" i="34"/>
  <c r="J210" i="34"/>
  <c r="BE210" i="34" s="1"/>
  <c r="BI207" i="34"/>
  <c r="BH207" i="34"/>
  <c r="BG207" i="34"/>
  <c r="BF207" i="34"/>
  <c r="T207" i="34"/>
  <c r="R207" i="34"/>
  <c r="P207" i="34"/>
  <c r="BK207" i="34"/>
  <c r="J207" i="34"/>
  <c r="BE207" i="34" s="1"/>
  <c r="BI205" i="34"/>
  <c r="BH205" i="34"/>
  <c r="BG205" i="34"/>
  <c r="BF205" i="34"/>
  <c r="T205" i="34"/>
  <c r="R205" i="34"/>
  <c r="P205" i="34"/>
  <c r="BK205" i="34"/>
  <c r="J205" i="34"/>
  <c r="BE205" i="34"/>
  <c r="BI203" i="34"/>
  <c r="BH203" i="34"/>
  <c r="BG203" i="34"/>
  <c r="BF203" i="34"/>
  <c r="T203" i="34"/>
  <c r="R203" i="34"/>
  <c r="P203" i="34"/>
  <c r="BK203" i="34"/>
  <c r="J203" i="34"/>
  <c r="BE203" i="34" s="1"/>
  <c r="BI200" i="34"/>
  <c r="BH200" i="34"/>
  <c r="BG200" i="34"/>
  <c r="BF200" i="34"/>
  <c r="T200" i="34"/>
  <c r="R200" i="34"/>
  <c r="P200" i="34"/>
  <c r="BK200" i="34"/>
  <c r="J200" i="34"/>
  <c r="BE200" i="34" s="1"/>
  <c r="BI198" i="34"/>
  <c r="BH198" i="34"/>
  <c r="BG198" i="34"/>
  <c r="BF198" i="34"/>
  <c r="T198" i="34"/>
  <c r="R198" i="34"/>
  <c r="P198" i="34"/>
  <c r="BK198" i="34"/>
  <c r="J198" i="34"/>
  <c r="BE198" i="34" s="1"/>
  <c r="BI196" i="34"/>
  <c r="BH196" i="34"/>
  <c r="BG196" i="34"/>
  <c r="BF196" i="34"/>
  <c r="T196" i="34"/>
  <c r="R196" i="34"/>
  <c r="P196" i="34"/>
  <c r="BK196" i="34"/>
  <c r="J196" i="34"/>
  <c r="BE196" i="34"/>
  <c r="BI194" i="34"/>
  <c r="BH194" i="34"/>
  <c r="BG194" i="34"/>
  <c r="BF194" i="34"/>
  <c r="T194" i="34"/>
  <c r="T190" i="34" s="1"/>
  <c r="R194" i="34"/>
  <c r="P194" i="34"/>
  <c r="BK194" i="34"/>
  <c r="J194" i="34"/>
  <c r="BE194" i="34" s="1"/>
  <c r="BI191" i="34"/>
  <c r="BH191" i="34"/>
  <c r="BG191" i="34"/>
  <c r="BF191" i="34"/>
  <c r="T191" i="34"/>
  <c r="R191" i="34"/>
  <c r="P191" i="34"/>
  <c r="BK191" i="34"/>
  <c r="J191" i="34"/>
  <c r="BE191" i="34" s="1"/>
  <c r="BI187" i="34"/>
  <c r="BH187" i="34"/>
  <c r="BG187" i="34"/>
  <c r="BF187" i="34"/>
  <c r="T187" i="34"/>
  <c r="R187" i="34"/>
  <c r="P187" i="34"/>
  <c r="BK187" i="34"/>
  <c r="J187" i="34"/>
  <c r="BE187" i="34" s="1"/>
  <c r="BI184" i="34"/>
  <c r="BH184" i="34"/>
  <c r="BG184" i="34"/>
  <c r="BF184" i="34"/>
  <c r="T184" i="34"/>
  <c r="R184" i="34"/>
  <c r="P184" i="34"/>
  <c r="BK184" i="34"/>
  <c r="J184" i="34"/>
  <c r="BE184" i="34" s="1"/>
  <c r="BI182" i="34"/>
  <c r="BH182" i="34"/>
  <c r="BG182" i="34"/>
  <c r="BF182" i="34"/>
  <c r="T182" i="34"/>
  <c r="R182" i="34"/>
  <c r="P182" i="34"/>
  <c r="BK182" i="34"/>
  <c r="J182" i="34"/>
  <c r="BE182" i="34" s="1"/>
  <c r="BI179" i="34"/>
  <c r="BH179" i="34"/>
  <c r="BG179" i="34"/>
  <c r="BF179" i="34"/>
  <c r="T179" i="34"/>
  <c r="R179" i="34"/>
  <c r="P179" i="34"/>
  <c r="BK179" i="34"/>
  <c r="J179" i="34"/>
  <c r="BE179" i="34" s="1"/>
  <c r="BI176" i="34"/>
  <c r="BH176" i="34"/>
  <c r="BG176" i="34"/>
  <c r="BF176" i="34"/>
  <c r="T176" i="34"/>
  <c r="R176" i="34"/>
  <c r="P176" i="34"/>
  <c r="BK176" i="34"/>
  <c r="J176" i="34"/>
  <c r="BE176" i="34" s="1"/>
  <c r="BI173" i="34"/>
  <c r="BH173" i="34"/>
  <c r="BG173" i="34"/>
  <c r="BF173" i="34"/>
  <c r="T173" i="34"/>
  <c r="R173" i="34"/>
  <c r="P173" i="34"/>
  <c r="BK173" i="34"/>
  <c r="J173" i="34"/>
  <c r="BE173" i="34" s="1"/>
  <c r="BI171" i="34"/>
  <c r="BH171" i="34"/>
  <c r="BG171" i="34"/>
  <c r="BF171" i="34"/>
  <c r="T171" i="34"/>
  <c r="R171" i="34"/>
  <c r="P171" i="34"/>
  <c r="BK171" i="34"/>
  <c r="J171" i="34"/>
  <c r="BE171" i="34" s="1"/>
  <c r="BI167" i="34"/>
  <c r="BH167" i="34"/>
  <c r="BG167" i="34"/>
  <c r="BF167" i="34"/>
  <c r="T167" i="34"/>
  <c r="R167" i="34"/>
  <c r="P167" i="34"/>
  <c r="BK167" i="34"/>
  <c r="J167" i="34"/>
  <c r="BE167" i="34" s="1"/>
  <c r="BI165" i="34"/>
  <c r="BH165" i="34"/>
  <c r="BG165" i="34"/>
  <c r="BF165" i="34"/>
  <c r="T165" i="34"/>
  <c r="R165" i="34"/>
  <c r="P165" i="34"/>
  <c r="BK165" i="34"/>
  <c r="J165" i="34"/>
  <c r="BE165" i="34" s="1"/>
  <c r="BI163" i="34"/>
  <c r="BH163" i="34"/>
  <c r="BG163" i="34"/>
  <c r="BF163" i="34"/>
  <c r="T163" i="34"/>
  <c r="R163" i="34"/>
  <c r="P163" i="34"/>
  <c r="BK163" i="34"/>
  <c r="J163" i="34"/>
  <c r="BE163" i="34"/>
  <c r="BI160" i="34"/>
  <c r="BH160" i="34"/>
  <c r="BG160" i="34"/>
  <c r="BF160" i="34"/>
  <c r="T160" i="34"/>
  <c r="R160" i="34"/>
  <c r="P160" i="34"/>
  <c r="BK160" i="34"/>
  <c r="J160" i="34"/>
  <c r="BE160" i="34"/>
  <c r="BI157" i="34"/>
  <c r="BH157" i="34"/>
  <c r="BG157" i="34"/>
  <c r="BF157" i="34"/>
  <c r="T157" i="34"/>
  <c r="R157" i="34"/>
  <c r="P157" i="34"/>
  <c r="P156" i="34" s="1"/>
  <c r="BK157" i="34"/>
  <c r="J157" i="34"/>
  <c r="BE157" i="34" s="1"/>
  <c r="BI153" i="34"/>
  <c r="BH153" i="34"/>
  <c r="BG153" i="34"/>
  <c r="BF153" i="34"/>
  <c r="T153" i="34"/>
  <c r="R153" i="34"/>
  <c r="P153" i="34"/>
  <c r="BK153" i="34"/>
  <c r="J153" i="34"/>
  <c r="BE153" i="34" s="1"/>
  <c r="BI151" i="34"/>
  <c r="BH151" i="34"/>
  <c r="BG151" i="34"/>
  <c r="BF151" i="34"/>
  <c r="T151" i="34"/>
  <c r="R151" i="34"/>
  <c r="P151" i="34"/>
  <c r="BK151" i="34"/>
  <c r="J151" i="34"/>
  <c r="BE151" i="34" s="1"/>
  <c r="BI149" i="34"/>
  <c r="BH149" i="34"/>
  <c r="BG149" i="34"/>
  <c r="BF149" i="34"/>
  <c r="T149" i="34"/>
  <c r="R149" i="34"/>
  <c r="P149" i="34"/>
  <c r="BK149" i="34"/>
  <c r="J149" i="34"/>
  <c r="BE149" i="34" s="1"/>
  <c r="BI147" i="34"/>
  <c r="BH147" i="34"/>
  <c r="BG147" i="34"/>
  <c r="BF147" i="34"/>
  <c r="T147" i="34"/>
  <c r="R147" i="34"/>
  <c r="P147" i="34"/>
  <c r="BK147" i="34"/>
  <c r="J147" i="34"/>
  <c r="BE147" i="34" s="1"/>
  <c r="BI144" i="34"/>
  <c r="BH144" i="34"/>
  <c r="BG144" i="34"/>
  <c r="BF144" i="34"/>
  <c r="T144" i="34"/>
  <c r="R144" i="34"/>
  <c r="P144" i="34"/>
  <c r="BK144" i="34"/>
  <c r="J144" i="34"/>
  <c r="BE144" i="34" s="1"/>
  <c r="BI142" i="34"/>
  <c r="BH142" i="34"/>
  <c r="BG142" i="34"/>
  <c r="BF142" i="34"/>
  <c r="T142" i="34"/>
  <c r="R142" i="34"/>
  <c r="P142" i="34"/>
  <c r="BK142" i="34"/>
  <c r="J142" i="34"/>
  <c r="BE142" i="34" s="1"/>
  <c r="BI139" i="34"/>
  <c r="BH139" i="34"/>
  <c r="BG139" i="34"/>
  <c r="BF139" i="34"/>
  <c r="T139" i="34"/>
  <c r="R139" i="34"/>
  <c r="P139" i="34"/>
  <c r="BK139" i="34"/>
  <c r="J139" i="34"/>
  <c r="BE139" i="34" s="1"/>
  <c r="BI136" i="34"/>
  <c r="BH136" i="34"/>
  <c r="BG136" i="34"/>
  <c r="BF136" i="34"/>
  <c r="T136" i="34"/>
  <c r="R136" i="34"/>
  <c r="P136" i="34"/>
  <c r="BK136" i="34"/>
  <c r="J136" i="34"/>
  <c r="BE136" i="34" s="1"/>
  <c r="BI134" i="34"/>
  <c r="BH134" i="34"/>
  <c r="BG134" i="34"/>
  <c r="BF134" i="34"/>
  <c r="T134" i="34"/>
  <c r="R134" i="34"/>
  <c r="P134" i="34"/>
  <c r="BK134" i="34"/>
  <c r="J134" i="34"/>
  <c r="BE134" i="34" s="1"/>
  <c r="BI131" i="34"/>
  <c r="BH131" i="34"/>
  <c r="BG131" i="34"/>
  <c r="BF131" i="34"/>
  <c r="T131" i="34"/>
  <c r="R131" i="34"/>
  <c r="P131" i="34"/>
  <c r="BK131" i="34"/>
  <c r="J131" i="34"/>
  <c r="BE131" i="34"/>
  <c r="BI125" i="34"/>
  <c r="BH125" i="34"/>
  <c r="BG125" i="34"/>
  <c r="BF125" i="34"/>
  <c r="T125" i="34"/>
  <c r="R125" i="34"/>
  <c r="P125" i="34"/>
  <c r="BK125" i="34"/>
  <c r="J125" i="34"/>
  <c r="BE125" i="34" s="1"/>
  <c r="BI121" i="34"/>
  <c r="BH121" i="34"/>
  <c r="BG121" i="34"/>
  <c r="BF121" i="34"/>
  <c r="T121" i="34"/>
  <c r="R121" i="34"/>
  <c r="P121" i="34"/>
  <c r="BK121" i="34"/>
  <c r="J121" i="34"/>
  <c r="BE121" i="34"/>
  <c r="BI116" i="34"/>
  <c r="BH116" i="34"/>
  <c r="BG116" i="34"/>
  <c r="BF116" i="34"/>
  <c r="T116" i="34"/>
  <c r="R116" i="34"/>
  <c r="P116" i="34"/>
  <c r="BK116" i="34"/>
  <c r="J116" i="34"/>
  <c r="BE116" i="34" s="1"/>
  <c r="BI113" i="34"/>
  <c r="BH113" i="34"/>
  <c r="BG113" i="34"/>
  <c r="BF113" i="34"/>
  <c r="T113" i="34"/>
  <c r="R113" i="34"/>
  <c r="P113" i="34"/>
  <c r="BK113" i="34"/>
  <c r="J113" i="34"/>
  <c r="BE113" i="34"/>
  <c r="BI110" i="34"/>
  <c r="BH110" i="34"/>
  <c r="BG110" i="34"/>
  <c r="BF110" i="34"/>
  <c r="T110" i="34"/>
  <c r="R110" i="34"/>
  <c r="P110" i="34"/>
  <c r="BK110" i="34"/>
  <c r="J110" i="34"/>
  <c r="BE110" i="34" s="1"/>
  <c r="BI107" i="34"/>
  <c r="BH107" i="34"/>
  <c r="BG107" i="34"/>
  <c r="BF107" i="34"/>
  <c r="T107" i="34"/>
  <c r="R107" i="34"/>
  <c r="P107" i="34"/>
  <c r="BK107" i="34"/>
  <c r="J107" i="34"/>
  <c r="BE107" i="34" s="1"/>
  <c r="BI104" i="34"/>
  <c r="BH104" i="34"/>
  <c r="BG104" i="34"/>
  <c r="BF104" i="34"/>
  <c r="T104" i="34"/>
  <c r="R104" i="34"/>
  <c r="P104" i="34"/>
  <c r="BK104" i="34"/>
  <c r="J104" i="34"/>
  <c r="BE104" i="34" s="1"/>
  <c r="BI101" i="34"/>
  <c r="BH101" i="34"/>
  <c r="BG101" i="34"/>
  <c r="BF101" i="34"/>
  <c r="T101" i="34"/>
  <c r="R101" i="34"/>
  <c r="P101" i="34"/>
  <c r="BK101" i="34"/>
  <c r="J101" i="34"/>
  <c r="BE101" i="34" s="1"/>
  <c r="J95" i="34"/>
  <c r="J94" i="34"/>
  <c r="F94" i="34"/>
  <c r="F92" i="34"/>
  <c r="E90" i="34"/>
  <c r="J59" i="34"/>
  <c r="J58" i="34"/>
  <c r="F58" i="34"/>
  <c r="F56" i="34"/>
  <c r="E54" i="34"/>
  <c r="J20" i="34"/>
  <c r="E20" i="34"/>
  <c r="F95" i="34" s="1"/>
  <c r="J19" i="34"/>
  <c r="J14" i="34"/>
  <c r="J92" i="34" s="1"/>
  <c r="J56" i="34"/>
  <c r="E7" i="34"/>
  <c r="E50" i="34" s="1"/>
  <c r="J39" i="33"/>
  <c r="J38" i="33"/>
  <c r="AY99" i="1"/>
  <c r="J37" i="33"/>
  <c r="AX99" i="1" s="1"/>
  <c r="BI335" i="33"/>
  <c r="BH335" i="33"/>
  <c r="BG335" i="33"/>
  <c r="BF335" i="33"/>
  <c r="T335" i="33"/>
  <c r="R335" i="33"/>
  <c r="P335" i="33"/>
  <c r="BK335" i="33"/>
  <c r="J335" i="33"/>
  <c r="BE335" i="33"/>
  <c r="BI329" i="33"/>
  <c r="BH329" i="33"/>
  <c r="BG329" i="33"/>
  <c r="BF329" i="33"/>
  <c r="T329" i="33"/>
  <c r="R329" i="33"/>
  <c r="P329" i="33"/>
  <c r="BK329" i="33"/>
  <c r="J329" i="33"/>
  <c r="BE329" i="33" s="1"/>
  <c r="BI327" i="33"/>
  <c r="BH327" i="33"/>
  <c r="BG327" i="33"/>
  <c r="BF327" i="33"/>
  <c r="T327" i="33"/>
  <c r="R327" i="33"/>
  <c r="P327" i="33"/>
  <c r="BK327" i="33"/>
  <c r="J327" i="33"/>
  <c r="BE327" i="33"/>
  <c r="BI321" i="33"/>
  <c r="BH321" i="33"/>
  <c r="BG321" i="33"/>
  <c r="BF321" i="33"/>
  <c r="T321" i="33"/>
  <c r="R321" i="33"/>
  <c r="P321" i="33"/>
  <c r="BK321" i="33"/>
  <c r="J321" i="33"/>
  <c r="BE321" i="33"/>
  <c r="BI318" i="33"/>
  <c r="BH318" i="33"/>
  <c r="BG318" i="33"/>
  <c r="BF318" i="33"/>
  <c r="T318" i="33"/>
  <c r="R318" i="33"/>
  <c r="P318" i="33"/>
  <c r="BK318" i="33"/>
  <c r="J318" i="33"/>
  <c r="BE318" i="33" s="1"/>
  <c r="BI316" i="33"/>
  <c r="BH316" i="33"/>
  <c r="BG316" i="33"/>
  <c r="BF316" i="33"/>
  <c r="T316" i="33"/>
  <c r="R316" i="33"/>
  <c r="P316" i="33"/>
  <c r="BK316" i="33"/>
  <c r="J316" i="33"/>
  <c r="BE316" i="33" s="1"/>
  <c r="BI315" i="33"/>
  <c r="BH315" i="33"/>
  <c r="BG315" i="33"/>
  <c r="BF315" i="33"/>
  <c r="T315" i="33"/>
  <c r="R315" i="33"/>
  <c r="P315" i="33"/>
  <c r="BK315" i="33"/>
  <c r="J315" i="33"/>
  <c r="BE315" i="33"/>
  <c r="BI314" i="33"/>
  <c r="BH314" i="33"/>
  <c r="BG314" i="33"/>
  <c r="BF314" i="33"/>
  <c r="T314" i="33"/>
  <c r="R314" i="33"/>
  <c r="P314" i="33"/>
  <c r="BK314" i="33"/>
  <c r="J314" i="33"/>
  <c r="BE314" i="33"/>
  <c r="BI313" i="33"/>
  <c r="BH313" i="33"/>
  <c r="BG313" i="33"/>
  <c r="BF313" i="33"/>
  <c r="T313" i="33"/>
  <c r="R313" i="33"/>
  <c r="P313" i="33"/>
  <c r="BK313" i="33"/>
  <c r="J313" i="33"/>
  <c r="BE313" i="33" s="1"/>
  <c r="BI312" i="33"/>
  <c r="BH312" i="33"/>
  <c r="BG312" i="33"/>
  <c r="BF312" i="33"/>
  <c r="T312" i="33"/>
  <c r="R312" i="33"/>
  <c r="P312" i="33"/>
  <c r="BK312" i="33"/>
  <c r="J312" i="33"/>
  <c r="BE312" i="33" s="1"/>
  <c r="BI310" i="33"/>
  <c r="BH310" i="33"/>
  <c r="BG310" i="33"/>
  <c r="BF310" i="33"/>
  <c r="T310" i="33"/>
  <c r="R310" i="33"/>
  <c r="P310" i="33"/>
  <c r="P303" i="33" s="1"/>
  <c r="BK310" i="33"/>
  <c r="J310" i="33"/>
  <c r="BE310" i="33"/>
  <c r="BI308" i="33"/>
  <c r="BH308" i="33"/>
  <c r="BG308" i="33"/>
  <c r="BF308" i="33"/>
  <c r="T308" i="33"/>
  <c r="T303" i="33" s="1"/>
  <c r="R308" i="33"/>
  <c r="P308" i="33"/>
  <c r="BK308" i="33"/>
  <c r="J308" i="33"/>
  <c r="BE308" i="33"/>
  <c r="BI304" i="33"/>
  <c r="BH304" i="33"/>
  <c r="BG304" i="33"/>
  <c r="BF304" i="33"/>
  <c r="T304" i="33"/>
  <c r="R304" i="33"/>
  <c r="P304" i="33"/>
  <c r="BK304" i="33"/>
  <c r="J304" i="33"/>
  <c r="BE304" i="33" s="1"/>
  <c r="BI301" i="33"/>
  <c r="BH301" i="33"/>
  <c r="BG301" i="33"/>
  <c r="BF301" i="33"/>
  <c r="T301" i="33"/>
  <c r="R301" i="33"/>
  <c r="P301" i="33"/>
  <c r="BK301" i="33"/>
  <c r="J301" i="33"/>
  <c r="BE301" i="33" s="1"/>
  <c r="BI299" i="33"/>
  <c r="BH299" i="33"/>
  <c r="BG299" i="33"/>
  <c r="BF299" i="33"/>
  <c r="T299" i="33"/>
  <c r="R299" i="33"/>
  <c r="P299" i="33"/>
  <c r="BK299" i="33"/>
  <c r="J299" i="33"/>
  <c r="BE299" i="33" s="1"/>
  <c r="BI297" i="33"/>
  <c r="BH297" i="33"/>
  <c r="BG297" i="33"/>
  <c r="BF297" i="33"/>
  <c r="T297" i="33"/>
  <c r="R297" i="33"/>
  <c r="P297" i="33"/>
  <c r="BK297" i="33"/>
  <c r="J297" i="33"/>
  <c r="BE297" i="33" s="1"/>
  <c r="BI294" i="33"/>
  <c r="BH294" i="33"/>
  <c r="BG294" i="33"/>
  <c r="BF294" i="33"/>
  <c r="T294" i="33"/>
  <c r="R294" i="33"/>
  <c r="P294" i="33"/>
  <c r="BK294" i="33"/>
  <c r="J294" i="33"/>
  <c r="BE294" i="33" s="1"/>
  <c r="BI292" i="33"/>
  <c r="BH292" i="33"/>
  <c r="BG292" i="33"/>
  <c r="BF292" i="33"/>
  <c r="T292" i="33"/>
  <c r="R292" i="33"/>
  <c r="P292" i="33"/>
  <c r="BK292" i="33"/>
  <c r="J292" i="33"/>
  <c r="BE292" i="33" s="1"/>
  <c r="BI291" i="33"/>
  <c r="BH291" i="33"/>
  <c r="BG291" i="33"/>
  <c r="BF291" i="33"/>
  <c r="T291" i="33"/>
  <c r="R291" i="33"/>
  <c r="P291" i="33"/>
  <c r="BK291" i="33"/>
  <c r="J291" i="33"/>
  <c r="BE291" i="33" s="1"/>
  <c r="BI289" i="33"/>
  <c r="BH289" i="33"/>
  <c r="BG289" i="33"/>
  <c r="BF289" i="33"/>
  <c r="T289" i="33"/>
  <c r="R289" i="33"/>
  <c r="P289" i="33"/>
  <c r="BK289" i="33"/>
  <c r="J289" i="33"/>
  <c r="BE289" i="33" s="1"/>
  <c r="BI287" i="33"/>
  <c r="BH287" i="33"/>
  <c r="BG287" i="33"/>
  <c r="BF287" i="33"/>
  <c r="T287" i="33"/>
  <c r="R287" i="33"/>
  <c r="P287" i="33"/>
  <c r="BK287" i="33"/>
  <c r="J287" i="33"/>
  <c r="BE287" i="33" s="1"/>
  <c r="BI285" i="33"/>
  <c r="BH285" i="33"/>
  <c r="BG285" i="33"/>
  <c r="BF285" i="33"/>
  <c r="T285" i="33"/>
  <c r="R285" i="33"/>
  <c r="P285" i="33"/>
  <c r="BK285" i="33"/>
  <c r="J285" i="33"/>
  <c r="BE285" i="33"/>
  <c r="BI283" i="33"/>
  <c r="BH283" i="33"/>
  <c r="BG283" i="33"/>
  <c r="BF283" i="33"/>
  <c r="T283" i="33"/>
  <c r="R283" i="33"/>
  <c r="P283" i="33"/>
  <c r="BK283" i="33"/>
  <c r="J283" i="33"/>
  <c r="BE283" i="33" s="1"/>
  <c r="BI281" i="33"/>
  <c r="BH281" i="33"/>
  <c r="BG281" i="33"/>
  <c r="BF281" i="33"/>
  <c r="T281" i="33"/>
  <c r="R281" i="33"/>
  <c r="P281" i="33"/>
  <c r="P278" i="33" s="1"/>
  <c r="BK281" i="33"/>
  <c r="J281" i="33"/>
  <c r="BE281" i="33"/>
  <c r="BI279" i="33"/>
  <c r="BH279" i="33"/>
  <c r="BG279" i="33"/>
  <c r="BF279" i="33"/>
  <c r="T279" i="33"/>
  <c r="R279" i="33"/>
  <c r="P279" i="33"/>
  <c r="BK279" i="33"/>
  <c r="J279" i="33"/>
  <c r="BE279" i="33" s="1"/>
  <c r="BI276" i="33"/>
  <c r="BH276" i="33"/>
  <c r="BG276" i="33"/>
  <c r="BF276" i="33"/>
  <c r="T276" i="33"/>
  <c r="R276" i="33"/>
  <c r="P276" i="33"/>
  <c r="BK276" i="33"/>
  <c r="J276" i="33"/>
  <c r="BE276" i="33"/>
  <c r="BI274" i="33"/>
  <c r="BH274" i="33"/>
  <c r="BG274" i="33"/>
  <c r="BF274" i="33"/>
  <c r="T274" i="33"/>
  <c r="R274" i="33"/>
  <c r="P274" i="33"/>
  <c r="BK274" i="33"/>
  <c r="J274" i="33"/>
  <c r="BE274" i="33"/>
  <c r="BI273" i="33"/>
  <c r="BH273" i="33"/>
  <c r="BG273" i="33"/>
  <c r="BF273" i="33"/>
  <c r="T273" i="33"/>
  <c r="R273" i="33"/>
  <c r="P273" i="33"/>
  <c r="BK273" i="33"/>
  <c r="J273" i="33"/>
  <c r="BE273" i="33" s="1"/>
  <c r="BI272" i="33"/>
  <c r="BH272" i="33"/>
  <c r="BG272" i="33"/>
  <c r="BF272" i="33"/>
  <c r="T272" i="33"/>
  <c r="R272" i="33"/>
  <c r="P272" i="33"/>
  <c r="BK272" i="33"/>
  <c r="J272" i="33"/>
  <c r="BE272" i="33" s="1"/>
  <c r="BI270" i="33"/>
  <c r="BH270" i="33"/>
  <c r="BG270" i="33"/>
  <c r="BF270" i="33"/>
  <c r="T270" i="33"/>
  <c r="R270" i="33"/>
  <c r="P270" i="33"/>
  <c r="BK270" i="33"/>
  <c r="J270" i="33"/>
  <c r="BE270" i="33"/>
  <c r="BI267" i="33"/>
  <c r="BH267" i="33"/>
  <c r="BG267" i="33"/>
  <c r="BF267" i="33"/>
  <c r="T267" i="33"/>
  <c r="R267" i="33"/>
  <c r="P267" i="33"/>
  <c r="BK267" i="33"/>
  <c r="J267" i="33"/>
  <c r="BE267" i="33"/>
  <c r="BI265" i="33"/>
  <c r="BH265" i="33"/>
  <c r="BG265" i="33"/>
  <c r="BF265" i="33"/>
  <c r="T265" i="33"/>
  <c r="R265" i="33"/>
  <c r="P265" i="33"/>
  <c r="BK265" i="33"/>
  <c r="J265" i="33"/>
  <c r="BE265" i="33" s="1"/>
  <c r="BI263" i="33"/>
  <c r="BH263" i="33"/>
  <c r="BG263" i="33"/>
  <c r="BF263" i="33"/>
  <c r="T263" i="33"/>
  <c r="R263" i="33"/>
  <c r="P263" i="33"/>
  <c r="BK263" i="33"/>
  <c r="J263" i="33"/>
  <c r="BE263" i="33" s="1"/>
  <c r="BI259" i="33"/>
  <c r="BH259" i="33"/>
  <c r="BG259" i="33"/>
  <c r="BF259" i="33"/>
  <c r="T259" i="33"/>
  <c r="R259" i="33"/>
  <c r="P259" i="33"/>
  <c r="BK259" i="33"/>
  <c r="J259" i="33"/>
  <c r="BE259" i="33"/>
  <c r="BI258" i="33"/>
  <c r="BH258" i="33"/>
  <c r="BG258" i="33"/>
  <c r="BF258" i="33"/>
  <c r="T258" i="33"/>
  <c r="R258" i="33"/>
  <c r="P258" i="33"/>
  <c r="BK258" i="33"/>
  <c r="J258" i="33"/>
  <c r="BE258" i="33" s="1"/>
  <c r="BI255" i="33"/>
  <c r="BH255" i="33"/>
  <c r="BG255" i="33"/>
  <c r="BF255" i="33"/>
  <c r="T255" i="33"/>
  <c r="R255" i="33"/>
  <c r="P255" i="33"/>
  <c r="BK255" i="33"/>
  <c r="J255" i="33"/>
  <c r="BE255" i="33" s="1"/>
  <c r="BI251" i="33"/>
  <c r="BH251" i="33"/>
  <c r="BG251" i="33"/>
  <c r="BF251" i="33"/>
  <c r="T251" i="33"/>
  <c r="R251" i="33"/>
  <c r="P251" i="33"/>
  <c r="BK251" i="33"/>
  <c r="J251" i="33"/>
  <c r="BE251" i="33" s="1"/>
  <c r="BI247" i="33"/>
  <c r="BH247" i="33"/>
  <c r="BG247" i="33"/>
  <c r="BF247" i="33"/>
  <c r="T247" i="33"/>
  <c r="R247" i="33"/>
  <c r="P247" i="33"/>
  <c r="BK247" i="33"/>
  <c r="J247" i="33"/>
  <c r="BE247" i="33" s="1"/>
  <c r="BI245" i="33"/>
  <c r="BH245" i="33"/>
  <c r="BG245" i="33"/>
  <c r="BF245" i="33"/>
  <c r="T245" i="33"/>
  <c r="R245" i="33"/>
  <c r="P245" i="33"/>
  <c r="BK245" i="33"/>
  <c r="J245" i="33"/>
  <c r="BE245" i="33"/>
  <c r="BI242" i="33"/>
  <c r="BH242" i="33"/>
  <c r="BG242" i="33"/>
  <c r="BF242" i="33"/>
  <c r="T242" i="33"/>
  <c r="R242" i="33"/>
  <c r="P242" i="33"/>
  <c r="BK242" i="33"/>
  <c r="J242" i="33"/>
  <c r="BE242" i="33"/>
  <c r="BI240" i="33"/>
  <c r="BH240" i="33"/>
  <c r="BG240" i="33"/>
  <c r="BF240" i="33"/>
  <c r="T240" i="33"/>
  <c r="R240" i="33"/>
  <c r="P240" i="33"/>
  <c r="BK240" i="33"/>
  <c r="J240" i="33"/>
  <c r="BE240" i="33" s="1"/>
  <c r="BI237" i="33"/>
  <c r="BH237" i="33"/>
  <c r="BG237" i="33"/>
  <c r="BF237" i="33"/>
  <c r="T237" i="33"/>
  <c r="T236" i="33"/>
  <c r="R237" i="33"/>
  <c r="P237" i="33"/>
  <c r="P236" i="33"/>
  <c r="BK237" i="33"/>
  <c r="J237" i="33"/>
  <c r="BE237" i="33" s="1"/>
  <c r="BI232" i="33"/>
  <c r="BH232" i="33"/>
  <c r="BG232" i="33"/>
  <c r="BF232" i="33"/>
  <c r="T232" i="33"/>
  <c r="R232" i="33"/>
  <c r="P232" i="33"/>
  <c r="BK232" i="33"/>
  <c r="J232" i="33"/>
  <c r="BE232" i="33" s="1"/>
  <c r="BI227" i="33"/>
  <c r="BH227" i="33"/>
  <c r="BG227" i="33"/>
  <c r="BF227" i="33"/>
  <c r="T227" i="33"/>
  <c r="T226" i="33" s="1"/>
  <c r="R227" i="33"/>
  <c r="R226" i="33"/>
  <c r="P227" i="33"/>
  <c r="BK227" i="33"/>
  <c r="BK226" i="33" s="1"/>
  <c r="J226" i="33" s="1"/>
  <c r="J68" i="33" s="1"/>
  <c r="J227" i="33"/>
  <c r="BE227" i="33" s="1"/>
  <c r="BI222" i="33"/>
  <c r="BH222" i="33"/>
  <c r="BG222" i="33"/>
  <c r="BF222" i="33"/>
  <c r="T222" i="33"/>
  <c r="R222" i="33"/>
  <c r="P222" i="33"/>
  <c r="BK222" i="33"/>
  <c r="J222" i="33"/>
  <c r="BE222" i="33" s="1"/>
  <c r="BI218" i="33"/>
  <c r="BH218" i="33"/>
  <c r="BG218" i="33"/>
  <c r="BF218" i="33"/>
  <c r="T218" i="33"/>
  <c r="R218" i="33"/>
  <c r="P218" i="33"/>
  <c r="BK218" i="33"/>
  <c r="J218" i="33"/>
  <c r="BE218" i="33"/>
  <c r="BI214" i="33"/>
  <c r="BH214" i="33"/>
  <c r="BG214" i="33"/>
  <c r="BF214" i="33"/>
  <c r="T214" i="33"/>
  <c r="R214" i="33"/>
  <c r="P214" i="33"/>
  <c r="BK214" i="33"/>
  <c r="J214" i="33"/>
  <c r="BE214" i="33"/>
  <c r="BI210" i="33"/>
  <c r="BH210" i="33"/>
  <c r="BG210" i="33"/>
  <c r="BF210" i="33"/>
  <c r="T210" i="33"/>
  <c r="R210" i="33"/>
  <c r="P210" i="33"/>
  <c r="BK210" i="33"/>
  <c r="J210" i="33"/>
  <c r="BE210" i="33" s="1"/>
  <c r="BI208" i="33"/>
  <c r="BH208" i="33"/>
  <c r="BG208" i="33"/>
  <c r="BF208" i="33"/>
  <c r="T208" i="33"/>
  <c r="R208" i="33"/>
  <c r="P208" i="33"/>
  <c r="BK208" i="33"/>
  <c r="J208" i="33"/>
  <c r="BE208" i="33" s="1"/>
  <c r="BI206" i="33"/>
  <c r="BH206" i="33"/>
  <c r="BG206" i="33"/>
  <c r="BF206" i="33"/>
  <c r="T206" i="33"/>
  <c r="R206" i="33"/>
  <c r="P206" i="33"/>
  <c r="BK206" i="33"/>
  <c r="J206" i="33"/>
  <c r="BE206" i="33"/>
  <c r="BI204" i="33"/>
  <c r="BH204" i="33"/>
  <c r="BG204" i="33"/>
  <c r="BF204" i="33"/>
  <c r="T204" i="33"/>
  <c r="R204" i="33"/>
  <c r="P204" i="33"/>
  <c r="BK204" i="33"/>
  <c r="J204" i="33"/>
  <c r="BE204" i="33"/>
  <c r="BI201" i="33"/>
  <c r="BH201" i="33"/>
  <c r="BG201" i="33"/>
  <c r="BF201" i="33"/>
  <c r="T201" i="33"/>
  <c r="T200" i="33"/>
  <c r="R201" i="33"/>
  <c r="P201" i="33"/>
  <c r="P200" i="33" s="1"/>
  <c r="BK201" i="33"/>
  <c r="J201" i="33"/>
  <c r="BE201" i="33" s="1"/>
  <c r="BI195" i="33"/>
  <c r="BH195" i="33"/>
  <c r="BG195" i="33"/>
  <c r="BF195" i="33"/>
  <c r="T195" i="33"/>
  <c r="R195" i="33"/>
  <c r="P195" i="33"/>
  <c r="BK195" i="33"/>
  <c r="J195" i="33"/>
  <c r="BE195" i="33" s="1"/>
  <c r="BI190" i="33"/>
  <c r="BH190" i="33"/>
  <c r="BG190" i="33"/>
  <c r="BF190" i="33"/>
  <c r="T190" i="33"/>
  <c r="R190" i="33"/>
  <c r="P190" i="33"/>
  <c r="BK190" i="33"/>
  <c r="J190" i="33"/>
  <c r="BE190" i="33" s="1"/>
  <c r="BI185" i="33"/>
  <c r="BH185" i="33"/>
  <c r="BG185" i="33"/>
  <c r="BF185" i="33"/>
  <c r="T185" i="33"/>
  <c r="R185" i="33"/>
  <c r="P185" i="33"/>
  <c r="BK185" i="33"/>
  <c r="J185" i="33"/>
  <c r="BE185" i="33"/>
  <c r="BI180" i="33"/>
  <c r="BH180" i="33"/>
  <c r="BG180" i="33"/>
  <c r="BF180" i="33"/>
  <c r="T180" i="33"/>
  <c r="R180" i="33"/>
  <c r="P180" i="33"/>
  <c r="BK180" i="33"/>
  <c r="BK179" i="33" s="1"/>
  <c r="J179" i="33" s="1"/>
  <c r="J66" i="33" s="1"/>
  <c r="J180" i="33"/>
  <c r="BE180" i="33" s="1"/>
  <c r="BI176" i="33"/>
  <c r="BH176" i="33"/>
  <c r="BG176" i="33"/>
  <c r="BF176" i="33"/>
  <c r="T176" i="33"/>
  <c r="R176" i="33"/>
  <c r="P176" i="33"/>
  <c r="BK176" i="33"/>
  <c r="J176" i="33"/>
  <c r="BE176" i="33" s="1"/>
  <c r="BI174" i="33"/>
  <c r="BH174" i="33"/>
  <c r="BG174" i="33"/>
  <c r="BF174" i="33"/>
  <c r="T174" i="33"/>
  <c r="R174" i="33"/>
  <c r="P174" i="33"/>
  <c r="BK174" i="33"/>
  <c r="J174" i="33"/>
  <c r="BE174" i="33" s="1"/>
  <c r="BI172" i="33"/>
  <c r="BH172" i="33"/>
  <c r="BG172" i="33"/>
  <c r="BF172" i="33"/>
  <c r="T172" i="33"/>
  <c r="R172" i="33"/>
  <c r="P172" i="33"/>
  <c r="BK172" i="33"/>
  <c r="J172" i="33"/>
  <c r="BE172" i="33" s="1"/>
  <c r="BI170" i="33"/>
  <c r="BH170" i="33"/>
  <c r="BG170" i="33"/>
  <c r="BF170" i="33"/>
  <c r="T170" i="33"/>
  <c r="R170" i="33"/>
  <c r="P170" i="33"/>
  <c r="BK170" i="33"/>
  <c r="J170" i="33"/>
  <c r="BE170" i="33" s="1"/>
  <c r="BI167" i="33"/>
  <c r="BH167" i="33"/>
  <c r="BG167" i="33"/>
  <c r="BF167" i="33"/>
  <c r="T167" i="33"/>
  <c r="R167" i="33"/>
  <c r="P167" i="33"/>
  <c r="BK167" i="33"/>
  <c r="J167" i="33"/>
  <c r="BE167" i="33" s="1"/>
  <c r="BI165" i="33"/>
  <c r="BH165" i="33"/>
  <c r="BG165" i="33"/>
  <c r="BF165" i="33"/>
  <c r="T165" i="33"/>
  <c r="R165" i="33"/>
  <c r="P165" i="33"/>
  <c r="BK165" i="33"/>
  <c r="J165" i="33"/>
  <c r="BE165" i="33" s="1"/>
  <c r="BI163" i="33"/>
  <c r="BH163" i="33"/>
  <c r="BG163" i="33"/>
  <c r="BF163" i="33"/>
  <c r="T163" i="33"/>
  <c r="R163" i="33"/>
  <c r="P163" i="33"/>
  <c r="BK163" i="33"/>
  <c r="J163" i="33"/>
  <c r="BE163" i="33" s="1"/>
  <c r="BI155" i="33"/>
  <c r="BH155" i="33"/>
  <c r="BG155" i="33"/>
  <c r="BF155" i="33"/>
  <c r="T155" i="33"/>
  <c r="R155" i="33"/>
  <c r="P155" i="33"/>
  <c r="BK155" i="33"/>
  <c r="J155" i="33"/>
  <c r="BE155" i="33" s="1"/>
  <c r="BI150" i="33"/>
  <c r="BH150" i="33"/>
  <c r="BG150" i="33"/>
  <c r="BF150" i="33"/>
  <c r="T150" i="33"/>
  <c r="R150" i="33"/>
  <c r="P150" i="33"/>
  <c r="BK150" i="33"/>
  <c r="J150" i="33"/>
  <c r="BE150" i="33"/>
  <c r="BI148" i="33"/>
  <c r="BH148" i="33"/>
  <c r="BG148" i="33"/>
  <c r="BF148" i="33"/>
  <c r="T148" i="33"/>
  <c r="R148" i="33"/>
  <c r="P148" i="33"/>
  <c r="BK148" i="33"/>
  <c r="J148" i="33"/>
  <c r="BE148" i="33" s="1"/>
  <c r="BI144" i="33"/>
  <c r="BH144" i="33"/>
  <c r="BG144" i="33"/>
  <c r="BF144" i="33"/>
  <c r="T144" i="33"/>
  <c r="R144" i="33"/>
  <c r="P144" i="33"/>
  <c r="BK144" i="33"/>
  <c r="J144" i="33"/>
  <c r="BE144" i="33"/>
  <c r="BI138" i="33"/>
  <c r="BH138" i="33"/>
  <c r="BG138" i="33"/>
  <c r="BF138" i="33"/>
  <c r="T138" i="33"/>
  <c r="R138" i="33"/>
  <c r="P138" i="33"/>
  <c r="BK138" i="33"/>
  <c r="J138" i="33"/>
  <c r="BE138" i="33" s="1"/>
  <c r="BI131" i="33"/>
  <c r="BH131" i="33"/>
  <c r="BG131" i="33"/>
  <c r="BF131" i="33"/>
  <c r="T131" i="33"/>
  <c r="R131" i="33"/>
  <c r="P131" i="33"/>
  <c r="BK131" i="33"/>
  <c r="J131" i="33"/>
  <c r="BE131" i="33"/>
  <c r="BI123" i="33"/>
  <c r="BH123" i="33"/>
  <c r="BG123" i="33"/>
  <c r="BF123" i="33"/>
  <c r="T123" i="33"/>
  <c r="R123" i="33"/>
  <c r="P123" i="33"/>
  <c r="BK123" i="33"/>
  <c r="J123" i="33"/>
  <c r="BE123" i="33" s="1"/>
  <c r="BI120" i="33"/>
  <c r="BH120" i="33"/>
  <c r="BG120" i="33"/>
  <c r="BF120" i="33"/>
  <c r="T120" i="33"/>
  <c r="R120" i="33"/>
  <c r="P120" i="33"/>
  <c r="BK120" i="33"/>
  <c r="J120" i="33"/>
  <c r="BE120" i="33" s="1"/>
  <c r="BI117" i="33"/>
  <c r="BH117" i="33"/>
  <c r="BG117" i="33"/>
  <c r="BF117" i="33"/>
  <c r="T117" i="33"/>
  <c r="R117" i="33"/>
  <c r="P117" i="33"/>
  <c r="BK117" i="33"/>
  <c r="J117" i="33"/>
  <c r="BE117" i="33" s="1"/>
  <c r="BI115" i="33"/>
  <c r="BH115" i="33"/>
  <c r="BG115" i="33"/>
  <c r="BF115" i="33"/>
  <c r="T115" i="33"/>
  <c r="R115" i="33"/>
  <c r="P115" i="33"/>
  <c r="BK115" i="33"/>
  <c r="J115" i="33"/>
  <c r="BE115" i="33" s="1"/>
  <c r="BI112" i="33"/>
  <c r="BH112" i="33"/>
  <c r="BG112" i="33"/>
  <c r="BF112" i="33"/>
  <c r="T112" i="33"/>
  <c r="R112" i="33"/>
  <c r="P112" i="33"/>
  <c r="BK112" i="33"/>
  <c r="J112" i="33"/>
  <c r="BE112" i="33" s="1"/>
  <c r="BI109" i="33"/>
  <c r="BH109" i="33"/>
  <c r="BG109" i="33"/>
  <c r="F37" i="33" s="1"/>
  <c r="BB99" i="1" s="1"/>
  <c r="BF109" i="33"/>
  <c r="T109" i="33"/>
  <c r="R109" i="33"/>
  <c r="P109" i="33"/>
  <c r="BK109" i="33"/>
  <c r="J109" i="33"/>
  <c r="BE109" i="33" s="1"/>
  <c r="BI106" i="33"/>
  <c r="BH106" i="33"/>
  <c r="BG106" i="33"/>
  <c r="BF106" i="33"/>
  <c r="T106" i="33"/>
  <c r="R106" i="33"/>
  <c r="P106" i="33"/>
  <c r="BK106" i="33"/>
  <c r="J106" i="33"/>
  <c r="BE106" i="33" s="1"/>
  <c r="BI103" i="33"/>
  <c r="BH103" i="33"/>
  <c r="BG103" i="33"/>
  <c r="BF103" i="33"/>
  <c r="T103" i="33"/>
  <c r="R103" i="33"/>
  <c r="P103" i="33"/>
  <c r="BK103" i="33"/>
  <c r="J103" i="33"/>
  <c r="BE103" i="33" s="1"/>
  <c r="BI100" i="33"/>
  <c r="BH100" i="33"/>
  <c r="BG100" i="33"/>
  <c r="BF100" i="33"/>
  <c r="T100" i="33"/>
  <c r="R100" i="33"/>
  <c r="P100" i="33"/>
  <c r="BK100" i="33"/>
  <c r="J100" i="33"/>
  <c r="BE100" i="33" s="1"/>
  <c r="J94" i="33"/>
  <c r="J93" i="33"/>
  <c r="F93" i="33"/>
  <c r="F91" i="33"/>
  <c r="E89" i="33"/>
  <c r="J59" i="33"/>
  <c r="J58" i="33"/>
  <c r="F58" i="33"/>
  <c r="F56" i="33"/>
  <c r="E54" i="33"/>
  <c r="J20" i="33"/>
  <c r="E20" i="33"/>
  <c r="J19" i="33"/>
  <c r="J14" i="33"/>
  <c r="J91" i="33" s="1"/>
  <c r="E7" i="33"/>
  <c r="E50" i="33" s="1"/>
  <c r="J39" i="32"/>
  <c r="J38" i="32"/>
  <c r="AY97" i="1" s="1"/>
  <c r="J37" i="32"/>
  <c r="AX97" i="1" s="1"/>
  <c r="BI234" i="32"/>
  <c r="BH234" i="32"/>
  <c r="BG234" i="32"/>
  <c r="BF234" i="32"/>
  <c r="T234" i="32"/>
  <c r="R234" i="32"/>
  <c r="P234" i="32"/>
  <c r="BK234" i="32"/>
  <c r="J234" i="32"/>
  <c r="BE234" i="32"/>
  <c r="BI231" i="32"/>
  <c r="BH231" i="32"/>
  <c r="BG231" i="32"/>
  <c r="BF231" i="32"/>
  <c r="T231" i="32"/>
  <c r="R231" i="32"/>
  <c r="P231" i="32"/>
  <c r="BK231" i="32"/>
  <c r="J231" i="32"/>
  <c r="BE231" i="32" s="1"/>
  <c r="BI229" i="32"/>
  <c r="BH229" i="32"/>
  <c r="BG229" i="32"/>
  <c r="BF229" i="32"/>
  <c r="T229" i="32"/>
  <c r="R229" i="32"/>
  <c r="P229" i="32"/>
  <c r="BK229" i="32"/>
  <c r="J229" i="32"/>
  <c r="BE229" i="32" s="1"/>
  <c r="BI226" i="32"/>
  <c r="BH226" i="32"/>
  <c r="BG226" i="32"/>
  <c r="BF226" i="32"/>
  <c r="T226" i="32"/>
  <c r="R226" i="32"/>
  <c r="P226" i="32"/>
  <c r="BK226" i="32"/>
  <c r="J226" i="32"/>
  <c r="BE226" i="32" s="1"/>
  <c r="BI223" i="32"/>
  <c r="BH223" i="32"/>
  <c r="BG223" i="32"/>
  <c r="BF223" i="32"/>
  <c r="T223" i="32"/>
  <c r="R223" i="32"/>
  <c r="P223" i="32"/>
  <c r="BK223" i="32"/>
  <c r="J223" i="32"/>
  <c r="BE223" i="32"/>
  <c r="BI222" i="32"/>
  <c r="BH222" i="32"/>
  <c r="BG222" i="32"/>
  <c r="BF222" i="32"/>
  <c r="T222" i="32"/>
  <c r="R222" i="32"/>
  <c r="P222" i="32"/>
  <c r="BK222" i="32"/>
  <c r="J222" i="32"/>
  <c r="BE222" i="32" s="1"/>
  <c r="BI221" i="32"/>
  <c r="BH221" i="32"/>
  <c r="BG221" i="32"/>
  <c r="BF221" i="32"/>
  <c r="T221" i="32"/>
  <c r="R221" i="32"/>
  <c r="P221" i="32"/>
  <c r="BK221" i="32"/>
  <c r="J221" i="32"/>
  <c r="BE221" i="32" s="1"/>
  <c r="BI220" i="32"/>
  <c r="BH220" i="32"/>
  <c r="BG220" i="32"/>
  <c r="BF220" i="32"/>
  <c r="T220" i="32"/>
  <c r="R220" i="32"/>
  <c r="P220" i="32"/>
  <c r="BK220" i="32"/>
  <c r="J220" i="32"/>
  <c r="BE220" i="32"/>
  <c r="BI219" i="32"/>
  <c r="BH219" i="32"/>
  <c r="BG219" i="32"/>
  <c r="BF219" i="32"/>
  <c r="T219" i="32"/>
  <c r="R219" i="32"/>
  <c r="P219" i="32"/>
  <c r="BK219" i="32"/>
  <c r="J219" i="32"/>
  <c r="BE219" i="32" s="1"/>
  <c r="BI217" i="32"/>
  <c r="BH217" i="32"/>
  <c r="BG217" i="32"/>
  <c r="BF217" i="32"/>
  <c r="T217" i="32"/>
  <c r="R217" i="32"/>
  <c r="P217" i="32"/>
  <c r="BK217" i="32"/>
  <c r="J217" i="32"/>
  <c r="BE217" i="32"/>
  <c r="BI215" i="32"/>
  <c r="BH215" i="32"/>
  <c r="BG215" i="32"/>
  <c r="BF215" i="32"/>
  <c r="T215" i="32"/>
  <c r="R215" i="32"/>
  <c r="P215" i="32"/>
  <c r="BK215" i="32"/>
  <c r="J215" i="32"/>
  <c r="BE215" i="32" s="1"/>
  <c r="BI210" i="32"/>
  <c r="BH210" i="32"/>
  <c r="BG210" i="32"/>
  <c r="BF210" i="32"/>
  <c r="T210" i="32"/>
  <c r="R210" i="32"/>
  <c r="P210" i="32"/>
  <c r="BK210" i="32"/>
  <c r="J210" i="32"/>
  <c r="BE210" i="32" s="1"/>
  <c r="BI207" i="32"/>
  <c r="BH207" i="32"/>
  <c r="BG207" i="32"/>
  <c r="BF207" i="32"/>
  <c r="T207" i="32"/>
  <c r="R207" i="32"/>
  <c r="P207" i="32"/>
  <c r="BK207" i="32"/>
  <c r="J207" i="32"/>
  <c r="BE207" i="32" s="1"/>
  <c r="BI206" i="32"/>
  <c r="BH206" i="32"/>
  <c r="BG206" i="32"/>
  <c r="BF206" i="32"/>
  <c r="T206" i="32"/>
  <c r="R206" i="32"/>
  <c r="P206" i="32"/>
  <c r="BK206" i="32"/>
  <c r="J206" i="32"/>
  <c r="BE206" i="32" s="1"/>
  <c r="BI204" i="32"/>
  <c r="BH204" i="32"/>
  <c r="BG204" i="32"/>
  <c r="BF204" i="32"/>
  <c r="T204" i="32"/>
  <c r="R204" i="32"/>
  <c r="P204" i="32"/>
  <c r="BK204" i="32"/>
  <c r="J204" i="32"/>
  <c r="BE204" i="32" s="1"/>
  <c r="BI202" i="32"/>
  <c r="BH202" i="32"/>
  <c r="BG202" i="32"/>
  <c r="BF202" i="32"/>
  <c r="T202" i="32"/>
  <c r="R202" i="32"/>
  <c r="P202" i="32"/>
  <c r="BK202" i="32"/>
  <c r="J202" i="32"/>
  <c r="BE202" i="32" s="1"/>
  <c r="BI200" i="32"/>
  <c r="BH200" i="32"/>
  <c r="BG200" i="32"/>
  <c r="BF200" i="32"/>
  <c r="T200" i="32"/>
  <c r="R200" i="32"/>
  <c r="P200" i="32"/>
  <c r="BK200" i="32"/>
  <c r="J200" i="32"/>
  <c r="BE200" i="32" s="1"/>
  <c r="BI197" i="32"/>
  <c r="BH197" i="32"/>
  <c r="BG197" i="32"/>
  <c r="BF197" i="32"/>
  <c r="T197" i="32"/>
  <c r="R197" i="32"/>
  <c r="P197" i="32"/>
  <c r="BK197" i="32"/>
  <c r="J197" i="32"/>
  <c r="BE197" i="32"/>
  <c r="BI194" i="32"/>
  <c r="BH194" i="32"/>
  <c r="BG194" i="32"/>
  <c r="BF194" i="32"/>
  <c r="T194" i="32"/>
  <c r="T193" i="32" s="1"/>
  <c r="R194" i="32"/>
  <c r="P194" i="32"/>
  <c r="BK194" i="32"/>
  <c r="BK193" i="32" s="1"/>
  <c r="J193" i="32" s="1"/>
  <c r="J68" i="32" s="1"/>
  <c r="J194" i="32"/>
  <c r="BE194" i="32" s="1"/>
  <c r="BI189" i="32"/>
  <c r="BH189" i="32"/>
  <c r="BG189" i="32"/>
  <c r="BF189" i="32"/>
  <c r="T189" i="32"/>
  <c r="T185" i="32" s="1"/>
  <c r="R189" i="32"/>
  <c r="P189" i="32"/>
  <c r="BK189" i="32"/>
  <c r="J189" i="32"/>
  <c r="BE189" i="32" s="1"/>
  <c r="BI186" i="32"/>
  <c r="BH186" i="32"/>
  <c r="BG186" i="32"/>
  <c r="BF186" i="32"/>
  <c r="T186" i="32"/>
  <c r="R186" i="32"/>
  <c r="R185" i="32" s="1"/>
  <c r="P186" i="32"/>
  <c r="P185" i="32"/>
  <c r="BK186" i="32"/>
  <c r="J186" i="32"/>
  <c r="BE186" i="32"/>
  <c r="BI183" i="32"/>
  <c r="BH183" i="32"/>
  <c r="BG183" i="32"/>
  <c r="BF183" i="32"/>
  <c r="T183" i="32"/>
  <c r="R183" i="32"/>
  <c r="P183" i="32"/>
  <c r="BK183" i="32"/>
  <c r="J183" i="32"/>
  <c r="BE183" i="32" s="1"/>
  <c r="BI181" i="32"/>
  <c r="BH181" i="32"/>
  <c r="BG181" i="32"/>
  <c r="BF181" i="32"/>
  <c r="T181" i="32"/>
  <c r="R181" i="32"/>
  <c r="P181" i="32"/>
  <c r="BK181" i="32"/>
  <c r="J181" i="32"/>
  <c r="BE181" i="32" s="1"/>
  <c r="BI178" i="32"/>
  <c r="BH178" i="32"/>
  <c r="BG178" i="32"/>
  <c r="BF178" i="32"/>
  <c r="T178" i="32"/>
  <c r="R178" i="32"/>
  <c r="P178" i="32"/>
  <c r="BK178" i="32"/>
  <c r="J178" i="32"/>
  <c r="BE178" i="32" s="1"/>
  <c r="BI175" i="32"/>
  <c r="BH175" i="32"/>
  <c r="BG175" i="32"/>
  <c r="BF175" i="32"/>
  <c r="T175" i="32"/>
  <c r="R175" i="32"/>
  <c r="P175" i="32"/>
  <c r="BK175" i="32"/>
  <c r="J175" i="32"/>
  <c r="BE175" i="32" s="1"/>
  <c r="BI171" i="32"/>
  <c r="BH171" i="32"/>
  <c r="BG171" i="32"/>
  <c r="BF171" i="32"/>
  <c r="T171" i="32"/>
  <c r="R171" i="32"/>
  <c r="P171" i="32"/>
  <c r="BK171" i="32"/>
  <c r="J171" i="32"/>
  <c r="BE171" i="32" s="1"/>
  <c r="BI167" i="32"/>
  <c r="BH167" i="32"/>
  <c r="BG167" i="32"/>
  <c r="BF167" i="32"/>
  <c r="T167" i="32"/>
  <c r="R167" i="32"/>
  <c r="P167" i="32"/>
  <c r="BK167" i="32"/>
  <c r="J167" i="32"/>
  <c r="BE167" i="32" s="1"/>
  <c r="BI163" i="32"/>
  <c r="BH163" i="32"/>
  <c r="BG163" i="32"/>
  <c r="BF163" i="32"/>
  <c r="T163" i="32"/>
  <c r="R163" i="32"/>
  <c r="P163" i="32"/>
  <c r="BK163" i="32"/>
  <c r="J163" i="32"/>
  <c r="BE163" i="32" s="1"/>
  <c r="BI159" i="32"/>
  <c r="BH159" i="32"/>
  <c r="BG159" i="32"/>
  <c r="BF159" i="32"/>
  <c r="T159" i="32"/>
  <c r="R159" i="32"/>
  <c r="P159" i="32"/>
  <c r="BK159" i="32"/>
  <c r="J159" i="32"/>
  <c r="BE159" i="32" s="1"/>
  <c r="BI157" i="32"/>
  <c r="BH157" i="32"/>
  <c r="BG157" i="32"/>
  <c r="BF157" i="32"/>
  <c r="T157" i="32"/>
  <c r="R157" i="32"/>
  <c r="P157" i="32"/>
  <c r="BK157" i="32"/>
  <c r="J157" i="32"/>
  <c r="BE157" i="32" s="1"/>
  <c r="BI155" i="32"/>
  <c r="BH155" i="32"/>
  <c r="BG155" i="32"/>
  <c r="BF155" i="32"/>
  <c r="T155" i="32"/>
  <c r="R155" i="32"/>
  <c r="P155" i="32"/>
  <c r="BK155" i="32"/>
  <c r="J155" i="32"/>
  <c r="BE155" i="32" s="1"/>
  <c r="BI153" i="32"/>
  <c r="BH153" i="32"/>
  <c r="BG153" i="32"/>
  <c r="BF153" i="32"/>
  <c r="T153" i="32"/>
  <c r="R153" i="32"/>
  <c r="P153" i="32"/>
  <c r="BK153" i="32"/>
  <c r="J153" i="32"/>
  <c r="BE153" i="32" s="1"/>
  <c r="BI150" i="32"/>
  <c r="BH150" i="32"/>
  <c r="BG150" i="32"/>
  <c r="BF150" i="32"/>
  <c r="T150" i="32"/>
  <c r="R150" i="32"/>
  <c r="P150" i="32"/>
  <c r="BK150" i="32"/>
  <c r="J150" i="32"/>
  <c r="BE150" i="32" s="1"/>
  <c r="BI148" i="32"/>
  <c r="BH148" i="32"/>
  <c r="BG148" i="32"/>
  <c r="BF148" i="32"/>
  <c r="T148" i="32"/>
  <c r="R148" i="32"/>
  <c r="P148" i="32"/>
  <c r="BK148" i="32"/>
  <c r="J148" i="32"/>
  <c r="BE148" i="32" s="1"/>
  <c r="BI146" i="32"/>
  <c r="BH146" i="32"/>
  <c r="BG146" i="32"/>
  <c r="BF146" i="32"/>
  <c r="T146" i="32"/>
  <c r="R146" i="32"/>
  <c r="P146" i="32"/>
  <c r="BK146" i="32"/>
  <c r="J146" i="32"/>
  <c r="BE146" i="32" s="1"/>
  <c r="BI142" i="32"/>
  <c r="BH142" i="32"/>
  <c r="BG142" i="32"/>
  <c r="BF142" i="32"/>
  <c r="T142" i="32"/>
  <c r="R142" i="32"/>
  <c r="P142" i="32"/>
  <c r="BK142" i="32"/>
  <c r="J142" i="32"/>
  <c r="BE142" i="32" s="1"/>
  <c r="BI137" i="32"/>
  <c r="BH137" i="32"/>
  <c r="BG137" i="32"/>
  <c r="BF137" i="32"/>
  <c r="T137" i="32"/>
  <c r="R137" i="32"/>
  <c r="P137" i="32"/>
  <c r="BK137" i="32"/>
  <c r="J137" i="32"/>
  <c r="BE137" i="32" s="1"/>
  <c r="BI135" i="32"/>
  <c r="BH135" i="32"/>
  <c r="BG135" i="32"/>
  <c r="BF135" i="32"/>
  <c r="T135" i="32"/>
  <c r="R135" i="32"/>
  <c r="P135" i="32"/>
  <c r="BK135" i="32"/>
  <c r="J135" i="32"/>
  <c r="BE135" i="32" s="1"/>
  <c r="BI131" i="32"/>
  <c r="BH131" i="32"/>
  <c r="BG131" i="32"/>
  <c r="BF131" i="32"/>
  <c r="T131" i="32"/>
  <c r="R131" i="32"/>
  <c r="P131" i="32"/>
  <c r="BK131" i="32"/>
  <c r="J131" i="32"/>
  <c r="BE131" i="32" s="1"/>
  <c r="BI125" i="32"/>
  <c r="BH125" i="32"/>
  <c r="BG125" i="32"/>
  <c r="BF125" i="32"/>
  <c r="T125" i="32"/>
  <c r="R125" i="32"/>
  <c r="P125" i="32"/>
  <c r="BK125" i="32"/>
  <c r="J125" i="32"/>
  <c r="BE125" i="32" s="1"/>
  <c r="BI123" i="32"/>
  <c r="BH123" i="32"/>
  <c r="BG123" i="32"/>
  <c r="BF123" i="32"/>
  <c r="T123" i="32"/>
  <c r="R123" i="32"/>
  <c r="P123" i="32"/>
  <c r="BK123" i="32"/>
  <c r="J123" i="32"/>
  <c r="BE123" i="32" s="1"/>
  <c r="BI117" i="32"/>
  <c r="BH117" i="32"/>
  <c r="BG117" i="32"/>
  <c r="BF117" i="32"/>
  <c r="T117" i="32"/>
  <c r="R117" i="32"/>
  <c r="P117" i="32"/>
  <c r="BK117" i="32"/>
  <c r="J117" i="32"/>
  <c r="BE117" i="32" s="1"/>
  <c r="BI114" i="32"/>
  <c r="BH114" i="32"/>
  <c r="BG114" i="32"/>
  <c r="BF114" i="32"/>
  <c r="T114" i="32"/>
  <c r="R114" i="32"/>
  <c r="P114" i="32"/>
  <c r="BK114" i="32"/>
  <c r="J114" i="32"/>
  <c r="BE114" i="32" s="1"/>
  <c r="BI111" i="32"/>
  <c r="BH111" i="32"/>
  <c r="BG111" i="32"/>
  <c r="BF111" i="32"/>
  <c r="T111" i="32"/>
  <c r="R111" i="32"/>
  <c r="P111" i="32"/>
  <c r="BK111" i="32"/>
  <c r="J111" i="32"/>
  <c r="BE111" i="32" s="1"/>
  <c r="BI110" i="32"/>
  <c r="BH110" i="32"/>
  <c r="BG110" i="32"/>
  <c r="BF110" i="32"/>
  <c r="T110" i="32"/>
  <c r="R110" i="32"/>
  <c r="P110" i="32"/>
  <c r="BK110" i="32"/>
  <c r="J110" i="32"/>
  <c r="BE110" i="32" s="1"/>
  <c r="BI108" i="32"/>
  <c r="BH108" i="32"/>
  <c r="BG108" i="32"/>
  <c r="BF108" i="32"/>
  <c r="J36" i="32" s="1"/>
  <c r="AW97" i="1" s="1"/>
  <c r="T108" i="32"/>
  <c r="R108" i="32"/>
  <c r="P108" i="32"/>
  <c r="BK108" i="32"/>
  <c r="J108" i="32"/>
  <c r="BE108" i="32" s="1"/>
  <c r="BI106" i="32"/>
  <c r="BH106" i="32"/>
  <c r="BG106" i="32"/>
  <c r="BF106" i="32"/>
  <c r="T106" i="32"/>
  <c r="R106" i="32"/>
  <c r="P106" i="32"/>
  <c r="BK106" i="32"/>
  <c r="J106" i="32"/>
  <c r="BE106" i="32" s="1"/>
  <c r="BI104" i="32"/>
  <c r="BH104" i="32"/>
  <c r="BG104" i="32"/>
  <c r="BF104" i="32"/>
  <c r="T104" i="32"/>
  <c r="R104" i="32"/>
  <c r="P104" i="32"/>
  <c r="BK104" i="32"/>
  <c r="J104" i="32"/>
  <c r="BE104" i="32" s="1"/>
  <c r="BI102" i="32"/>
  <c r="BH102" i="32"/>
  <c r="BG102" i="32"/>
  <c r="BF102" i="32"/>
  <c r="T102" i="32"/>
  <c r="R102" i="32"/>
  <c r="P102" i="32"/>
  <c r="BK102" i="32"/>
  <c r="J102" i="32"/>
  <c r="BE102" i="32" s="1"/>
  <c r="BI100" i="32"/>
  <c r="BH100" i="32"/>
  <c r="BG100" i="32"/>
  <c r="BF100" i="32"/>
  <c r="T100" i="32"/>
  <c r="R100" i="32"/>
  <c r="P100" i="32"/>
  <c r="BK100" i="32"/>
  <c r="J100" i="32"/>
  <c r="BE100" i="32" s="1"/>
  <c r="BI97" i="32"/>
  <c r="BH97" i="32"/>
  <c r="BG97" i="32"/>
  <c r="BF97" i="32"/>
  <c r="T97" i="32"/>
  <c r="R97" i="32"/>
  <c r="P97" i="32"/>
  <c r="BK97" i="32"/>
  <c r="J97" i="32"/>
  <c r="BE97" i="32"/>
  <c r="J91" i="32"/>
  <c r="J90" i="32"/>
  <c r="F90" i="32"/>
  <c r="F88" i="32"/>
  <c r="E86" i="32"/>
  <c r="J59" i="32"/>
  <c r="J58" i="32"/>
  <c r="F58" i="32"/>
  <c r="F56" i="32"/>
  <c r="E54" i="32"/>
  <c r="J20" i="32"/>
  <c r="E20" i="32"/>
  <c r="F59" i="32" s="1"/>
  <c r="J19" i="32"/>
  <c r="J14" i="32"/>
  <c r="J56" i="32" s="1"/>
  <c r="J88" i="32"/>
  <c r="E7" i="32"/>
  <c r="E50" i="32" s="1"/>
  <c r="E82" i="32"/>
  <c r="J39" i="31"/>
  <c r="J38" i="31"/>
  <c r="AY95" i="1"/>
  <c r="J37" i="31"/>
  <c r="AX95" i="1" s="1"/>
  <c r="BI236" i="31"/>
  <c r="BH236" i="31"/>
  <c r="BG236" i="31"/>
  <c r="BF236" i="31"/>
  <c r="T236" i="31"/>
  <c r="R236" i="31"/>
  <c r="P236" i="31"/>
  <c r="BK236" i="31"/>
  <c r="J236" i="31"/>
  <c r="BE236" i="31"/>
  <c r="BI233" i="31"/>
  <c r="BH233" i="31"/>
  <c r="BG233" i="31"/>
  <c r="BF233" i="31"/>
  <c r="T233" i="31"/>
  <c r="R233" i="31"/>
  <c r="P233" i="31"/>
  <c r="BK233" i="31"/>
  <c r="J233" i="31"/>
  <c r="BE233" i="31" s="1"/>
  <c r="BI231" i="31"/>
  <c r="BH231" i="31"/>
  <c r="BG231" i="31"/>
  <c r="BF231" i="31"/>
  <c r="T231" i="31"/>
  <c r="R231" i="31"/>
  <c r="P231" i="31"/>
  <c r="BK231" i="31"/>
  <c r="J231" i="31"/>
  <c r="BE231" i="31" s="1"/>
  <c r="BI228" i="31"/>
  <c r="BH228" i="31"/>
  <c r="BG228" i="31"/>
  <c r="BF228" i="31"/>
  <c r="T228" i="31"/>
  <c r="R228" i="31"/>
  <c r="R227" i="31" s="1"/>
  <c r="R226" i="31" s="1"/>
  <c r="P228" i="31"/>
  <c r="BK228" i="31"/>
  <c r="J228" i="31"/>
  <c r="BE228" i="31" s="1"/>
  <c r="BI225" i="31"/>
  <c r="BH225" i="31"/>
  <c r="BG225" i="31"/>
  <c r="BF225" i="31"/>
  <c r="T225" i="31"/>
  <c r="R225" i="31"/>
  <c r="P225" i="31"/>
  <c r="BK225" i="31"/>
  <c r="J225" i="31"/>
  <c r="BE225" i="31" s="1"/>
  <c r="BI224" i="31"/>
  <c r="BH224" i="31"/>
  <c r="BG224" i="31"/>
  <c r="BF224" i="31"/>
  <c r="T224" i="31"/>
  <c r="R224" i="31"/>
  <c r="P224" i="31"/>
  <c r="BK224" i="31"/>
  <c r="J224" i="31"/>
  <c r="BE224" i="31" s="1"/>
  <c r="BI223" i="31"/>
  <c r="BH223" i="31"/>
  <c r="BG223" i="31"/>
  <c r="BF223" i="31"/>
  <c r="T223" i="31"/>
  <c r="R223" i="31"/>
  <c r="P223" i="31"/>
  <c r="BK223" i="31"/>
  <c r="J223" i="31"/>
  <c r="BE223" i="31" s="1"/>
  <c r="BI222" i="31"/>
  <c r="BH222" i="31"/>
  <c r="BG222" i="31"/>
  <c r="BF222" i="31"/>
  <c r="T222" i="31"/>
  <c r="R222" i="31"/>
  <c r="P222" i="31"/>
  <c r="BK222" i="31"/>
  <c r="J222" i="31"/>
  <c r="BE222" i="31" s="1"/>
  <c r="BI221" i="31"/>
  <c r="BH221" i="31"/>
  <c r="BG221" i="31"/>
  <c r="BF221" i="31"/>
  <c r="T221" i="31"/>
  <c r="R221" i="31"/>
  <c r="P221" i="31"/>
  <c r="BK221" i="31"/>
  <c r="J221" i="31"/>
  <c r="BE221" i="31" s="1"/>
  <c r="BI220" i="31"/>
  <c r="BH220" i="31"/>
  <c r="BG220" i="31"/>
  <c r="BF220" i="31"/>
  <c r="T220" i="31"/>
  <c r="R220" i="31"/>
  <c r="P220" i="31"/>
  <c r="BK220" i="31"/>
  <c r="J220" i="31"/>
  <c r="BE220" i="31" s="1"/>
  <c r="BI218" i="31"/>
  <c r="BH218" i="31"/>
  <c r="BG218" i="31"/>
  <c r="BF218" i="31"/>
  <c r="T218" i="31"/>
  <c r="R218" i="31"/>
  <c r="P218" i="31"/>
  <c r="BK218" i="31"/>
  <c r="J218" i="31"/>
  <c r="BE218" i="31" s="1"/>
  <c r="BI216" i="31"/>
  <c r="BH216" i="31"/>
  <c r="BG216" i="31"/>
  <c r="BF216" i="31"/>
  <c r="T216" i="31"/>
  <c r="R216" i="31"/>
  <c r="P216" i="31"/>
  <c r="BK216" i="31"/>
  <c r="J216" i="31"/>
  <c r="BE216" i="31" s="1"/>
  <c r="BI211" i="31"/>
  <c r="BH211" i="31"/>
  <c r="BG211" i="31"/>
  <c r="BF211" i="31"/>
  <c r="T211" i="31"/>
  <c r="R211" i="31"/>
  <c r="P211" i="31"/>
  <c r="BK211" i="31"/>
  <c r="J211" i="31"/>
  <c r="BE211" i="31" s="1"/>
  <c r="BI208" i="31"/>
  <c r="BH208" i="31"/>
  <c r="BG208" i="31"/>
  <c r="BF208" i="31"/>
  <c r="T208" i="31"/>
  <c r="R208" i="31"/>
  <c r="P208" i="31"/>
  <c r="BK208" i="31"/>
  <c r="J208" i="31"/>
  <c r="BE208" i="31" s="1"/>
  <c r="BI207" i="31"/>
  <c r="BH207" i="31"/>
  <c r="BG207" i="31"/>
  <c r="BF207" i="31"/>
  <c r="T207" i="31"/>
  <c r="R207" i="31"/>
  <c r="P207" i="31"/>
  <c r="BK207" i="31"/>
  <c r="J207" i="31"/>
  <c r="BE207" i="31" s="1"/>
  <c r="BI205" i="31"/>
  <c r="BH205" i="31"/>
  <c r="BG205" i="31"/>
  <c r="BF205" i="31"/>
  <c r="T205" i="31"/>
  <c r="R205" i="31"/>
  <c r="P205" i="31"/>
  <c r="BK205" i="31"/>
  <c r="J205" i="31"/>
  <c r="BE205" i="31"/>
  <c r="BI203" i="31"/>
  <c r="BH203" i="31"/>
  <c r="BG203" i="31"/>
  <c r="BF203" i="31"/>
  <c r="T203" i="31"/>
  <c r="R203" i="31"/>
  <c r="P203" i="31"/>
  <c r="BK203" i="31"/>
  <c r="J203" i="31"/>
  <c r="BE203" i="31" s="1"/>
  <c r="BI201" i="31"/>
  <c r="BH201" i="31"/>
  <c r="BG201" i="31"/>
  <c r="BF201" i="31"/>
  <c r="T201" i="31"/>
  <c r="R201" i="31"/>
  <c r="P201" i="31"/>
  <c r="BK201" i="31"/>
  <c r="J201" i="31"/>
  <c r="BE201" i="31"/>
  <c r="BI198" i="31"/>
  <c r="BH198" i="31"/>
  <c r="BG198" i="31"/>
  <c r="BF198" i="31"/>
  <c r="T198" i="31"/>
  <c r="R198" i="31"/>
  <c r="P198" i="31"/>
  <c r="BK198" i="31"/>
  <c r="J198" i="31"/>
  <c r="BE198" i="31" s="1"/>
  <c r="BI195" i="31"/>
  <c r="BH195" i="31"/>
  <c r="BG195" i="31"/>
  <c r="BF195" i="31"/>
  <c r="T195" i="31"/>
  <c r="R195" i="31"/>
  <c r="R194" i="31"/>
  <c r="P195" i="31"/>
  <c r="P194" i="31" s="1"/>
  <c r="BK195" i="31"/>
  <c r="J195" i="31"/>
  <c r="BE195" i="31" s="1"/>
  <c r="BI190" i="31"/>
  <c r="BH190" i="31"/>
  <c r="BG190" i="31"/>
  <c r="BF190" i="31"/>
  <c r="T190" i="31"/>
  <c r="R190" i="31"/>
  <c r="P190" i="31"/>
  <c r="BK190" i="31"/>
  <c r="J190" i="31"/>
  <c r="BE190" i="31" s="1"/>
  <c r="BI187" i="31"/>
  <c r="BH187" i="31"/>
  <c r="BG187" i="31"/>
  <c r="BF187" i="31"/>
  <c r="T187" i="31"/>
  <c r="R187" i="31"/>
  <c r="R186" i="31" s="1"/>
  <c r="P187" i="31"/>
  <c r="BK187" i="31"/>
  <c r="J187" i="31"/>
  <c r="BE187" i="31" s="1"/>
  <c r="BI184" i="31"/>
  <c r="BH184" i="31"/>
  <c r="BG184" i="31"/>
  <c r="BF184" i="31"/>
  <c r="T184" i="31"/>
  <c r="R184" i="31"/>
  <c r="P184" i="31"/>
  <c r="BK184" i="31"/>
  <c r="J184" i="31"/>
  <c r="BE184" i="31" s="1"/>
  <c r="BI182" i="31"/>
  <c r="BH182" i="31"/>
  <c r="BG182" i="31"/>
  <c r="BF182" i="31"/>
  <c r="T182" i="31"/>
  <c r="R182" i="31"/>
  <c r="P182" i="31"/>
  <c r="BK182" i="31"/>
  <c r="J182" i="31"/>
  <c r="BE182" i="31" s="1"/>
  <c r="BI179" i="31"/>
  <c r="BH179" i="31"/>
  <c r="BG179" i="31"/>
  <c r="BF179" i="31"/>
  <c r="T179" i="31"/>
  <c r="R179" i="31"/>
  <c r="P179" i="31"/>
  <c r="BK179" i="31"/>
  <c r="J179" i="31"/>
  <c r="BE179" i="31" s="1"/>
  <c r="BI176" i="31"/>
  <c r="BH176" i="31"/>
  <c r="BG176" i="31"/>
  <c r="BF176" i="31"/>
  <c r="T176" i="31"/>
  <c r="R176" i="31"/>
  <c r="P176" i="31"/>
  <c r="BK176" i="31"/>
  <c r="J176" i="31"/>
  <c r="BE176" i="31" s="1"/>
  <c r="BI172" i="31"/>
  <c r="BH172" i="31"/>
  <c r="BG172" i="31"/>
  <c r="BF172" i="31"/>
  <c r="T172" i="31"/>
  <c r="R172" i="31"/>
  <c r="P172" i="31"/>
  <c r="BK172" i="31"/>
  <c r="J172" i="31"/>
  <c r="BE172" i="31" s="1"/>
  <c r="BI168" i="31"/>
  <c r="BH168" i="31"/>
  <c r="BG168" i="31"/>
  <c r="BF168" i="31"/>
  <c r="T168" i="31"/>
  <c r="R168" i="31"/>
  <c r="P168" i="31"/>
  <c r="BK168" i="31"/>
  <c r="J168" i="31"/>
  <c r="BE168" i="31" s="1"/>
  <c r="BI164" i="31"/>
  <c r="BH164" i="31"/>
  <c r="BG164" i="31"/>
  <c r="BF164" i="31"/>
  <c r="T164" i="31"/>
  <c r="R164" i="31"/>
  <c r="P164" i="31"/>
  <c r="BK164" i="31"/>
  <c r="J164" i="31"/>
  <c r="BE164" i="31" s="1"/>
  <c r="BI160" i="31"/>
  <c r="BH160" i="31"/>
  <c r="BG160" i="31"/>
  <c r="BF160" i="31"/>
  <c r="T160" i="31"/>
  <c r="R160" i="31"/>
  <c r="P160" i="31"/>
  <c r="BK160" i="31"/>
  <c r="J160" i="31"/>
  <c r="BE160" i="31" s="1"/>
  <c r="BI158" i="31"/>
  <c r="BH158" i="31"/>
  <c r="BG158" i="31"/>
  <c r="BF158" i="31"/>
  <c r="T158" i="31"/>
  <c r="R158" i="31"/>
  <c r="P158" i="31"/>
  <c r="BK158" i="31"/>
  <c r="J158" i="31"/>
  <c r="BE158" i="31" s="1"/>
  <c r="BI156" i="31"/>
  <c r="BH156" i="31"/>
  <c r="BG156" i="31"/>
  <c r="BF156" i="31"/>
  <c r="T156" i="31"/>
  <c r="R156" i="31"/>
  <c r="P156" i="31"/>
  <c r="BK156" i="31"/>
  <c r="J156" i="31"/>
  <c r="BE156" i="31" s="1"/>
  <c r="BI154" i="31"/>
  <c r="BH154" i="31"/>
  <c r="BG154" i="31"/>
  <c r="BF154" i="31"/>
  <c r="T154" i="31"/>
  <c r="R154" i="31"/>
  <c r="P154" i="31"/>
  <c r="BK154" i="31"/>
  <c r="J154" i="31"/>
  <c r="BE154" i="31" s="1"/>
  <c r="BI151" i="31"/>
  <c r="BH151" i="31"/>
  <c r="BG151" i="31"/>
  <c r="BF151" i="31"/>
  <c r="T151" i="31"/>
  <c r="R151" i="31"/>
  <c r="P151" i="31"/>
  <c r="BK151" i="31"/>
  <c r="J151" i="31"/>
  <c r="BE151" i="31" s="1"/>
  <c r="BI149" i="31"/>
  <c r="BH149" i="31"/>
  <c r="BG149" i="31"/>
  <c r="BF149" i="31"/>
  <c r="T149" i="31"/>
  <c r="R149" i="31"/>
  <c r="P149" i="31"/>
  <c r="BK149" i="31"/>
  <c r="J149" i="31"/>
  <c r="BE149" i="31" s="1"/>
  <c r="BI147" i="31"/>
  <c r="BH147" i="31"/>
  <c r="BG147" i="31"/>
  <c r="BF147" i="31"/>
  <c r="T147" i="31"/>
  <c r="R147" i="31"/>
  <c r="P147" i="31"/>
  <c r="BK147" i="31"/>
  <c r="J147" i="31"/>
  <c r="BE147" i="31" s="1"/>
  <c r="BI144" i="31"/>
  <c r="BH144" i="31"/>
  <c r="BG144" i="31"/>
  <c r="BF144" i="31"/>
  <c r="T144" i="31"/>
  <c r="R144" i="31"/>
  <c r="P144" i="31"/>
  <c r="BK144" i="31"/>
  <c r="J144" i="31"/>
  <c r="BE144" i="31" s="1"/>
  <c r="BI139" i="31"/>
  <c r="BH139" i="31"/>
  <c r="BG139" i="31"/>
  <c r="BF139" i="31"/>
  <c r="T139" i="31"/>
  <c r="R139" i="31"/>
  <c r="P139" i="31"/>
  <c r="BK139" i="31"/>
  <c r="J139" i="31"/>
  <c r="BE139" i="31" s="1"/>
  <c r="BI137" i="31"/>
  <c r="BH137" i="31"/>
  <c r="BG137" i="31"/>
  <c r="BF137" i="31"/>
  <c r="T137" i="31"/>
  <c r="R137" i="31"/>
  <c r="P137" i="31"/>
  <c r="BK137" i="31"/>
  <c r="J137" i="31"/>
  <c r="BE137" i="31" s="1"/>
  <c r="BI133" i="31"/>
  <c r="BH133" i="31"/>
  <c r="BG133" i="31"/>
  <c r="BF133" i="31"/>
  <c r="T133" i="31"/>
  <c r="R133" i="31"/>
  <c r="P133" i="31"/>
  <c r="BK133" i="31"/>
  <c r="J133" i="31"/>
  <c r="BE133" i="31" s="1"/>
  <c r="BI128" i="31"/>
  <c r="BH128" i="31"/>
  <c r="BG128" i="31"/>
  <c r="BF128" i="31"/>
  <c r="T128" i="31"/>
  <c r="R128" i="31"/>
  <c r="P128" i="31"/>
  <c r="BK128" i="31"/>
  <c r="J128" i="31"/>
  <c r="BE128" i="31" s="1"/>
  <c r="BI126" i="31"/>
  <c r="BH126" i="31"/>
  <c r="BG126" i="31"/>
  <c r="BF126" i="31"/>
  <c r="T126" i="31"/>
  <c r="R126" i="31"/>
  <c r="P126" i="31"/>
  <c r="BK126" i="31"/>
  <c r="J126" i="31"/>
  <c r="BE126" i="31" s="1"/>
  <c r="BI120" i="31"/>
  <c r="BH120" i="31"/>
  <c r="BG120" i="31"/>
  <c r="BF120" i="31"/>
  <c r="T120" i="31"/>
  <c r="R120" i="31"/>
  <c r="P120" i="31"/>
  <c r="BK120" i="31"/>
  <c r="J120" i="31"/>
  <c r="BE120" i="31" s="1"/>
  <c r="BI117" i="31"/>
  <c r="BH117" i="31"/>
  <c r="BG117" i="31"/>
  <c r="BF117" i="31"/>
  <c r="T117" i="31"/>
  <c r="R117" i="31"/>
  <c r="P117" i="31"/>
  <c r="BK117" i="31"/>
  <c r="J117" i="31"/>
  <c r="BE117" i="31" s="1"/>
  <c r="BI114" i="31"/>
  <c r="BH114" i="31"/>
  <c r="BG114" i="31"/>
  <c r="BF114" i="31"/>
  <c r="T114" i="31"/>
  <c r="R114" i="31"/>
  <c r="P114" i="31"/>
  <c r="BK114" i="31"/>
  <c r="J114" i="31"/>
  <c r="BE114" i="31" s="1"/>
  <c r="BI113" i="31"/>
  <c r="BH113" i="31"/>
  <c r="BG113" i="31"/>
  <c r="BF113" i="31"/>
  <c r="T113" i="31"/>
  <c r="R113" i="31"/>
  <c r="P113" i="31"/>
  <c r="BK113" i="31"/>
  <c r="J113" i="31"/>
  <c r="BE113" i="31" s="1"/>
  <c r="BI110" i="31"/>
  <c r="BH110" i="31"/>
  <c r="BG110" i="31"/>
  <c r="BF110" i="31"/>
  <c r="T110" i="31"/>
  <c r="R110" i="31"/>
  <c r="P110" i="31"/>
  <c r="BK110" i="31"/>
  <c r="J110" i="31"/>
  <c r="BE110" i="31" s="1"/>
  <c r="BI108" i="31"/>
  <c r="BH108" i="31"/>
  <c r="BG108" i="31"/>
  <c r="BF108" i="31"/>
  <c r="T108" i="31"/>
  <c r="R108" i="31"/>
  <c r="P108" i="31"/>
  <c r="BK108" i="31"/>
  <c r="J108" i="31"/>
  <c r="BE108" i="31" s="1"/>
  <c r="BI106" i="31"/>
  <c r="BH106" i="31"/>
  <c r="BG106" i="31"/>
  <c r="BF106" i="31"/>
  <c r="T106" i="31"/>
  <c r="R106" i="31"/>
  <c r="P106" i="31"/>
  <c r="BK106" i="31"/>
  <c r="J106" i="31"/>
  <c r="BE106" i="31" s="1"/>
  <c r="BI103" i="31"/>
  <c r="BH103" i="31"/>
  <c r="BG103" i="31"/>
  <c r="BF103" i="31"/>
  <c r="T103" i="31"/>
  <c r="R103" i="31"/>
  <c r="P103" i="31"/>
  <c r="BK103" i="31"/>
  <c r="J103" i="31"/>
  <c r="BE103" i="31"/>
  <c r="BI100" i="31"/>
  <c r="BH100" i="31"/>
  <c r="BG100" i="31"/>
  <c r="BF100" i="31"/>
  <c r="T100" i="31"/>
  <c r="R100" i="31"/>
  <c r="P100" i="31"/>
  <c r="BK100" i="31"/>
  <c r="J100" i="31"/>
  <c r="BE100" i="31" s="1"/>
  <c r="BI97" i="31"/>
  <c r="BH97" i="31"/>
  <c r="BG97" i="31"/>
  <c r="BF97" i="31"/>
  <c r="T97" i="31"/>
  <c r="R97" i="31"/>
  <c r="P97" i="31"/>
  <c r="BK97" i="31"/>
  <c r="J97" i="31"/>
  <c r="BE97" i="31" s="1"/>
  <c r="J91" i="31"/>
  <c r="J90" i="31"/>
  <c r="F90" i="31"/>
  <c r="F88" i="31"/>
  <c r="E86" i="31"/>
  <c r="J59" i="31"/>
  <c r="J58" i="31"/>
  <c r="F58" i="31"/>
  <c r="F56" i="31"/>
  <c r="E54" i="31"/>
  <c r="J20" i="31"/>
  <c r="E20" i="31"/>
  <c r="J19" i="31"/>
  <c r="J14" i="31"/>
  <c r="J56" i="31" s="1"/>
  <c r="J88" i="31"/>
  <c r="E7" i="31"/>
  <c r="E82" i="31" s="1"/>
  <c r="J39" i="30"/>
  <c r="J38" i="30"/>
  <c r="AY93" i="1" s="1"/>
  <c r="J37" i="30"/>
  <c r="AX93" i="1" s="1"/>
  <c r="BI240" i="30"/>
  <c r="BH240" i="30"/>
  <c r="BG240" i="30"/>
  <c r="BF240" i="30"/>
  <c r="T240" i="30"/>
  <c r="R240" i="30"/>
  <c r="P240" i="30"/>
  <c r="BK240" i="30"/>
  <c r="J240" i="30"/>
  <c r="BE240" i="30" s="1"/>
  <c r="BI237" i="30"/>
  <c r="BH237" i="30"/>
  <c r="BG237" i="30"/>
  <c r="BF237" i="30"/>
  <c r="T237" i="30"/>
  <c r="R237" i="30"/>
  <c r="P237" i="30"/>
  <c r="BK237" i="30"/>
  <c r="J237" i="30"/>
  <c r="BE237" i="30" s="1"/>
  <c r="BI235" i="30"/>
  <c r="BH235" i="30"/>
  <c r="BG235" i="30"/>
  <c r="BF235" i="30"/>
  <c r="T235" i="30"/>
  <c r="R235" i="30"/>
  <c r="P235" i="30"/>
  <c r="BK235" i="30"/>
  <c r="J235" i="30"/>
  <c r="BE235" i="30" s="1"/>
  <c r="BI232" i="30"/>
  <c r="BH232" i="30"/>
  <c r="BG232" i="30"/>
  <c r="BF232" i="30"/>
  <c r="T232" i="30"/>
  <c r="R232" i="30"/>
  <c r="P232" i="30"/>
  <c r="BK232" i="30"/>
  <c r="J232" i="30"/>
  <c r="BE232" i="30"/>
  <c r="BI229" i="30"/>
  <c r="BH229" i="30"/>
  <c r="BG229" i="30"/>
  <c r="BF229" i="30"/>
  <c r="T229" i="30"/>
  <c r="R229" i="30"/>
  <c r="P229" i="30"/>
  <c r="BK229" i="30"/>
  <c r="J229" i="30"/>
  <c r="BE229" i="30" s="1"/>
  <c r="BI228" i="30"/>
  <c r="BH228" i="30"/>
  <c r="BG228" i="30"/>
  <c r="BF228" i="30"/>
  <c r="T228" i="30"/>
  <c r="R228" i="30"/>
  <c r="P228" i="30"/>
  <c r="BK228" i="30"/>
  <c r="J228" i="30"/>
  <c r="BE228" i="30" s="1"/>
  <c r="BI227" i="30"/>
  <c r="BH227" i="30"/>
  <c r="BG227" i="30"/>
  <c r="BF227" i="30"/>
  <c r="T227" i="30"/>
  <c r="R227" i="30"/>
  <c r="P227" i="30"/>
  <c r="BK227" i="30"/>
  <c r="J227" i="30"/>
  <c r="BE227" i="30" s="1"/>
  <c r="BI226" i="30"/>
  <c r="BH226" i="30"/>
  <c r="BG226" i="30"/>
  <c r="BF226" i="30"/>
  <c r="T226" i="30"/>
  <c r="R226" i="30"/>
  <c r="P226" i="30"/>
  <c r="BK226" i="30"/>
  <c r="J226" i="30"/>
  <c r="BE226" i="30" s="1"/>
  <c r="BI224" i="30"/>
  <c r="BH224" i="30"/>
  <c r="BG224" i="30"/>
  <c r="BF224" i="30"/>
  <c r="T224" i="30"/>
  <c r="R224" i="30"/>
  <c r="P224" i="30"/>
  <c r="BK224" i="30"/>
  <c r="J224" i="30"/>
  <c r="BE224" i="30" s="1"/>
  <c r="BI223" i="30"/>
  <c r="BH223" i="30"/>
  <c r="BG223" i="30"/>
  <c r="BF223" i="30"/>
  <c r="T223" i="30"/>
  <c r="R223" i="30"/>
  <c r="P223" i="30"/>
  <c r="BK223" i="30"/>
  <c r="J223" i="30"/>
  <c r="BE223" i="30" s="1"/>
  <c r="BI221" i="30"/>
  <c r="BH221" i="30"/>
  <c r="BG221" i="30"/>
  <c r="BF221" i="30"/>
  <c r="T221" i="30"/>
  <c r="R221" i="30"/>
  <c r="P221" i="30"/>
  <c r="BK221" i="30"/>
  <c r="J221" i="30"/>
  <c r="BE221" i="30" s="1"/>
  <c r="BI219" i="30"/>
  <c r="BH219" i="30"/>
  <c r="BG219" i="30"/>
  <c r="BF219" i="30"/>
  <c r="T219" i="30"/>
  <c r="R219" i="30"/>
  <c r="P219" i="30"/>
  <c r="BK219" i="30"/>
  <c r="J219" i="30"/>
  <c r="BE219" i="30" s="1"/>
  <c r="BI214" i="30"/>
  <c r="BH214" i="30"/>
  <c r="BG214" i="30"/>
  <c r="BF214" i="30"/>
  <c r="T214" i="30"/>
  <c r="R214" i="30"/>
  <c r="P214" i="30"/>
  <c r="BK214" i="30"/>
  <c r="J214" i="30"/>
  <c r="BE214" i="30" s="1"/>
  <c r="BI211" i="30"/>
  <c r="BH211" i="30"/>
  <c r="BG211" i="30"/>
  <c r="BF211" i="30"/>
  <c r="T211" i="30"/>
  <c r="R211" i="30"/>
  <c r="P211" i="30"/>
  <c r="BK211" i="30"/>
  <c r="J211" i="30"/>
  <c r="BE211" i="30"/>
  <c r="BI210" i="30"/>
  <c r="BH210" i="30"/>
  <c r="BG210" i="30"/>
  <c r="BF210" i="30"/>
  <c r="T210" i="30"/>
  <c r="R210" i="30"/>
  <c r="P210" i="30"/>
  <c r="BK210" i="30"/>
  <c r="J210" i="30"/>
  <c r="BE210" i="30" s="1"/>
  <c r="BI208" i="30"/>
  <c r="BH208" i="30"/>
  <c r="BG208" i="30"/>
  <c r="BF208" i="30"/>
  <c r="T208" i="30"/>
  <c r="R208" i="30"/>
  <c r="P208" i="30"/>
  <c r="BK208" i="30"/>
  <c r="J208" i="30"/>
  <c r="BE208" i="30" s="1"/>
  <c r="BI206" i="30"/>
  <c r="BH206" i="30"/>
  <c r="BG206" i="30"/>
  <c r="BF206" i="30"/>
  <c r="T206" i="30"/>
  <c r="R206" i="30"/>
  <c r="P206" i="30"/>
  <c r="BK206" i="30"/>
  <c r="J206" i="30"/>
  <c r="BE206" i="30" s="1"/>
  <c r="BI204" i="30"/>
  <c r="BH204" i="30"/>
  <c r="BG204" i="30"/>
  <c r="BF204" i="30"/>
  <c r="T204" i="30"/>
  <c r="R204" i="30"/>
  <c r="P204" i="30"/>
  <c r="BK204" i="30"/>
  <c r="J204" i="30"/>
  <c r="BE204" i="30" s="1"/>
  <c r="BI200" i="30"/>
  <c r="BH200" i="30"/>
  <c r="BG200" i="30"/>
  <c r="BF200" i="30"/>
  <c r="T200" i="30"/>
  <c r="R200" i="30"/>
  <c r="P200" i="30"/>
  <c r="BK200" i="30"/>
  <c r="J200" i="30"/>
  <c r="BE200" i="30"/>
  <c r="BI197" i="30"/>
  <c r="BH197" i="30"/>
  <c r="BG197" i="30"/>
  <c r="BF197" i="30"/>
  <c r="T197" i="30"/>
  <c r="T196" i="30" s="1"/>
  <c r="R197" i="30"/>
  <c r="R196" i="30" s="1"/>
  <c r="P197" i="30"/>
  <c r="BK197" i="30"/>
  <c r="BK196" i="30" s="1"/>
  <c r="J196" i="30" s="1"/>
  <c r="J68" i="30" s="1"/>
  <c r="J197" i="30"/>
  <c r="BE197" i="30" s="1"/>
  <c r="BI192" i="30"/>
  <c r="BH192" i="30"/>
  <c r="BG192" i="30"/>
  <c r="BF192" i="30"/>
  <c r="T192" i="30"/>
  <c r="T188" i="30" s="1"/>
  <c r="R192" i="30"/>
  <c r="P192" i="30"/>
  <c r="BK192" i="30"/>
  <c r="J192" i="30"/>
  <c r="BE192" i="30" s="1"/>
  <c r="BI189" i="30"/>
  <c r="BH189" i="30"/>
  <c r="BG189" i="30"/>
  <c r="BF189" i="30"/>
  <c r="T189" i="30"/>
  <c r="R189" i="30"/>
  <c r="R188" i="30" s="1"/>
  <c r="P189" i="30"/>
  <c r="P188" i="30"/>
  <c r="BK189" i="30"/>
  <c r="J189" i="30"/>
  <c r="BE189" i="30"/>
  <c r="BI186" i="30"/>
  <c r="BH186" i="30"/>
  <c r="BG186" i="30"/>
  <c r="BF186" i="30"/>
  <c r="T186" i="30"/>
  <c r="R186" i="30"/>
  <c r="P186" i="30"/>
  <c r="BK186" i="30"/>
  <c r="J186" i="30"/>
  <c r="BE186" i="30" s="1"/>
  <c r="BI184" i="30"/>
  <c r="BH184" i="30"/>
  <c r="BG184" i="30"/>
  <c r="BF184" i="30"/>
  <c r="T184" i="30"/>
  <c r="R184" i="30"/>
  <c r="P184" i="30"/>
  <c r="BK184" i="30"/>
  <c r="J184" i="30"/>
  <c r="BE184" i="30" s="1"/>
  <c r="BI181" i="30"/>
  <c r="BH181" i="30"/>
  <c r="BG181" i="30"/>
  <c r="BF181" i="30"/>
  <c r="T181" i="30"/>
  <c r="R181" i="30"/>
  <c r="P181" i="30"/>
  <c r="BK181" i="30"/>
  <c r="J181" i="30"/>
  <c r="BE181" i="30" s="1"/>
  <c r="BI178" i="30"/>
  <c r="BH178" i="30"/>
  <c r="BG178" i="30"/>
  <c r="BF178" i="30"/>
  <c r="T178" i="30"/>
  <c r="R178" i="30"/>
  <c r="P178" i="30"/>
  <c r="BK178" i="30"/>
  <c r="J178" i="30"/>
  <c r="BE178" i="30" s="1"/>
  <c r="BI174" i="30"/>
  <c r="BH174" i="30"/>
  <c r="BG174" i="30"/>
  <c r="BF174" i="30"/>
  <c r="T174" i="30"/>
  <c r="R174" i="30"/>
  <c r="P174" i="30"/>
  <c r="BK174" i="30"/>
  <c r="J174" i="30"/>
  <c r="BE174" i="30" s="1"/>
  <c r="BI170" i="30"/>
  <c r="BH170" i="30"/>
  <c r="BG170" i="30"/>
  <c r="BF170" i="30"/>
  <c r="T170" i="30"/>
  <c r="R170" i="30"/>
  <c r="P170" i="30"/>
  <c r="BK170" i="30"/>
  <c r="J170" i="30"/>
  <c r="BE170" i="30" s="1"/>
  <c r="BI166" i="30"/>
  <c r="BH166" i="30"/>
  <c r="BG166" i="30"/>
  <c r="BF166" i="30"/>
  <c r="T166" i="30"/>
  <c r="R166" i="30"/>
  <c r="P166" i="30"/>
  <c r="BK166" i="30"/>
  <c r="J166" i="30"/>
  <c r="BE166" i="30" s="1"/>
  <c r="BI162" i="30"/>
  <c r="BH162" i="30"/>
  <c r="BG162" i="30"/>
  <c r="BF162" i="30"/>
  <c r="T162" i="30"/>
  <c r="R162" i="30"/>
  <c r="P162" i="30"/>
  <c r="BK162" i="30"/>
  <c r="J162" i="30"/>
  <c r="BE162" i="30" s="1"/>
  <c r="BI160" i="30"/>
  <c r="BH160" i="30"/>
  <c r="BG160" i="30"/>
  <c r="BF160" i="30"/>
  <c r="T160" i="30"/>
  <c r="R160" i="30"/>
  <c r="P160" i="30"/>
  <c r="BK160" i="30"/>
  <c r="J160" i="30"/>
  <c r="BE160" i="30" s="1"/>
  <c r="BI158" i="30"/>
  <c r="BH158" i="30"/>
  <c r="BG158" i="30"/>
  <c r="BF158" i="30"/>
  <c r="T158" i="30"/>
  <c r="R158" i="30"/>
  <c r="P158" i="30"/>
  <c r="BK158" i="30"/>
  <c r="J158" i="30"/>
  <c r="BE158" i="30" s="1"/>
  <c r="BI156" i="30"/>
  <c r="BH156" i="30"/>
  <c r="BG156" i="30"/>
  <c r="BF156" i="30"/>
  <c r="T156" i="30"/>
  <c r="R156" i="30"/>
  <c r="P156" i="30"/>
  <c r="BK156" i="30"/>
  <c r="J156" i="30"/>
  <c r="BE156" i="30" s="1"/>
  <c r="BI153" i="30"/>
  <c r="BH153" i="30"/>
  <c r="BG153" i="30"/>
  <c r="BF153" i="30"/>
  <c r="T153" i="30"/>
  <c r="R153" i="30"/>
  <c r="P153" i="30"/>
  <c r="BK153" i="30"/>
  <c r="J153" i="30"/>
  <c r="BE153" i="30" s="1"/>
  <c r="BI151" i="30"/>
  <c r="BH151" i="30"/>
  <c r="BG151" i="30"/>
  <c r="BF151" i="30"/>
  <c r="T151" i="30"/>
  <c r="R151" i="30"/>
  <c r="P151" i="30"/>
  <c r="BK151" i="30"/>
  <c r="J151" i="30"/>
  <c r="BE151" i="30" s="1"/>
  <c r="BI149" i="30"/>
  <c r="BH149" i="30"/>
  <c r="BG149" i="30"/>
  <c r="BF149" i="30"/>
  <c r="T149" i="30"/>
  <c r="R149" i="30"/>
  <c r="P149" i="30"/>
  <c r="BK149" i="30"/>
  <c r="J149" i="30"/>
  <c r="BE149" i="30" s="1"/>
  <c r="BI146" i="30"/>
  <c r="BH146" i="30"/>
  <c r="BG146" i="30"/>
  <c r="BF146" i="30"/>
  <c r="T146" i="30"/>
  <c r="R146" i="30"/>
  <c r="P146" i="30"/>
  <c r="BK146" i="30"/>
  <c r="J146" i="30"/>
  <c r="BE146" i="30" s="1"/>
  <c r="BI141" i="30"/>
  <c r="BH141" i="30"/>
  <c r="BG141" i="30"/>
  <c r="BF141" i="30"/>
  <c r="T141" i="30"/>
  <c r="R141" i="30"/>
  <c r="P141" i="30"/>
  <c r="BK141" i="30"/>
  <c r="J141" i="30"/>
  <c r="BE141" i="30" s="1"/>
  <c r="BI139" i="30"/>
  <c r="BH139" i="30"/>
  <c r="BG139" i="30"/>
  <c r="BF139" i="30"/>
  <c r="T139" i="30"/>
  <c r="R139" i="30"/>
  <c r="P139" i="30"/>
  <c r="BK139" i="30"/>
  <c r="J139" i="30"/>
  <c r="BE139" i="30" s="1"/>
  <c r="BI135" i="30"/>
  <c r="BH135" i="30"/>
  <c r="BG135" i="30"/>
  <c r="BF135" i="30"/>
  <c r="T135" i="30"/>
  <c r="R135" i="30"/>
  <c r="P135" i="30"/>
  <c r="BK135" i="30"/>
  <c r="J135" i="30"/>
  <c r="BE135" i="30" s="1"/>
  <c r="BI130" i="30"/>
  <c r="BH130" i="30"/>
  <c r="BG130" i="30"/>
  <c r="BF130" i="30"/>
  <c r="T130" i="30"/>
  <c r="R130" i="30"/>
  <c r="P130" i="30"/>
  <c r="BK130" i="30"/>
  <c r="J130" i="30"/>
  <c r="BE130" i="30" s="1"/>
  <c r="BI128" i="30"/>
  <c r="BH128" i="30"/>
  <c r="BG128" i="30"/>
  <c r="BF128" i="30"/>
  <c r="T128" i="30"/>
  <c r="R128" i="30"/>
  <c r="P128" i="30"/>
  <c r="BK128" i="30"/>
  <c r="J128" i="30"/>
  <c r="BE128" i="30" s="1"/>
  <c r="BI121" i="30"/>
  <c r="BH121" i="30"/>
  <c r="BG121" i="30"/>
  <c r="BF121" i="30"/>
  <c r="T121" i="30"/>
  <c r="R121" i="30"/>
  <c r="P121" i="30"/>
  <c r="BK121" i="30"/>
  <c r="J121" i="30"/>
  <c r="BE121" i="30" s="1"/>
  <c r="BI118" i="30"/>
  <c r="BH118" i="30"/>
  <c r="BG118" i="30"/>
  <c r="BF118" i="30"/>
  <c r="T118" i="30"/>
  <c r="R118" i="30"/>
  <c r="P118" i="30"/>
  <c r="BK118" i="30"/>
  <c r="J118" i="30"/>
  <c r="BE118" i="30" s="1"/>
  <c r="BI115" i="30"/>
  <c r="BH115" i="30"/>
  <c r="BG115" i="30"/>
  <c r="BF115" i="30"/>
  <c r="T115" i="30"/>
  <c r="R115" i="30"/>
  <c r="P115" i="30"/>
  <c r="BK115" i="30"/>
  <c r="J115" i="30"/>
  <c r="BE115" i="30" s="1"/>
  <c r="BI114" i="30"/>
  <c r="BH114" i="30"/>
  <c r="BG114" i="30"/>
  <c r="BF114" i="30"/>
  <c r="T114" i="30"/>
  <c r="R114" i="30"/>
  <c r="P114" i="30"/>
  <c r="BK114" i="30"/>
  <c r="J114" i="30"/>
  <c r="BE114" i="30" s="1"/>
  <c r="BI111" i="30"/>
  <c r="BH111" i="30"/>
  <c r="BG111" i="30"/>
  <c r="BF111" i="30"/>
  <c r="J36" i="30" s="1"/>
  <c r="AW93" i="1" s="1"/>
  <c r="T111" i="30"/>
  <c r="R111" i="30"/>
  <c r="P111" i="30"/>
  <c r="BK111" i="30"/>
  <c r="J111" i="30"/>
  <c r="BE111" i="30" s="1"/>
  <c r="BI108" i="30"/>
  <c r="BH108" i="30"/>
  <c r="BG108" i="30"/>
  <c r="BF108" i="30"/>
  <c r="T108" i="30"/>
  <c r="R108" i="30"/>
  <c r="P108" i="30"/>
  <c r="BK108" i="30"/>
  <c r="J108" i="30"/>
  <c r="BE108" i="30" s="1"/>
  <c r="BI106" i="30"/>
  <c r="BH106" i="30"/>
  <c r="BG106" i="30"/>
  <c r="BF106" i="30"/>
  <c r="T106" i="30"/>
  <c r="R106" i="30"/>
  <c r="P106" i="30"/>
  <c r="BK106" i="30"/>
  <c r="J106" i="30"/>
  <c r="BE106" i="30" s="1"/>
  <c r="BI103" i="30"/>
  <c r="BH103" i="30"/>
  <c r="BG103" i="30"/>
  <c r="BF103" i="30"/>
  <c r="T103" i="30"/>
  <c r="R103" i="30"/>
  <c r="P103" i="30"/>
  <c r="BK103" i="30"/>
  <c r="J103" i="30"/>
  <c r="BE103" i="30" s="1"/>
  <c r="BI100" i="30"/>
  <c r="BH100" i="30"/>
  <c r="BG100" i="30"/>
  <c r="BF100" i="30"/>
  <c r="T100" i="30"/>
  <c r="R100" i="30"/>
  <c r="P100" i="30"/>
  <c r="BK100" i="30"/>
  <c r="J100" i="30"/>
  <c r="BE100" i="30" s="1"/>
  <c r="BI97" i="30"/>
  <c r="BH97" i="30"/>
  <c r="BG97" i="30"/>
  <c r="BF97" i="30"/>
  <c r="T97" i="30"/>
  <c r="R97" i="30"/>
  <c r="P97" i="30"/>
  <c r="BK97" i="30"/>
  <c r="J97" i="30"/>
  <c r="BE97" i="30"/>
  <c r="J91" i="30"/>
  <c r="J90" i="30"/>
  <c r="F90" i="30"/>
  <c r="F88" i="30"/>
  <c r="E86" i="30"/>
  <c r="J59" i="30"/>
  <c r="J58" i="30"/>
  <c r="F58" i="30"/>
  <c r="F56" i="30"/>
  <c r="E54" i="30"/>
  <c r="J20" i="30"/>
  <c r="E20" i="30"/>
  <c r="F59" i="30" s="1"/>
  <c r="J19" i="30"/>
  <c r="J14" i="30"/>
  <c r="J56" i="30" s="1"/>
  <c r="J88" i="30"/>
  <c r="E7" i="30"/>
  <c r="E50" i="30" s="1"/>
  <c r="E82" i="30"/>
  <c r="J39" i="29"/>
  <c r="J38" i="29"/>
  <c r="AY91" i="1"/>
  <c r="J37" i="29"/>
  <c r="AX91" i="1" s="1"/>
  <c r="BI159" i="29"/>
  <c r="BH159" i="29"/>
  <c r="BG159" i="29"/>
  <c r="BF159" i="29"/>
  <c r="T159" i="29"/>
  <c r="R159" i="29"/>
  <c r="P159" i="29"/>
  <c r="BK159" i="29"/>
  <c r="J159" i="29"/>
  <c r="BE159" i="29"/>
  <c r="BI157" i="29"/>
  <c r="BH157" i="29"/>
  <c r="BG157" i="29"/>
  <c r="BF157" i="29"/>
  <c r="T157" i="29"/>
  <c r="R157" i="29"/>
  <c r="P157" i="29"/>
  <c r="BK157" i="29"/>
  <c r="J157" i="29"/>
  <c r="BE157" i="29" s="1"/>
  <c r="BI155" i="29"/>
  <c r="BH155" i="29"/>
  <c r="BG155" i="29"/>
  <c r="BF155" i="29"/>
  <c r="T155" i="29"/>
  <c r="R155" i="29"/>
  <c r="P155" i="29"/>
  <c r="BK155" i="29"/>
  <c r="J155" i="29"/>
  <c r="BE155" i="29" s="1"/>
  <c r="BI153" i="29"/>
  <c r="BH153" i="29"/>
  <c r="BG153" i="29"/>
  <c r="BF153" i="29"/>
  <c r="T153" i="29"/>
  <c r="R153" i="29"/>
  <c r="P153" i="29"/>
  <c r="BK153" i="29"/>
  <c r="J153" i="29"/>
  <c r="BE153" i="29" s="1"/>
  <c r="BI151" i="29"/>
  <c r="BH151" i="29"/>
  <c r="BG151" i="29"/>
  <c r="BF151" i="29"/>
  <c r="T151" i="29"/>
  <c r="R151" i="29"/>
  <c r="P151" i="29"/>
  <c r="BK151" i="29"/>
  <c r="J151" i="29"/>
  <c r="BE151" i="29" s="1"/>
  <c r="BI148" i="29"/>
  <c r="BH148" i="29"/>
  <c r="BG148" i="29"/>
  <c r="BF148" i="29"/>
  <c r="T148" i="29"/>
  <c r="R148" i="29"/>
  <c r="P148" i="29"/>
  <c r="BK148" i="29"/>
  <c r="J148" i="29"/>
  <c r="BE148" i="29" s="1"/>
  <c r="BI145" i="29"/>
  <c r="BH145" i="29"/>
  <c r="BG145" i="29"/>
  <c r="BF145" i="29"/>
  <c r="T145" i="29"/>
  <c r="R145" i="29"/>
  <c r="P145" i="29"/>
  <c r="BK145" i="29"/>
  <c r="J145" i="29"/>
  <c r="BE145" i="29" s="1"/>
  <c r="BI143" i="29"/>
  <c r="BH143" i="29"/>
  <c r="BG143" i="29"/>
  <c r="BF143" i="29"/>
  <c r="T143" i="29"/>
  <c r="R143" i="29"/>
  <c r="P143" i="29"/>
  <c r="P142" i="29"/>
  <c r="BK143" i="29"/>
  <c r="J143" i="29"/>
  <c r="BE143" i="29" s="1"/>
  <c r="BI140" i="29"/>
  <c r="BH140" i="29"/>
  <c r="BG140" i="29"/>
  <c r="BF140" i="29"/>
  <c r="T140" i="29"/>
  <c r="R140" i="29"/>
  <c r="P140" i="29"/>
  <c r="BK140" i="29"/>
  <c r="BK136" i="29" s="1"/>
  <c r="J136" i="29" s="1"/>
  <c r="J66" i="29" s="1"/>
  <c r="J140" i="29"/>
  <c r="BE140" i="29" s="1"/>
  <c r="BI137" i="29"/>
  <c r="BH137" i="29"/>
  <c r="BG137" i="29"/>
  <c r="BF137" i="29"/>
  <c r="T137" i="29"/>
  <c r="T136" i="29" s="1"/>
  <c r="R137" i="29"/>
  <c r="R136" i="29" s="1"/>
  <c r="P137" i="29"/>
  <c r="BK137" i="29"/>
  <c r="J137" i="29"/>
  <c r="BE137" i="29" s="1"/>
  <c r="BI133" i="29"/>
  <c r="BH133" i="29"/>
  <c r="BG133" i="29"/>
  <c r="BF133" i="29"/>
  <c r="T133" i="29"/>
  <c r="R133" i="29"/>
  <c r="P133" i="29"/>
  <c r="BK133" i="29"/>
  <c r="J133" i="29"/>
  <c r="BE133" i="29" s="1"/>
  <c r="BI131" i="29"/>
  <c r="BH131" i="29"/>
  <c r="BG131" i="29"/>
  <c r="BF131" i="29"/>
  <c r="T131" i="29"/>
  <c r="R131" i="29"/>
  <c r="P131" i="29"/>
  <c r="BK131" i="29"/>
  <c r="J131" i="29"/>
  <c r="BE131" i="29" s="1"/>
  <c r="BI129" i="29"/>
  <c r="BH129" i="29"/>
  <c r="BG129" i="29"/>
  <c r="BF129" i="29"/>
  <c r="T129" i="29"/>
  <c r="R129" i="29"/>
  <c r="P129" i="29"/>
  <c r="BK129" i="29"/>
  <c r="J129" i="29"/>
  <c r="BE129" i="29" s="1"/>
  <c r="BI126" i="29"/>
  <c r="BH126" i="29"/>
  <c r="BG126" i="29"/>
  <c r="BF126" i="29"/>
  <c r="T126" i="29"/>
  <c r="R126" i="29"/>
  <c r="P126" i="29"/>
  <c r="BK126" i="29"/>
  <c r="J126" i="29"/>
  <c r="BE126" i="29" s="1"/>
  <c r="BI122" i="29"/>
  <c r="BH122" i="29"/>
  <c r="BG122" i="29"/>
  <c r="BF122" i="29"/>
  <c r="T122" i="29"/>
  <c r="R122" i="29"/>
  <c r="P122" i="29"/>
  <c r="BK122" i="29"/>
  <c r="J122" i="29"/>
  <c r="BE122" i="29" s="1"/>
  <c r="BI120" i="29"/>
  <c r="BH120" i="29"/>
  <c r="BG120" i="29"/>
  <c r="BF120" i="29"/>
  <c r="T120" i="29"/>
  <c r="R120" i="29"/>
  <c r="P120" i="29"/>
  <c r="BK120" i="29"/>
  <c r="J120" i="29"/>
  <c r="BE120" i="29"/>
  <c r="BI115" i="29"/>
  <c r="BH115" i="29"/>
  <c r="BG115" i="29"/>
  <c r="BF115" i="29"/>
  <c r="T115" i="29"/>
  <c r="R115" i="29"/>
  <c r="P115" i="29"/>
  <c r="BK115" i="29"/>
  <c r="J115" i="29"/>
  <c r="BE115" i="29" s="1"/>
  <c r="BI112" i="29"/>
  <c r="BH112" i="29"/>
  <c r="BG112" i="29"/>
  <c r="BF112" i="29"/>
  <c r="T112" i="29"/>
  <c r="R112" i="29"/>
  <c r="P112" i="29"/>
  <c r="BK112" i="29"/>
  <c r="J112" i="29"/>
  <c r="BE112" i="29"/>
  <c r="BI110" i="29"/>
  <c r="BH110" i="29"/>
  <c r="BG110" i="29"/>
  <c r="BF110" i="29"/>
  <c r="T110" i="29"/>
  <c r="R110" i="29"/>
  <c r="P110" i="29"/>
  <c r="BK110" i="29"/>
  <c r="J110" i="29"/>
  <c r="BE110" i="29" s="1"/>
  <c r="BI106" i="29"/>
  <c r="BH106" i="29"/>
  <c r="BG106" i="29"/>
  <c r="BF106" i="29"/>
  <c r="T106" i="29"/>
  <c r="R106" i="29"/>
  <c r="P106" i="29"/>
  <c r="BK106" i="29"/>
  <c r="J106" i="29"/>
  <c r="BE106" i="29"/>
  <c r="BI104" i="29"/>
  <c r="BH104" i="29"/>
  <c r="BG104" i="29"/>
  <c r="BF104" i="29"/>
  <c r="T104" i="29"/>
  <c r="R104" i="29"/>
  <c r="P104" i="29"/>
  <c r="BK104" i="29"/>
  <c r="J104" i="29"/>
  <c r="BE104" i="29" s="1"/>
  <c r="BI102" i="29"/>
  <c r="BH102" i="29"/>
  <c r="BG102" i="29"/>
  <c r="BF102" i="29"/>
  <c r="T102" i="29"/>
  <c r="R102" i="29"/>
  <c r="P102" i="29"/>
  <c r="BK102" i="29"/>
  <c r="J102" i="29"/>
  <c r="BE102" i="29"/>
  <c r="BI99" i="29"/>
  <c r="BH99" i="29"/>
  <c r="BG99" i="29"/>
  <c r="BF99" i="29"/>
  <c r="T99" i="29"/>
  <c r="R99" i="29"/>
  <c r="P99" i="29"/>
  <c r="BK99" i="29"/>
  <c r="J99" i="29"/>
  <c r="BE99" i="29" s="1"/>
  <c r="BI96" i="29"/>
  <c r="BH96" i="29"/>
  <c r="BG96" i="29"/>
  <c r="BF96" i="29"/>
  <c r="T96" i="29"/>
  <c r="R96" i="29"/>
  <c r="P96" i="29"/>
  <c r="BK96" i="29"/>
  <c r="J96" i="29"/>
  <c r="BE96" i="29" s="1"/>
  <c r="BI93" i="29"/>
  <c r="BH93" i="29"/>
  <c r="BG93" i="29"/>
  <c r="BF93" i="29"/>
  <c r="T93" i="29"/>
  <c r="R93" i="29"/>
  <c r="P93" i="29"/>
  <c r="BK93" i="29"/>
  <c r="J93" i="29"/>
  <c r="BE93" i="29" s="1"/>
  <c r="J87" i="29"/>
  <c r="J86" i="29"/>
  <c r="F86" i="29"/>
  <c r="F84" i="29"/>
  <c r="E82" i="29"/>
  <c r="J59" i="29"/>
  <c r="J58" i="29"/>
  <c r="F58" i="29"/>
  <c r="F56" i="29"/>
  <c r="E54" i="29"/>
  <c r="J20" i="29"/>
  <c r="E20" i="29"/>
  <c r="J19" i="29"/>
  <c r="J14" i="29"/>
  <c r="E7" i="29"/>
  <c r="E50" i="29" s="1"/>
  <c r="J39" i="28"/>
  <c r="J38" i="28"/>
  <c r="AY89" i="1" s="1"/>
  <c r="J37" i="28"/>
  <c r="AX89" i="1" s="1"/>
  <c r="BI287" i="28"/>
  <c r="BH287" i="28"/>
  <c r="BG287" i="28"/>
  <c r="BF287" i="28"/>
  <c r="T287" i="28"/>
  <c r="R287" i="28"/>
  <c r="P287" i="28"/>
  <c r="BK287" i="28"/>
  <c r="J287" i="28"/>
  <c r="BE287" i="28" s="1"/>
  <c r="BI285" i="28"/>
  <c r="BH285" i="28"/>
  <c r="BG285" i="28"/>
  <c r="BF285" i="28"/>
  <c r="T285" i="28"/>
  <c r="R285" i="28"/>
  <c r="P285" i="28"/>
  <c r="BK285" i="28"/>
  <c r="J285" i="28"/>
  <c r="BE285" i="28"/>
  <c r="BI282" i="28"/>
  <c r="BH282" i="28"/>
  <c r="BG282" i="28"/>
  <c r="BF282" i="28"/>
  <c r="T282" i="28"/>
  <c r="R282" i="28"/>
  <c r="P282" i="28"/>
  <c r="BK282" i="28"/>
  <c r="J282" i="28"/>
  <c r="BE282" i="28" s="1"/>
  <c r="BI280" i="28"/>
  <c r="BH280" i="28"/>
  <c r="BG280" i="28"/>
  <c r="BF280" i="28"/>
  <c r="T280" i="28"/>
  <c r="R280" i="28"/>
  <c r="P280" i="28"/>
  <c r="BK280" i="28"/>
  <c r="J280" i="28"/>
  <c r="BE280" i="28"/>
  <c r="BI278" i="28"/>
  <c r="BH278" i="28"/>
  <c r="BG278" i="28"/>
  <c r="BF278" i="28"/>
  <c r="T278" i="28"/>
  <c r="R278" i="28"/>
  <c r="P278" i="28"/>
  <c r="BK278" i="28"/>
  <c r="J278" i="28"/>
  <c r="BE278" i="28" s="1"/>
  <c r="BI276" i="28"/>
  <c r="BH276" i="28"/>
  <c r="BG276" i="28"/>
  <c r="BF276" i="28"/>
  <c r="T276" i="28"/>
  <c r="R276" i="28"/>
  <c r="P276" i="28"/>
  <c r="BK276" i="28"/>
  <c r="J276" i="28"/>
  <c r="BE276" i="28"/>
  <c r="BI274" i="28"/>
  <c r="BH274" i="28"/>
  <c r="BG274" i="28"/>
  <c r="BF274" i="28"/>
  <c r="T274" i="28"/>
  <c r="R274" i="28"/>
  <c r="P274" i="28"/>
  <c r="BK274" i="28"/>
  <c r="J274" i="28"/>
  <c r="BE274" i="28" s="1"/>
  <c r="BI272" i="28"/>
  <c r="BH272" i="28"/>
  <c r="BG272" i="28"/>
  <c r="BF272" i="28"/>
  <c r="T272" i="28"/>
  <c r="R272" i="28"/>
  <c r="P272" i="28"/>
  <c r="BK272" i="28"/>
  <c r="J272" i="28"/>
  <c r="BE272" i="28" s="1"/>
  <c r="BI268" i="28"/>
  <c r="BH268" i="28"/>
  <c r="BG268" i="28"/>
  <c r="BF268" i="28"/>
  <c r="T268" i="28"/>
  <c r="R268" i="28"/>
  <c r="P268" i="28"/>
  <c r="BK268" i="28"/>
  <c r="J268" i="28"/>
  <c r="BE268" i="28"/>
  <c r="BI265" i="28"/>
  <c r="BH265" i="28"/>
  <c r="BG265" i="28"/>
  <c r="BF265" i="28"/>
  <c r="T265" i="28"/>
  <c r="R265" i="28"/>
  <c r="P265" i="28"/>
  <c r="BK265" i="28"/>
  <c r="J265" i="28"/>
  <c r="BE265" i="28" s="1"/>
  <c r="BI264" i="28"/>
  <c r="BH264" i="28"/>
  <c r="BG264" i="28"/>
  <c r="BF264" i="28"/>
  <c r="T264" i="28"/>
  <c r="R264" i="28"/>
  <c r="P264" i="28"/>
  <c r="BK264" i="28"/>
  <c r="J264" i="28"/>
  <c r="BE264" i="28"/>
  <c r="BI262" i="28"/>
  <c r="BH262" i="28"/>
  <c r="BG262" i="28"/>
  <c r="BF262" i="28"/>
  <c r="T262" i="28"/>
  <c r="R262" i="28"/>
  <c r="P262" i="28"/>
  <c r="BK262" i="28"/>
  <c r="J262" i="28"/>
  <c r="BE262" i="28" s="1"/>
  <c r="BI260" i="28"/>
  <c r="BH260" i="28"/>
  <c r="BG260" i="28"/>
  <c r="BF260" i="28"/>
  <c r="T260" i="28"/>
  <c r="R260" i="28"/>
  <c r="P260" i="28"/>
  <c r="BK260" i="28"/>
  <c r="J260" i="28"/>
  <c r="BE260" i="28" s="1"/>
  <c r="BI258" i="28"/>
  <c r="BH258" i="28"/>
  <c r="BG258" i="28"/>
  <c r="BF258" i="28"/>
  <c r="T258" i="28"/>
  <c r="R258" i="28"/>
  <c r="P258" i="28"/>
  <c r="BK258" i="28"/>
  <c r="J258" i="28"/>
  <c r="BE258" i="28" s="1"/>
  <c r="BI256" i="28"/>
  <c r="BH256" i="28"/>
  <c r="BG256" i="28"/>
  <c r="BF256" i="28"/>
  <c r="T256" i="28"/>
  <c r="R256" i="28"/>
  <c r="P256" i="28"/>
  <c r="BK256" i="28"/>
  <c r="J256" i="28"/>
  <c r="BE256" i="28" s="1"/>
  <c r="BI253" i="28"/>
  <c r="BH253" i="28"/>
  <c r="BG253" i="28"/>
  <c r="BF253" i="28"/>
  <c r="T253" i="28"/>
  <c r="R253" i="28"/>
  <c r="P253" i="28"/>
  <c r="BK253" i="28"/>
  <c r="J253" i="28"/>
  <c r="BE253" i="28" s="1"/>
  <c r="BI249" i="28"/>
  <c r="BH249" i="28"/>
  <c r="BG249" i="28"/>
  <c r="BF249" i="28"/>
  <c r="T249" i="28"/>
  <c r="R249" i="28"/>
  <c r="P249" i="28"/>
  <c r="BK249" i="28"/>
  <c r="J249" i="28"/>
  <c r="BE249" i="28" s="1"/>
  <c r="BI246" i="28"/>
  <c r="BH246" i="28"/>
  <c r="BG246" i="28"/>
  <c r="BF246" i="28"/>
  <c r="T246" i="28"/>
  <c r="R246" i="28"/>
  <c r="P246" i="28"/>
  <c r="BK246" i="28"/>
  <c r="J246" i="28"/>
  <c r="BE246" i="28" s="1"/>
  <c r="BI243" i="28"/>
  <c r="BH243" i="28"/>
  <c r="BG243" i="28"/>
  <c r="BF243" i="28"/>
  <c r="T243" i="28"/>
  <c r="R243" i="28"/>
  <c r="P243" i="28"/>
  <c r="BK243" i="28"/>
  <c r="J243" i="28"/>
  <c r="BE243" i="28" s="1"/>
  <c r="BI240" i="28"/>
  <c r="BH240" i="28"/>
  <c r="BG240" i="28"/>
  <c r="BF240" i="28"/>
  <c r="T240" i="28"/>
  <c r="R240" i="28"/>
  <c r="P240" i="28"/>
  <c r="P212" i="28" s="1"/>
  <c r="BK240" i="28"/>
  <c r="J240" i="28"/>
  <c r="BE240" i="28" s="1"/>
  <c r="BI238" i="28"/>
  <c r="BH238" i="28"/>
  <c r="BG238" i="28"/>
  <c r="BF238" i="28"/>
  <c r="T238" i="28"/>
  <c r="R238" i="28"/>
  <c r="P238" i="28"/>
  <c r="BK238" i="28"/>
  <c r="J238" i="28"/>
  <c r="BE238" i="28" s="1"/>
  <c r="BI235" i="28"/>
  <c r="BH235" i="28"/>
  <c r="BG235" i="28"/>
  <c r="BF235" i="28"/>
  <c r="T235" i="28"/>
  <c r="R235" i="28"/>
  <c r="P235" i="28"/>
  <c r="BK235" i="28"/>
  <c r="J235" i="28"/>
  <c r="BE235" i="28"/>
  <c r="BI232" i="28"/>
  <c r="BH232" i="28"/>
  <c r="BG232" i="28"/>
  <c r="BF232" i="28"/>
  <c r="T232" i="28"/>
  <c r="R232" i="28"/>
  <c r="P232" i="28"/>
  <c r="BK232" i="28"/>
  <c r="J232" i="28"/>
  <c r="BE232" i="28"/>
  <c r="BI229" i="28"/>
  <c r="BH229" i="28"/>
  <c r="BG229" i="28"/>
  <c r="BF229" i="28"/>
  <c r="T229" i="28"/>
  <c r="R229" i="28"/>
  <c r="P229" i="28"/>
  <c r="BK229" i="28"/>
  <c r="J229" i="28"/>
  <c r="BE229" i="28" s="1"/>
  <c r="BI227" i="28"/>
  <c r="BH227" i="28"/>
  <c r="BG227" i="28"/>
  <c r="BF227" i="28"/>
  <c r="T227" i="28"/>
  <c r="R227" i="28"/>
  <c r="P227" i="28"/>
  <c r="BK227" i="28"/>
  <c r="J227" i="28"/>
  <c r="BE227" i="28" s="1"/>
  <c r="BI224" i="28"/>
  <c r="BH224" i="28"/>
  <c r="BG224" i="28"/>
  <c r="BF224" i="28"/>
  <c r="T224" i="28"/>
  <c r="R224" i="28"/>
  <c r="P224" i="28"/>
  <c r="BK224" i="28"/>
  <c r="J224" i="28"/>
  <c r="BE224" i="28"/>
  <c r="BI222" i="28"/>
  <c r="BH222" i="28"/>
  <c r="BG222" i="28"/>
  <c r="BF222" i="28"/>
  <c r="T222" i="28"/>
  <c r="R222" i="28"/>
  <c r="P222" i="28"/>
  <c r="BK222" i="28"/>
  <c r="J222" i="28"/>
  <c r="BE222" i="28"/>
  <c r="BI220" i="28"/>
  <c r="BH220" i="28"/>
  <c r="BG220" i="28"/>
  <c r="BF220" i="28"/>
  <c r="T220" i="28"/>
  <c r="R220" i="28"/>
  <c r="P220" i="28"/>
  <c r="BK220" i="28"/>
  <c r="J220" i="28"/>
  <c r="BE220" i="28" s="1"/>
  <c r="BI218" i="28"/>
  <c r="BH218" i="28"/>
  <c r="BG218" i="28"/>
  <c r="BF218" i="28"/>
  <c r="T218" i="28"/>
  <c r="R218" i="28"/>
  <c r="P218" i="28"/>
  <c r="BK218" i="28"/>
  <c r="J218" i="28"/>
  <c r="BE218" i="28" s="1"/>
  <c r="BI215" i="28"/>
  <c r="BH215" i="28"/>
  <c r="BG215" i="28"/>
  <c r="BF215" i="28"/>
  <c r="T215" i="28"/>
  <c r="R215" i="28"/>
  <c r="P215" i="28"/>
  <c r="BK215" i="28"/>
  <c r="J215" i="28"/>
  <c r="BE215" i="28"/>
  <c r="BI213" i="28"/>
  <c r="BH213" i="28"/>
  <c r="BG213" i="28"/>
  <c r="BF213" i="28"/>
  <c r="T213" i="28"/>
  <c r="R213" i="28"/>
  <c r="P213" i="28"/>
  <c r="BK213" i="28"/>
  <c r="J213" i="28"/>
  <c r="BE213" i="28" s="1"/>
  <c r="BI209" i="28"/>
  <c r="BH209" i="28"/>
  <c r="BG209" i="28"/>
  <c r="BF209" i="28"/>
  <c r="T209" i="28"/>
  <c r="R209" i="28"/>
  <c r="P209" i="28"/>
  <c r="BK209" i="28"/>
  <c r="J209" i="28"/>
  <c r="BE209" i="28" s="1"/>
  <c r="BI206" i="28"/>
  <c r="BH206" i="28"/>
  <c r="BG206" i="28"/>
  <c r="BF206" i="28"/>
  <c r="T206" i="28"/>
  <c r="T205" i="28" s="1"/>
  <c r="R206" i="28"/>
  <c r="P206" i="28"/>
  <c r="BK206" i="28"/>
  <c r="BK205" i="28" s="1"/>
  <c r="J205" i="28" s="1"/>
  <c r="J69" i="28" s="1"/>
  <c r="J206" i="28"/>
  <c r="BE206" i="28" s="1"/>
  <c r="BI202" i="28"/>
  <c r="BH202" i="28"/>
  <c r="BG202" i="28"/>
  <c r="BF202" i="28"/>
  <c r="T202" i="28"/>
  <c r="R202" i="28"/>
  <c r="P202" i="28"/>
  <c r="BK202" i="28"/>
  <c r="J202" i="28"/>
  <c r="BE202" i="28" s="1"/>
  <c r="BI200" i="28"/>
  <c r="BH200" i="28"/>
  <c r="BG200" i="28"/>
  <c r="BF200" i="28"/>
  <c r="T200" i="28"/>
  <c r="R200" i="28"/>
  <c r="P200" i="28"/>
  <c r="BK200" i="28"/>
  <c r="J200" i="28"/>
  <c r="BE200" i="28" s="1"/>
  <c r="BI197" i="28"/>
  <c r="BH197" i="28"/>
  <c r="BG197" i="28"/>
  <c r="BF197" i="28"/>
  <c r="T197" i="28"/>
  <c r="R197" i="28"/>
  <c r="P197" i="28"/>
  <c r="BK197" i="28"/>
  <c r="J197" i="28"/>
  <c r="BE197" i="28" s="1"/>
  <c r="BI194" i="28"/>
  <c r="BH194" i="28"/>
  <c r="BG194" i="28"/>
  <c r="BF194" i="28"/>
  <c r="T194" i="28"/>
  <c r="R194" i="28"/>
  <c r="P194" i="28"/>
  <c r="BK194" i="28"/>
  <c r="J194" i="28"/>
  <c r="BE194" i="28"/>
  <c r="BI191" i="28"/>
  <c r="BH191" i="28"/>
  <c r="BG191" i="28"/>
  <c r="BF191" i="28"/>
  <c r="T191" i="28"/>
  <c r="R191" i="28"/>
  <c r="P191" i="28"/>
  <c r="BK191" i="28"/>
  <c r="J191" i="28"/>
  <c r="BE191" i="28" s="1"/>
  <c r="BI188" i="28"/>
  <c r="BH188" i="28"/>
  <c r="BG188" i="28"/>
  <c r="BF188" i="28"/>
  <c r="T188" i="28"/>
  <c r="R188" i="28"/>
  <c r="P188" i="28"/>
  <c r="BK188" i="28"/>
  <c r="J188" i="28"/>
  <c r="BE188" i="28" s="1"/>
  <c r="BI186" i="28"/>
  <c r="BH186" i="28"/>
  <c r="BG186" i="28"/>
  <c r="BF186" i="28"/>
  <c r="T186" i="28"/>
  <c r="R186" i="28"/>
  <c r="P186" i="28"/>
  <c r="BK186" i="28"/>
  <c r="J186" i="28"/>
  <c r="BE186" i="28" s="1"/>
  <c r="BI184" i="28"/>
  <c r="BH184" i="28"/>
  <c r="BG184" i="28"/>
  <c r="BF184" i="28"/>
  <c r="T184" i="28"/>
  <c r="R184" i="28"/>
  <c r="P184" i="28"/>
  <c r="BK184" i="28"/>
  <c r="J184" i="28"/>
  <c r="BE184" i="28"/>
  <c r="BI182" i="28"/>
  <c r="BH182" i="28"/>
  <c r="BG182" i="28"/>
  <c r="BF182" i="28"/>
  <c r="T182" i="28"/>
  <c r="R182" i="28"/>
  <c r="P182" i="28"/>
  <c r="BK182" i="28"/>
  <c r="J182" i="28"/>
  <c r="BE182" i="28" s="1"/>
  <c r="BI178" i="28"/>
  <c r="BH178" i="28"/>
  <c r="BG178" i="28"/>
  <c r="BF178" i="28"/>
  <c r="T178" i="28"/>
  <c r="R178" i="28"/>
  <c r="P178" i="28"/>
  <c r="BK178" i="28"/>
  <c r="J178" i="28"/>
  <c r="BE178" i="28"/>
  <c r="BI176" i="28"/>
  <c r="BH176" i="28"/>
  <c r="BG176" i="28"/>
  <c r="BF176" i="28"/>
  <c r="T176" i="28"/>
  <c r="R176" i="28"/>
  <c r="P176" i="28"/>
  <c r="BK176" i="28"/>
  <c r="J176" i="28"/>
  <c r="BE176" i="28" s="1"/>
  <c r="BI174" i="28"/>
  <c r="BH174" i="28"/>
  <c r="BG174" i="28"/>
  <c r="BF174" i="28"/>
  <c r="T174" i="28"/>
  <c r="R174" i="28"/>
  <c r="P174" i="28"/>
  <c r="BK174" i="28"/>
  <c r="J174" i="28"/>
  <c r="BE174" i="28" s="1"/>
  <c r="BI172" i="28"/>
  <c r="BH172" i="28"/>
  <c r="BG172" i="28"/>
  <c r="BF172" i="28"/>
  <c r="T172" i="28"/>
  <c r="R172" i="28"/>
  <c r="P172" i="28"/>
  <c r="BK172" i="28"/>
  <c r="J172" i="28"/>
  <c r="BE172" i="28" s="1"/>
  <c r="BI170" i="28"/>
  <c r="BH170" i="28"/>
  <c r="BG170" i="28"/>
  <c r="BF170" i="28"/>
  <c r="T170" i="28"/>
  <c r="R170" i="28"/>
  <c r="P170" i="28"/>
  <c r="BK170" i="28"/>
  <c r="J170" i="28"/>
  <c r="BE170" i="28" s="1"/>
  <c r="BI167" i="28"/>
  <c r="BH167" i="28"/>
  <c r="BG167" i="28"/>
  <c r="BF167" i="28"/>
  <c r="T167" i="28"/>
  <c r="R167" i="28"/>
  <c r="P167" i="28"/>
  <c r="BK167" i="28"/>
  <c r="J167" i="28"/>
  <c r="BE167" i="28" s="1"/>
  <c r="BI163" i="28"/>
  <c r="BH163" i="28"/>
  <c r="BG163" i="28"/>
  <c r="BF163" i="28"/>
  <c r="T163" i="28"/>
  <c r="R163" i="28"/>
  <c r="P163" i="28"/>
  <c r="BK163" i="28"/>
  <c r="J163" i="28"/>
  <c r="BE163" i="28" s="1"/>
  <c r="BI161" i="28"/>
  <c r="BH161" i="28"/>
  <c r="BG161" i="28"/>
  <c r="BF161" i="28"/>
  <c r="T161" i="28"/>
  <c r="R161" i="28"/>
  <c r="P161" i="28"/>
  <c r="BK161" i="28"/>
  <c r="J161" i="28"/>
  <c r="BE161" i="28"/>
  <c r="BI159" i="28"/>
  <c r="BH159" i="28"/>
  <c r="BG159" i="28"/>
  <c r="BF159" i="28"/>
  <c r="T159" i="28"/>
  <c r="R159" i="28"/>
  <c r="P159" i="28"/>
  <c r="BK159" i="28"/>
  <c r="J159" i="28"/>
  <c r="BE159" i="28" s="1"/>
  <c r="BI156" i="28"/>
  <c r="BH156" i="28"/>
  <c r="BG156" i="28"/>
  <c r="BF156" i="28"/>
  <c r="T156" i="28"/>
  <c r="R156" i="28"/>
  <c r="P156" i="28"/>
  <c r="BK156" i="28"/>
  <c r="J156" i="28"/>
  <c r="BE156" i="28"/>
  <c r="BI153" i="28"/>
  <c r="BH153" i="28"/>
  <c r="BG153" i="28"/>
  <c r="BF153" i="28"/>
  <c r="T153" i="28"/>
  <c r="R153" i="28"/>
  <c r="P153" i="28"/>
  <c r="BK153" i="28"/>
  <c r="J153" i="28"/>
  <c r="BE153" i="28" s="1"/>
  <c r="BI150" i="28"/>
  <c r="BH150" i="28"/>
  <c r="BG150" i="28"/>
  <c r="BF150" i="28"/>
  <c r="T150" i="28"/>
  <c r="R150" i="28"/>
  <c r="P150" i="28"/>
  <c r="BK150" i="28"/>
  <c r="J150" i="28"/>
  <c r="BE150" i="28" s="1"/>
  <c r="BI146" i="28"/>
  <c r="BH146" i="28"/>
  <c r="BG146" i="28"/>
  <c r="BF146" i="28"/>
  <c r="T146" i="28"/>
  <c r="R146" i="28"/>
  <c r="P146" i="28"/>
  <c r="BK146" i="28"/>
  <c r="J146" i="28"/>
  <c r="BE146" i="28"/>
  <c r="BI144" i="28"/>
  <c r="BH144" i="28"/>
  <c r="BG144" i="28"/>
  <c r="BF144" i="28"/>
  <c r="T144" i="28"/>
  <c r="R144" i="28"/>
  <c r="P144" i="28"/>
  <c r="BK144" i="28"/>
  <c r="J144" i="28"/>
  <c r="BE144" i="28" s="1"/>
  <c r="BI142" i="28"/>
  <c r="BH142" i="28"/>
  <c r="BG142" i="28"/>
  <c r="BF142" i="28"/>
  <c r="T142" i="28"/>
  <c r="R142" i="28"/>
  <c r="P142" i="28"/>
  <c r="BK142" i="28"/>
  <c r="J142" i="28"/>
  <c r="BE142" i="28"/>
  <c r="BI140" i="28"/>
  <c r="BH140" i="28"/>
  <c r="BG140" i="28"/>
  <c r="BF140" i="28"/>
  <c r="T140" i="28"/>
  <c r="R140" i="28"/>
  <c r="P140" i="28"/>
  <c r="BK140" i="28"/>
  <c r="J140" i="28"/>
  <c r="BE140" i="28" s="1"/>
  <c r="BI137" i="28"/>
  <c r="BH137" i="28"/>
  <c r="BG137" i="28"/>
  <c r="BF137" i="28"/>
  <c r="T137" i="28"/>
  <c r="R137" i="28"/>
  <c r="P137" i="28"/>
  <c r="BK137" i="28"/>
  <c r="J137" i="28"/>
  <c r="BE137" i="28"/>
  <c r="BI135" i="28"/>
  <c r="BH135" i="28"/>
  <c r="BG135" i="28"/>
  <c r="BF135" i="28"/>
  <c r="T135" i="28"/>
  <c r="R135" i="28"/>
  <c r="P135" i="28"/>
  <c r="BK135" i="28"/>
  <c r="J135" i="28"/>
  <c r="BE135" i="28" s="1"/>
  <c r="BI132" i="28"/>
  <c r="BH132" i="28"/>
  <c r="BG132" i="28"/>
  <c r="BF132" i="28"/>
  <c r="T132" i="28"/>
  <c r="R132" i="28"/>
  <c r="P132" i="28"/>
  <c r="BK132" i="28"/>
  <c r="J132" i="28"/>
  <c r="BE132" i="28" s="1"/>
  <c r="BI127" i="28"/>
  <c r="BH127" i="28"/>
  <c r="BG127" i="28"/>
  <c r="BF127" i="28"/>
  <c r="T127" i="28"/>
  <c r="R127" i="28"/>
  <c r="P127" i="28"/>
  <c r="BK127" i="28"/>
  <c r="J127" i="28"/>
  <c r="BE127" i="28" s="1"/>
  <c r="BI125" i="28"/>
  <c r="BH125" i="28"/>
  <c r="BG125" i="28"/>
  <c r="BF125" i="28"/>
  <c r="T125" i="28"/>
  <c r="R125" i="28"/>
  <c r="P125" i="28"/>
  <c r="BK125" i="28"/>
  <c r="J125" i="28"/>
  <c r="BE125" i="28" s="1"/>
  <c r="BI122" i="28"/>
  <c r="BH122" i="28"/>
  <c r="BG122" i="28"/>
  <c r="BF122" i="28"/>
  <c r="T122" i="28"/>
  <c r="R122" i="28"/>
  <c r="P122" i="28"/>
  <c r="BK122" i="28"/>
  <c r="J122" i="28"/>
  <c r="BE122" i="28" s="1"/>
  <c r="BI118" i="28"/>
  <c r="BH118" i="28"/>
  <c r="BG118" i="28"/>
  <c r="BF118" i="28"/>
  <c r="T118" i="28"/>
  <c r="R118" i="28"/>
  <c r="P118" i="28"/>
  <c r="BK118" i="28"/>
  <c r="J118" i="28"/>
  <c r="BE118" i="28" s="1"/>
  <c r="BI113" i="28"/>
  <c r="BH113" i="28"/>
  <c r="BG113" i="28"/>
  <c r="BF113" i="28"/>
  <c r="T113" i="28"/>
  <c r="R113" i="28"/>
  <c r="P113" i="28"/>
  <c r="BK113" i="28"/>
  <c r="J113" i="28"/>
  <c r="BE113" i="28" s="1"/>
  <c r="BI110" i="28"/>
  <c r="BH110" i="28"/>
  <c r="BG110" i="28"/>
  <c r="BF110" i="28"/>
  <c r="T110" i="28"/>
  <c r="R110" i="28"/>
  <c r="P110" i="28"/>
  <c r="BK110" i="28"/>
  <c r="J110" i="28"/>
  <c r="BE110" i="28" s="1"/>
  <c r="BI107" i="28"/>
  <c r="BH107" i="28"/>
  <c r="BG107" i="28"/>
  <c r="BF107" i="28"/>
  <c r="T107" i="28"/>
  <c r="R107" i="28"/>
  <c r="P107" i="28"/>
  <c r="BK107" i="28"/>
  <c r="J107" i="28"/>
  <c r="BE107" i="28" s="1"/>
  <c r="BI104" i="28"/>
  <c r="BH104" i="28"/>
  <c r="BG104" i="28"/>
  <c r="BF104" i="28"/>
  <c r="T104" i="28"/>
  <c r="R104" i="28"/>
  <c r="P104" i="28"/>
  <c r="BK104" i="28"/>
  <c r="J104" i="28"/>
  <c r="BE104" i="28" s="1"/>
  <c r="BI101" i="28"/>
  <c r="BH101" i="28"/>
  <c r="BG101" i="28"/>
  <c r="BF101" i="28"/>
  <c r="T101" i="28"/>
  <c r="R101" i="28"/>
  <c r="P101" i="28"/>
  <c r="BK101" i="28"/>
  <c r="J101" i="28"/>
  <c r="BE101" i="28" s="1"/>
  <c r="BI98" i="28"/>
  <c r="BH98" i="28"/>
  <c r="BG98" i="28"/>
  <c r="BF98" i="28"/>
  <c r="T98" i="28"/>
  <c r="R98" i="28"/>
  <c r="R97" i="28" s="1"/>
  <c r="P98" i="28"/>
  <c r="BK98" i="28"/>
  <c r="J98" i="28"/>
  <c r="BE98" i="28" s="1"/>
  <c r="J92" i="28"/>
  <c r="J91" i="28"/>
  <c r="F91" i="28"/>
  <c r="F89" i="28"/>
  <c r="E87" i="28"/>
  <c r="J59" i="28"/>
  <c r="J58" i="28"/>
  <c r="F58" i="28"/>
  <c r="F56" i="28"/>
  <c r="E54" i="28"/>
  <c r="J20" i="28"/>
  <c r="E20" i="28"/>
  <c r="F92" i="28" s="1"/>
  <c r="J19" i="28"/>
  <c r="J14" i="28"/>
  <c r="J89" i="28" s="1"/>
  <c r="J56" i="28"/>
  <c r="E7" i="28"/>
  <c r="J39" i="27"/>
  <c r="J38" i="27"/>
  <c r="AY87" i="1" s="1"/>
  <c r="J37" i="27"/>
  <c r="AX87" i="1" s="1"/>
  <c r="BI188" i="27"/>
  <c r="BH188" i="27"/>
  <c r="BG188" i="27"/>
  <c r="BF188" i="27"/>
  <c r="T188" i="27"/>
  <c r="T187" i="27"/>
  <c r="R188" i="27"/>
  <c r="R187" i="27" s="1"/>
  <c r="P188" i="27"/>
  <c r="P187" i="27" s="1"/>
  <c r="BK188" i="27"/>
  <c r="BK187" i="27" s="1"/>
  <c r="J187" i="27" s="1"/>
  <c r="J72" i="27" s="1"/>
  <c r="J188" i="27"/>
  <c r="BE188" i="27" s="1"/>
  <c r="BI184" i="27"/>
  <c r="BH184" i="27"/>
  <c r="BG184" i="27"/>
  <c r="BF184" i="27"/>
  <c r="T184" i="27"/>
  <c r="T183" i="27" s="1"/>
  <c r="R184" i="27"/>
  <c r="R183" i="27"/>
  <c r="P184" i="27"/>
  <c r="P183" i="27" s="1"/>
  <c r="BK184" i="27"/>
  <c r="BK183" i="27" s="1"/>
  <c r="J183" i="27" s="1"/>
  <c r="J71" i="27" s="1"/>
  <c r="J184" i="27"/>
  <c r="BE184" i="27" s="1"/>
  <c r="BI182" i="27"/>
  <c r="BH182" i="27"/>
  <c r="BG182" i="27"/>
  <c r="BF182" i="27"/>
  <c r="T182" i="27"/>
  <c r="R182" i="27"/>
  <c r="P182" i="27"/>
  <c r="BK182" i="27"/>
  <c r="J182" i="27"/>
  <c r="BE182" i="27" s="1"/>
  <c r="BI181" i="27"/>
  <c r="BH181" i="27"/>
  <c r="BG181" i="27"/>
  <c r="BF181" i="27"/>
  <c r="T181" i="27"/>
  <c r="T180" i="27" s="1"/>
  <c r="R181" i="27"/>
  <c r="P181" i="27"/>
  <c r="BK181" i="27"/>
  <c r="J181" i="27"/>
  <c r="BE181" i="27" s="1"/>
  <c r="BI177" i="27"/>
  <c r="BH177" i="27"/>
  <c r="BG177" i="27"/>
  <c r="BF177" i="27"/>
  <c r="T177" i="27"/>
  <c r="R177" i="27"/>
  <c r="P177" i="27"/>
  <c r="BK177" i="27"/>
  <c r="J177" i="27"/>
  <c r="BE177" i="27" s="1"/>
  <c r="BI174" i="27"/>
  <c r="BH174" i="27"/>
  <c r="BG174" i="27"/>
  <c r="BF174" i="27"/>
  <c r="T174" i="27"/>
  <c r="R174" i="27"/>
  <c r="P174" i="27"/>
  <c r="BK174" i="27"/>
  <c r="J174" i="27"/>
  <c r="BE174" i="27" s="1"/>
  <c r="BI171" i="27"/>
  <c r="BH171" i="27"/>
  <c r="BG171" i="27"/>
  <c r="BF171" i="27"/>
  <c r="T171" i="27"/>
  <c r="R171" i="27"/>
  <c r="P171" i="27"/>
  <c r="BK171" i="27"/>
  <c r="J171" i="27"/>
  <c r="BE171" i="27"/>
  <c r="BI169" i="27"/>
  <c r="BH169" i="27"/>
  <c r="BG169" i="27"/>
  <c r="BF169" i="27"/>
  <c r="T169" i="27"/>
  <c r="R169" i="27"/>
  <c r="P169" i="27"/>
  <c r="BK169" i="27"/>
  <c r="J169" i="27"/>
  <c r="BE169" i="27" s="1"/>
  <c r="BI167" i="27"/>
  <c r="BH167" i="27"/>
  <c r="BG167" i="27"/>
  <c r="BF167" i="27"/>
  <c r="T167" i="27"/>
  <c r="R167" i="27"/>
  <c r="P167" i="27"/>
  <c r="P156" i="27" s="1"/>
  <c r="BK167" i="27"/>
  <c r="J167" i="27"/>
  <c r="BE167" i="27"/>
  <c r="BI164" i="27"/>
  <c r="BH164" i="27"/>
  <c r="BG164" i="27"/>
  <c r="BF164" i="27"/>
  <c r="T164" i="27"/>
  <c r="R164" i="27"/>
  <c r="P164" i="27"/>
  <c r="BK164" i="27"/>
  <c r="J164" i="27"/>
  <c r="BE164" i="27" s="1"/>
  <c r="BI162" i="27"/>
  <c r="BH162" i="27"/>
  <c r="BG162" i="27"/>
  <c r="BF162" i="27"/>
  <c r="T162" i="27"/>
  <c r="R162" i="27"/>
  <c r="P162" i="27"/>
  <c r="BK162" i="27"/>
  <c r="J162" i="27"/>
  <c r="BE162" i="27" s="1"/>
  <c r="BI159" i="27"/>
  <c r="BH159" i="27"/>
  <c r="BG159" i="27"/>
  <c r="BF159" i="27"/>
  <c r="T159" i="27"/>
  <c r="R159" i="27"/>
  <c r="P159" i="27"/>
  <c r="BK159" i="27"/>
  <c r="J159" i="27"/>
  <c r="BE159" i="27" s="1"/>
  <c r="BI157" i="27"/>
  <c r="BH157" i="27"/>
  <c r="BG157" i="27"/>
  <c r="BF157" i="27"/>
  <c r="T157" i="27"/>
  <c r="R157" i="27"/>
  <c r="P157" i="27"/>
  <c r="BK157" i="27"/>
  <c r="J157" i="27"/>
  <c r="BE157" i="27" s="1"/>
  <c r="BI153" i="27"/>
  <c r="BH153" i="27"/>
  <c r="BG153" i="27"/>
  <c r="BF153" i="27"/>
  <c r="T153" i="27"/>
  <c r="R153" i="27"/>
  <c r="P153" i="27"/>
  <c r="BK153" i="27"/>
  <c r="J153" i="27"/>
  <c r="BE153" i="27" s="1"/>
  <c r="BI150" i="27"/>
  <c r="BH150" i="27"/>
  <c r="BG150" i="27"/>
  <c r="BF150" i="27"/>
  <c r="T150" i="27"/>
  <c r="R150" i="27"/>
  <c r="P150" i="27"/>
  <c r="BK150" i="27"/>
  <c r="J150" i="27"/>
  <c r="BE150" i="27" s="1"/>
  <c r="BI143" i="27"/>
  <c r="BH143" i="27"/>
  <c r="BG143" i="27"/>
  <c r="BF143" i="27"/>
  <c r="T143" i="27"/>
  <c r="R143" i="27"/>
  <c r="P143" i="27"/>
  <c r="BK143" i="27"/>
  <c r="J143" i="27"/>
  <c r="BE143" i="27" s="1"/>
  <c r="BI140" i="27"/>
  <c r="BH140" i="27"/>
  <c r="BG140" i="27"/>
  <c r="BF140" i="27"/>
  <c r="T140" i="27"/>
  <c r="R140" i="27"/>
  <c r="P140" i="27"/>
  <c r="BK140" i="27"/>
  <c r="J140" i="27"/>
  <c r="BE140" i="27" s="1"/>
  <c r="BI135" i="27"/>
  <c r="BH135" i="27"/>
  <c r="BG135" i="27"/>
  <c r="BF135" i="27"/>
  <c r="T135" i="27"/>
  <c r="R135" i="27"/>
  <c r="P135" i="27"/>
  <c r="BK135" i="27"/>
  <c r="J135" i="27"/>
  <c r="BE135" i="27" s="1"/>
  <c r="BI131" i="27"/>
  <c r="BH131" i="27"/>
  <c r="BG131" i="27"/>
  <c r="BF131" i="27"/>
  <c r="T131" i="27"/>
  <c r="R131" i="27"/>
  <c r="P131" i="27"/>
  <c r="BK131" i="27"/>
  <c r="J131" i="27"/>
  <c r="BE131" i="27" s="1"/>
  <c r="BI128" i="27"/>
  <c r="BH128" i="27"/>
  <c r="BG128" i="27"/>
  <c r="BF128" i="27"/>
  <c r="T128" i="27"/>
  <c r="R128" i="27"/>
  <c r="P128" i="27"/>
  <c r="BK128" i="27"/>
  <c r="J128" i="27"/>
  <c r="BE128" i="27" s="1"/>
  <c r="BI125" i="27"/>
  <c r="BH125" i="27"/>
  <c r="BG125" i="27"/>
  <c r="BF125" i="27"/>
  <c r="T125" i="27"/>
  <c r="R125" i="27"/>
  <c r="P125" i="27"/>
  <c r="BK125" i="27"/>
  <c r="J125" i="27"/>
  <c r="BE125" i="27" s="1"/>
  <c r="BI124" i="27"/>
  <c r="BH124" i="27"/>
  <c r="BG124" i="27"/>
  <c r="BF124" i="27"/>
  <c r="T124" i="27"/>
  <c r="R124" i="27"/>
  <c r="P124" i="27"/>
  <c r="BK124" i="27"/>
  <c r="J124" i="27"/>
  <c r="BE124" i="27" s="1"/>
  <c r="BI122" i="27"/>
  <c r="BH122" i="27"/>
  <c r="BG122" i="27"/>
  <c r="BF122" i="27"/>
  <c r="T122" i="27"/>
  <c r="R122" i="27"/>
  <c r="P122" i="27"/>
  <c r="BK122" i="27"/>
  <c r="J122" i="27"/>
  <c r="BE122" i="27" s="1"/>
  <c r="BI120" i="27"/>
  <c r="BH120" i="27"/>
  <c r="BG120" i="27"/>
  <c r="BF120" i="27"/>
  <c r="T120" i="27"/>
  <c r="R120" i="27"/>
  <c r="P120" i="27"/>
  <c r="BK120" i="27"/>
  <c r="J120" i="27"/>
  <c r="BE120" i="27" s="1"/>
  <c r="BI118" i="27"/>
  <c r="BH118" i="27"/>
  <c r="BG118" i="27"/>
  <c r="BF118" i="27"/>
  <c r="T118" i="27"/>
  <c r="R118" i="27"/>
  <c r="P118" i="27"/>
  <c r="BK118" i="27"/>
  <c r="J118" i="27"/>
  <c r="BE118" i="27" s="1"/>
  <c r="BI115" i="27"/>
  <c r="BH115" i="27"/>
  <c r="BG115" i="27"/>
  <c r="BF115" i="27"/>
  <c r="T115" i="27"/>
  <c r="R115" i="27"/>
  <c r="P115" i="27"/>
  <c r="BK115" i="27"/>
  <c r="J115" i="27"/>
  <c r="BE115" i="27" s="1"/>
  <c r="BI113" i="27"/>
  <c r="BH113" i="27"/>
  <c r="BG113" i="27"/>
  <c r="BF113" i="27"/>
  <c r="T113" i="27"/>
  <c r="R113" i="27"/>
  <c r="P113" i="27"/>
  <c r="BK113" i="27"/>
  <c r="J113" i="27"/>
  <c r="BE113" i="27" s="1"/>
  <c r="BI111" i="27"/>
  <c r="BH111" i="27"/>
  <c r="BG111" i="27"/>
  <c r="BF111" i="27"/>
  <c r="T111" i="27"/>
  <c r="R111" i="27"/>
  <c r="P111" i="27"/>
  <c r="BK111" i="27"/>
  <c r="J111" i="27"/>
  <c r="BE111" i="27" s="1"/>
  <c r="BI110" i="27"/>
  <c r="BH110" i="27"/>
  <c r="BG110" i="27"/>
  <c r="BF110" i="27"/>
  <c r="T110" i="27"/>
  <c r="R110" i="27"/>
  <c r="P110" i="27"/>
  <c r="BK110" i="27"/>
  <c r="J110" i="27"/>
  <c r="BE110" i="27"/>
  <c r="BI109" i="27"/>
  <c r="BH109" i="27"/>
  <c r="BG109" i="27"/>
  <c r="BF109" i="27"/>
  <c r="T109" i="27"/>
  <c r="R109" i="27"/>
  <c r="P109" i="27"/>
  <c r="BK109" i="27"/>
  <c r="J109" i="27"/>
  <c r="BE109" i="27" s="1"/>
  <c r="BI107" i="27"/>
  <c r="BH107" i="27"/>
  <c r="BG107" i="27"/>
  <c r="BF107" i="27"/>
  <c r="T107" i="27"/>
  <c r="R107" i="27"/>
  <c r="P107" i="27"/>
  <c r="BK107" i="27"/>
  <c r="J107" i="27"/>
  <c r="BE107" i="27" s="1"/>
  <c r="BI104" i="27"/>
  <c r="BH104" i="27"/>
  <c r="BG104" i="27"/>
  <c r="BF104" i="27"/>
  <c r="T104" i="27"/>
  <c r="R104" i="27"/>
  <c r="P104" i="27"/>
  <c r="BK104" i="27"/>
  <c r="J104" i="27"/>
  <c r="BE104" i="27" s="1"/>
  <c r="BI102" i="27"/>
  <c r="BH102" i="27"/>
  <c r="BG102" i="27"/>
  <c r="BF102" i="27"/>
  <c r="T102" i="27"/>
  <c r="R102" i="27"/>
  <c r="P102" i="27"/>
  <c r="BK102" i="27"/>
  <c r="J102" i="27"/>
  <c r="BE102" i="27" s="1"/>
  <c r="BI100" i="27"/>
  <c r="BH100" i="27"/>
  <c r="BG100" i="27"/>
  <c r="BF100" i="27"/>
  <c r="T100" i="27"/>
  <c r="R100" i="27"/>
  <c r="P100" i="27"/>
  <c r="BK100" i="27"/>
  <c r="J100" i="27"/>
  <c r="BE100" i="27"/>
  <c r="BI97" i="27"/>
  <c r="BH97" i="27"/>
  <c r="BG97" i="27"/>
  <c r="BF97" i="27"/>
  <c r="T97" i="27"/>
  <c r="R97" i="27"/>
  <c r="P97" i="27"/>
  <c r="BK97" i="27"/>
  <c r="J97" i="27"/>
  <c r="BE97" i="27" s="1"/>
  <c r="J91" i="27"/>
  <c r="J90" i="27"/>
  <c r="F90" i="27"/>
  <c r="F88" i="27"/>
  <c r="E86" i="27"/>
  <c r="J59" i="27"/>
  <c r="J58" i="27"/>
  <c r="F58" i="27"/>
  <c r="F56" i="27"/>
  <c r="E54" i="27"/>
  <c r="J20" i="27"/>
  <c r="E20" i="27"/>
  <c r="F91" i="27" s="1"/>
  <c r="J19" i="27"/>
  <c r="J14" i="27"/>
  <c r="J88" i="27" s="1"/>
  <c r="E7" i="27"/>
  <c r="E82" i="27"/>
  <c r="E50" i="27"/>
  <c r="J39" i="26"/>
  <c r="J38" i="26"/>
  <c r="AY85" i="1" s="1"/>
  <c r="J37" i="26"/>
  <c r="AX85" i="1" s="1"/>
  <c r="BI329" i="26"/>
  <c r="BH329" i="26"/>
  <c r="BG329" i="26"/>
  <c r="BF329" i="26"/>
  <c r="T329" i="26"/>
  <c r="T328" i="26" s="1"/>
  <c r="T327" i="26" s="1"/>
  <c r="R329" i="26"/>
  <c r="R328" i="26" s="1"/>
  <c r="R327" i="26" s="1"/>
  <c r="P329" i="26"/>
  <c r="P328" i="26" s="1"/>
  <c r="P327" i="26" s="1"/>
  <c r="BK329" i="26"/>
  <c r="BK328" i="26" s="1"/>
  <c r="J329" i="26"/>
  <c r="BE329" i="26" s="1"/>
  <c r="BI324" i="26"/>
  <c r="BH324" i="26"/>
  <c r="BG324" i="26"/>
  <c r="BF324" i="26"/>
  <c r="T324" i="26"/>
  <c r="R324" i="26"/>
  <c r="P324" i="26"/>
  <c r="BK324" i="26"/>
  <c r="J324" i="26"/>
  <c r="BE324" i="26" s="1"/>
  <c r="BI322" i="26"/>
  <c r="BH322" i="26"/>
  <c r="BG322" i="26"/>
  <c r="BF322" i="26"/>
  <c r="T322" i="26"/>
  <c r="R322" i="26"/>
  <c r="P322" i="26"/>
  <c r="BK322" i="26"/>
  <c r="J322" i="26"/>
  <c r="BE322" i="26" s="1"/>
  <c r="BI319" i="26"/>
  <c r="BH319" i="26"/>
  <c r="BG319" i="26"/>
  <c r="BF319" i="26"/>
  <c r="T319" i="26"/>
  <c r="R319" i="26"/>
  <c r="P319" i="26"/>
  <c r="BK319" i="26"/>
  <c r="J319" i="26"/>
  <c r="BE319" i="26" s="1"/>
  <c r="BI317" i="26"/>
  <c r="BH317" i="26"/>
  <c r="BG317" i="26"/>
  <c r="BF317" i="26"/>
  <c r="T317" i="26"/>
  <c r="R317" i="26"/>
  <c r="P317" i="26"/>
  <c r="BK317" i="26"/>
  <c r="J317" i="26"/>
  <c r="BE317" i="26" s="1"/>
  <c r="BI315" i="26"/>
  <c r="BH315" i="26"/>
  <c r="BG315" i="26"/>
  <c r="BF315" i="26"/>
  <c r="T315" i="26"/>
  <c r="R315" i="26"/>
  <c r="P315" i="26"/>
  <c r="BK315" i="26"/>
  <c r="J315" i="26"/>
  <c r="BE315" i="26"/>
  <c r="BI313" i="26"/>
  <c r="BH313" i="26"/>
  <c r="BG313" i="26"/>
  <c r="BF313" i="26"/>
  <c r="T313" i="26"/>
  <c r="R313" i="26"/>
  <c r="P313" i="26"/>
  <c r="BK313" i="26"/>
  <c r="J313" i="26"/>
  <c r="BE313" i="26" s="1"/>
  <c r="BI311" i="26"/>
  <c r="BH311" i="26"/>
  <c r="BG311" i="26"/>
  <c r="BF311" i="26"/>
  <c r="T311" i="26"/>
  <c r="R311" i="26"/>
  <c r="P311" i="26"/>
  <c r="BK311" i="26"/>
  <c r="J311" i="26"/>
  <c r="BE311" i="26"/>
  <c r="BI308" i="26"/>
  <c r="BH308" i="26"/>
  <c r="BG308" i="26"/>
  <c r="BF308" i="26"/>
  <c r="T308" i="26"/>
  <c r="R308" i="26"/>
  <c r="P308" i="26"/>
  <c r="BK308" i="26"/>
  <c r="J308" i="26"/>
  <c r="BE308" i="26" s="1"/>
  <c r="BI304" i="26"/>
  <c r="BH304" i="26"/>
  <c r="BG304" i="26"/>
  <c r="BF304" i="26"/>
  <c r="T304" i="26"/>
  <c r="R304" i="26"/>
  <c r="P304" i="26"/>
  <c r="BK304" i="26"/>
  <c r="J304" i="26"/>
  <c r="BE304" i="26"/>
  <c r="BI299" i="26"/>
  <c r="BH299" i="26"/>
  <c r="BG299" i="26"/>
  <c r="BF299" i="26"/>
  <c r="T299" i="26"/>
  <c r="T298" i="26" s="1"/>
  <c r="R299" i="26"/>
  <c r="R298" i="26"/>
  <c r="P299" i="26"/>
  <c r="P298" i="26" s="1"/>
  <c r="BK299" i="26"/>
  <c r="BK298" i="26" s="1"/>
  <c r="J298" i="26" s="1"/>
  <c r="J73" i="26" s="1"/>
  <c r="J299" i="26"/>
  <c r="BE299" i="26" s="1"/>
  <c r="BI297" i="26"/>
  <c r="BH297" i="26"/>
  <c r="BG297" i="26"/>
  <c r="BF297" i="26"/>
  <c r="T297" i="26"/>
  <c r="R297" i="26"/>
  <c r="P297" i="26"/>
  <c r="BK297" i="26"/>
  <c r="J297" i="26"/>
  <c r="BE297" i="26" s="1"/>
  <c r="BI296" i="26"/>
  <c r="BH296" i="26"/>
  <c r="BG296" i="26"/>
  <c r="BF296" i="26"/>
  <c r="T296" i="26"/>
  <c r="R296" i="26"/>
  <c r="P296" i="26"/>
  <c r="BK296" i="26"/>
  <c r="J296" i="26"/>
  <c r="BE296" i="26" s="1"/>
  <c r="BI295" i="26"/>
  <c r="BH295" i="26"/>
  <c r="BG295" i="26"/>
  <c r="BF295" i="26"/>
  <c r="T295" i="26"/>
  <c r="R295" i="26"/>
  <c r="P295" i="26"/>
  <c r="BK295" i="26"/>
  <c r="J295" i="26"/>
  <c r="BE295" i="26"/>
  <c r="BI294" i="26"/>
  <c r="BH294" i="26"/>
  <c r="BG294" i="26"/>
  <c r="BF294" i="26"/>
  <c r="T294" i="26"/>
  <c r="R294" i="26"/>
  <c r="P294" i="26"/>
  <c r="BK294" i="26"/>
  <c r="J294" i="26"/>
  <c r="BE294" i="26" s="1"/>
  <c r="BI293" i="26"/>
  <c r="BH293" i="26"/>
  <c r="BG293" i="26"/>
  <c r="BF293" i="26"/>
  <c r="T293" i="26"/>
  <c r="R293" i="26"/>
  <c r="P293" i="26"/>
  <c r="BK293" i="26"/>
  <c r="J293" i="26"/>
  <c r="BE293" i="26"/>
  <c r="BI291" i="26"/>
  <c r="BH291" i="26"/>
  <c r="BG291" i="26"/>
  <c r="BF291" i="26"/>
  <c r="T291" i="26"/>
  <c r="R291" i="26"/>
  <c r="P291" i="26"/>
  <c r="BK291" i="26"/>
  <c r="J291" i="26"/>
  <c r="BE291" i="26" s="1"/>
  <c r="BI289" i="26"/>
  <c r="BH289" i="26"/>
  <c r="BG289" i="26"/>
  <c r="BF289" i="26"/>
  <c r="T289" i="26"/>
  <c r="R289" i="26"/>
  <c r="P289" i="26"/>
  <c r="BK289" i="26"/>
  <c r="J289" i="26"/>
  <c r="BE289" i="26"/>
  <c r="BI286" i="26"/>
  <c r="BH286" i="26"/>
  <c r="BG286" i="26"/>
  <c r="BF286" i="26"/>
  <c r="T286" i="26"/>
  <c r="T285" i="26" s="1"/>
  <c r="R286" i="26"/>
  <c r="P286" i="26"/>
  <c r="BK286" i="26"/>
  <c r="J286" i="26"/>
  <c r="BE286" i="26" s="1"/>
  <c r="BI282" i="26"/>
  <c r="BH282" i="26"/>
  <c r="BG282" i="26"/>
  <c r="BF282" i="26"/>
  <c r="T282" i="26"/>
  <c r="R282" i="26"/>
  <c r="P282" i="26"/>
  <c r="BK282" i="26"/>
  <c r="J282" i="26"/>
  <c r="BE282" i="26"/>
  <c r="BI279" i="26"/>
  <c r="BH279" i="26"/>
  <c r="BG279" i="26"/>
  <c r="BF279" i="26"/>
  <c r="T279" i="26"/>
  <c r="R279" i="26"/>
  <c r="P279" i="26"/>
  <c r="BK279" i="26"/>
  <c r="J279" i="26"/>
  <c r="BE279" i="26" s="1"/>
  <c r="BI276" i="26"/>
  <c r="BH276" i="26"/>
  <c r="BG276" i="26"/>
  <c r="BF276" i="26"/>
  <c r="T276" i="26"/>
  <c r="R276" i="26"/>
  <c r="P276" i="26"/>
  <c r="BK276" i="26"/>
  <c r="J276" i="26"/>
  <c r="BE276" i="26" s="1"/>
  <c r="BI273" i="26"/>
  <c r="BH273" i="26"/>
  <c r="BG273" i="26"/>
  <c r="BF273" i="26"/>
  <c r="T273" i="26"/>
  <c r="R273" i="26"/>
  <c r="P273" i="26"/>
  <c r="BK273" i="26"/>
  <c r="J273" i="26"/>
  <c r="BE273" i="26" s="1"/>
  <c r="BI270" i="26"/>
  <c r="BH270" i="26"/>
  <c r="BG270" i="26"/>
  <c r="BF270" i="26"/>
  <c r="T270" i="26"/>
  <c r="R270" i="26"/>
  <c r="P270" i="26"/>
  <c r="BK270" i="26"/>
  <c r="J270" i="26"/>
  <c r="BE270" i="26" s="1"/>
  <c r="BI267" i="26"/>
  <c r="BH267" i="26"/>
  <c r="BG267" i="26"/>
  <c r="BF267" i="26"/>
  <c r="T267" i="26"/>
  <c r="R267" i="26"/>
  <c r="P267" i="26"/>
  <c r="BK267" i="26"/>
  <c r="J267" i="26"/>
  <c r="BE267" i="26" s="1"/>
  <c r="BI264" i="26"/>
  <c r="BH264" i="26"/>
  <c r="BG264" i="26"/>
  <c r="BF264" i="26"/>
  <c r="T264" i="26"/>
  <c r="R264" i="26"/>
  <c r="P264" i="26"/>
  <c r="BK264" i="26"/>
  <c r="J264" i="26"/>
  <c r="BE264" i="26" s="1"/>
  <c r="BI261" i="26"/>
  <c r="BH261" i="26"/>
  <c r="BG261" i="26"/>
  <c r="BF261" i="26"/>
  <c r="T261" i="26"/>
  <c r="R261" i="26"/>
  <c r="P261" i="26"/>
  <c r="BK261" i="26"/>
  <c r="J261" i="26"/>
  <c r="BE261" i="26" s="1"/>
  <c r="BI259" i="26"/>
  <c r="BH259" i="26"/>
  <c r="BG259" i="26"/>
  <c r="BF259" i="26"/>
  <c r="T259" i="26"/>
  <c r="R259" i="26"/>
  <c r="P259" i="26"/>
  <c r="BK259" i="26"/>
  <c r="J259" i="26"/>
  <c r="BE259" i="26" s="1"/>
  <c r="BI256" i="26"/>
  <c r="BH256" i="26"/>
  <c r="BG256" i="26"/>
  <c r="BF256" i="26"/>
  <c r="T256" i="26"/>
  <c r="R256" i="26"/>
  <c r="P256" i="26"/>
  <c r="BK256" i="26"/>
  <c r="J256" i="26"/>
  <c r="BE256" i="26" s="1"/>
  <c r="BI253" i="26"/>
  <c r="BH253" i="26"/>
  <c r="BG253" i="26"/>
  <c r="BF253" i="26"/>
  <c r="T253" i="26"/>
  <c r="R253" i="26"/>
  <c r="P253" i="26"/>
  <c r="BK253" i="26"/>
  <c r="J253" i="26"/>
  <c r="BE253" i="26"/>
  <c r="BI250" i="26"/>
  <c r="BH250" i="26"/>
  <c r="BG250" i="26"/>
  <c r="BF250" i="26"/>
  <c r="T250" i="26"/>
  <c r="R250" i="26"/>
  <c r="P250" i="26"/>
  <c r="BK250" i="26"/>
  <c r="J250" i="26"/>
  <c r="BE250" i="26" s="1"/>
  <c r="BI248" i="26"/>
  <c r="BH248" i="26"/>
  <c r="BG248" i="26"/>
  <c r="BF248" i="26"/>
  <c r="T248" i="26"/>
  <c r="R248" i="26"/>
  <c r="P248" i="26"/>
  <c r="BK248" i="26"/>
  <c r="J248" i="26"/>
  <c r="BE248" i="26"/>
  <c r="BI246" i="26"/>
  <c r="BH246" i="26"/>
  <c r="BG246" i="26"/>
  <c r="BF246" i="26"/>
  <c r="T246" i="26"/>
  <c r="R246" i="26"/>
  <c r="P246" i="26"/>
  <c r="BK246" i="26"/>
  <c r="J246" i="26"/>
  <c r="BE246" i="26" s="1"/>
  <c r="BI244" i="26"/>
  <c r="BH244" i="26"/>
  <c r="BG244" i="26"/>
  <c r="BF244" i="26"/>
  <c r="T244" i="26"/>
  <c r="R244" i="26"/>
  <c r="P244" i="26"/>
  <c r="BK244" i="26"/>
  <c r="J244" i="26"/>
  <c r="BE244" i="26"/>
  <c r="BI241" i="26"/>
  <c r="BH241" i="26"/>
  <c r="BG241" i="26"/>
  <c r="BF241" i="26"/>
  <c r="T241" i="26"/>
  <c r="R241" i="26"/>
  <c r="P241" i="26"/>
  <c r="BK241" i="26"/>
  <c r="J241" i="26"/>
  <c r="BE241" i="26" s="1"/>
  <c r="BI239" i="26"/>
  <c r="BH239" i="26"/>
  <c r="BG239" i="26"/>
  <c r="BF239" i="26"/>
  <c r="T239" i="26"/>
  <c r="R239" i="26"/>
  <c r="P239" i="26"/>
  <c r="BK239" i="26"/>
  <c r="J239" i="26"/>
  <c r="BE239" i="26"/>
  <c r="BI237" i="26"/>
  <c r="BH237" i="26"/>
  <c r="BG237" i="26"/>
  <c r="BF237" i="26"/>
  <c r="T237" i="26"/>
  <c r="R237" i="26"/>
  <c r="P237" i="26"/>
  <c r="BK237" i="26"/>
  <c r="J237" i="26"/>
  <c r="BE237" i="26" s="1"/>
  <c r="BI235" i="26"/>
  <c r="BH235" i="26"/>
  <c r="BG235" i="26"/>
  <c r="BF235" i="26"/>
  <c r="T235" i="26"/>
  <c r="R235" i="26"/>
  <c r="P235" i="26"/>
  <c r="BK235" i="26"/>
  <c r="J235" i="26"/>
  <c r="BE235" i="26" s="1"/>
  <c r="BI233" i="26"/>
  <c r="BH233" i="26"/>
  <c r="BG233" i="26"/>
  <c r="BF233" i="26"/>
  <c r="T233" i="26"/>
  <c r="R233" i="26"/>
  <c r="P233" i="26"/>
  <c r="BK233" i="26"/>
  <c r="J233" i="26"/>
  <c r="BE233" i="26" s="1"/>
  <c r="BI232" i="26"/>
  <c r="BH232" i="26"/>
  <c r="BG232" i="26"/>
  <c r="BF232" i="26"/>
  <c r="T232" i="26"/>
  <c r="R232" i="26"/>
  <c r="P232" i="26"/>
  <c r="BK232" i="26"/>
  <c r="J232" i="26"/>
  <c r="BE232" i="26" s="1"/>
  <c r="BI228" i="26"/>
  <c r="BH228" i="26"/>
  <c r="BG228" i="26"/>
  <c r="BF228" i="26"/>
  <c r="T228" i="26"/>
  <c r="R228" i="26"/>
  <c r="P228" i="26"/>
  <c r="BK228" i="26"/>
  <c r="J228" i="26"/>
  <c r="BE228" i="26"/>
  <c r="BI225" i="26"/>
  <c r="BH225" i="26"/>
  <c r="BG225" i="26"/>
  <c r="BF225" i="26"/>
  <c r="T225" i="26"/>
  <c r="T224" i="26" s="1"/>
  <c r="R225" i="26"/>
  <c r="R224" i="26" s="1"/>
  <c r="P225" i="26"/>
  <c r="BK225" i="26"/>
  <c r="J225" i="26"/>
  <c r="BE225" i="26" s="1"/>
  <c r="BI222" i="26"/>
  <c r="BH222" i="26"/>
  <c r="BG222" i="26"/>
  <c r="BF222" i="26"/>
  <c r="T222" i="26"/>
  <c r="T221" i="26" s="1"/>
  <c r="R222" i="26"/>
  <c r="R221" i="26" s="1"/>
  <c r="P222" i="26"/>
  <c r="P221" i="26" s="1"/>
  <c r="BK222" i="26"/>
  <c r="BK221" i="26" s="1"/>
  <c r="J221" i="26" s="1"/>
  <c r="J69" i="26" s="1"/>
  <c r="J222" i="26"/>
  <c r="BE222" i="26" s="1"/>
  <c r="BI218" i="26"/>
  <c r="BH218" i="26"/>
  <c r="BG218" i="26"/>
  <c r="BF218" i="26"/>
  <c r="T218" i="26"/>
  <c r="R218" i="26"/>
  <c r="P218" i="26"/>
  <c r="BK218" i="26"/>
  <c r="J218" i="26"/>
  <c r="BE218" i="26" s="1"/>
  <c r="BI216" i="26"/>
  <c r="BH216" i="26"/>
  <c r="BG216" i="26"/>
  <c r="BF216" i="26"/>
  <c r="T216" i="26"/>
  <c r="R216" i="26"/>
  <c r="P216" i="26"/>
  <c r="BK216" i="26"/>
  <c r="J216" i="26"/>
  <c r="BE216" i="26" s="1"/>
  <c r="BI214" i="26"/>
  <c r="BH214" i="26"/>
  <c r="BG214" i="26"/>
  <c r="BF214" i="26"/>
  <c r="T214" i="26"/>
  <c r="R214" i="26"/>
  <c r="P214" i="26"/>
  <c r="BK214" i="26"/>
  <c r="J214" i="26"/>
  <c r="BE214" i="26" s="1"/>
  <c r="BI211" i="26"/>
  <c r="BH211" i="26"/>
  <c r="BG211" i="26"/>
  <c r="BF211" i="26"/>
  <c r="T211" i="26"/>
  <c r="R211" i="26"/>
  <c r="P211" i="26"/>
  <c r="BK211" i="26"/>
  <c r="J211" i="26"/>
  <c r="BE211" i="26"/>
  <c r="BI208" i="26"/>
  <c r="BH208" i="26"/>
  <c r="BG208" i="26"/>
  <c r="BF208" i="26"/>
  <c r="T208" i="26"/>
  <c r="R208" i="26"/>
  <c r="P208" i="26"/>
  <c r="BK208" i="26"/>
  <c r="J208" i="26"/>
  <c r="BE208" i="26" s="1"/>
  <c r="BI205" i="26"/>
  <c r="BH205" i="26"/>
  <c r="BG205" i="26"/>
  <c r="BF205" i="26"/>
  <c r="T205" i="26"/>
  <c r="R205" i="26"/>
  <c r="P205" i="26"/>
  <c r="BK205" i="26"/>
  <c r="J205" i="26"/>
  <c r="BE205" i="26" s="1"/>
  <c r="BI202" i="26"/>
  <c r="BH202" i="26"/>
  <c r="BG202" i="26"/>
  <c r="BF202" i="26"/>
  <c r="T202" i="26"/>
  <c r="R202" i="26"/>
  <c r="P202" i="26"/>
  <c r="BK202" i="26"/>
  <c r="J202" i="26"/>
  <c r="BE202" i="26" s="1"/>
  <c r="BI201" i="26"/>
  <c r="BH201" i="26"/>
  <c r="BG201" i="26"/>
  <c r="BF201" i="26"/>
  <c r="T201" i="26"/>
  <c r="R201" i="26"/>
  <c r="R196" i="26" s="1"/>
  <c r="P201" i="26"/>
  <c r="BK201" i="26"/>
  <c r="J201" i="26"/>
  <c r="BE201" i="26"/>
  <c r="BI199" i="26"/>
  <c r="BH199" i="26"/>
  <c r="BG199" i="26"/>
  <c r="BF199" i="26"/>
  <c r="T199" i="26"/>
  <c r="R199" i="26"/>
  <c r="P199" i="26"/>
  <c r="BK199" i="26"/>
  <c r="J199" i="26"/>
  <c r="BE199" i="26" s="1"/>
  <c r="BI197" i="26"/>
  <c r="BH197" i="26"/>
  <c r="BG197" i="26"/>
  <c r="BF197" i="26"/>
  <c r="T197" i="26"/>
  <c r="R197" i="26"/>
  <c r="P197" i="26"/>
  <c r="BK197" i="26"/>
  <c r="J197" i="26"/>
  <c r="BE197" i="26" s="1"/>
  <c r="BI194" i="26"/>
  <c r="BH194" i="26"/>
  <c r="BG194" i="26"/>
  <c r="BF194" i="26"/>
  <c r="T194" i="26"/>
  <c r="R194" i="26"/>
  <c r="P194" i="26"/>
  <c r="BK194" i="26"/>
  <c r="J194" i="26"/>
  <c r="BE194" i="26" s="1"/>
  <c r="BI192" i="26"/>
  <c r="BH192" i="26"/>
  <c r="BG192" i="26"/>
  <c r="BF192" i="26"/>
  <c r="T192" i="26"/>
  <c r="R192" i="26"/>
  <c r="P192" i="26"/>
  <c r="BK192" i="26"/>
  <c r="J192" i="26"/>
  <c r="BE192" i="26" s="1"/>
  <c r="BI189" i="26"/>
  <c r="BH189" i="26"/>
  <c r="BG189" i="26"/>
  <c r="BF189" i="26"/>
  <c r="T189" i="26"/>
  <c r="R189" i="26"/>
  <c r="P189" i="26"/>
  <c r="BK189" i="26"/>
  <c r="J189" i="26"/>
  <c r="BE189" i="26" s="1"/>
  <c r="BI187" i="26"/>
  <c r="BH187" i="26"/>
  <c r="BG187" i="26"/>
  <c r="BF187" i="26"/>
  <c r="T187" i="26"/>
  <c r="R187" i="26"/>
  <c r="P187" i="26"/>
  <c r="BK187" i="26"/>
  <c r="J187" i="26"/>
  <c r="BE187" i="26"/>
  <c r="BI185" i="26"/>
  <c r="BH185" i="26"/>
  <c r="BG185" i="26"/>
  <c r="BF185" i="26"/>
  <c r="T185" i="26"/>
  <c r="R185" i="26"/>
  <c r="P185" i="26"/>
  <c r="BK185" i="26"/>
  <c r="J185" i="26"/>
  <c r="BE185" i="26" s="1"/>
  <c r="BI183" i="26"/>
  <c r="BH183" i="26"/>
  <c r="BG183" i="26"/>
  <c r="BF183" i="26"/>
  <c r="T183" i="26"/>
  <c r="R183" i="26"/>
  <c r="P183" i="26"/>
  <c r="BK183" i="26"/>
  <c r="J183" i="26"/>
  <c r="BE183" i="26"/>
  <c r="BI181" i="26"/>
  <c r="BH181" i="26"/>
  <c r="BG181" i="26"/>
  <c r="BF181" i="26"/>
  <c r="T181" i="26"/>
  <c r="R181" i="26"/>
  <c r="P181" i="26"/>
  <c r="BK181" i="26"/>
  <c r="J181" i="26"/>
  <c r="BE181" i="26" s="1"/>
  <c r="BI178" i="26"/>
  <c r="BH178" i="26"/>
  <c r="BG178" i="26"/>
  <c r="BF178" i="26"/>
  <c r="T178" i="26"/>
  <c r="R178" i="26"/>
  <c r="P178" i="26"/>
  <c r="BK178" i="26"/>
  <c r="J178" i="26"/>
  <c r="BE178" i="26" s="1"/>
  <c r="BI175" i="26"/>
  <c r="BH175" i="26"/>
  <c r="BG175" i="26"/>
  <c r="BF175" i="26"/>
  <c r="T175" i="26"/>
  <c r="R175" i="26"/>
  <c r="P175" i="26"/>
  <c r="BK175" i="26"/>
  <c r="J175" i="26"/>
  <c r="BE175" i="26" s="1"/>
  <c r="BI173" i="26"/>
  <c r="BH173" i="26"/>
  <c r="BG173" i="26"/>
  <c r="BF173" i="26"/>
  <c r="T173" i="26"/>
  <c r="R173" i="26"/>
  <c r="P173" i="26"/>
  <c r="BK173" i="26"/>
  <c r="J173" i="26"/>
  <c r="BE173" i="26" s="1"/>
  <c r="BI171" i="26"/>
  <c r="BH171" i="26"/>
  <c r="BG171" i="26"/>
  <c r="BF171" i="26"/>
  <c r="T171" i="26"/>
  <c r="R171" i="26"/>
  <c r="P171" i="26"/>
  <c r="BK171" i="26"/>
  <c r="J171" i="26"/>
  <c r="BE171" i="26" s="1"/>
  <c r="BI168" i="26"/>
  <c r="BH168" i="26"/>
  <c r="BG168" i="26"/>
  <c r="BF168" i="26"/>
  <c r="T168" i="26"/>
  <c r="R168" i="26"/>
  <c r="P168" i="26"/>
  <c r="BK168" i="26"/>
  <c r="J168" i="26"/>
  <c r="BE168" i="26" s="1"/>
  <c r="BI166" i="26"/>
  <c r="BH166" i="26"/>
  <c r="BG166" i="26"/>
  <c r="BF166" i="26"/>
  <c r="T166" i="26"/>
  <c r="R166" i="26"/>
  <c r="P166" i="26"/>
  <c r="BK166" i="26"/>
  <c r="J166" i="26"/>
  <c r="BE166" i="26" s="1"/>
  <c r="BI164" i="26"/>
  <c r="BH164" i="26"/>
  <c r="BG164" i="26"/>
  <c r="BF164" i="26"/>
  <c r="T164" i="26"/>
  <c r="R164" i="26"/>
  <c r="P164" i="26"/>
  <c r="BK164" i="26"/>
  <c r="J164" i="26"/>
  <c r="BE164" i="26" s="1"/>
  <c r="BI161" i="26"/>
  <c r="BH161" i="26"/>
  <c r="BG161" i="26"/>
  <c r="BF161" i="26"/>
  <c r="T161" i="26"/>
  <c r="R161" i="26"/>
  <c r="P161" i="26"/>
  <c r="BK161" i="26"/>
  <c r="J161" i="26"/>
  <c r="BE161" i="26"/>
  <c r="BI158" i="26"/>
  <c r="BH158" i="26"/>
  <c r="BG158" i="26"/>
  <c r="BF158" i="26"/>
  <c r="T158" i="26"/>
  <c r="R158" i="26"/>
  <c r="P158" i="26"/>
  <c r="BK158" i="26"/>
  <c r="J158" i="26"/>
  <c r="BE158" i="26" s="1"/>
  <c r="BI155" i="26"/>
  <c r="BH155" i="26"/>
  <c r="BG155" i="26"/>
  <c r="BF155" i="26"/>
  <c r="T155" i="26"/>
  <c r="R155" i="26"/>
  <c r="P155" i="26"/>
  <c r="BK155" i="26"/>
  <c r="J155" i="26"/>
  <c r="BE155" i="26" s="1"/>
  <c r="BI151" i="26"/>
  <c r="BH151" i="26"/>
  <c r="BG151" i="26"/>
  <c r="BF151" i="26"/>
  <c r="T151" i="26"/>
  <c r="R151" i="26"/>
  <c r="P151" i="26"/>
  <c r="BK151" i="26"/>
  <c r="J151" i="26"/>
  <c r="BE151" i="26" s="1"/>
  <c r="BI149" i="26"/>
  <c r="BH149" i="26"/>
  <c r="BG149" i="26"/>
  <c r="BF149" i="26"/>
  <c r="T149" i="26"/>
  <c r="R149" i="26"/>
  <c r="P149" i="26"/>
  <c r="BK149" i="26"/>
  <c r="J149" i="26"/>
  <c r="BE149" i="26" s="1"/>
  <c r="BI147" i="26"/>
  <c r="BH147" i="26"/>
  <c r="BG147" i="26"/>
  <c r="BF147" i="26"/>
  <c r="T147" i="26"/>
  <c r="R147" i="26"/>
  <c r="P147" i="26"/>
  <c r="BK147" i="26"/>
  <c r="J147" i="26"/>
  <c r="BE147" i="26" s="1"/>
  <c r="BI145" i="26"/>
  <c r="BH145" i="26"/>
  <c r="BG145" i="26"/>
  <c r="BF145" i="26"/>
  <c r="T145" i="26"/>
  <c r="R145" i="26"/>
  <c r="P145" i="26"/>
  <c r="BK145" i="26"/>
  <c r="J145" i="26"/>
  <c r="BE145" i="26"/>
  <c r="BI142" i="26"/>
  <c r="BH142" i="26"/>
  <c r="BG142" i="26"/>
  <c r="BF142" i="26"/>
  <c r="T142" i="26"/>
  <c r="R142" i="26"/>
  <c r="P142" i="26"/>
  <c r="BK142" i="26"/>
  <c r="J142" i="26"/>
  <c r="BE142" i="26" s="1"/>
  <c r="BI140" i="26"/>
  <c r="BH140" i="26"/>
  <c r="BG140" i="26"/>
  <c r="BF140" i="26"/>
  <c r="T140" i="26"/>
  <c r="R140" i="26"/>
  <c r="P140" i="26"/>
  <c r="BK140" i="26"/>
  <c r="J140" i="26"/>
  <c r="BE140" i="26"/>
  <c r="BI137" i="26"/>
  <c r="BH137" i="26"/>
  <c r="BG137" i="26"/>
  <c r="BF137" i="26"/>
  <c r="T137" i="26"/>
  <c r="R137" i="26"/>
  <c r="P137" i="26"/>
  <c r="BK137" i="26"/>
  <c r="J137" i="26"/>
  <c r="BE137" i="26" s="1"/>
  <c r="BI134" i="26"/>
  <c r="BH134" i="26"/>
  <c r="BG134" i="26"/>
  <c r="BF134" i="26"/>
  <c r="T134" i="26"/>
  <c r="R134" i="26"/>
  <c r="P134" i="26"/>
  <c r="BK134" i="26"/>
  <c r="J134" i="26"/>
  <c r="BE134" i="26"/>
  <c r="BI132" i="26"/>
  <c r="BH132" i="26"/>
  <c r="BG132" i="26"/>
  <c r="BF132" i="26"/>
  <c r="T132" i="26"/>
  <c r="R132" i="26"/>
  <c r="P132" i="26"/>
  <c r="BK132" i="26"/>
  <c r="J132" i="26"/>
  <c r="BE132" i="26" s="1"/>
  <c r="BI129" i="26"/>
  <c r="BH129" i="26"/>
  <c r="BG129" i="26"/>
  <c r="BF129" i="26"/>
  <c r="T129" i="26"/>
  <c r="R129" i="26"/>
  <c r="P129" i="26"/>
  <c r="BK129" i="26"/>
  <c r="J129" i="26"/>
  <c r="BE129" i="26"/>
  <c r="BI125" i="26"/>
  <c r="BH125" i="26"/>
  <c r="BG125" i="26"/>
  <c r="BF125" i="26"/>
  <c r="T125" i="26"/>
  <c r="R125" i="26"/>
  <c r="P125" i="26"/>
  <c r="BK125" i="26"/>
  <c r="J125" i="26"/>
  <c r="BE125" i="26" s="1"/>
  <c r="BI120" i="26"/>
  <c r="BH120" i="26"/>
  <c r="BG120" i="26"/>
  <c r="BF120" i="26"/>
  <c r="T120" i="26"/>
  <c r="R120" i="26"/>
  <c r="P120" i="26"/>
  <c r="BK120" i="26"/>
  <c r="J120" i="26"/>
  <c r="BE120" i="26" s="1"/>
  <c r="BI117" i="26"/>
  <c r="BH117" i="26"/>
  <c r="BG117" i="26"/>
  <c r="BF117" i="26"/>
  <c r="T117" i="26"/>
  <c r="R117" i="26"/>
  <c r="P117" i="26"/>
  <c r="BK117" i="26"/>
  <c r="J117" i="26"/>
  <c r="BE117" i="26" s="1"/>
  <c r="BI114" i="26"/>
  <c r="BH114" i="26"/>
  <c r="BG114" i="26"/>
  <c r="BF114" i="26"/>
  <c r="T114" i="26"/>
  <c r="R114" i="26"/>
  <c r="P114" i="26"/>
  <c r="BK114" i="26"/>
  <c r="J114" i="26"/>
  <c r="BE114" i="26" s="1"/>
  <c r="BI111" i="26"/>
  <c r="BH111" i="26"/>
  <c r="BG111" i="26"/>
  <c r="BF111" i="26"/>
  <c r="T111" i="26"/>
  <c r="R111" i="26"/>
  <c r="P111" i="26"/>
  <c r="BK111" i="26"/>
  <c r="J111" i="26"/>
  <c r="BE111" i="26" s="1"/>
  <c r="BI108" i="26"/>
  <c r="BH108" i="26"/>
  <c r="BG108" i="26"/>
  <c r="BF108" i="26"/>
  <c r="T108" i="26"/>
  <c r="R108" i="26"/>
  <c r="P108" i="26"/>
  <c r="BK108" i="26"/>
  <c r="J108" i="26"/>
  <c r="BE108" i="26" s="1"/>
  <c r="BI105" i="26"/>
  <c r="BH105" i="26"/>
  <c r="BG105" i="26"/>
  <c r="BF105" i="26"/>
  <c r="T105" i="26"/>
  <c r="R105" i="26"/>
  <c r="P105" i="26"/>
  <c r="BK105" i="26"/>
  <c r="J105" i="26"/>
  <c r="BE105" i="26" s="1"/>
  <c r="BI102" i="26"/>
  <c r="BH102" i="26"/>
  <c r="BG102" i="26"/>
  <c r="BF102" i="26"/>
  <c r="T102" i="26"/>
  <c r="R102" i="26"/>
  <c r="P102" i="26"/>
  <c r="BK102" i="26"/>
  <c r="J102" i="26"/>
  <c r="BE102" i="26" s="1"/>
  <c r="J96" i="26"/>
  <c r="J95" i="26"/>
  <c r="F95" i="26"/>
  <c r="F93" i="26"/>
  <c r="E91" i="26"/>
  <c r="J59" i="26"/>
  <c r="J58" i="26"/>
  <c r="F58" i="26"/>
  <c r="F56" i="26"/>
  <c r="E54" i="26"/>
  <c r="J20" i="26"/>
  <c r="E20" i="26"/>
  <c r="F96" i="26" s="1"/>
  <c r="J19" i="26"/>
  <c r="J14" i="26"/>
  <c r="J93" i="26" s="1"/>
  <c r="J56" i="26"/>
  <c r="E7" i="26"/>
  <c r="J39" i="25"/>
  <c r="J38" i="25"/>
  <c r="AY83" i="1" s="1"/>
  <c r="J37" i="25"/>
  <c r="AX83" i="1"/>
  <c r="BI263" i="25"/>
  <c r="BH263" i="25"/>
  <c r="BG263" i="25"/>
  <c r="BF263" i="25"/>
  <c r="T263" i="25"/>
  <c r="T262" i="25" s="1"/>
  <c r="T261" i="25" s="1"/>
  <c r="R263" i="25"/>
  <c r="R262" i="25" s="1"/>
  <c r="R261" i="25" s="1"/>
  <c r="P263" i="25"/>
  <c r="P262" i="25"/>
  <c r="P261" i="25" s="1"/>
  <c r="BK263" i="25"/>
  <c r="BK262" i="25" s="1"/>
  <c r="BK261" i="25" s="1"/>
  <c r="J261" i="25" s="1"/>
  <c r="J73" i="25" s="1"/>
  <c r="J263" i="25"/>
  <c r="BE263" i="25"/>
  <c r="BI258" i="25"/>
  <c r="BH258" i="25"/>
  <c r="BG258" i="25"/>
  <c r="BF258" i="25"/>
  <c r="T258" i="25"/>
  <c r="R258" i="25"/>
  <c r="P258" i="25"/>
  <c r="BK258" i="25"/>
  <c r="J258" i="25"/>
  <c r="BE258" i="25" s="1"/>
  <c r="BI255" i="25"/>
  <c r="BH255" i="25"/>
  <c r="BG255" i="25"/>
  <c r="BF255" i="25"/>
  <c r="T255" i="25"/>
  <c r="R255" i="25"/>
  <c r="P255" i="25"/>
  <c r="BK255" i="25"/>
  <c r="J255" i="25"/>
  <c r="BE255" i="25"/>
  <c r="BI252" i="25"/>
  <c r="BH252" i="25"/>
  <c r="BG252" i="25"/>
  <c r="BF252" i="25"/>
  <c r="T252" i="25"/>
  <c r="R252" i="25"/>
  <c r="P252" i="25"/>
  <c r="BK252" i="25"/>
  <c r="J252" i="25"/>
  <c r="BE252" i="25" s="1"/>
  <c r="BI250" i="25"/>
  <c r="BH250" i="25"/>
  <c r="BG250" i="25"/>
  <c r="BF250" i="25"/>
  <c r="T250" i="25"/>
  <c r="R250" i="25"/>
  <c r="P250" i="25"/>
  <c r="BK250" i="25"/>
  <c r="J250" i="25"/>
  <c r="BE250" i="25"/>
  <c r="BI248" i="25"/>
  <c r="BH248" i="25"/>
  <c r="BG248" i="25"/>
  <c r="BF248" i="25"/>
  <c r="T248" i="25"/>
  <c r="R248" i="25"/>
  <c r="P248" i="25"/>
  <c r="BK248" i="25"/>
  <c r="J248" i="25"/>
  <c r="BE248" i="25" s="1"/>
  <c r="BI246" i="25"/>
  <c r="BH246" i="25"/>
  <c r="BG246" i="25"/>
  <c r="BF246" i="25"/>
  <c r="T246" i="25"/>
  <c r="R246" i="25"/>
  <c r="P246" i="25"/>
  <c r="BK246" i="25"/>
  <c r="J246" i="25"/>
  <c r="BE246" i="25" s="1"/>
  <c r="BI244" i="25"/>
  <c r="BH244" i="25"/>
  <c r="BG244" i="25"/>
  <c r="BF244" i="25"/>
  <c r="T244" i="25"/>
  <c r="R244" i="25"/>
  <c r="P244" i="25"/>
  <c r="BK244" i="25"/>
  <c r="J244" i="25"/>
  <c r="BE244" i="25" s="1"/>
  <c r="BI242" i="25"/>
  <c r="BH242" i="25"/>
  <c r="BG242" i="25"/>
  <c r="BF242" i="25"/>
  <c r="T242" i="25"/>
  <c r="R242" i="25"/>
  <c r="P242" i="25"/>
  <c r="BK242" i="25"/>
  <c r="J242" i="25"/>
  <c r="BE242" i="25" s="1"/>
  <c r="BI239" i="25"/>
  <c r="BH239" i="25"/>
  <c r="BG239" i="25"/>
  <c r="BF239" i="25"/>
  <c r="T239" i="25"/>
  <c r="R239" i="25"/>
  <c r="P239" i="25"/>
  <c r="BK239" i="25"/>
  <c r="J239" i="25"/>
  <c r="BE239" i="25" s="1"/>
  <c r="BI237" i="25"/>
  <c r="BH237" i="25"/>
  <c r="BG237" i="25"/>
  <c r="BF237" i="25"/>
  <c r="T237" i="25"/>
  <c r="R237" i="25"/>
  <c r="P237" i="25"/>
  <c r="BK237" i="25"/>
  <c r="J237" i="25"/>
  <c r="BE237" i="25" s="1"/>
  <c r="BI235" i="25"/>
  <c r="BH235" i="25"/>
  <c r="BG235" i="25"/>
  <c r="BF235" i="25"/>
  <c r="T235" i="25"/>
  <c r="R235" i="25"/>
  <c r="P235" i="25"/>
  <c r="BK235" i="25"/>
  <c r="BK234" i="25"/>
  <c r="BK233" i="25" s="1"/>
  <c r="J233" i="25" s="1"/>
  <c r="J71" i="25" s="1"/>
  <c r="J235" i="25"/>
  <c r="BE235" i="25" s="1"/>
  <c r="BI232" i="25"/>
  <c r="BH232" i="25"/>
  <c r="BG232" i="25"/>
  <c r="BF232" i="25"/>
  <c r="T232" i="25"/>
  <c r="R232" i="25"/>
  <c r="P232" i="25"/>
  <c r="BK232" i="25"/>
  <c r="J232" i="25"/>
  <c r="BE232" i="25" s="1"/>
  <c r="BI231" i="25"/>
  <c r="BH231" i="25"/>
  <c r="BG231" i="25"/>
  <c r="BF231" i="25"/>
  <c r="T231" i="25"/>
  <c r="R231" i="25"/>
  <c r="P231" i="25"/>
  <c r="BK231" i="25"/>
  <c r="J231" i="25"/>
  <c r="BE231" i="25" s="1"/>
  <c r="BI229" i="25"/>
  <c r="BH229" i="25"/>
  <c r="BG229" i="25"/>
  <c r="BF229" i="25"/>
  <c r="T229" i="25"/>
  <c r="R229" i="25"/>
  <c r="P229" i="25"/>
  <c r="BK229" i="25"/>
  <c r="J229" i="25"/>
  <c r="BE229" i="25" s="1"/>
  <c r="BI227" i="25"/>
  <c r="BH227" i="25"/>
  <c r="BG227" i="25"/>
  <c r="BF227" i="25"/>
  <c r="T227" i="25"/>
  <c r="R227" i="25"/>
  <c r="P227" i="25"/>
  <c r="P226" i="25" s="1"/>
  <c r="BK227" i="25"/>
  <c r="BK226" i="25" s="1"/>
  <c r="J226" i="25" s="1"/>
  <c r="J70" i="25" s="1"/>
  <c r="J227" i="25"/>
  <c r="BE227" i="25" s="1"/>
  <c r="BI223" i="25"/>
  <c r="BH223" i="25"/>
  <c r="BG223" i="25"/>
  <c r="BF223" i="25"/>
  <c r="T223" i="25"/>
  <c r="R223" i="25"/>
  <c r="P223" i="25"/>
  <c r="BK223" i="25"/>
  <c r="J223" i="25"/>
  <c r="BE223" i="25" s="1"/>
  <c r="BI220" i="25"/>
  <c r="BH220" i="25"/>
  <c r="BG220" i="25"/>
  <c r="BF220" i="25"/>
  <c r="T220" i="25"/>
  <c r="R220" i="25"/>
  <c r="P220" i="25"/>
  <c r="BK220" i="25"/>
  <c r="J220" i="25"/>
  <c r="BE220" i="25" s="1"/>
  <c r="BI217" i="25"/>
  <c r="BH217" i="25"/>
  <c r="BG217" i="25"/>
  <c r="BF217" i="25"/>
  <c r="T217" i="25"/>
  <c r="R217" i="25"/>
  <c r="P217" i="25"/>
  <c r="BK217" i="25"/>
  <c r="J217" i="25"/>
  <c r="BE217" i="25" s="1"/>
  <c r="BI214" i="25"/>
  <c r="BH214" i="25"/>
  <c r="BG214" i="25"/>
  <c r="BF214" i="25"/>
  <c r="T214" i="25"/>
  <c r="R214" i="25"/>
  <c r="P214" i="25"/>
  <c r="BK214" i="25"/>
  <c r="J214" i="25"/>
  <c r="BE214" i="25" s="1"/>
  <c r="BI211" i="25"/>
  <c r="BH211" i="25"/>
  <c r="BG211" i="25"/>
  <c r="BF211" i="25"/>
  <c r="T211" i="25"/>
  <c r="R211" i="25"/>
  <c r="P211" i="25"/>
  <c r="BK211" i="25"/>
  <c r="J211" i="25"/>
  <c r="BE211" i="25" s="1"/>
  <c r="BI208" i="25"/>
  <c r="BH208" i="25"/>
  <c r="BG208" i="25"/>
  <c r="BF208" i="25"/>
  <c r="T208" i="25"/>
  <c r="R208" i="25"/>
  <c r="P208" i="25"/>
  <c r="BK208" i="25"/>
  <c r="J208" i="25"/>
  <c r="BE208" i="25" s="1"/>
  <c r="BI205" i="25"/>
  <c r="BH205" i="25"/>
  <c r="BG205" i="25"/>
  <c r="BF205" i="25"/>
  <c r="T205" i="25"/>
  <c r="R205" i="25"/>
  <c r="P205" i="25"/>
  <c r="BK205" i="25"/>
  <c r="J205" i="25"/>
  <c r="BE205" i="25" s="1"/>
  <c r="BI203" i="25"/>
  <c r="BH203" i="25"/>
  <c r="BG203" i="25"/>
  <c r="BF203" i="25"/>
  <c r="T203" i="25"/>
  <c r="R203" i="25"/>
  <c r="P203" i="25"/>
  <c r="BK203" i="25"/>
  <c r="J203" i="25"/>
  <c r="BE203" i="25" s="1"/>
  <c r="BI200" i="25"/>
  <c r="BH200" i="25"/>
  <c r="BG200" i="25"/>
  <c r="BF200" i="25"/>
  <c r="T200" i="25"/>
  <c r="R200" i="25"/>
  <c r="P200" i="25"/>
  <c r="BK200" i="25"/>
  <c r="J200" i="25"/>
  <c r="BE200" i="25" s="1"/>
  <c r="BI197" i="25"/>
  <c r="BH197" i="25"/>
  <c r="BG197" i="25"/>
  <c r="BF197" i="25"/>
  <c r="T197" i="25"/>
  <c r="R197" i="25"/>
  <c r="P197" i="25"/>
  <c r="BK197" i="25"/>
  <c r="J197" i="25"/>
  <c r="BE197" i="25" s="1"/>
  <c r="BI195" i="25"/>
  <c r="BH195" i="25"/>
  <c r="BG195" i="25"/>
  <c r="BF195" i="25"/>
  <c r="T195" i="25"/>
  <c r="R195" i="25"/>
  <c r="P195" i="25"/>
  <c r="BK195" i="25"/>
  <c r="J195" i="25"/>
  <c r="BE195" i="25" s="1"/>
  <c r="BI193" i="25"/>
  <c r="BH193" i="25"/>
  <c r="BG193" i="25"/>
  <c r="BF193" i="25"/>
  <c r="T193" i="25"/>
  <c r="R193" i="25"/>
  <c r="P193" i="25"/>
  <c r="BK193" i="25"/>
  <c r="J193" i="25"/>
  <c r="BE193" i="25"/>
  <c r="BI191" i="25"/>
  <c r="BH191" i="25"/>
  <c r="BG191" i="25"/>
  <c r="BF191" i="25"/>
  <c r="T191" i="25"/>
  <c r="R191" i="25"/>
  <c r="P191" i="25"/>
  <c r="BK191" i="25"/>
  <c r="J191" i="25"/>
  <c r="BE191" i="25" s="1"/>
  <c r="BI188" i="25"/>
  <c r="BH188" i="25"/>
  <c r="BG188" i="25"/>
  <c r="BF188" i="25"/>
  <c r="T188" i="25"/>
  <c r="R188" i="25"/>
  <c r="P188" i="25"/>
  <c r="BK188" i="25"/>
  <c r="J188" i="25"/>
  <c r="BE188" i="25"/>
  <c r="BI186" i="25"/>
  <c r="BH186" i="25"/>
  <c r="BG186" i="25"/>
  <c r="BF186" i="25"/>
  <c r="T186" i="25"/>
  <c r="R186" i="25"/>
  <c r="P186" i="25"/>
  <c r="BK186" i="25"/>
  <c r="J186" i="25"/>
  <c r="BE186" i="25" s="1"/>
  <c r="BI184" i="25"/>
  <c r="BH184" i="25"/>
  <c r="BG184" i="25"/>
  <c r="BF184" i="25"/>
  <c r="T184" i="25"/>
  <c r="R184" i="25"/>
  <c r="P184" i="25"/>
  <c r="BK184" i="25"/>
  <c r="J184" i="25"/>
  <c r="BE184" i="25"/>
  <c r="BI182" i="25"/>
  <c r="BH182" i="25"/>
  <c r="BG182" i="25"/>
  <c r="BF182" i="25"/>
  <c r="T182" i="25"/>
  <c r="R182" i="25"/>
  <c r="P182" i="25"/>
  <c r="BK182" i="25"/>
  <c r="J182" i="25"/>
  <c r="BE182" i="25" s="1"/>
  <c r="BI180" i="25"/>
  <c r="BH180" i="25"/>
  <c r="BG180" i="25"/>
  <c r="BF180" i="25"/>
  <c r="T180" i="25"/>
  <c r="R180" i="25"/>
  <c r="P180" i="25"/>
  <c r="BK180" i="25"/>
  <c r="J180" i="25"/>
  <c r="BE180" i="25" s="1"/>
  <c r="BI179" i="25"/>
  <c r="BH179" i="25"/>
  <c r="BG179" i="25"/>
  <c r="BF179" i="25"/>
  <c r="T179" i="25"/>
  <c r="R179" i="25"/>
  <c r="P179" i="25"/>
  <c r="BK179" i="25"/>
  <c r="J179" i="25"/>
  <c r="BE179" i="25" s="1"/>
  <c r="BI175" i="25"/>
  <c r="BH175" i="25"/>
  <c r="BG175" i="25"/>
  <c r="BF175" i="25"/>
  <c r="T175" i="25"/>
  <c r="R175" i="25"/>
  <c r="P175" i="25"/>
  <c r="BK175" i="25"/>
  <c r="J175" i="25"/>
  <c r="BE175" i="25" s="1"/>
  <c r="BI172" i="25"/>
  <c r="BH172" i="25"/>
  <c r="BG172" i="25"/>
  <c r="BF172" i="25"/>
  <c r="T172" i="25"/>
  <c r="R172" i="25"/>
  <c r="R171" i="25" s="1"/>
  <c r="P172" i="25"/>
  <c r="P171" i="25" s="1"/>
  <c r="BK172" i="25"/>
  <c r="BK171" i="25" s="1"/>
  <c r="J171" i="25" s="1"/>
  <c r="J68" i="25" s="1"/>
  <c r="J172" i="25"/>
  <c r="BE172" i="25" s="1"/>
  <c r="BI168" i="25"/>
  <c r="BH168" i="25"/>
  <c r="BG168" i="25"/>
  <c r="BF168" i="25"/>
  <c r="T168" i="25"/>
  <c r="R168" i="25"/>
  <c r="P168" i="25"/>
  <c r="BK168" i="25"/>
  <c r="J168" i="25"/>
  <c r="BE168" i="25" s="1"/>
  <c r="BI165" i="25"/>
  <c r="BH165" i="25"/>
  <c r="BG165" i="25"/>
  <c r="BF165" i="25"/>
  <c r="T165" i="25"/>
  <c r="R165" i="25"/>
  <c r="P165" i="25"/>
  <c r="BK165" i="25"/>
  <c r="J165" i="25"/>
  <c r="BE165" i="25" s="1"/>
  <c r="BI162" i="25"/>
  <c r="BH162" i="25"/>
  <c r="BG162" i="25"/>
  <c r="BF162" i="25"/>
  <c r="T162" i="25"/>
  <c r="R162" i="25"/>
  <c r="P162" i="25"/>
  <c r="BK162" i="25"/>
  <c r="J162" i="25"/>
  <c r="BE162" i="25"/>
  <c r="BI159" i="25"/>
  <c r="BH159" i="25"/>
  <c r="BG159" i="25"/>
  <c r="BF159" i="25"/>
  <c r="T159" i="25"/>
  <c r="R159" i="25"/>
  <c r="P159" i="25"/>
  <c r="BK159" i="25"/>
  <c r="J159" i="25"/>
  <c r="BE159" i="25"/>
  <c r="BI156" i="25"/>
  <c r="BH156" i="25"/>
  <c r="BG156" i="25"/>
  <c r="BF156" i="25"/>
  <c r="T156" i="25"/>
  <c r="R156" i="25"/>
  <c r="P156" i="25"/>
  <c r="BK156" i="25"/>
  <c r="BK155" i="25" s="1"/>
  <c r="J155" i="25" s="1"/>
  <c r="J67" i="25" s="1"/>
  <c r="J156" i="25"/>
  <c r="BE156" i="25" s="1"/>
  <c r="BI152" i="25"/>
  <c r="BH152" i="25"/>
  <c r="BG152" i="25"/>
  <c r="BF152" i="25"/>
  <c r="T152" i="25"/>
  <c r="R152" i="25"/>
  <c r="P152" i="25"/>
  <c r="BK152" i="25"/>
  <c r="J152" i="25"/>
  <c r="BE152" i="25"/>
  <c r="BI149" i="25"/>
  <c r="BH149" i="25"/>
  <c r="BG149" i="25"/>
  <c r="BF149" i="25"/>
  <c r="T149" i="25"/>
  <c r="T148" i="25" s="1"/>
  <c r="R149" i="25"/>
  <c r="R148" i="25" s="1"/>
  <c r="P149" i="25"/>
  <c r="BK149" i="25"/>
  <c r="J149" i="25"/>
  <c r="BE149" i="25" s="1"/>
  <c r="BI145" i="25"/>
  <c r="BH145" i="25"/>
  <c r="BG145" i="25"/>
  <c r="BF145" i="25"/>
  <c r="T145" i="25"/>
  <c r="R145" i="25"/>
  <c r="P145" i="25"/>
  <c r="BK145" i="25"/>
  <c r="J145" i="25"/>
  <c r="BE145" i="25" s="1"/>
  <c r="BI143" i="25"/>
  <c r="BH143" i="25"/>
  <c r="BG143" i="25"/>
  <c r="BF143" i="25"/>
  <c r="T143" i="25"/>
  <c r="R143" i="25"/>
  <c r="P143" i="25"/>
  <c r="BK143" i="25"/>
  <c r="J143" i="25"/>
  <c r="BE143" i="25"/>
  <c r="BI141" i="25"/>
  <c r="BH141" i="25"/>
  <c r="BG141" i="25"/>
  <c r="BF141" i="25"/>
  <c r="T141" i="25"/>
  <c r="R141" i="25"/>
  <c r="P141" i="25"/>
  <c r="BK141" i="25"/>
  <c r="J141" i="25"/>
  <c r="BE141" i="25" s="1"/>
  <c r="BI138" i="25"/>
  <c r="BH138" i="25"/>
  <c r="BG138" i="25"/>
  <c r="BF138" i="25"/>
  <c r="T138" i="25"/>
  <c r="R138" i="25"/>
  <c r="P138" i="25"/>
  <c r="BK138" i="25"/>
  <c r="J138" i="25"/>
  <c r="BE138" i="25"/>
  <c r="BI136" i="25"/>
  <c r="BH136" i="25"/>
  <c r="BG136" i="25"/>
  <c r="BF136" i="25"/>
  <c r="T136" i="25"/>
  <c r="R136" i="25"/>
  <c r="P136" i="25"/>
  <c r="BK136" i="25"/>
  <c r="J136" i="25"/>
  <c r="BE136" i="25" s="1"/>
  <c r="BI133" i="25"/>
  <c r="BH133" i="25"/>
  <c r="BG133" i="25"/>
  <c r="BF133" i="25"/>
  <c r="T133" i="25"/>
  <c r="R133" i="25"/>
  <c r="P133" i="25"/>
  <c r="BK133" i="25"/>
  <c r="J133" i="25"/>
  <c r="BE133" i="25"/>
  <c r="BI130" i="25"/>
  <c r="BH130" i="25"/>
  <c r="BG130" i="25"/>
  <c r="BF130" i="25"/>
  <c r="T130" i="25"/>
  <c r="R130" i="25"/>
  <c r="P130" i="25"/>
  <c r="BK130" i="25"/>
  <c r="J130" i="25"/>
  <c r="BE130" i="25" s="1"/>
  <c r="BI128" i="25"/>
  <c r="BH128" i="25"/>
  <c r="BG128" i="25"/>
  <c r="BF128" i="25"/>
  <c r="T128" i="25"/>
  <c r="R128" i="25"/>
  <c r="P128" i="25"/>
  <c r="BK128" i="25"/>
  <c r="J128" i="25"/>
  <c r="BE128" i="25" s="1"/>
  <c r="BI123" i="25"/>
  <c r="BH123" i="25"/>
  <c r="BG123" i="25"/>
  <c r="BF123" i="25"/>
  <c r="T123" i="25"/>
  <c r="R123" i="25"/>
  <c r="P123" i="25"/>
  <c r="BK123" i="25"/>
  <c r="J123" i="25"/>
  <c r="BE123" i="25" s="1"/>
  <c r="BI119" i="25"/>
  <c r="BH119" i="25"/>
  <c r="BG119" i="25"/>
  <c r="BF119" i="25"/>
  <c r="T119" i="25"/>
  <c r="R119" i="25"/>
  <c r="P119" i="25"/>
  <c r="BK119" i="25"/>
  <c r="J119" i="25"/>
  <c r="BE119" i="25" s="1"/>
  <c r="BI114" i="25"/>
  <c r="BH114" i="25"/>
  <c r="BG114" i="25"/>
  <c r="BF114" i="25"/>
  <c r="T114" i="25"/>
  <c r="R114" i="25"/>
  <c r="P114" i="25"/>
  <c r="BK114" i="25"/>
  <c r="J114" i="25"/>
  <c r="BE114" i="25" s="1"/>
  <c r="BI111" i="25"/>
  <c r="BH111" i="25"/>
  <c r="BG111" i="25"/>
  <c r="BF111" i="25"/>
  <c r="T111" i="25"/>
  <c r="R111" i="25"/>
  <c r="P111" i="25"/>
  <c r="BK111" i="25"/>
  <c r="J111" i="25"/>
  <c r="BE111" i="25" s="1"/>
  <c r="BI108" i="25"/>
  <c r="BH108" i="25"/>
  <c r="BG108" i="25"/>
  <c r="BF108" i="25"/>
  <c r="T108" i="25"/>
  <c r="R108" i="25"/>
  <c r="P108" i="25"/>
  <c r="BK108" i="25"/>
  <c r="J108" i="25"/>
  <c r="BE108" i="25" s="1"/>
  <c r="BI105" i="25"/>
  <c r="BH105" i="25"/>
  <c r="BG105" i="25"/>
  <c r="BF105" i="25"/>
  <c r="T105" i="25"/>
  <c r="R105" i="25"/>
  <c r="P105" i="25"/>
  <c r="BK105" i="25"/>
  <c r="J105" i="25"/>
  <c r="BE105" i="25" s="1"/>
  <c r="BI102" i="25"/>
  <c r="BH102" i="25"/>
  <c r="BG102" i="25"/>
  <c r="BF102" i="25"/>
  <c r="T102" i="25"/>
  <c r="R102" i="25"/>
  <c r="P102" i="25"/>
  <c r="BK102" i="25"/>
  <c r="J102" i="25"/>
  <c r="BE102" i="25" s="1"/>
  <c r="BI99" i="25"/>
  <c r="BH99" i="25"/>
  <c r="BG99" i="25"/>
  <c r="BF99" i="25"/>
  <c r="T99" i="25"/>
  <c r="R99" i="25"/>
  <c r="P99" i="25"/>
  <c r="BK99" i="25"/>
  <c r="J99" i="25"/>
  <c r="BE99" i="25" s="1"/>
  <c r="J93" i="25"/>
  <c r="J92" i="25"/>
  <c r="F92" i="25"/>
  <c r="F90" i="25"/>
  <c r="E88" i="25"/>
  <c r="J59" i="25"/>
  <c r="J58" i="25"/>
  <c r="F58" i="25"/>
  <c r="F56" i="25"/>
  <c r="E54" i="25"/>
  <c r="J20" i="25"/>
  <c r="E20" i="25"/>
  <c r="J19" i="25"/>
  <c r="J14" i="25"/>
  <c r="J90" i="25" s="1"/>
  <c r="J56" i="25"/>
  <c r="E7" i="25"/>
  <c r="J39" i="24"/>
  <c r="J38" i="24"/>
  <c r="AY81" i="1" s="1"/>
  <c r="J37" i="24"/>
  <c r="AX81" i="1" s="1"/>
  <c r="BI272" i="24"/>
  <c r="BH272" i="24"/>
  <c r="BG272" i="24"/>
  <c r="BF272" i="24"/>
  <c r="T272" i="24"/>
  <c r="R272" i="24"/>
  <c r="P272" i="24"/>
  <c r="BK272" i="24"/>
  <c r="J272" i="24"/>
  <c r="BE272" i="24"/>
  <c r="BI270" i="24"/>
  <c r="BH270" i="24"/>
  <c r="BG270" i="24"/>
  <c r="BF270" i="24"/>
  <c r="T270" i="24"/>
  <c r="R270" i="24"/>
  <c r="P270" i="24"/>
  <c r="BK270" i="24"/>
  <c r="J270" i="24"/>
  <c r="BE270" i="24" s="1"/>
  <c r="BI268" i="24"/>
  <c r="BH268" i="24"/>
  <c r="BG268" i="24"/>
  <c r="BF268" i="24"/>
  <c r="T268" i="24"/>
  <c r="R268" i="24"/>
  <c r="P268" i="24"/>
  <c r="BK268" i="24"/>
  <c r="J268" i="24"/>
  <c r="BE268" i="24" s="1"/>
  <c r="BI266" i="24"/>
  <c r="BH266" i="24"/>
  <c r="BG266" i="24"/>
  <c r="BF266" i="24"/>
  <c r="T266" i="24"/>
  <c r="R266" i="24"/>
  <c r="P266" i="24"/>
  <c r="BK266" i="24"/>
  <c r="J266" i="24"/>
  <c r="BE266" i="24" s="1"/>
  <c r="BI264" i="24"/>
  <c r="BH264" i="24"/>
  <c r="BG264" i="24"/>
  <c r="BF264" i="24"/>
  <c r="T264" i="24"/>
  <c r="R264" i="24"/>
  <c r="P264" i="24"/>
  <c r="BK264" i="24"/>
  <c r="BK263" i="24" s="1"/>
  <c r="J264" i="24"/>
  <c r="BE264" i="24" s="1"/>
  <c r="BI261" i="24"/>
  <c r="BH261" i="24"/>
  <c r="BG261" i="24"/>
  <c r="BF261" i="24"/>
  <c r="T261" i="24"/>
  <c r="T260" i="24"/>
  <c r="R261" i="24"/>
  <c r="R260" i="24" s="1"/>
  <c r="P261" i="24"/>
  <c r="P260" i="24" s="1"/>
  <c r="BK261" i="24"/>
  <c r="BK260" i="24" s="1"/>
  <c r="J260" i="24" s="1"/>
  <c r="J73" i="24" s="1"/>
  <c r="J261" i="24"/>
  <c r="BE261" i="24" s="1"/>
  <c r="BI257" i="24"/>
  <c r="BH257" i="24"/>
  <c r="BG257" i="24"/>
  <c r="BF257" i="24"/>
  <c r="T257" i="24"/>
  <c r="R257" i="24"/>
  <c r="P257" i="24"/>
  <c r="BK257" i="24"/>
  <c r="J257" i="24"/>
  <c r="BE257" i="24" s="1"/>
  <c r="BI254" i="24"/>
  <c r="BH254" i="24"/>
  <c r="BG254" i="24"/>
  <c r="BF254" i="24"/>
  <c r="T254" i="24"/>
  <c r="R254" i="24"/>
  <c r="P254" i="24"/>
  <c r="BK254" i="24"/>
  <c r="J254" i="24"/>
  <c r="BE254" i="24" s="1"/>
  <c r="BI251" i="24"/>
  <c r="BH251" i="24"/>
  <c r="BG251" i="24"/>
  <c r="BF251" i="24"/>
  <c r="T251" i="24"/>
  <c r="R251" i="24"/>
  <c r="P251" i="24"/>
  <c r="BK251" i="24"/>
  <c r="J251" i="24"/>
  <c r="BE251" i="24" s="1"/>
  <c r="BI248" i="24"/>
  <c r="BH248" i="24"/>
  <c r="BG248" i="24"/>
  <c r="BF248" i="24"/>
  <c r="T248" i="24"/>
  <c r="R248" i="24"/>
  <c r="P248" i="24"/>
  <c r="BK248" i="24"/>
  <c r="J248" i="24"/>
  <c r="BE248" i="24"/>
  <c r="BI246" i="24"/>
  <c r="BH246" i="24"/>
  <c r="BG246" i="24"/>
  <c r="BF246" i="24"/>
  <c r="T246" i="24"/>
  <c r="R246" i="24"/>
  <c r="P246" i="24"/>
  <c r="P245" i="24" s="1"/>
  <c r="BK246" i="24"/>
  <c r="J246" i="24"/>
  <c r="BE246" i="24" s="1"/>
  <c r="BI244" i="24"/>
  <c r="BH244" i="24"/>
  <c r="BG244" i="24"/>
  <c r="BF244" i="24"/>
  <c r="T244" i="24"/>
  <c r="T242" i="24" s="1"/>
  <c r="R244" i="24"/>
  <c r="P244" i="24"/>
  <c r="P242" i="24" s="1"/>
  <c r="BK244" i="24"/>
  <c r="J244" i="24"/>
  <c r="BE244" i="24" s="1"/>
  <c r="BI243" i="24"/>
  <c r="BH243" i="24"/>
  <c r="BG243" i="24"/>
  <c r="BF243" i="24"/>
  <c r="T243" i="24"/>
  <c r="R243" i="24"/>
  <c r="R242" i="24" s="1"/>
  <c r="P243" i="24"/>
  <c r="BK243" i="24"/>
  <c r="BK242" i="24" s="1"/>
  <c r="J242" i="24" s="1"/>
  <c r="J71" i="24" s="1"/>
  <c r="J243" i="24"/>
  <c r="BE243" i="24" s="1"/>
  <c r="BI240" i="24"/>
  <c r="BH240" i="24"/>
  <c r="BG240" i="24"/>
  <c r="BF240" i="24"/>
  <c r="T240" i="24"/>
  <c r="R240" i="24"/>
  <c r="P240" i="24"/>
  <c r="BK240" i="24"/>
  <c r="J240" i="24"/>
  <c r="BE240" i="24"/>
  <c r="BI238" i="24"/>
  <c r="BH238" i="24"/>
  <c r="BG238" i="24"/>
  <c r="BF238" i="24"/>
  <c r="T238" i="24"/>
  <c r="R238" i="24"/>
  <c r="P238" i="24"/>
  <c r="BK238" i="24"/>
  <c r="J238" i="24"/>
  <c r="BE238" i="24" s="1"/>
  <c r="BI235" i="24"/>
  <c r="BH235" i="24"/>
  <c r="BG235" i="24"/>
  <c r="BF235" i="24"/>
  <c r="T235" i="24"/>
  <c r="R235" i="24"/>
  <c r="P235" i="24"/>
  <c r="BK235" i="24"/>
  <c r="J235" i="24"/>
  <c r="BE235" i="24"/>
  <c r="BI231" i="24"/>
  <c r="BH231" i="24"/>
  <c r="BG231" i="24"/>
  <c r="BF231" i="24"/>
  <c r="T231" i="24"/>
  <c r="R231" i="24"/>
  <c r="P231" i="24"/>
  <c r="BK231" i="24"/>
  <c r="J231" i="24"/>
  <c r="BE231" i="24" s="1"/>
  <c r="BI229" i="24"/>
  <c r="BH229" i="24"/>
  <c r="BG229" i="24"/>
  <c r="BF229" i="24"/>
  <c r="T229" i="24"/>
  <c r="R229" i="24"/>
  <c r="P229" i="24"/>
  <c r="BK229" i="24"/>
  <c r="J229" i="24"/>
  <c r="BE229" i="24"/>
  <c r="BI227" i="24"/>
  <c r="BH227" i="24"/>
  <c r="BG227" i="24"/>
  <c r="BF227" i="24"/>
  <c r="T227" i="24"/>
  <c r="R227" i="24"/>
  <c r="P227" i="24"/>
  <c r="BK227" i="24"/>
  <c r="J227" i="24"/>
  <c r="BE227" i="24" s="1"/>
  <c r="BI225" i="24"/>
  <c r="BH225" i="24"/>
  <c r="BG225" i="24"/>
  <c r="BF225" i="24"/>
  <c r="T225" i="24"/>
  <c r="R225" i="24"/>
  <c r="P225" i="24"/>
  <c r="BK225" i="24"/>
  <c r="J225" i="24"/>
  <c r="BE225" i="24" s="1"/>
  <c r="BI223" i="24"/>
  <c r="BH223" i="24"/>
  <c r="BG223" i="24"/>
  <c r="BF223" i="24"/>
  <c r="T223" i="24"/>
  <c r="R223" i="24"/>
  <c r="P223" i="24"/>
  <c r="BK223" i="24"/>
  <c r="J223" i="24"/>
  <c r="BE223" i="24" s="1"/>
  <c r="BI221" i="24"/>
  <c r="BH221" i="24"/>
  <c r="BG221" i="24"/>
  <c r="BF221" i="24"/>
  <c r="T221" i="24"/>
  <c r="R221" i="24"/>
  <c r="P221" i="24"/>
  <c r="BK221" i="24"/>
  <c r="J221" i="24"/>
  <c r="BE221" i="24" s="1"/>
  <c r="BI219" i="24"/>
  <c r="BH219" i="24"/>
  <c r="BG219" i="24"/>
  <c r="BF219" i="24"/>
  <c r="T219" i="24"/>
  <c r="R219" i="24"/>
  <c r="P219" i="24"/>
  <c r="BK219" i="24"/>
  <c r="J219" i="24"/>
  <c r="BE219" i="24" s="1"/>
  <c r="BI217" i="24"/>
  <c r="BH217" i="24"/>
  <c r="BG217" i="24"/>
  <c r="BF217" i="24"/>
  <c r="T217" i="24"/>
  <c r="R217" i="24"/>
  <c r="P217" i="24"/>
  <c r="BK217" i="24"/>
  <c r="J217" i="24"/>
  <c r="BE217" i="24" s="1"/>
  <c r="BI214" i="24"/>
  <c r="BH214" i="24"/>
  <c r="BG214" i="24"/>
  <c r="BF214" i="24"/>
  <c r="T214" i="24"/>
  <c r="R214" i="24"/>
  <c r="P214" i="24"/>
  <c r="BK214" i="24"/>
  <c r="J214" i="24"/>
  <c r="BE214" i="24" s="1"/>
  <c r="BI210" i="24"/>
  <c r="BH210" i="24"/>
  <c r="BG210" i="24"/>
  <c r="BF210" i="24"/>
  <c r="T210" i="24"/>
  <c r="R210" i="24"/>
  <c r="P210" i="24"/>
  <c r="BK210" i="24"/>
  <c r="J210" i="24"/>
  <c r="BE210" i="24" s="1"/>
  <c r="BI207" i="24"/>
  <c r="BH207" i="24"/>
  <c r="BG207" i="24"/>
  <c r="BF207" i="24"/>
  <c r="T207" i="24"/>
  <c r="R207" i="24"/>
  <c r="P207" i="24"/>
  <c r="P200" i="24" s="1"/>
  <c r="BK207" i="24"/>
  <c r="J207" i="24"/>
  <c r="BE207" i="24"/>
  <c r="BI204" i="24"/>
  <c r="BH204" i="24"/>
  <c r="BG204" i="24"/>
  <c r="BF204" i="24"/>
  <c r="T204" i="24"/>
  <c r="R204" i="24"/>
  <c r="P204" i="24"/>
  <c r="BK204" i="24"/>
  <c r="J204" i="24"/>
  <c r="BE204" i="24" s="1"/>
  <c r="BI201" i="24"/>
  <c r="BH201" i="24"/>
  <c r="BG201" i="24"/>
  <c r="BF201" i="24"/>
  <c r="T201" i="24"/>
  <c r="R201" i="24"/>
  <c r="P201" i="24"/>
  <c r="BK201" i="24"/>
  <c r="BK200" i="24" s="1"/>
  <c r="J200" i="24" s="1"/>
  <c r="J69" i="24" s="1"/>
  <c r="J201" i="24"/>
  <c r="BE201" i="24" s="1"/>
  <c r="BI199" i="24"/>
  <c r="BH199" i="24"/>
  <c r="BG199" i="24"/>
  <c r="BF199" i="24"/>
  <c r="T199" i="24"/>
  <c r="R199" i="24"/>
  <c r="P199" i="24"/>
  <c r="BK199" i="24"/>
  <c r="J199" i="24"/>
  <c r="BE199" i="24"/>
  <c r="BI197" i="24"/>
  <c r="BH197" i="24"/>
  <c r="BG197" i="24"/>
  <c r="BF197" i="24"/>
  <c r="T197" i="24"/>
  <c r="R197" i="24"/>
  <c r="P197" i="24"/>
  <c r="BK197" i="24"/>
  <c r="J197" i="24"/>
  <c r="BE197" i="24" s="1"/>
  <c r="BI195" i="24"/>
  <c r="BH195" i="24"/>
  <c r="BG195" i="24"/>
  <c r="BF195" i="24"/>
  <c r="T195" i="24"/>
  <c r="R195" i="24"/>
  <c r="P195" i="24"/>
  <c r="BK195" i="24"/>
  <c r="J195" i="24"/>
  <c r="BE195" i="24"/>
  <c r="BI193" i="24"/>
  <c r="BH193" i="24"/>
  <c r="BG193" i="24"/>
  <c r="BF193" i="24"/>
  <c r="T193" i="24"/>
  <c r="R193" i="24"/>
  <c r="P193" i="24"/>
  <c r="BK193" i="24"/>
  <c r="J193" i="24"/>
  <c r="BE193" i="24" s="1"/>
  <c r="BI192" i="24"/>
  <c r="BH192" i="24"/>
  <c r="BG192" i="24"/>
  <c r="BF192" i="24"/>
  <c r="T192" i="24"/>
  <c r="R192" i="24"/>
  <c r="P192" i="24"/>
  <c r="BK192" i="24"/>
  <c r="J192" i="24"/>
  <c r="BE192" i="24"/>
  <c r="BI190" i="24"/>
  <c r="BH190" i="24"/>
  <c r="BG190" i="24"/>
  <c r="BF190" i="24"/>
  <c r="T190" i="24"/>
  <c r="R190" i="24"/>
  <c r="P190" i="24"/>
  <c r="BK190" i="24"/>
  <c r="J190" i="24"/>
  <c r="BE190" i="24" s="1"/>
  <c r="BI188" i="24"/>
  <c r="BH188" i="24"/>
  <c r="BG188" i="24"/>
  <c r="BF188" i="24"/>
  <c r="T188" i="24"/>
  <c r="R188" i="24"/>
  <c r="P188" i="24"/>
  <c r="BK188" i="24"/>
  <c r="J188" i="24"/>
  <c r="BE188" i="24" s="1"/>
  <c r="BI186" i="24"/>
  <c r="BH186" i="24"/>
  <c r="BG186" i="24"/>
  <c r="BF186" i="24"/>
  <c r="T186" i="24"/>
  <c r="R186" i="24"/>
  <c r="P186" i="24"/>
  <c r="BK186" i="24"/>
  <c r="J186" i="24"/>
  <c r="BE186" i="24" s="1"/>
  <c r="BI184" i="24"/>
  <c r="BH184" i="24"/>
  <c r="BG184" i="24"/>
  <c r="BF184" i="24"/>
  <c r="T184" i="24"/>
  <c r="R184" i="24"/>
  <c r="P184" i="24"/>
  <c r="BK184" i="24"/>
  <c r="J184" i="24"/>
  <c r="BE184" i="24" s="1"/>
  <c r="BI181" i="24"/>
  <c r="BH181" i="24"/>
  <c r="BG181" i="24"/>
  <c r="BF181" i="24"/>
  <c r="T181" i="24"/>
  <c r="R181" i="24"/>
  <c r="P181" i="24"/>
  <c r="BK181" i="24"/>
  <c r="J181" i="24"/>
  <c r="BE181" i="24" s="1"/>
  <c r="BI174" i="24"/>
  <c r="BH174" i="24"/>
  <c r="BG174" i="24"/>
  <c r="BF174" i="24"/>
  <c r="T174" i="24"/>
  <c r="R174" i="24"/>
  <c r="P174" i="24"/>
  <c r="BK174" i="24"/>
  <c r="J174" i="24"/>
  <c r="BE174" i="24"/>
  <c r="BI170" i="24"/>
  <c r="BH170" i="24"/>
  <c r="BG170" i="24"/>
  <c r="BF170" i="24"/>
  <c r="T170" i="24"/>
  <c r="R170" i="24"/>
  <c r="P170" i="24"/>
  <c r="BK170" i="24"/>
  <c r="J170" i="24"/>
  <c r="BE170" i="24" s="1"/>
  <c r="BI163" i="24"/>
  <c r="BH163" i="24"/>
  <c r="BG163" i="24"/>
  <c r="BF163" i="24"/>
  <c r="T163" i="24"/>
  <c r="R163" i="24"/>
  <c r="P163" i="24"/>
  <c r="BK163" i="24"/>
  <c r="J163" i="24"/>
  <c r="BE163" i="24" s="1"/>
  <c r="BI161" i="24"/>
  <c r="BH161" i="24"/>
  <c r="BG161" i="24"/>
  <c r="BF161" i="24"/>
  <c r="T161" i="24"/>
  <c r="R161" i="24"/>
  <c r="P161" i="24"/>
  <c r="BK161" i="24"/>
  <c r="J161" i="24"/>
  <c r="BE161" i="24" s="1"/>
  <c r="BI159" i="24"/>
  <c r="BH159" i="24"/>
  <c r="BG159" i="24"/>
  <c r="BF159" i="24"/>
  <c r="T159" i="24"/>
  <c r="R159" i="24"/>
  <c r="P159" i="24"/>
  <c r="BK159" i="24"/>
  <c r="J159" i="24"/>
  <c r="BE159" i="24" s="1"/>
  <c r="BI157" i="24"/>
  <c r="BH157" i="24"/>
  <c r="BG157" i="24"/>
  <c r="BF157" i="24"/>
  <c r="T157" i="24"/>
  <c r="R157" i="24"/>
  <c r="P157" i="24"/>
  <c r="BK157" i="24"/>
  <c r="J157" i="24"/>
  <c r="BE157" i="24" s="1"/>
  <c r="BI155" i="24"/>
  <c r="BH155" i="24"/>
  <c r="BG155" i="24"/>
  <c r="BF155" i="24"/>
  <c r="T155" i="24"/>
  <c r="R155" i="24"/>
  <c r="P155" i="24"/>
  <c r="BK155" i="24"/>
  <c r="J155" i="24"/>
  <c r="BE155" i="24"/>
  <c r="BI153" i="24"/>
  <c r="BH153" i="24"/>
  <c r="BG153" i="24"/>
  <c r="BF153" i="24"/>
  <c r="T153" i="24"/>
  <c r="R153" i="24"/>
  <c r="P153" i="24"/>
  <c r="BK153" i="24"/>
  <c r="J153" i="24"/>
  <c r="BE153" i="24" s="1"/>
  <c r="BI151" i="24"/>
  <c r="BH151" i="24"/>
  <c r="BG151" i="24"/>
  <c r="BF151" i="24"/>
  <c r="T151" i="24"/>
  <c r="R151" i="24"/>
  <c r="P151" i="24"/>
  <c r="BK151" i="24"/>
  <c r="J151" i="24"/>
  <c r="BE151" i="24" s="1"/>
  <c r="BI149" i="24"/>
  <c r="BH149" i="24"/>
  <c r="BG149" i="24"/>
  <c r="BF149" i="24"/>
  <c r="T149" i="24"/>
  <c r="R149" i="24"/>
  <c r="P149" i="24"/>
  <c r="BK149" i="24"/>
  <c r="J149" i="24"/>
  <c r="BE149" i="24" s="1"/>
  <c r="BI146" i="24"/>
  <c r="BH146" i="24"/>
  <c r="BG146" i="24"/>
  <c r="BF146" i="24"/>
  <c r="T146" i="24"/>
  <c r="R146" i="24"/>
  <c r="P146" i="24"/>
  <c r="BK146" i="24"/>
  <c r="J146" i="24"/>
  <c r="BE146" i="24" s="1"/>
  <c r="BI143" i="24"/>
  <c r="BH143" i="24"/>
  <c r="BG143" i="24"/>
  <c r="BF143" i="24"/>
  <c r="T143" i="24"/>
  <c r="R143" i="24"/>
  <c r="P143" i="24"/>
  <c r="BK143" i="24"/>
  <c r="J143" i="24"/>
  <c r="BE143" i="24" s="1"/>
  <c r="BI141" i="24"/>
  <c r="BH141" i="24"/>
  <c r="BG141" i="24"/>
  <c r="BF141" i="24"/>
  <c r="T141" i="24"/>
  <c r="R141" i="24"/>
  <c r="P141" i="24"/>
  <c r="BK141" i="24"/>
  <c r="J141" i="24"/>
  <c r="BE141" i="24" s="1"/>
  <c r="BI136" i="24"/>
  <c r="BH136" i="24"/>
  <c r="BG136" i="24"/>
  <c r="BF136" i="24"/>
  <c r="T136" i="24"/>
  <c r="R136" i="24"/>
  <c r="P136" i="24"/>
  <c r="BK136" i="24"/>
  <c r="J136" i="24"/>
  <c r="BE136" i="24" s="1"/>
  <c r="BI132" i="24"/>
  <c r="BH132" i="24"/>
  <c r="BG132" i="24"/>
  <c r="BF132" i="24"/>
  <c r="T132" i="24"/>
  <c r="R132" i="24"/>
  <c r="P132" i="24"/>
  <c r="BK132" i="24"/>
  <c r="J132" i="24"/>
  <c r="BE132" i="24" s="1"/>
  <c r="BI128" i="24"/>
  <c r="BH128" i="24"/>
  <c r="BG128" i="24"/>
  <c r="BF128" i="24"/>
  <c r="T128" i="24"/>
  <c r="R128" i="24"/>
  <c r="P128" i="24"/>
  <c r="BK128" i="24"/>
  <c r="J128" i="24"/>
  <c r="BE128" i="24" s="1"/>
  <c r="BI125" i="24"/>
  <c r="BH125" i="24"/>
  <c r="BG125" i="24"/>
  <c r="BF125" i="24"/>
  <c r="T125" i="24"/>
  <c r="R125" i="24"/>
  <c r="P125" i="24"/>
  <c r="P124" i="24"/>
  <c r="BK125" i="24"/>
  <c r="J125" i="24"/>
  <c r="BE125" i="24" s="1"/>
  <c r="BI122" i="24"/>
  <c r="BH122" i="24"/>
  <c r="BG122" i="24"/>
  <c r="BF122" i="24"/>
  <c r="T122" i="24"/>
  <c r="R122" i="24"/>
  <c r="P122" i="24"/>
  <c r="BK122" i="24"/>
  <c r="J122" i="24"/>
  <c r="BE122" i="24" s="1"/>
  <c r="BI120" i="24"/>
  <c r="BH120" i="24"/>
  <c r="BG120" i="24"/>
  <c r="BF120" i="24"/>
  <c r="T120" i="24"/>
  <c r="R120" i="24"/>
  <c r="P120" i="24"/>
  <c r="BK120" i="24"/>
  <c r="J120" i="24"/>
  <c r="BE120" i="24" s="1"/>
  <c r="BI117" i="24"/>
  <c r="BH117" i="24"/>
  <c r="BG117" i="24"/>
  <c r="BF117" i="24"/>
  <c r="T117" i="24"/>
  <c r="R117" i="24"/>
  <c r="P117" i="24"/>
  <c r="BK117" i="24"/>
  <c r="J117" i="24"/>
  <c r="BE117" i="24"/>
  <c r="BI115" i="24"/>
  <c r="BH115" i="24"/>
  <c r="BG115" i="24"/>
  <c r="BF115" i="24"/>
  <c r="T115" i="24"/>
  <c r="R115" i="24"/>
  <c r="P115" i="24"/>
  <c r="BK115" i="24"/>
  <c r="J115" i="24"/>
  <c r="BE115" i="24" s="1"/>
  <c r="BI113" i="24"/>
  <c r="BH113" i="24"/>
  <c r="BG113" i="24"/>
  <c r="BF113" i="24"/>
  <c r="T113" i="24"/>
  <c r="R113" i="24"/>
  <c r="P113" i="24"/>
  <c r="BK113" i="24"/>
  <c r="J113" i="24"/>
  <c r="BE113" i="24"/>
  <c r="BI111" i="24"/>
  <c r="BH111" i="24"/>
  <c r="BG111" i="24"/>
  <c r="BF111" i="24"/>
  <c r="T111" i="24"/>
  <c r="R111" i="24"/>
  <c r="P111" i="24"/>
  <c r="BK111" i="24"/>
  <c r="J111" i="24"/>
  <c r="BE111" i="24" s="1"/>
  <c r="BI109" i="24"/>
  <c r="BH109" i="24"/>
  <c r="BG109" i="24"/>
  <c r="BF109" i="24"/>
  <c r="T109" i="24"/>
  <c r="R109" i="24"/>
  <c r="P109" i="24"/>
  <c r="BK109" i="24"/>
  <c r="J109" i="24"/>
  <c r="BE109" i="24"/>
  <c r="BI106" i="24"/>
  <c r="BH106" i="24"/>
  <c r="BG106" i="24"/>
  <c r="BF106" i="24"/>
  <c r="T106" i="24"/>
  <c r="R106" i="24"/>
  <c r="P106" i="24"/>
  <c r="BK106" i="24"/>
  <c r="J106" i="24"/>
  <c r="BE106" i="24" s="1"/>
  <c r="BI103" i="24"/>
  <c r="BH103" i="24"/>
  <c r="BG103" i="24"/>
  <c r="BF103" i="24"/>
  <c r="T103" i="24"/>
  <c r="R103" i="24"/>
  <c r="P103" i="24"/>
  <c r="BK103" i="24"/>
  <c r="J103" i="24"/>
  <c r="BE103" i="24"/>
  <c r="BI100" i="24"/>
  <c r="BH100" i="24"/>
  <c r="BG100" i="24"/>
  <c r="BF100" i="24"/>
  <c r="T100" i="24"/>
  <c r="R100" i="24"/>
  <c r="P100" i="24"/>
  <c r="P99" i="24"/>
  <c r="BK100" i="24"/>
  <c r="J100" i="24"/>
  <c r="BE100" i="24" s="1"/>
  <c r="J94" i="24"/>
  <c r="J93" i="24"/>
  <c r="F93" i="24"/>
  <c r="F91" i="24"/>
  <c r="E89" i="24"/>
  <c r="J59" i="24"/>
  <c r="J58" i="24"/>
  <c r="F58" i="24"/>
  <c r="F56" i="24"/>
  <c r="E54" i="24"/>
  <c r="J20" i="24"/>
  <c r="E20" i="24"/>
  <c r="F94" i="24" s="1"/>
  <c r="J19" i="24"/>
  <c r="J14" i="24"/>
  <c r="J91" i="24" s="1"/>
  <c r="E7" i="24"/>
  <c r="J39" i="23"/>
  <c r="J38" i="23"/>
  <c r="AY79" i="1" s="1"/>
  <c r="J37" i="23"/>
  <c r="AX79" i="1" s="1"/>
  <c r="BI377" i="23"/>
  <c r="BH377" i="23"/>
  <c r="BG377" i="23"/>
  <c r="BF377" i="23"/>
  <c r="T377" i="23"/>
  <c r="T376" i="23" s="1"/>
  <c r="R377" i="23"/>
  <c r="R376" i="23"/>
  <c r="P377" i="23"/>
  <c r="P376" i="23" s="1"/>
  <c r="BK377" i="23"/>
  <c r="BK376" i="23"/>
  <c r="J376" i="23" s="1"/>
  <c r="J80" i="23" s="1"/>
  <c r="J377" i="23"/>
  <c r="BE377" i="23" s="1"/>
  <c r="BI374" i="23"/>
  <c r="BH374" i="23"/>
  <c r="BG374" i="23"/>
  <c r="BF374" i="23"/>
  <c r="T374" i="23"/>
  <c r="T373" i="23" s="1"/>
  <c r="R374" i="23"/>
  <c r="R373" i="23" s="1"/>
  <c r="P374" i="23"/>
  <c r="P373" i="23" s="1"/>
  <c r="BK374" i="23"/>
  <c r="BK373" i="23" s="1"/>
  <c r="J373" i="23" s="1"/>
  <c r="J79" i="23" s="1"/>
  <c r="J374" i="23"/>
  <c r="BE374" i="23" s="1"/>
  <c r="BI371" i="23"/>
  <c r="BH371" i="23"/>
  <c r="BG371" i="23"/>
  <c r="BF371" i="23"/>
  <c r="T371" i="23"/>
  <c r="R371" i="23"/>
  <c r="P371" i="23"/>
  <c r="BK371" i="23"/>
  <c r="J371" i="23"/>
  <c r="BE371" i="23" s="1"/>
  <c r="BI368" i="23"/>
  <c r="BH368" i="23"/>
  <c r="BG368" i="23"/>
  <c r="BF368" i="23"/>
  <c r="T368" i="23"/>
  <c r="R368" i="23"/>
  <c r="P368" i="23"/>
  <c r="P367" i="23" s="1"/>
  <c r="BK368" i="23"/>
  <c r="BK367" i="23" s="1"/>
  <c r="J368" i="23"/>
  <c r="BE368" i="23" s="1"/>
  <c r="BI365" i="23"/>
  <c r="BH365" i="23"/>
  <c r="BG365" i="23"/>
  <c r="BF365" i="23"/>
  <c r="T365" i="23"/>
  <c r="R365" i="23"/>
  <c r="P365" i="23"/>
  <c r="BK365" i="23"/>
  <c r="J365" i="23"/>
  <c r="BE365" i="23" s="1"/>
  <c r="BI363" i="23"/>
  <c r="BH363" i="23"/>
  <c r="BG363" i="23"/>
  <c r="BF363" i="23"/>
  <c r="T363" i="23"/>
  <c r="R363" i="23"/>
  <c r="P363" i="23"/>
  <c r="BK363" i="23"/>
  <c r="J363" i="23"/>
  <c r="BE363" i="23" s="1"/>
  <c r="BI361" i="23"/>
  <c r="BH361" i="23"/>
  <c r="BG361" i="23"/>
  <c r="BF361" i="23"/>
  <c r="T361" i="23"/>
  <c r="R361" i="23"/>
  <c r="P361" i="23"/>
  <c r="BK361" i="23"/>
  <c r="J361" i="23"/>
  <c r="BE361" i="23" s="1"/>
  <c r="BI359" i="23"/>
  <c r="BH359" i="23"/>
  <c r="BG359" i="23"/>
  <c r="BF359" i="23"/>
  <c r="T359" i="23"/>
  <c r="R359" i="23"/>
  <c r="P359" i="23"/>
  <c r="BK359" i="23"/>
  <c r="J359" i="23"/>
  <c r="BE359" i="23" s="1"/>
  <c r="BI356" i="23"/>
  <c r="BH356" i="23"/>
  <c r="BG356" i="23"/>
  <c r="BF356" i="23"/>
  <c r="T356" i="23"/>
  <c r="R356" i="23"/>
  <c r="P356" i="23"/>
  <c r="BK356" i="23"/>
  <c r="J356" i="23"/>
  <c r="BE356" i="23" s="1"/>
  <c r="BI354" i="23"/>
  <c r="BH354" i="23"/>
  <c r="BG354" i="23"/>
  <c r="BF354" i="23"/>
  <c r="T354" i="23"/>
  <c r="R354" i="23"/>
  <c r="P354" i="23"/>
  <c r="BK354" i="23"/>
  <c r="J354" i="23"/>
  <c r="BE354" i="23" s="1"/>
  <c r="BI350" i="23"/>
  <c r="BH350" i="23"/>
  <c r="BG350" i="23"/>
  <c r="BF350" i="23"/>
  <c r="T350" i="23"/>
  <c r="R350" i="23"/>
  <c r="P350" i="23"/>
  <c r="BK350" i="23"/>
  <c r="J350" i="23"/>
  <c r="BE350" i="23" s="1"/>
  <c r="BI346" i="23"/>
  <c r="BH346" i="23"/>
  <c r="BG346" i="23"/>
  <c r="BF346" i="23"/>
  <c r="T346" i="23"/>
  <c r="R346" i="23"/>
  <c r="P346" i="23"/>
  <c r="BK346" i="23"/>
  <c r="J346" i="23"/>
  <c r="BE346" i="23"/>
  <c r="BI342" i="23"/>
  <c r="BH342" i="23"/>
  <c r="BG342" i="23"/>
  <c r="BF342" i="23"/>
  <c r="T342" i="23"/>
  <c r="R342" i="23"/>
  <c r="P342" i="23"/>
  <c r="BK342" i="23"/>
  <c r="J342" i="23"/>
  <c r="BE342" i="23" s="1"/>
  <c r="BI338" i="23"/>
  <c r="BH338" i="23"/>
  <c r="BG338" i="23"/>
  <c r="BF338" i="23"/>
  <c r="T338" i="23"/>
  <c r="R338" i="23"/>
  <c r="P338" i="23"/>
  <c r="BK338" i="23"/>
  <c r="J338" i="23"/>
  <c r="BE338" i="23"/>
  <c r="BI334" i="23"/>
  <c r="BH334" i="23"/>
  <c r="BG334" i="23"/>
  <c r="BF334" i="23"/>
  <c r="T334" i="23"/>
  <c r="R334" i="23"/>
  <c r="P334" i="23"/>
  <c r="BK334" i="23"/>
  <c r="J334" i="23"/>
  <c r="BE334" i="23" s="1"/>
  <c r="BI329" i="23"/>
  <c r="BH329" i="23"/>
  <c r="BG329" i="23"/>
  <c r="BF329" i="23"/>
  <c r="T329" i="23"/>
  <c r="R329" i="23"/>
  <c r="P329" i="23"/>
  <c r="BK329" i="23"/>
  <c r="J329" i="23"/>
  <c r="BE329" i="23" s="1"/>
  <c r="BI327" i="23"/>
  <c r="BH327" i="23"/>
  <c r="BG327" i="23"/>
  <c r="BF327" i="23"/>
  <c r="T327" i="23"/>
  <c r="R327" i="23"/>
  <c r="P327" i="23"/>
  <c r="BK327" i="23"/>
  <c r="J327" i="23"/>
  <c r="BE327" i="23" s="1"/>
  <c r="BI325" i="23"/>
  <c r="BH325" i="23"/>
  <c r="BG325" i="23"/>
  <c r="BF325" i="23"/>
  <c r="T325" i="23"/>
  <c r="R325" i="23"/>
  <c r="P325" i="23"/>
  <c r="BK325" i="23"/>
  <c r="J325" i="23"/>
  <c r="BE325" i="23" s="1"/>
  <c r="BI323" i="23"/>
  <c r="BH323" i="23"/>
  <c r="BG323" i="23"/>
  <c r="BF323" i="23"/>
  <c r="T323" i="23"/>
  <c r="R323" i="23"/>
  <c r="P323" i="23"/>
  <c r="BK323" i="23"/>
  <c r="J323" i="23"/>
  <c r="BE323" i="23" s="1"/>
  <c r="BI321" i="23"/>
  <c r="BH321" i="23"/>
  <c r="BG321" i="23"/>
  <c r="BF321" i="23"/>
  <c r="T321" i="23"/>
  <c r="R321" i="23"/>
  <c r="P321" i="23"/>
  <c r="BK321" i="23"/>
  <c r="J321" i="23"/>
  <c r="BE321" i="23" s="1"/>
  <c r="BI318" i="23"/>
  <c r="BH318" i="23"/>
  <c r="BG318" i="23"/>
  <c r="BF318" i="23"/>
  <c r="T318" i="23"/>
  <c r="T317" i="23" s="1"/>
  <c r="R318" i="23"/>
  <c r="R317" i="23" s="1"/>
  <c r="P318" i="23"/>
  <c r="P317" i="23"/>
  <c r="BK318" i="23"/>
  <c r="BK317" i="23" s="1"/>
  <c r="J317" i="23" s="1"/>
  <c r="J74" i="23" s="1"/>
  <c r="J318" i="23"/>
  <c r="BE318" i="23" s="1"/>
  <c r="BI314" i="23"/>
  <c r="BH314" i="23"/>
  <c r="BG314" i="23"/>
  <c r="BF314" i="23"/>
  <c r="T314" i="23"/>
  <c r="R314" i="23"/>
  <c r="P314" i="23"/>
  <c r="BK314" i="23"/>
  <c r="J314" i="23"/>
  <c r="BE314" i="23"/>
  <c r="BI311" i="23"/>
  <c r="BH311" i="23"/>
  <c r="BG311" i="23"/>
  <c r="BF311" i="23"/>
  <c r="T311" i="23"/>
  <c r="R311" i="23"/>
  <c r="P311" i="23"/>
  <c r="BK311" i="23"/>
  <c r="J311" i="23"/>
  <c r="BE311" i="23"/>
  <c r="BI309" i="23"/>
  <c r="BH309" i="23"/>
  <c r="BG309" i="23"/>
  <c r="BF309" i="23"/>
  <c r="T309" i="23"/>
  <c r="R309" i="23"/>
  <c r="P309" i="23"/>
  <c r="BK309" i="23"/>
  <c r="J309" i="23"/>
  <c r="BE309" i="23"/>
  <c r="BI307" i="23"/>
  <c r="BH307" i="23"/>
  <c r="BG307" i="23"/>
  <c r="BF307" i="23"/>
  <c r="T307" i="23"/>
  <c r="R307" i="23"/>
  <c r="P307" i="23"/>
  <c r="BK307" i="23"/>
  <c r="J307" i="23"/>
  <c r="BE307" i="23" s="1"/>
  <c r="BI305" i="23"/>
  <c r="BH305" i="23"/>
  <c r="BG305" i="23"/>
  <c r="BF305" i="23"/>
  <c r="T305" i="23"/>
  <c r="R305" i="23"/>
  <c r="P305" i="23"/>
  <c r="BK305" i="23"/>
  <c r="J305" i="23"/>
  <c r="BE305" i="23"/>
  <c r="BI303" i="23"/>
  <c r="BH303" i="23"/>
  <c r="BG303" i="23"/>
  <c r="BF303" i="23"/>
  <c r="T303" i="23"/>
  <c r="R303" i="23"/>
  <c r="P303" i="23"/>
  <c r="BK303" i="23"/>
  <c r="J303" i="23"/>
  <c r="BE303" i="23" s="1"/>
  <c r="BI301" i="23"/>
  <c r="BH301" i="23"/>
  <c r="BG301" i="23"/>
  <c r="BF301" i="23"/>
  <c r="T301" i="23"/>
  <c r="R301" i="23"/>
  <c r="P301" i="23"/>
  <c r="P298" i="23" s="1"/>
  <c r="BK301" i="23"/>
  <c r="J301" i="23"/>
  <c r="BE301" i="23"/>
  <c r="BI300" i="23"/>
  <c r="BH300" i="23"/>
  <c r="BG300" i="23"/>
  <c r="BF300" i="23"/>
  <c r="T300" i="23"/>
  <c r="R300" i="23"/>
  <c r="P300" i="23"/>
  <c r="BK300" i="23"/>
  <c r="J300" i="23"/>
  <c r="BE300" i="23" s="1"/>
  <c r="BI299" i="23"/>
  <c r="BH299" i="23"/>
  <c r="BG299" i="23"/>
  <c r="BF299" i="23"/>
  <c r="T299" i="23"/>
  <c r="R299" i="23"/>
  <c r="R298" i="23" s="1"/>
  <c r="P299" i="23"/>
  <c r="BK299" i="23"/>
  <c r="BK298" i="23" s="1"/>
  <c r="J298" i="23" s="1"/>
  <c r="J72" i="23" s="1"/>
  <c r="J299" i="23"/>
  <c r="BE299" i="23" s="1"/>
  <c r="BI295" i="23"/>
  <c r="BH295" i="23"/>
  <c r="BG295" i="23"/>
  <c r="BF295" i="23"/>
  <c r="T295" i="23"/>
  <c r="R295" i="23"/>
  <c r="P295" i="23"/>
  <c r="BK295" i="23"/>
  <c r="J295" i="23"/>
  <c r="BE295" i="23" s="1"/>
  <c r="BI292" i="23"/>
  <c r="BH292" i="23"/>
  <c r="BG292" i="23"/>
  <c r="BF292" i="23"/>
  <c r="T292" i="23"/>
  <c r="R292" i="23"/>
  <c r="P292" i="23"/>
  <c r="BK292" i="23"/>
  <c r="J292" i="23"/>
  <c r="BE292" i="23" s="1"/>
  <c r="BI289" i="23"/>
  <c r="BH289" i="23"/>
  <c r="BG289" i="23"/>
  <c r="BF289" i="23"/>
  <c r="T289" i="23"/>
  <c r="R289" i="23"/>
  <c r="P289" i="23"/>
  <c r="BK289" i="23"/>
  <c r="J289" i="23"/>
  <c r="BE289" i="23" s="1"/>
  <c r="BI287" i="23"/>
  <c r="BH287" i="23"/>
  <c r="BG287" i="23"/>
  <c r="BF287" i="23"/>
  <c r="T287" i="23"/>
  <c r="R287" i="23"/>
  <c r="P287" i="23"/>
  <c r="BK287" i="23"/>
  <c r="J287" i="23"/>
  <c r="BE287" i="23"/>
  <c r="BI285" i="23"/>
  <c r="BH285" i="23"/>
  <c r="BG285" i="23"/>
  <c r="BF285" i="23"/>
  <c r="T285" i="23"/>
  <c r="R285" i="23"/>
  <c r="P285" i="23"/>
  <c r="BK285" i="23"/>
  <c r="J285" i="23"/>
  <c r="BE285" i="23" s="1"/>
  <c r="BI283" i="23"/>
  <c r="BH283" i="23"/>
  <c r="BG283" i="23"/>
  <c r="BF283" i="23"/>
  <c r="T283" i="23"/>
  <c r="R283" i="23"/>
  <c r="P283" i="23"/>
  <c r="BK283" i="23"/>
  <c r="J283" i="23"/>
  <c r="BE283" i="23" s="1"/>
  <c r="BI281" i="23"/>
  <c r="BH281" i="23"/>
  <c r="BG281" i="23"/>
  <c r="BF281" i="23"/>
  <c r="T281" i="23"/>
  <c r="R281" i="23"/>
  <c r="P281" i="23"/>
  <c r="BK281" i="23"/>
  <c r="J281" i="23"/>
  <c r="BE281" i="23" s="1"/>
  <c r="BI278" i="23"/>
  <c r="BH278" i="23"/>
  <c r="BG278" i="23"/>
  <c r="BF278" i="23"/>
  <c r="T278" i="23"/>
  <c r="R278" i="23"/>
  <c r="P278" i="23"/>
  <c r="BK278" i="23"/>
  <c r="J278" i="23"/>
  <c r="BE278" i="23"/>
  <c r="BI275" i="23"/>
  <c r="BH275" i="23"/>
  <c r="BG275" i="23"/>
  <c r="BF275" i="23"/>
  <c r="T275" i="23"/>
  <c r="R275" i="23"/>
  <c r="P275" i="23"/>
  <c r="BK275" i="23"/>
  <c r="J275" i="23"/>
  <c r="BE275" i="23" s="1"/>
  <c r="BI273" i="23"/>
  <c r="BH273" i="23"/>
  <c r="BG273" i="23"/>
  <c r="BF273" i="23"/>
  <c r="T273" i="23"/>
  <c r="R273" i="23"/>
  <c r="P273" i="23"/>
  <c r="BK273" i="23"/>
  <c r="J273" i="23"/>
  <c r="BE273" i="23"/>
  <c r="BI271" i="23"/>
  <c r="BH271" i="23"/>
  <c r="BG271" i="23"/>
  <c r="BF271" i="23"/>
  <c r="T271" i="23"/>
  <c r="R271" i="23"/>
  <c r="P271" i="23"/>
  <c r="BK271" i="23"/>
  <c r="J271" i="23"/>
  <c r="BE271" i="23" s="1"/>
  <c r="BI268" i="23"/>
  <c r="BH268" i="23"/>
  <c r="BG268" i="23"/>
  <c r="BF268" i="23"/>
  <c r="T268" i="23"/>
  <c r="R268" i="23"/>
  <c r="P268" i="23"/>
  <c r="BK268" i="23"/>
  <c r="J268" i="23"/>
  <c r="BE268" i="23"/>
  <c r="BI264" i="23"/>
  <c r="BH264" i="23"/>
  <c r="BG264" i="23"/>
  <c r="BF264" i="23"/>
  <c r="T264" i="23"/>
  <c r="R264" i="23"/>
  <c r="P264" i="23"/>
  <c r="BK264" i="23"/>
  <c r="J264" i="23"/>
  <c r="BE264" i="23" s="1"/>
  <c r="BI259" i="23"/>
  <c r="BH259" i="23"/>
  <c r="BG259" i="23"/>
  <c r="BF259" i="23"/>
  <c r="T259" i="23"/>
  <c r="R259" i="23"/>
  <c r="P259" i="23"/>
  <c r="BK259" i="23"/>
  <c r="J259" i="23"/>
  <c r="BE259" i="23"/>
  <c r="BI256" i="23"/>
  <c r="BH256" i="23"/>
  <c r="BG256" i="23"/>
  <c r="BF256" i="23"/>
  <c r="T256" i="23"/>
  <c r="R256" i="23"/>
  <c r="P256" i="23"/>
  <c r="BK256" i="23"/>
  <c r="J256" i="23"/>
  <c r="BE256" i="23" s="1"/>
  <c r="BI254" i="23"/>
  <c r="BH254" i="23"/>
  <c r="BG254" i="23"/>
  <c r="BF254" i="23"/>
  <c r="T254" i="23"/>
  <c r="R254" i="23"/>
  <c r="P254" i="23"/>
  <c r="BK254" i="23"/>
  <c r="J254" i="23"/>
  <c r="BE254" i="23" s="1"/>
  <c r="BI252" i="23"/>
  <c r="BH252" i="23"/>
  <c r="BG252" i="23"/>
  <c r="BF252" i="23"/>
  <c r="T252" i="23"/>
  <c r="R252" i="23"/>
  <c r="P252" i="23"/>
  <c r="BK252" i="23"/>
  <c r="J252" i="23"/>
  <c r="BE252" i="23" s="1"/>
  <c r="BI250" i="23"/>
  <c r="BH250" i="23"/>
  <c r="BG250" i="23"/>
  <c r="BF250" i="23"/>
  <c r="T250" i="23"/>
  <c r="R250" i="23"/>
  <c r="P250" i="23"/>
  <c r="BK250" i="23"/>
  <c r="J250" i="23"/>
  <c r="BE250" i="23" s="1"/>
  <c r="BI248" i="23"/>
  <c r="BH248" i="23"/>
  <c r="BG248" i="23"/>
  <c r="BF248" i="23"/>
  <c r="T248" i="23"/>
  <c r="R248" i="23"/>
  <c r="P248" i="23"/>
  <c r="BK248" i="23"/>
  <c r="J248" i="23"/>
  <c r="BE248" i="23" s="1"/>
  <c r="BI246" i="23"/>
  <c r="BH246" i="23"/>
  <c r="BG246" i="23"/>
  <c r="BF246" i="23"/>
  <c r="T246" i="23"/>
  <c r="R246" i="23"/>
  <c r="P246" i="23"/>
  <c r="BK246" i="23"/>
  <c r="J246" i="23"/>
  <c r="BE246" i="23" s="1"/>
  <c r="BI243" i="23"/>
  <c r="BH243" i="23"/>
  <c r="BG243" i="23"/>
  <c r="BF243" i="23"/>
  <c r="T243" i="23"/>
  <c r="R243" i="23"/>
  <c r="P243" i="23"/>
  <c r="BK243" i="23"/>
  <c r="J243" i="23"/>
  <c r="BE243" i="23" s="1"/>
  <c r="BI241" i="23"/>
  <c r="BH241" i="23"/>
  <c r="BG241" i="23"/>
  <c r="BF241" i="23"/>
  <c r="T241" i="23"/>
  <c r="R241" i="23"/>
  <c r="P241" i="23"/>
  <c r="BK241" i="23"/>
  <c r="J241" i="23"/>
  <c r="BE241" i="23" s="1"/>
  <c r="BI239" i="23"/>
  <c r="BH239" i="23"/>
  <c r="BG239" i="23"/>
  <c r="BF239" i="23"/>
  <c r="T239" i="23"/>
  <c r="R239" i="23"/>
  <c r="P239" i="23"/>
  <c r="BK239" i="23"/>
  <c r="J239" i="23"/>
  <c r="BE239" i="23" s="1"/>
  <c r="BI237" i="23"/>
  <c r="BH237" i="23"/>
  <c r="BG237" i="23"/>
  <c r="BF237" i="23"/>
  <c r="T237" i="23"/>
  <c r="R237" i="23"/>
  <c r="P237" i="23"/>
  <c r="BK237" i="23"/>
  <c r="J237" i="23"/>
  <c r="BE237" i="23" s="1"/>
  <c r="BI235" i="23"/>
  <c r="BH235" i="23"/>
  <c r="BG235" i="23"/>
  <c r="BF235" i="23"/>
  <c r="T235" i="23"/>
  <c r="R235" i="23"/>
  <c r="P235" i="23"/>
  <c r="BK235" i="23"/>
  <c r="J235" i="23"/>
  <c r="BE235" i="23" s="1"/>
  <c r="BI233" i="23"/>
  <c r="BH233" i="23"/>
  <c r="BG233" i="23"/>
  <c r="BF233" i="23"/>
  <c r="T233" i="23"/>
  <c r="R233" i="23"/>
  <c r="P233" i="23"/>
  <c r="BK233" i="23"/>
  <c r="J233" i="23"/>
  <c r="BE233" i="23"/>
  <c r="BI230" i="23"/>
  <c r="BH230" i="23"/>
  <c r="BG230" i="23"/>
  <c r="BF230" i="23"/>
  <c r="T230" i="23"/>
  <c r="R230" i="23"/>
  <c r="P230" i="23"/>
  <c r="BK230" i="23"/>
  <c r="J230" i="23"/>
  <c r="BE230" i="23" s="1"/>
  <c r="BI227" i="23"/>
  <c r="BH227" i="23"/>
  <c r="BG227" i="23"/>
  <c r="BF227" i="23"/>
  <c r="T227" i="23"/>
  <c r="R227" i="23"/>
  <c r="P227" i="23"/>
  <c r="P226" i="23" s="1"/>
  <c r="BK227" i="23"/>
  <c r="J227" i="23"/>
  <c r="BE227" i="23" s="1"/>
  <c r="BI223" i="23"/>
  <c r="BH223" i="23"/>
  <c r="BG223" i="23"/>
  <c r="BF223" i="23"/>
  <c r="T223" i="23"/>
  <c r="R223" i="23"/>
  <c r="P223" i="23"/>
  <c r="BK223" i="23"/>
  <c r="J223" i="23"/>
  <c r="BE223" i="23" s="1"/>
  <c r="BI218" i="23"/>
  <c r="BH218" i="23"/>
  <c r="BG218" i="23"/>
  <c r="BF218" i="23"/>
  <c r="T218" i="23"/>
  <c r="T217" i="23" s="1"/>
  <c r="R218" i="23"/>
  <c r="P218" i="23"/>
  <c r="P217" i="23" s="1"/>
  <c r="BK218" i="23"/>
  <c r="J218" i="23"/>
  <c r="BE218" i="23" s="1"/>
  <c r="BI216" i="23"/>
  <c r="BH216" i="23"/>
  <c r="BG216" i="23"/>
  <c r="BF216" i="23"/>
  <c r="T216" i="23"/>
  <c r="R216" i="23"/>
  <c r="P216" i="23"/>
  <c r="BK216" i="23"/>
  <c r="BK213" i="23" s="1"/>
  <c r="J213" i="23" s="1"/>
  <c r="J69" i="23" s="1"/>
  <c r="J216" i="23"/>
  <c r="BE216" i="23" s="1"/>
  <c r="BI214" i="23"/>
  <c r="BH214" i="23"/>
  <c r="BG214" i="23"/>
  <c r="BF214" i="23"/>
  <c r="T214" i="23"/>
  <c r="T213" i="23"/>
  <c r="R214" i="23"/>
  <c r="R213" i="23" s="1"/>
  <c r="P214" i="23"/>
  <c r="P213" i="23" s="1"/>
  <c r="BK214" i="23"/>
  <c r="J214" i="23"/>
  <c r="BE214" i="23" s="1"/>
  <c r="BI210" i="23"/>
  <c r="BH210" i="23"/>
  <c r="BG210" i="23"/>
  <c r="BF210" i="23"/>
  <c r="T210" i="23"/>
  <c r="R210" i="23"/>
  <c r="P210" i="23"/>
  <c r="BK210" i="23"/>
  <c r="J210" i="23"/>
  <c r="BE210" i="23"/>
  <c r="BI207" i="23"/>
  <c r="BH207" i="23"/>
  <c r="BG207" i="23"/>
  <c r="BF207" i="23"/>
  <c r="T207" i="23"/>
  <c r="R207" i="23"/>
  <c r="P207" i="23"/>
  <c r="BK207" i="23"/>
  <c r="J207" i="23"/>
  <c r="BE207" i="23"/>
  <c r="BI205" i="23"/>
  <c r="BH205" i="23"/>
  <c r="BG205" i="23"/>
  <c r="BF205" i="23"/>
  <c r="T205" i="23"/>
  <c r="R205" i="23"/>
  <c r="P205" i="23"/>
  <c r="BK205" i="23"/>
  <c r="J205" i="23"/>
  <c r="BE205" i="23" s="1"/>
  <c r="BI201" i="23"/>
  <c r="BH201" i="23"/>
  <c r="BG201" i="23"/>
  <c r="BF201" i="23"/>
  <c r="T201" i="23"/>
  <c r="R201" i="23"/>
  <c r="P201" i="23"/>
  <c r="BK201" i="23"/>
  <c r="J201" i="23"/>
  <c r="BE201" i="23" s="1"/>
  <c r="BI196" i="23"/>
  <c r="BH196" i="23"/>
  <c r="BG196" i="23"/>
  <c r="BF196" i="23"/>
  <c r="T196" i="23"/>
  <c r="R196" i="23"/>
  <c r="P196" i="23"/>
  <c r="BK196" i="23"/>
  <c r="J196" i="23"/>
  <c r="BE196" i="23"/>
  <c r="BI191" i="23"/>
  <c r="BH191" i="23"/>
  <c r="BG191" i="23"/>
  <c r="BF191" i="23"/>
  <c r="T191" i="23"/>
  <c r="R191" i="23"/>
  <c r="P191" i="23"/>
  <c r="BK191" i="23"/>
  <c r="J191" i="23"/>
  <c r="BE191" i="23" s="1"/>
  <c r="BI189" i="23"/>
  <c r="BH189" i="23"/>
  <c r="BG189" i="23"/>
  <c r="BF189" i="23"/>
  <c r="T189" i="23"/>
  <c r="R189" i="23"/>
  <c r="P189" i="23"/>
  <c r="BK189" i="23"/>
  <c r="J189" i="23"/>
  <c r="BE189" i="23" s="1"/>
  <c r="BI187" i="23"/>
  <c r="BH187" i="23"/>
  <c r="BG187" i="23"/>
  <c r="BF187" i="23"/>
  <c r="T187" i="23"/>
  <c r="R187" i="23"/>
  <c r="P187" i="23"/>
  <c r="BK187" i="23"/>
  <c r="J187" i="23"/>
  <c r="BE187" i="23" s="1"/>
  <c r="BI185" i="23"/>
  <c r="BH185" i="23"/>
  <c r="BG185" i="23"/>
  <c r="BF185" i="23"/>
  <c r="T185" i="23"/>
  <c r="R185" i="23"/>
  <c r="P185" i="23"/>
  <c r="BK185" i="23"/>
  <c r="J185" i="23"/>
  <c r="BE185" i="23"/>
  <c r="BI183" i="23"/>
  <c r="BH183" i="23"/>
  <c r="BG183" i="23"/>
  <c r="BF183" i="23"/>
  <c r="T183" i="23"/>
  <c r="R183" i="23"/>
  <c r="P183" i="23"/>
  <c r="BK183" i="23"/>
  <c r="J183" i="23"/>
  <c r="BE183" i="23" s="1"/>
  <c r="BI181" i="23"/>
  <c r="BH181" i="23"/>
  <c r="BG181" i="23"/>
  <c r="BF181" i="23"/>
  <c r="T181" i="23"/>
  <c r="R181" i="23"/>
  <c r="P181" i="23"/>
  <c r="BK181" i="23"/>
  <c r="J181" i="23"/>
  <c r="BE181" i="23" s="1"/>
  <c r="BI179" i="23"/>
  <c r="BH179" i="23"/>
  <c r="BG179" i="23"/>
  <c r="BF179" i="23"/>
  <c r="T179" i="23"/>
  <c r="T172" i="23" s="1"/>
  <c r="R179" i="23"/>
  <c r="P179" i="23"/>
  <c r="BK179" i="23"/>
  <c r="J179" i="23"/>
  <c r="BE179" i="23"/>
  <c r="BI176" i="23"/>
  <c r="BH176" i="23"/>
  <c r="BG176" i="23"/>
  <c r="BF176" i="23"/>
  <c r="T176" i="23"/>
  <c r="R176" i="23"/>
  <c r="P176" i="23"/>
  <c r="BK176" i="23"/>
  <c r="BK172" i="23" s="1"/>
  <c r="J172" i="23" s="1"/>
  <c r="J68" i="23" s="1"/>
  <c r="J176" i="23"/>
  <c r="BE176" i="23" s="1"/>
  <c r="BI173" i="23"/>
  <c r="BH173" i="23"/>
  <c r="BG173" i="23"/>
  <c r="BF173" i="23"/>
  <c r="T173" i="23"/>
  <c r="R173" i="23"/>
  <c r="R172" i="23" s="1"/>
  <c r="P173" i="23"/>
  <c r="P172" i="23" s="1"/>
  <c r="BK173" i="23"/>
  <c r="J173" i="23"/>
  <c r="BE173" i="23" s="1"/>
  <c r="BI169" i="23"/>
  <c r="BH169" i="23"/>
  <c r="BG169" i="23"/>
  <c r="BF169" i="23"/>
  <c r="T169" i="23"/>
  <c r="R169" i="23"/>
  <c r="P169" i="23"/>
  <c r="BK169" i="23"/>
  <c r="J169" i="23"/>
  <c r="BE169" i="23" s="1"/>
  <c r="BI166" i="23"/>
  <c r="BH166" i="23"/>
  <c r="BG166" i="23"/>
  <c r="BF166" i="23"/>
  <c r="T166" i="23"/>
  <c r="R166" i="23"/>
  <c r="P166" i="23"/>
  <c r="BK166" i="23"/>
  <c r="J166" i="23"/>
  <c r="BE166" i="23" s="1"/>
  <c r="BI164" i="23"/>
  <c r="BH164" i="23"/>
  <c r="BG164" i="23"/>
  <c r="BF164" i="23"/>
  <c r="T164" i="23"/>
  <c r="R164" i="23"/>
  <c r="P164" i="23"/>
  <c r="BK164" i="23"/>
  <c r="J164" i="23"/>
  <c r="BE164" i="23" s="1"/>
  <c r="BI162" i="23"/>
  <c r="BH162" i="23"/>
  <c r="BG162" i="23"/>
  <c r="BF162" i="23"/>
  <c r="T162" i="23"/>
  <c r="R162" i="23"/>
  <c r="P162" i="23"/>
  <c r="BK162" i="23"/>
  <c r="J162" i="23"/>
  <c r="BE162" i="23" s="1"/>
  <c r="BI160" i="23"/>
  <c r="BH160" i="23"/>
  <c r="BG160" i="23"/>
  <c r="BF160" i="23"/>
  <c r="T160" i="23"/>
  <c r="R160" i="23"/>
  <c r="P160" i="23"/>
  <c r="BK160" i="23"/>
  <c r="J160" i="23"/>
  <c r="BE160" i="23" s="1"/>
  <c r="BI158" i="23"/>
  <c r="BH158" i="23"/>
  <c r="BG158" i="23"/>
  <c r="BF158" i="23"/>
  <c r="T158" i="23"/>
  <c r="R158" i="23"/>
  <c r="P158" i="23"/>
  <c r="BK158" i="23"/>
  <c r="J158" i="23"/>
  <c r="BE158" i="23" s="1"/>
  <c r="BI156" i="23"/>
  <c r="BH156" i="23"/>
  <c r="BG156" i="23"/>
  <c r="BF156" i="23"/>
  <c r="T156" i="23"/>
  <c r="R156" i="23"/>
  <c r="P156" i="23"/>
  <c r="BK156" i="23"/>
  <c r="J156" i="23"/>
  <c r="BE156" i="23" s="1"/>
  <c r="BI154" i="23"/>
  <c r="BH154" i="23"/>
  <c r="BG154" i="23"/>
  <c r="BF154" i="23"/>
  <c r="T154" i="23"/>
  <c r="R154" i="23"/>
  <c r="P154" i="23"/>
  <c r="BK154" i="23"/>
  <c r="J154" i="23"/>
  <c r="BE154" i="23" s="1"/>
  <c r="BI152" i="23"/>
  <c r="BH152" i="23"/>
  <c r="BG152" i="23"/>
  <c r="BF152" i="23"/>
  <c r="T152" i="23"/>
  <c r="R152" i="23"/>
  <c r="P152" i="23"/>
  <c r="BK152" i="23"/>
  <c r="J152" i="23"/>
  <c r="BE152" i="23" s="1"/>
  <c r="BI149" i="23"/>
  <c r="BH149" i="23"/>
  <c r="BG149" i="23"/>
  <c r="BF149" i="23"/>
  <c r="T149" i="23"/>
  <c r="R149" i="23"/>
  <c r="P149" i="23"/>
  <c r="BK149" i="23"/>
  <c r="J149" i="23"/>
  <c r="BE149" i="23" s="1"/>
  <c r="BI146" i="23"/>
  <c r="BH146" i="23"/>
  <c r="BG146" i="23"/>
  <c r="BF146" i="23"/>
  <c r="T146" i="23"/>
  <c r="R146" i="23"/>
  <c r="P146" i="23"/>
  <c r="BK146" i="23"/>
  <c r="J146" i="23"/>
  <c r="BE146" i="23" s="1"/>
  <c r="BI143" i="23"/>
  <c r="BH143" i="23"/>
  <c r="BG143" i="23"/>
  <c r="BF143" i="23"/>
  <c r="T143" i="23"/>
  <c r="R143" i="23"/>
  <c r="P143" i="23"/>
  <c r="BK143" i="23"/>
  <c r="J143" i="23"/>
  <c r="BE143" i="23" s="1"/>
  <c r="BI141" i="23"/>
  <c r="BH141" i="23"/>
  <c r="BG141" i="23"/>
  <c r="BF141" i="23"/>
  <c r="T141" i="23"/>
  <c r="R141" i="23"/>
  <c r="P141" i="23"/>
  <c r="BK141" i="23"/>
  <c r="J141" i="23"/>
  <c r="BE141" i="23" s="1"/>
  <c r="BI135" i="23"/>
  <c r="BH135" i="23"/>
  <c r="BG135" i="23"/>
  <c r="BF135" i="23"/>
  <c r="T135" i="23"/>
  <c r="R135" i="23"/>
  <c r="P135" i="23"/>
  <c r="BK135" i="23"/>
  <c r="J135" i="23"/>
  <c r="BE135" i="23" s="1"/>
  <c r="BI129" i="23"/>
  <c r="BH129" i="23"/>
  <c r="BG129" i="23"/>
  <c r="BF129" i="23"/>
  <c r="T129" i="23"/>
  <c r="R129" i="23"/>
  <c r="P129" i="23"/>
  <c r="BK129" i="23"/>
  <c r="J129" i="23"/>
  <c r="BE129" i="23" s="1"/>
  <c r="BI125" i="23"/>
  <c r="BH125" i="23"/>
  <c r="BG125" i="23"/>
  <c r="BF125" i="23"/>
  <c r="T125" i="23"/>
  <c r="R125" i="23"/>
  <c r="P125" i="23"/>
  <c r="BK125" i="23"/>
  <c r="J125" i="23"/>
  <c r="BE125" i="23" s="1"/>
  <c r="BI122" i="23"/>
  <c r="BH122" i="23"/>
  <c r="BG122" i="23"/>
  <c r="BF122" i="23"/>
  <c r="T122" i="23"/>
  <c r="R122" i="23"/>
  <c r="P122" i="23"/>
  <c r="BK122" i="23"/>
  <c r="J122" i="23"/>
  <c r="BE122" i="23" s="1"/>
  <c r="BI120" i="23"/>
  <c r="BH120" i="23"/>
  <c r="BG120" i="23"/>
  <c r="BF120" i="23"/>
  <c r="T120" i="23"/>
  <c r="R120" i="23"/>
  <c r="P120" i="23"/>
  <c r="BK120" i="23"/>
  <c r="J120" i="23"/>
  <c r="BE120" i="23" s="1"/>
  <c r="BI117" i="23"/>
  <c r="BH117" i="23"/>
  <c r="BG117" i="23"/>
  <c r="BF117" i="23"/>
  <c r="T117" i="23"/>
  <c r="R117" i="23"/>
  <c r="P117" i="23"/>
  <c r="BK117" i="23"/>
  <c r="J117" i="23"/>
  <c r="BE117" i="23" s="1"/>
  <c r="BI114" i="23"/>
  <c r="BH114" i="23"/>
  <c r="BG114" i="23"/>
  <c r="BF114" i="23"/>
  <c r="T114" i="23"/>
  <c r="R114" i="23"/>
  <c r="P114" i="23"/>
  <c r="BK114" i="23"/>
  <c r="J114" i="23"/>
  <c r="BE114" i="23" s="1"/>
  <c r="BI112" i="23"/>
  <c r="BH112" i="23"/>
  <c r="BG112" i="23"/>
  <c r="BF112" i="23"/>
  <c r="T112" i="23"/>
  <c r="R112" i="23"/>
  <c r="P112" i="23"/>
  <c r="BK112" i="23"/>
  <c r="J112" i="23"/>
  <c r="BE112" i="23" s="1"/>
  <c r="BI110" i="23"/>
  <c r="BH110" i="23"/>
  <c r="BG110" i="23"/>
  <c r="BF110" i="23"/>
  <c r="T110" i="23"/>
  <c r="R110" i="23"/>
  <c r="P110" i="23"/>
  <c r="BK110" i="23"/>
  <c r="J110" i="23"/>
  <c r="BE110" i="23" s="1"/>
  <c r="BI105" i="23"/>
  <c r="BH105" i="23"/>
  <c r="BG105" i="23"/>
  <c r="BF105" i="23"/>
  <c r="T105" i="23"/>
  <c r="R105" i="23"/>
  <c r="P105" i="23"/>
  <c r="BK105" i="23"/>
  <c r="J105" i="23"/>
  <c r="BE105" i="23" s="1"/>
  <c r="J99" i="23"/>
  <c r="J98" i="23"/>
  <c r="F98" i="23"/>
  <c r="F96" i="23"/>
  <c r="E94" i="23"/>
  <c r="J59" i="23"/>
  <c r="J58" i="23"/>
  <c r="F58" i="23"/>
  <c r="F56" i="23"/>
  <c r="E54" i="23"/>
  <c r="J20" i="23"/>
  <c r="E20" i="23"/>
  <c r="J19" i="23"/>
  <c r="J14" i="23"/>
  <c r="J96" i="23" s="1"/>
  <c r="E7" i="23"/>
  <c r="J39" i="22"/>
  <c r="J38" i="22"/>
  <c r="AY77" i="1"/>
  <c r="J37" i="22"/>
  <c r="AX77" i="1"/>
  <c r="BI159" i="22"/>
  <c r="BH159" i="22"/>
  <c r="BG159" i="22"/>
  <c r="BF159" i="22"/>
  <c r="T159" i="22"/>
  <c r="T158" i="22"/>
  <c r="R159" i="22"/>
  <c r="R158" i="22"/>
  <c r="P159" i="22"/>
  <c r="P158" i="22" s="1"/>
  <c r="BK159" i="22"/>
  <c r="BK158" i="22" s="1"/>
  <c r="J158" i="22" s="1"/>
  <c r="J70" i="22" s="1"/>
  <c r="J159" i="22"/>
  <c r="BE159" i="22" s="1"/>
  <c r="BI157" i="22"/>
  <c r="BH157" i="22"/>
  <c r="BG157" i="22"/>
  <c r="BF157" i="22"/>
  <c r="T157" i="22"/>
  <c r="R157" i="22"/>
  <c r="P157" i="22"/>
  <c r="BK157" i="22"/>
  <c r="J157" i="22"/>
  <c r="BE157" i="22" s="1"/>
  <c r="BI156" i="22"/>
  <c r="BH156" i="22"/>
  <c r="BG156" i="22"/>
  <c r="BF156" i="22"/>
  <c r="T156" i="22"/>
  <c r="R156" i="22"/>
  <c r="P156" i="22"/>
  <c r="BK156" i="22"/>
  <c r="J156" i="22"/>
  <c r="BE156" i="22" s="1"/>
  <c r="BI152" i="22"/>
  <c r="BH152" i="22"/>
  <c r="BG152" i="22"/>
  <c r="BF152" i="22"/>
  <c r="T152" i="22"/>
  <c r="R152" i="22"/>
  <c r="P152" i="22"/>
  <c r="BK152" i="22"/>
  <c r="J152" i="22"/>
  <c r="BE152" i="22" s="1"/>
  <c r="BI150" i="22"/>
  <c r="BH150" i="22"/>
  <c r="BG150" i="22"/>
  <c r="BF150" i="22"/>
  <c r="T150" i="22"/>
  <c r="R150" i="22"/>
  <c r="P150" i="22"/>
  <c r="BK150" i="22"/>
  <c r="J150" i="22"/>
  <c r="BE150" i="22" s="1"/>
  <c r="BI147" i="22"/>
  <c r="BH147" i="22"/>
  <c r="BG147" i="22"/>
  <c r="BF147" i="22"/>
  <c r="T147" i="22"/>
  <c r="R147" i="22"/>
  <c r="P147" i="22"/>
  <c r="BK147" i="22"/>
  <c r="J147" i="22"/>
  <c r="BE147" i="22" s="1"/>
  <c r="BI145" i="22"/>
  <c r="BH145" i="22"/>
  <c r="BG145" i="22"/>
  <c r="BF145" i="22"/>
  <c r="T145" i="22"/>
  <c r="R145" i="22"/>
  <c r="P145" i="22"/>
  <c r="BK145" i="22"/>
  <c r="J145" i="22"/>
  <c r="BE145" i="22" s="1"/>
  <c r="BI142" i="22"/>
  <c r="BH142" i="22"/>
  <c r="BG142" i="22"/>
  <c r="BF142" i="22"/>
  <c r="T142" i="22"/>
  <c r="R142" i="22"/>
  <c r="P142" i="22"/>
  <c r="BK142" i="22"/>
  <c r="J142" i="22"/>
  <c r="BE142" i="22" s="1"/>
  <c r="BI140" i="22"/>
  <c r="BH140" i="22"/>
  <c r="BG140" i="22"/>
  <c r="BF140" i="22"/>
  <c r="T140" i="22"/>
  <c r="R140" i="22"/>
  <c r="P140" i="22"/>
  <c r="BK140" i="22"/>
  <c r="J140" i="22"/>
  <c r="BE140" i="22" s="1"/>
  <c r="BI137" i="22"/>
  <c r="BH137" i="22"/>
  <c r="BG137" i="22"/>
  <c r="BF137" i="22"/>
  <c r="T137" i="22"/>
  <c r="R137" i="22"/>
  <c r="P137" i="22"/>
  <c r="BK137" i="22"/>
  <c r="J137" i="22"/>
  <c r="BE137" i="22" s="1"/>
  <c r="BI131" i="22"/>
  <c r="BH131" i="22"/>
  <c r="BG131" i="22"/>
  <c r="BF131" i="22"/>
  <c r="T131" i="22"/>
  <c r="R131" i="22"/>
  <c r="P131" i="22"/>
  <c r="BK131" i="22"/>
  <c r="J131" i="22"/>
  <c r="BE131" i="22" s="1"/>
  <c r="BI128" i="22"/>
  <c r="BH128" i="22"/>
  <c r="BG128" i="22"/>
  <c r="BF128" i="22"/>
  <c r="T128" i="22"/>
  <c r="R128" i="22"/>
  <c r="P128" i="22"/>
  <c r="BK128" i="22"/>
  <c r="J128" i="22"/>
  <c r="BE128" i="22"/>
  <c r="BI125" i="22"/>
  <c r="BH125" i="22"/>
  <c r="BG125" i="22"/>
  <c r="BF125" i="22"/>
  <c r="T125" i="22"/>
  <c r="T124" i="22" s="1"/>
  <c r="R125" i="22"/>
  <c r="P125" i="22"/>
  <c r="P124" i="22" s="1"/>
  <c r="BK125" i="22"/>
  <c r="J125" i="22"/>
  <c r="BE125" i="22" s="1"/>
  <c r="BI123" i="22"/>
  <c r="BH123" i="22"/>
  <c r="BG123" i="22"/>
  <c r="BF123" i="22"/>
  <c r="T123" i="22"/>
  <c r="R123" i="22"/>
  <c r="P123" i="22"/>
  <c r="BK123" i="22"/>
  <c r="J123" i="22"/>
  <c r="BE123" i="22" s="1"/>
  <c r="BI121" i="22"/>
  <c r="BH121" i="22"/>
  <c r="BG121" i="22"/>
  <c r="BF121" i="22"/>
  <c r="T121" i="22"/>
  <c r="R121" i="22"/>
  <c r="P121" i="22"/>
  <c r="BK121" i="22"/>
  <c r="J121" i="22"/>
  <c r="BE121" i="22" s="1"/>
  <c r="BI119" i="22"/>
  <c r="BH119" i="22"/>
  <c r="BG119" i="22"/>
  <c r="BF119" i="22"/>
  <c r="T119" i="22"/>
  <c r="R119" i="22"/>
  <c r="P119" i="22"/>
  <c r="BK119" i="22"/>
  <c r="J119" i="22"/>
  <c r="BE119" i="22" s="1"/>
  <c r="BI117" i="22"/>
  <c r="BH117" i="22"/>
  <c r="BG117" i="22"/>
  <c r="BF117" i="22"/>
  <c r="T117" i="22"/>
  <c r="R117" i="22"/>
  <c r="P117" i="22"/>
  <c r="BK117" i="22"/>
  <c r="J117" i="22"/>
  <c r="BE117" i="22" s="1"/>
  <c r="BI116" i="22"/>
  <c r="BH116" i="22"/>
  <c r="BG116" i="22"/>
  <c r="BF116" i="22"/>
  <c r="T116" i="22"/>
  <c r="R116" i="22"/>
  <c r="P116" i="22"/>
  <c r="BK116" i="22"/>
  <c r="J116" i="22"/>
  <c r="BE116" i="22" s="1"/>
  <c r="BI114" i="22"/>
  <c r="BH114" i="22"/>
  <c r="BG114" i="22"/>
  <c r="BF114" i="22"/>
  <c r="T114" i="22"/>
  <c r="R114" i="22"/>
  <c r="P114" i="22"/>
  <c r="BK114" i="22"/>
  <c r="J114" i="22"/>
  <c r="BE114" i="22" s="1"/>
  <c r="BI112" i="22"/>
  <c r="BH112" i="22"/>
  <c r="BG112" i="22"/>
  <c r="BF112" i="22"/>
  <c r="T112" i="22"/>
  <c r="R112" i="22"/>
  <c r="P112" i="22"/>
  <c r="BK112" i="22"/>
  <c r="J112" i="22"/>
  <c r="BE112" i="22" s="1"/>
  <c r="BI110" i="22"/>
  <c r="BH110" i="22"/>
  <c r="BG110" i="22"/>
  <c r="BF110" i="22"/>
  <c r="T110" i="22"/>
  <c r="R110" i="22"/>
  <c r="P110" i="22"/>
  <c r="BK110" i="22"/>
  <c r="J110" i="22"/>
  <c r="BE110" i="22" s="1"/>
  <c r="BI108" i="22"/>
  <c r="BH108" i="22"/>
  <c r="BG108" i="22"/>
  <c r="BF108" i="22"/>
  <c r="T108" i="22"/>
  <c r="R108" i="22"/>
  <c r="P108" i="22"/>
  <c r="BK108" i="22"/>
  <c r="J108" i="22"/>
  <c r="BE108" i="22" s="1"/>
  <c r="BI106" i="22"/>
  <c r="BH106" i="22"/>
  <c r="BG106" i="22"/>
  <c r="BF106" i="22"/>
  <c r="T106" i="22"/>
  <c r="R106" i="22"/>
  <c r="P106" i="22"/>
  <c r="BK106" i="22"/>
  <c r="J106" i="22"/>
  <c r="BE106" i="22" s="1"/>
  <c r="BI103" i="22"/>
  <c r="BH103" i="22"/>
  <c r="BG103" i="22"/>
  <c r="BF103" i="22"/>
  <c r="T103" i="22"/>
  <c r="R103" i="22"/>
  <c r="P103" i="22"/>
  <c r="BK103" i="22"/>
  <c r="J103" i="22"/>
  <c r="BE103" i="22" s="1"/>
  <c r="BI101" i="22"/>
  <c r="BH101" i="22"/>
  <c r="BG101" i="22"/>
  <c r="BF101" i="22"/>
  <c r="T101" i="22"/>
  <c r="R101" i="22"/>
  <c r="P101" i="22"/>
  <c r="P94" i="22" s="1"/>
  <c r="BK101" i="22"/>
  <c r="J101" i="22"/>
  <c r="BE101" i="22"/>
  <c r="BI98" i="22"/>
  <c r="BH98" i="22"/>
  <c r="BG98" i="22"/>
  <c r="BF98" i="22"/>
  <c r="T98" i="22"/>
  <c r="R98" i="22"/>
  <c r="P98" i="22"/>
  <c r="BK98" i="22"/>
  <c r="J98" i="22"/>
  <c r="BE98" i="22"/>
  <c r="BI95" i="22"/>
  <c r="BH95" i="22"/>
  <c r="BG95" i="22"/>
  <c r="BF95" i="22"/>
  <c r="T95" i="22"/>
  <c r="R95" i="22"/>
  <c r="P95" i="22"/>
  <c r="BK95" i="22"/>
  <c r="J95" i="22"/>
  <c r="BE95" i="22" s="1"/>
  <c r="J89" i="22"/>
  <c r="J88" i="22"/>
  <c r="F88" i="22"/>
  <c r="F86" i="22"/>
  <c r="E84" i="22"/>
  <c r="J59" i="22"/>
  <c r="J58" i="22"/>
  <c r="F58" i="22"/>
  <c r="F56" i="22"/>
  <c r="E54" i="22"/>
  <c r="J20" i="22"/>
  <c r="E20" i="22"/>
  <c r="F89" i="22" s="1"/>
  <c r="J19" i="22"/>
  <c r="J14" i="22"/>
  <c r="J86" i="22" s="1"/>
  <c r="E7" i="22"/>
  <c r="J39" i="21"/>
  <c r="J38" i="21"/>
  <c r="AY75" i="1" s="1"/>
  <c r="J37" i="21"/>
  <c r="AX75" i="1" s="1"/>
  <c r="BI345" i="21"/>
  <c r="BH345" i="21"/>
  <c r="BG345" i="21"/>
  <c r="BF345" i="21"/>
  <c r="T345" i="21"/>
  <c r="T344" i="21" s="1"/>
  <c r="R345" i="21"/>
  <c r="R344" i="21" s="1"/>
  <c r="P345" i="21"/>
  <c r="P344" i="21"/>
  <c r="BK345" i="21"/>
  <c r="BK344" i="21" s="1"/>
  <c r="J345" i="21"/>
  <c r="BE345" i="21" s="1"/>
  <c r="BI342" i="21"/>
  <c r="BH342" i="21"/>
  <c r="BG342" i="21"/>
  <c r="BF342" i="21"/>
  <c r="T342" i="21"/>
  <c r="R342" i="21"/>
  <c r="P342" i="21"/>
  <c r="BK342" i="21"/>
  <c r="J342" i="21"/>
  <c r="BE342" i="21" s="1"/>
  <c r="BI340" i="21"/>
  <c r="BH340" i="21"/>
  <c r="BG340" i="21"/>
  <c r="BF340" i="21"/>
  <c r="T340" i="21"/>
  <c r="R340" i="21"/>
  <c r="R339" i="21" s="1"/>
  <c r="R338" i="21" s="1"/>
  <c r="P340" i="21"/>
  <c r="BK340" i="21"/>
  <c r="BK339" i="21" s="1"/>
  <c r="J339" i="21" s="1"/>
  <c r="J78" i="21" s="1"/>
  <c r="J340" i="21"/>
  <c r="BE340" i="21"/>
  <c r="BI335" i="21"/>
  <c r="BH335" i="21"/>
  <c r="BG335" i="21"/>
  <c r="BF335" i="21"/>
  <c r="T335" i="21"/>
  <c r="R335" i="21"/>
  <c r="P335" i="21"/>
  <c r="BK335" i="21"/>
  <c r="J335" i="21"/>
  <c r="BE335" i="21" s="1"/>
  <c r="BI334" i="21"/>
  <c r="BH334" i="21"/>
  <c r="BG334" i="21"/>
  <c r="BF334" i="21"/>
  <c r="T334" i="21"/>
  <c r="R334" i="21"/>
  <c r="P334" i="21"/>
  <c r="BK334" i="21"/>
  <c r="J334" i="21"/>
  <c r="BE334" i="21" s="1"/>
  <c r="BI332" i="21"/>
  <c r="BH332" i="21"/>
  <c r="BG332" i="21"/>
  <c r="BF332" i="21"/>
  <c r="T332" i="21"/>
  <c r="R332" i="21"/>
  <c r="R331" i="21" s="1"/>
  <c r="P332" i="21"/>
  <c r="BK332" i="21"/>
  <c r="J332" i="21"/>
  <c r="BE332" i="21" s="1"/>
  <c r="BI330" i="21"/>
  <c r="BH330" i="21"/>
  <c r="BG330" i="21"/>
  <c r="BF330" i="21"/>
  <c r="T330" i="21"/>
  <c r="R330" i="21"/>
  <c r="P330" i="21"/>
  <c r="BK330" i="21"/>
  <c r="J330" i="21"/>
  <c r="BE330" i="21" s="1"/>
  <c r="BI326" i="21"/>
  <c r="BH326" i="21"/>
  <c r="BG326" i="21"/>
  <c r="BF326" i="21"/>
  <c r="T326" i="21"/>
  <c r="R326" i="21"/>
  <c r="P326" i="21"/>
  <c r="BK326" i="21"/>
  <c r="J326" i="21"/>
  <c r="BE326" i="21" s="1"/>
  <c r="BI322" i="21"/>
  <c r="BH322" i="21"/>
  <c r="BG322" i="21"/>
  <c r="BF322" i="21"/>
  <c r="T322" i="21"/>
  <c r="R322" i="21"/>
  <c r="P322" i="21"/>
  <c r="BK322" i="21"/>
  <c r="J322" i="21"/>
  <c r="BE322" i="21" s="1"/>
  <c r="BI320" i="21"/>
  <c r="BH320" i="21"/>
  <c r="BG320" i="21"/>
  <c r="BF320" i="21"/>
  <c r="T320" i="21"/>
  <c r="R320" i="21"/>
  <c r="P320" i="21"/>
  <c r="BK320" i="21"/>
  <c r="J320" i="21"/>
  <c r="BE320" i="21" s="1"/>
  <c r="BI318" i="21"/>
  <c r="BH318" i="21"/>
  <c r="BG318" i="21"/>
  <c r="BF318" i="21"/>
  <c r="T318" i="21"/>
  <c r="R318" i="21"/>
  <c r="P318" i="21"/>
  <c r="BK318" i="21"/>
  <c r="J318" i="21"/>
  <c r="BE318" i="21"/>
  <c r="BI316" i="21"/>
  <c r="BH316" i="21"/>
  <c r="BG316" i="21"/>
  <c r="BF316" i="21"/>
  <c r="T316" i="21"/>
  <c r="R316" i="21"/>
  <c r="P316" i="21"/>
  <c r="BK316" i="21"/>
  <c r="J316" i="21"/>
  <c r="BE316" i="21" s="1"/>
  <c r="BI313" i="21"/>
  <c r="BH313" i="21"/>
  <c r="BG313" i="21"/>
  <c r="BF313" i="21"/>
  <c r="T313" i="21"/>
  <c r="R313" i="21"/>
  <c r="P313" i="21"/>
  <c r="BK313" i="21"/>
  <c r="J313" i="21"/>
  <c r="BE313" i="21" s="1"/>
  <c r="BI309" i="21"/>
  <c r="BH309" i="21"/>
  <c r="BG309" i="21"/>
  <c r="BF309" i="21"/>
  <c r="T309" i="21"/>
  <c r="R309" i="21"/>
  <c r="P309" i="21"/>
  <c r="BK309" i="21"/>
  <c r="J309" i="21"/>
  <c r="BE309" i="21" s="1"/>
  <c r="BI304" i="21"/>
  <c r="BH304" i="21"/>
  <c r="BG304" i="21"/>
  <c r="BF304" i="21"/>
  <c r="T304" i="21"/>
  <c r="R304" i="21"/>
  <c r="P304" i="21"/>
  <c r="BK304" i="21"/>
  <c r="J304" i="21"/>
  <c r="BE304" i="21"/>
  <c r="BI302" i="21"/>
  <c r="BH302" i="21"/>
  <c r="BG302" i="21"/>
  <c r="BF302" i="21"/>
  <c r="T302" i="21"/>
  <c r="R302" i="21"/>
  <c r="P302" i="21"/>
  <c r="BK302" i="21"/>
  <c r="J302" i="21"/>
  <c r="BE302" i="21" s="1"/>
  <c r="BI300" i="21"/>
  <c r="BH300" i="21"/>
  <c r="BG300" i="21"/>
  <c r="BF300" i="21"/>
  <c r="T300" i="21"/>
  <c r="R300" i="21"/>
  <c r="P300" i="21"/>
  <c r="BK300" i="21"/>
  <c r="J300" i="21"/>
  <c r="BE300" i="21" s="1"/>
  <c r="BI298" i="21"/>
  <c r="BH298" i="21"/>
  <c r="BG298" i="21"/>
  <c r="BF298" i="21"/>
  <c r="T298" i="21"/>
  <c r="R298" i="21"/>
  <c r="P298" i="21"/>
  <c r="BK298" i="21"/>
  <c r="J298" i="21"/>
  <c r="BE298" i="21" s="1"/>
  <c r="BI296" i="21"/>
  <c r="BH296" i="21"/>
  <c r="BG296" i="21"/>
  <c r="BF296" i="21"/>
  <c r="T296" i="21"/>
  <c r="R296" i="21"/>
  <c r="P296" i="21"/>
  <c r="BK296" i="21"/>
  <c r="J296" i="21"/>
  <c r="BE296" i="21" s="1"/>
  <c r="BI293" i="21"/>
  <c r="BH293" i="21"/>
  <c r="BG293" i="21"/>
  <c r="BF293" i="21"/>
  <c r="T293" i="21"/>
  <c r="T292" i="21" s="1"/>
  <c r="R293" i="21"/>
  <c r="R292" i="21" s="1"/>
  <c r="P293" i="21"/>
  <c r="P292" i="21" s="1"/>
  <c r="BK293" i="21"/>
  <c r="BK292" i="21" s="1"/>
  <c r="J292" i="21" s="1"/>
  <c r="J73" i="21" s="1"/>
  <c r="J293" i="21"/>
  <c r="BE293" i="21" s="1"/>
  <c r="BI290" i="21"/>
  <c r="BH290" i="21"/>
  <c r="BG290" i="21"/>
  <c r="BF290" i="21"/>
  <c r="T290" i="21"/>
  <c r="R290" i="21"/>
  <c r="P290" i="21"/>
  <c r="BK290" i="21"/>
  <c r="J290" i="21"/>
  <c r="BE290" i="21" s="1"/>
  <c r="BI288" i="21"/>
  <c r="BH288" i="21"/>
  <c r="BG288" i="21"/>
  <c r="BF288" i="21"/>
  <c r="T288" i="21"/>
  <c r="R288" i="21"/>
  <c r="P288" i="21"/>
  <c r="BK288" i="21"/>
  <c r="J288" i="21"/>
  <c r="BE288" i="21" s="1"/>
  <c r="BI286" i="21"/>
  <c r="BH286" i="21"/>
  <c r="BG286" i="21"/>
  <c r="BF286" i="21"/>
  <c r="T286" i="21"/>
  <c r="R286" i="21"/>
  <c r="P286" i="21"/>
  <c r="BK286" i="21"/>
  <c r="J286" i="21"/>
  <c r="BE286" i="21" s="1"/>
  <c r="BI284" i="21"/>
  <c r="BH284" i="21"/>
  <c r="BG284" i="21"/>
  <c r="BF284" i="21"/>
  <c r="T284" i="21"/>
  <c r="R284" i="21"/>
  <c r="P284" i="21"/>
  <c r="BK284" i="21"/>
  <c r="J284" i="21"/>
  <c r="BE284" i="21"/>
  <c r="BI282" i="21"/>
  <c r="BH282" i="21"/>
  <c r="BG282" i="21"/>
  <c r="BF282" i="21"/>
  <c r="T282" i="21"/>
  <c r="R282" i="21"/>
  <c r="P282" i="21"/>
  <c r="BK282" i="21"/>
  <c r="J282" i="21"/>
  <c r="BE282" i="21" s="1"/>
  <c r="BI279" i="21"/>
  <c r="BH279" i="21"/>
  <c r="BG279" i="21"/>
  <c r="BF279" i="21"/>
  <c r="T279" i="21"/>
  <c r="R279" i="21"/>
  <c r="P279" i="21"/>
  <c r="BK279" i="21"/>
  <c r="J279" i="21"/>
  <c r="BE279" i="21" s="1"/>
  <c r="BI277" i="21"/>
  <c r="BH277" i="21"/>
  <c r="BG277" i="21"/>
  <c r="BF277" i="21"/>
  <c r="T277" i="21"/>
  <c r="R277" i="21"/>
  <c r="P277" i="21"/>
  <c r="BK277" i="21"/>
  <c r="J277" i="21"/>
  <c r="BE277" i="21" s="1"/>
  <c r="BI271" i="21"/>
  <c r="BH271" i="21"/>
  <c r="BG271" i="21"/>
  <c r="BF271" i="21"/>
  <c r="T271" i="21"/>
  <c r="R271" i="21"/>
  <c r="P271" i="21"/>
  <c r="BK271" i="21"/>
  <c r="J271" i="21"/>
  <c r="BE271" i="21" s="1"/>
  <c r="BI266" i="21"/>
  <c r="BH266" i="21"/>
  <c r="BG266" i="21"/>
  <c r="BF266" i="21"/>
  <c r="T266" i="21"/>
  <c r="R266" i="21"/>
  <c r="P266" i="21"/>
  <c r="BK266" i="21"/>
  <c r="J266" i="21"/>
  <c r="BE266" i="21" s="1"/>
  <c r="BI260" i="21"/>
  <c r="BH260" i="21"/>
  <c r="BG260" i="21"/>
  <c r="BF260" i="21"/>
  <c r="T260" i="21"/>
  <c r="R260" i="21"/>
  <c r="P260" i="21"/>
  <c r="BK260" i="21"/>
  <c r="J260" i="21"/>
  <c r="BE260" i="21" s="1"/>
  <c r="BI258" i="21"/>
  <c r="BH258" i="21"/>
  <c r="BG258" i="21"/>
  <c r="BF258" i="21"/>
  <c r="T258" i="21"/>
  <c r="R258" i="21"/>
  <c r="P258" i="21"/>
  <c r="BK258" i="21"/>
  <c r="J258" i="21"/>
  <c r="BE258" i="21"/>
  <c r="BI256" i="21"/>
  <c r="BH256" i="21"/>
  <c r="BG256" i="21"/>
  <c r="BF256" i="21"/>
  <c r="T256" i="21"/>
  <c r="R256" i="21"/>
  <c r="P256" i="21"/>
  <c r="BK256" i="21"/>
  <c r="J256" i="21"/>
  <c r="BE256" i="21" s="1"/>
  <c r="BI254" i="21"/>
  <c r="BH254" i="21"/>
  <c r="BG254" i="21"/>
  <c r="BF254" i="21"/>
  <c r="T254" i="21"/>
  <c r="R254" i="21"/>
  <c r="P254" i="21"/>
  <c r="BK254" i="21"/>
  <c r="J254" i="21"/>
  <c r="BE254" i="21" s="1"/>
  <c r="BI252" i="21"/>
  <c r="BH252" i="21"/>
  <c r="BG252" i="21"/>
  <c r="BF252" i="21"/>
  <c r="T252" i="21"/>
  <c r="R252" i="21"/>
  <c r="P252" i="21"/>
  <c r="BK252" i="21"/>
  <c r="J252" i="21"/>
  <c r="BE252" i="21" s="1"/>
  <c r="BI250" i="21"/>
  <c r="BH250" i="21"/>
  <c r="BG250" i="21"/>
  <c r="BF250" i="21"/>
  <c r="T250" i="21"/>
  <c r="R250" i="21"/>
  <c r="P250" i="21"/>
  <c r="BK250" i="21"/>
  <c r="J250" i="21"/>
  <c r="BE250" i="21"/>
  <c r="BI248" i="21"/>
  <c r="BH248" i="21"/>
  <c r="BG248" i="21"/>
  <c r="BF248" i="21"/>
  <c r="T248" i="21"/>
  <c r="R248" i="21"/>
  <c r="P248" i="21"/>
  <c r="BK248" i="21"/>
  <c r="J248" i="21"/>
  <c r="BE248" i="21" s="1"/>
  <c r="BI246" i="21"/>
  <c r="BH246" i="21"/>
  <c r="BG246" i="21"/>
  <c r="BF246" i="21"/>
  <c r="T246" i="21"/>
  <c r="R246" i="21"/>
  <c r="P246" i="21"/>
  <c r="BK246" i="21"/>
  <c r="J246" i="21"/>
  <c r="BE246" i="21" s="1"/>
  <c r="BI244" i="21"/>
  <c r="BH244" i="21"/>
  <c r="BG244" i="21"/>
  <c r="BF244" i="21"/>
  <c r="T244" i="21"/>
  <c r="R244" i="21"/>
  <c r="P244" i="21"/>
  <c r="BK244" i="21"/>
  <c r="J244" i="21"/>
  <c r="BE244" i="21" s="1"/>
  <c r="BI242" i="21"/>
  <c r="BH242" i="21"/>
  <c r="BG242" i="21"/>
  <c r="BF242" i="21"/>
  <c r="T242" i="21"/>
  <c r="R242" i="21"/>
  <c r="P242" i="21"/>
  <c r="BK242" i="21"/>
  <c r="J242" i="21"/>
  <c r="BE242" i="21"/>
  <c r="BI240" i="21"/>
  <c r="BH240" i="21"/>
  <c r="BG240" i="21"/>
  <c r="BF240" i="21"/>
  <c r="T240" i="21"/>
  <c r="R240" i="21"/>
  <c r="P240" i="21"/>
  <c r="BK240" i="21"/>
  <c r="BK231" i="21" s="1"/>
  <c r="J231" i="21" s="1"/>
  <c r="J71" i="21" s="1"/>
  <c r="J240" i="21"/>
  <c r="BE240" i="21" s="1"/>
  <c r="BI238" i="21"/>
  <c r="BH238" i="21"/>
  <c r="BG238" i="21"/>
  <c r="BF238" i="21"/>
  <c r="T238" i="21"/>
  <c r="R238" i="21"/>
  <c r="P238" i="21"/>
  <c r="BK238" i="21"/>
  <c r="J238" i="21"/>
  <c r="BE238" i="21" s="1"/>
  <c r="BI236" i="21"/>
  <c r="BH236" i="21"/>
  <c r="BG236" i="21"/>
  <c r="BF236" i="21"/>
  <c r="T236" i="21"/>
  <c r="R236" i="21"/>
  <c r="P236" i="21"/>
  <c r="BK236" i="21"/>
  <c r="J236" i="21"/>
  <c r="BE236" i="21" s="1"/>
  <c r="BI234" i="21"/>
  <c r="BH234" i="21"/>
  <c r="BG234" i="21"/>
  <c r="BF234" i="21"/>
  <c r="T234" i="21"/>
  <c r="R234" i="21"/>
  <c r="P234" i="21"/>
  <c r="BK234" i="21"/>
  <c r="J234" i="21"/>
  <c r="BE234" i="21"/>
  <c r="BI232" i="21"/>
  <c r="BH232" i="21"/>
  <c r="BG232" i="21"/>
  <c r="BF232" i="21"/>
  <c r="T232" i="21"/>
  <c r="R232" i="21"/>
  <c r="P232" i="21"/>
  <c r="BK232" i="21"/>
  <c r="J232" i="21"/>
  <c r="BE232" i="21" s="1"/>
  <c r="BI228" i="21"/>
  <c r="BH228" i="21"/>
  <c r="BG228" i="21"/>
  <c r="BF228" i="21"/>
  <c r="T228" i="21"/>
  <c r="T222" i="21" s="1"/>
  <c r="R228" i="21"/>
  <c r="P228" i="21"/>
  <c r="BK228" i="21"/>
  <c r="J228" i="21"/>
  <c r="BE228" i="21" s="1"/>
  <c r="BI223" i="21"/>
  <c r="BH223" i="21"/>
  <c r="BG223" i="21"/>
  <c r="BF223" i="21"/>
  <c r="T223" i="21"/>
  <c r="R223" i="21"/>
  <c r="R222" i="21" s="1"/>
  <c r="P223" i="21"/>
  <c r="P222" i="21" s="1"/>
  <c r="BK223" i="21"/>
  <c r="BK222" i="21" s="1"/>
  <c r="J222" i="21" s="1"/>
  <c r="J70" i="21" s="1"/>
  <c r="J223" i="21"/>
  <c r="BE223" i="21" s="1"/>
  <c r="BI221" i="21"/>
  <c r="BH221" i="21"/>
  <c r="BG221" i="21"/>
  <c r="BF221" i="21"/>
  <c r="T221" i="21"/>
  <c r="R221" i="21"/>
  <c r="P221" i="21"/>
  <c r="BK221" i="21"/>
  <c r="J221" i="21"/>
  <c r="BE221" i="21" s="1"/>
  <c r="BI220" i="21"/>
  <c r="BH220" i="21"/>
  <c r="BG220" i="21"/>
  <c r="BF220" i="21"/>
  <c r="T220" i="21"/>
  <c r="R220" i="21"/>
  <c r="R219" i="21" s="1"/>
  <c r="P220" i="21"/>
  <c r="BK220" i="21"/>
  <c r="BK219" i="21" s="1"/>
  <c r="J219" i="21" s="1"/>
  <c r="J69" i="21" s="1"/>
  <c r="J220" i="21"/>
  <c r="BE220" i="21" s="1"/>
  <c r="BI216" i="21"/>
  <c r="BH216" i="21"/>
  <c r="BG216" i="21"/>
  <c r="BF216" i="21"/>
  <c r="T216" i="21"/>
  <c r="R216" i="21"/>
  <c r="P216" i="21"/>
  <c r="BK216" i="21"/>
  <c r="J216" i="21"/>
  <c r="BE216" i="21" s="1"/>
  <c r="BI215" i="21"/>
  <c r="BH215" i="21"/>
  <c r="BG215" i="21"/>
  <c r="BF215" i="21"/>
  <c r="T215" i="21"/>
  <c r="R215" i="21"/>
  <c r="P215" i="21"/>
  <c r="BK215" i="21"/>
  <c r="J215" i="21"/>
  <c r="BE215" i="21" s="1"/>
  <c r="BI212" i="21"/>
  <c r="BH212" i="21"/>
  <c r="BG212" i="21"/>
  <c r="BF212" i="21"/>
  <c r="T212" i="21"/>
  <c r="R212" i="21"/>
  <c r="P212" i="21"/>
  <c r="BK212" i="21"/>
  <c r="J212" i="21"/>
  <c r="BE212" i="21" s="1"/>
  <c r="BI208" i="21"/>
  <c r="BH208" i="21"/>
  <c r="BG208" i="21"/>
  <c r="BF208" i="21"/>
  <c r="T208" i="21"/>
  <c r="R208" i="21"/>
  <c r="P208" i="21"/>
  <c r="BK208" i="21"/>
  <c r="J208" i="21"/>
  <c r="BE208" i="21" s="1"/>
  <c r="BI204" i="21"/>
  <c r="BH204" i="21"/>
  <c r="BG204" i="21"/>
  <c r="BF204" i="21"/>
  <c r="T204" i="21"/>
  <c r="R204" i="21"/>
  <c r="P204" i="21"/>
  <c r="BK204" i="21"/>
  <c r="J204" i="21"/>
  <c r="BE204" i="21" s="1"/>
  <c r="BI200" i="21"/>
  <c r="BH200" i="21"/>
  <c r="BG200" i="21"/>
  <c r="BF200" i="21"/>
  <c r="T200" i="21"/>
  <c r="R200" i="21"/>
  <c r="P200" i="21"/>
  <c r="BK200" i="21"/>
  <c r="J200" i="21"/>
  <c r="BE200" i="21" s="1"/>
  <c r="BI198" i="21"/>
  <c r="BH198" i="21"/>
  <c r="BG198" i="21"/>
  <c r="BF198" i="21"/>
  <c r="T198" i="21"/>
  <c r="R198" i="21"/>
  <c r="P198" i="21"/>
  <c r="BK198" i="21"/>
  <c r="J198" i="21"/>
  <c r="BE198" i="21"/>
  <c r="BI196" i="21"/>
  <c r="BH196" i="21"/>
  <c r="BG196" i="21"/>
  <c r="BF196" i="21"/>
  <c r="T196" i="21"/>
  <c r="R196" i="21"/>
  <c r="P196" i="21"/>
  <c r="BK196" i="21"/>
  <c r="J196" i="21"/>
  <c r="BE196" i="21"/>
  <c r="BI194" i="21"/>
  <c r="BH194" i="21"/>
  <c r="BG194" i="21"/>
  <c r="BF194" i="21"/>
  <c r="T194" i="21"/>
  <c r="R194" i="21"/>
  <c r="P194" i="21"/>
  <c r="BK194" i="21"/>
  <c r="J194" i="21"/>
  <c r="BE194" i="21"/>
  <c r="BI192" i="21"/>
  <c r="BH192" i="21"/>
  <c r="BG192" i="21"/>
  <c r="BF192" i="21"/>
  <c r="T192" i="21"/>
  <c r="R192" i="21"/>
  <c r="P192" i="21"/>
  <c r="BK192" i="21"/>
  <c r="J192" i="21"/>
  <c r="BE192" i="21" s="1"/>
  <c r="BI186" i="21"/>
  <c r="BH186" i="21"/>
  <c r="BG186" i="21"/>
  <c r="BF186" i="21"/>
  <c r="T186" i="21"/>
  <c r="R186" i="21"/>
  <c r="P186" i="21"/>
  <c r="BK186" i="21"/>
  <c r="J186" i="21"/>
  <c r="BE186" i="21"/>
  <c r="BI184" i="21"/>
  <c r="BH184" i="21"/>
  <c r="BG184" i="21"/>
  <c r="BF184" i="21"/>
  <c r="T184" i="21"/>
  <c r="R184" i="21"/>
  <c r="P184" i="21"/>
  <c r="BK184" i="21"/>
  <c r="J184" i="21"/>
  <c r="BE184" i="21"/>
  <c r="BI182" i="21"/>
  <c r="BH182" i="21"/>
  <c r="BG182" i="21"/>
  <c r="BF182" i="21"/>
  <c r="T182" i="21"/>
  <c r="R182" i="21"/>
  <c r="P182" i="21"/>
  <c r="BK182" i="21"/>
  <c r="J182" i="21"/>
  <c r="BE182" i="21"/>
  <c r="BI179" i="21"/>
  <c r="BH179" i="21"/>
  <c r="BG179" i="21"/>
  <c r="BF179" i="21"/>
  <c r="T179" i="21"/>
  <c r="R179" i="21"/>
  <c r="P179" i="21"/>
  <c r="BK179" i="21"/>
  <c r="J179" i="21"/>
  <c r="BE179" i="21" s="1"/>
  <c r="BI175" i="21"/>
  <c r="BH175" i="21"/>
  <c r="BG175" i="21"/>
  <c r="BF175" i="21"/>
  <c r="T175" i="21"/>
  <c r="R175" i="21"/>
  <c r="P175" i="21"/>
  <c r="BK175" i="21"/>
  <c r="J175" i="21"/>
  <c r="BE175" i="21" s="1"/>
  <c r="BI173" i="21"/>
  <c r="BH173" i="21"/>
  <c r="BG173" i="21"/>
  <c r="BF173" i="21"/>
  <c r="T173" i="21"/>
  <c r="R173" i="21"/>
  <c r="P173" i="21"/>
  <c r="BK173" i="21"/>
  <c r="J173" i="21"/>
  <c r="BE173" i="21" s="1"/>
  <c r="BI170" i="21"/>
  <c r="BH170" i="21"/>
  <c r="BG170" i="21"/>
  <c r="BF170" i="21"/>
  <c r="T170" i="21"/>
  <c r="R170" i="21"/>
  <c r="P170" i="21"/>
  <c r="BK170" i="21"/>
  <c r="J170" i="21"/>
  <c r="BE170" i="21"/>
  <c r="BI164" i="21"/>
  <c r="BH164" i="21"/>
  <c r="BG164" i="21"/>
  <c r="BF164" i="21"/>
  <c r="T164" i="21"/>
  <c r="R164" i="21"/>
  <c r="P164" i="21"/>
  <c r="BK164" i="21"/>
  <c r="J164" i="21"/>
  <c r="BE164" i="21"/>
  <c r="BI161" i="21"/>
  <c r="BH161" i="21"/>
  <c r="BG161" i="21"/>
  <c r="BF161" i="21"/>
  <c r="T161" i="21"/>
  <c r="T158" i="21" s="1"/>
  <c r="R161" i="21"/>
  <c r="P161" i="21"/>
  <c r="BK161" i="21"/>
  <c r="J161" i="21"/>
  <c r="BE161" i="21" s="1"/>
  <c r="BI159" i="21"/>
  <c r="BH159" i="21"/>
  <c r="BG159" i="21"/>
  <c r="BF159" i="21"/>
  <c r="T159" i="21"/>
  <c r="R159" i="21"/>
  <c r="R158" i="21" s="1"/>
  <c r="P159" i="21"/>
  <c r="P158" i="21" s="1"/>
  <c r="BK159" i="21"/>
  <c r="BK158" i="21"/>
  <c r="J158" i="21" s="1"/>
  <c r="J67" i="21" s="1"/>
  <c r="J159" i="21"/>
  <c r="BE159" i="21" s="1"/>
  <c r="BI156" i="21"/>
  <c r="BH156" i="21"/>
  <c r="BG156" i="21"/>
  <c r="BF156" i="21"/>
  <c r="T156" i="21"/>
  <c r="R156" i="21"/>
  <c r="P156" i="21"/>
  <c r="BK156" i="21"/>
  <c r="J156" i="21"/>
  <c r="BE156" i="21" s="1"/>
  <c r="BI154" i="21"/>
  <c r="BH154" i="21"/>
  <c r="BG154" i="21"/>
  <c r="BF154" i="21"/>
  <c r="T154" i="21"/>
  <c r="R154" i="21"/>
  <c r="P154" i="21"/>
  <c r="BK154" i="21"/>
  <c r="J154" i="21"/>
  <c r="BE154" i="21" s="1"/>
  <c r="BI152" i="21"/>
  <c r="BH152" i="21"/>
  <c r="BG152" i="21"/>
  <c r="BF152" i="21"/>
  <c r="T152" i="21"/>
  <c r="R152" i="21"/>
  <c r="P152" i="21"/>
  <c r="BK152" i="21"/>
  <c r="J152" i="21"/>
  <c r="BE152" i="21" s="1"/>
  <c r="BI151" i="21"/>
  <c r="BH151" i="21"/>
  <c r="BG151" i="21"/>
  <c r="BF151" i="21"/>
  <c r="T151" i="21"/>
  <c r="R151" i="21"/>
  <c r="P151" i="21"/>
  <c r="BK151" i="21"/>
  <c r="J151" i="21"/>
  <c r="BE151" i="21" s="1"/>
  <c r="BI149" i="21"/>
  <c r="BH149" i="21"/>
  <c r="BG149" i="21"/>
  <c r="BF149" i="21"/>
  <c r="T149" i="21"/>
  <c r="R149" i="21"/>
  <c r="P149" i="21"/>
  <c r="BK149" i="21"/>
  <c r="J149" i="21"/>
  <c r="BE149" i="21" s="1"/>
  <c r="BI147" i="21"/>
  <c r="BH147" i="21"/>
  <c r="BG147" i="21"/>
  <c r="BF147" i="21"/>
  <c r="T147" i="21"/>
  <c r="R147" i="21"/>
  <c r="P147" i="21"/>
  <c r="BK147" i="21"/>
  <c r="J147" i="21"/>
  <c r="BE147" i="21" s="1"/>
  <c r="BI145" i="21"/>
  <c r="BH145" i="21"/>
  <c r="BG145" i="21"/>
  <c r="BF145" i="21"/>
  <c r="T145" i="21"/>
  <c r="R145" i="21"/>
  <c r="P145" i="21"/>
  <c r="BK145" i="21"/>
  <c r="J145" i="21"/>
  <c r="BE145" i="21" s="1"/>
  <c r="BI143" i="21"/>
  <c r="BH143" i="21"/>
  <c r="BG143" i="21"/>
  <c r="BF143" i="21"/>
  <c r="T143" i="21"/>
  <c r="R143" i="21"/>
  <c r="P143" i="21"/>
  <c r="BK143" i="21"/>
  <c r="J143" i="21"/>
  <c r="BE143" i="21" s="1"/>
  <c r="BI140" i="21"/>
  <c r="BH140" i="21"/>
  <c r="BG140" i="21"/>
  <c r="BF140" i="21"/>
  <c r="T140" i="21"/>
  <c r="R140" i="21"/>
  <c r="P140" i="21"/>
  <c r="BK140" i="21"/>
  <c r="J140" i="21"/>
  <c r="BE140" i="21" s="1"/>
  <c r="BI135" i="21"/>
  <c r="BH135" i="21"/>
  <c r="BG135" i="21"/>
  <c r="BF135" i="21"/>
  <c r="T135" i="21"/>
  <c r="R135" i="21"/>
  <c r="P135" i="21"/>
  <c r="BK135" i="21"/>
  <c r="J135" i="21"/>
  <c r="BE135" i="21" s="1"/>
  <c r="BI130" i="21"/>
  <c r="BH130" i="21"/>
  <c r="BG130" i="21"/>
  <c r="BF130" i="21"/>
  <c r="T130" i="21"/>
  <c r="R130" i="21"/>
  <c r="P130" i="21"/>
  <c r="BK130" i="21"/>
  <c r="J130" i="21"/>
  <c r="BE130" i="21" s="1"/>
  <c r="BI128" i="21"/>
  <c r="BH128" i="21"/>
  <c r="BG128" i="21"/>
  <c r="BF128" i="21"/>
  <c r="T128" i="21"/>
  <c r="R128" i="21"/>
  <c r="P128" i="21"/>
  <c r="BK128" i="21"/>
  <c r="J128" i="21"/>
  <c r="BE128" i="21"/>
  <c r="BI123" i="21"/>
  <c r="BH123" i="21"/>
  <c r="BG123" i="21"/>
  <c r="BF123" i="21"/>
  <c r="T123" i="21"/>
  <c r="R123" i="21"/>
  <c r="P123" i="21"/>
  <c r="BK123" i="21"/>
  <c r="J123" i="21"/>
  <c r="BE123" i="21"/>
  <c r="BI121" i="21"/>
  <c r="BH121" i="21"/>
  <c r="BG121" i="21"/>
  <c r="BF121" i="21"/>
  <c r="T121" i="21"/>
  <c r="R121" i="21"/>
  <c r="P121" i="21"/>
  <c r="BK121" i="21"/>
  <c r="J121" i="21"/>
  <c r="BE121" i="21" s="1"/>
  <c r="BI116" i="21"/>
  <c r="BH116" i="21"/>
  <c r="BG116" i="21"/>
  <c r="BF116" i="21"/>
  <c r="T116" i="21"/>
  <c r="R116" i="21"/>
  <c r="P116" i="21"/>
  <c r="BK116" i="21"/>
  <c r="J116" i="21"/>
  <c r="BE116" i="21" s="1"/>
  <c r="BI110" i="21"/>
  <c r="BH110" i="21"/>
  <c r="BG110" i="21"/>
  <c r="BF110" i="21"/>
  <c r="T110" i="21"/>
  <c r="R110" i="21"/>
  <c r="P110" i="21"/>
  <c r="BK110" i="21"/>
  <c r="J110" i="21"/>
  <c r="BE110" i="21"/>
  <c r="BI104" i="21"/>
  <c r="BH104" i="21"/>
  <c r="BG104" i="21"/>
  <c r="BF104" i="21"/>
  <c r="T104" i="21"/>
  <c r="R104" i="21"/>
  <c r="P104" i="21"/>
  <c r="P103" i="21" s="1"/>
  <c r="BK104" i="21"/>
  <c r="J104" i="21"/>
  <c r="BE104" i="21" s="1"/>
  <c r="J98" i="21"/>
  <c r="J97" i="21"/>
  <c r="F97" i="21"/>
  <c r="F95" i="21"/>
  <c r="E93" i="21"/>
  <c r="J59" i="21"/>
  <c r="J58" i="21"/>
  <c r="F58" i="21"/>
  <c r="F56" i="21"/>
  <c r="E54" i="21"/>
  <c r="J20" i="21"/>
  <c r="E20" i="21"/>
  <c r="F98" i="21" s="1"/>
  <c r="J19" i="21"/>
  <c r="J14" i="21"/>
  <c r="J95" i="21" s="1"/>
  <c r="J56" i="21"/>
  <c r="E7" i="21"/>
  <c r="E50" i="21" s="1"/>
  <c r="J37" i="20"/>
  <c r="J36" i="20"/>
  <c r="AY73" i="1"/>
  <c r="J35" i="20"/>
  <c r="AX73" i="1" s="1"/>
  <c r="BI164" i="20"/>
  <c r="BH164" i="20"/>
  <c r="BG164" i="20"/>
  <c r="BF164" i="20"/>
  <c r="T164" i="20"/>
  <c r="R164" i="20"/>
  <c r="P164" i="20"/>
  <c r="BK164" i="20"/>
  <c r="J164" i="20"/>
  <c r="BE164" i="20"/>
  <c r="BI162" i="20"/>
  <c r="BH162" i="20"/>
  <c r="BG162" i="20"/>
  <c r="BF162" i="20"/>
  <c r="T162" i="20"/>
  <c r="T161" i="20" s="1"/>
  <c r="T160" i="20" s="1"/>
  <c r="R162" i="20"/>
  <c r="P162" i="20"/>
  <c r="BK162" i="20"/>
  <c r="BK161" i="20" s="1"/>
  <c r="J162" i="20"/>
  <c r="BE162" i="20" s="1"/>
  <c r="BI158" i="20"/>
  <c r="BH158" i="20"/>
  <c r="BG158" i="20"/>
  <c r="BF158" i="20"/>
  <c r="T158" i="20"/>
  <c r="R158" i="20"/>
  <c r="P158" i="20"/>
  <c r="P145" i="20" s="1"/>
  <c r="BK158" i="20"/>
  <c r="J158" i="20"/>
  <c r="BE158" i="20"/>
  <c r="BI155" i="20"/>
  <c r="BH155" i="20"/>
  <c r="BG155" i="20"/>
  <c r="BF155" i="20"/>
  <c r="T155" i="20"/>
  <c r="R155" i="20"/>
  <c r="P155" i="20"/>
  <c r="BK155" i="20"/>
  <c r="BK145" i="20" s="1"/>
  <c r="J145" i="20" s="1"/>
  <c r="J63" i="20" s="1"/>
  <c r="J155" i="20"/>
  <c r="BE155" i="20"/>
  <c r="BI152" i="20"/>
  <c r="BH152" i="20"/>
  <c r="BG152" i="20"/>
  <c r="BF152" i="20"/>
  <c r="T152" i="20"/>
  <c r="R152" i="20"/>
  <c r="P152" i="20"/>
  <c r="BK152" i="20"/>
  <c r="J152" i="20"/>
  <c r="BE152" i="20" s="1"/>
  <c r="BI149" i="20"/>
  <c r="BH149" i="20"/>
  <c r="BG149" i="20"/>
  <c r="BF149" i="20"/>
  <c r="T149" i="20"/>
  <c r="R149" i="20"/>
  <c r="P149" i="20"/>
  <c r="BK149" i="20"/>
  <c r="J149" i="20"/>
  <c r="BE149" i="20" s="1"/>
  <c r="BI146" i="20"/>
  <c r="BH146" i="20"/>
  <c r="BG146" i="20"/>
  <c r="BF146" i="20"/>
  <c r="T146" i="20"/>
  <c r="R146" i="20"/>
  <c r="R145" i="20" s="1"/>
  <c r="P146" i="20"/>
  <c r="BK146" i="20"/>
  <c r="J146" i="20"/>
  <c r="BE146" i="20" s="1"/>
  <c r="BI143" i="20"/>
  <c r="BH143" i="20"/>
  <c r="BG143" i="20"/>
  <c r="BF143" i="20"/>
  <c r="T143" i="20"/>
  <c r="R143" i="20"/>
  <c r="P143" i="20"/>
  <c r="BK143" i="20"/>
  <c r="J143" i="20"/>
  <c r="BE143" i="20" s="1"/>
  <c r="BI142" i="20"/>
  <c r="BH142" i="20"/>
  <c r="BG142" i="20"/>
  <c r="BF142" i="20"/>
  <c r="T142" i="20"/>
  <c r="R142" i="20"/>
  <c r="P142" i="20"/>
  <c r="BK142" i="20"/>
  <c r="J142" i="20"/>
  <c r="BE142" i="20" s="1"/>
  <c r="BI141" i="20"/>
  <c r="BH141" i="20"/>
  <c r="BG141" i="20"/>
  <c r="BF141" i="20"/>
  <c r="T141" i="20"/>
  <c r="R141" i="20"/>
  <c r="P141" i="20"/>
  <c r="BK141" i="20"/>
  <c r="J141" i="20"/>
  <c r="BE141" i="20" s="1"/>
  <c r="BI139" i="20"/>
  <c r="BH139" i="20"/>
  <c r="BG139" i="20"/>
  <c r="BF139" i="20"/>
  <c r="T139" i="20"/>
  <c r="R139" i="20"/>
  <c r="P139" i="20"/>
  <c r="BK139" i="20"/>
  <c r="J139" i="20"/>
  <c r="BE139" i="20" s="1"/>
  <c r="BI138" i="20"/>
  <c r="BH138" i="20"/>
  <c r="BG138" i="20"/>
  <c r="BF138" i="20"/>
  <c r="T138" i="20"/>
  <c r="R138" i="20"/>
  <c r="P138" i="20"/>
  <c r="BK138" i="20"/>
  <c r="J138" i="20"/>
  <c r="BE138" i="20" s="1"/>
  <c r="BI136" i="20"/>
  <c r="BH136" i="20"/>
  <c r="BG136" i="20"/>
  <c r="BF136" i="20"/>
  <c r="T136" i="20"/>
  <c r="R136" i="20"/>
  <c r="P136" i="20"/>
  <c r="BK136" i="20"/>
  <c r="J136" i="20"/>
  <c r="BE136" i="20" s="1"/>
  <c r="BI135" i="20"/>
  <c r="BH135" i="20"/>
  <c r="BG135" i="20"/>
  <c r="BF135" i="20"/>
  <c r="T135" i="20"/>
  <c r="R135" i="20"/>
  <c r="P135" i="20"/>
  <c r="BK135" i="20"/>
  <c r="J135" i="20"/>
  <c r="BE135" i="20" s="1"/>
  <c r="BI132" i="20"/>
  <c r="BH132" i="20"/>
  <c r="BG132" i="20"/>
  <c r="BF132" i="20"/>
  <c r="T132" i="20"/>
  <c r="R132" i="20"/>
  <c r="P132" i="20"/>
  <c r="BK132" i="20"/>
  <c r="J132" i="20"/>
  <c r="BE132" i="20" s="1"/>
  <c r="BI131" i="20"/>
  <c r="BH131" i="20"/>
  <c r="BG131" i="20"/>
  <c r="BF131" i="20"/>
  <c r="T131" i="20"/>
  <c r="R131" i="20"/>
  <c r="P131" i="20"/>
  <c r="BK131" i="20"/>
  <c r="J131" i="20"/>
  <c r="BE131" i="20" s="1"/>
  <c r="BI130" i="20"/>
  <c r="BH130" i="20"/>
  <c r="BG130" i="20"/>
  <c r="BF130" i="20"/>
  <c r="T130" i="20"/>
  <c r="R130" i="20"/>
  <c r="P130" i="20"/>
  <c r="BK130" i="20"/>
  <c r="J130" i="20"/>
  <c r="BE130" i="20" s="1"/>
  <c r="BI128" i="20"/>
  <c r="BH128" i="20"/>
  <c r="BG128" i="20"/>
  <c r="BF128" i="20"/>
  <c r="T128" i="20"/>
  <c r="R128" i="20"/>
  <c r="P128" i="20"/>
  <c r="BK128" i="20"/>
  <c r="J128" i="20"/>
  <c r="BE128" i="20" s="1"/>
  <c r="BI127" i="20"/>
  <c r="BH127" i="20"/>
  <c r="BG127" i="20"/>
  <c r="BF127" i="20"/>
  <c r="T127" i="20"/>
  <c r="R127" i="20"/>
  <c r="P127" i="20"/>
  <c r="BK127" i="20"/>
  <c r="J127" i="20"/>
  <c r="BE127" i="20" s="1"/>
  <c r="BI126" i="20"/>
  <c r="BH126" i="20"/>
  <c r="BG126" i="20"/>
  <c r="BF126" i="20"/>
  <c r="T126" i="20"/>
  <c r="R126" i="20"/>
  <c r="P126" i="20"/>
  <c r="BK126" i="20"/>
  <c r="J126" i="20"/>
  <c r="BE126" i="20" s="1"/>
  <c r="BI124" i="20"/>
  <c r="BH124" i="20"/>
  <c r="BG124" i="20"/>
  <c r="BF124" i="20"/>
  <c r="T124" i="20"/>
  <c r="R124" i="20"/>
  <c r="P124" i="20"/>
  <c r="BK124" i="20"/>
  <c r="J124" i="20"/>
  <c r="BE124" i="20" s="1"/>
  <c r="BI123" i="20"/>
  <c r="BH123" i="20"/>
  <c r="BG123" i="20"/>
  <c r="BF123" i="20"/>
  <c r="T123" i="20"/>
  <c r="R123" i="20"/>
  <c r="P123" i="20"/>
  <c r="BK123" i="20"/>
  <c r="J123" i="20"/>
  <c r="BE123" i="20" s="1"/>
  <c r="BI122" i="20"/>
  <c r="BH122" i="20"/>
  <c r="BG122" i="20"/>
  <c r="BF122" i="20"/>
  <c r="T122" i="20"/>
  <c r="R122" i="20"/>
  <c r="P122" i="20"/>
  <c r="BK122" i="20"/>
  <c r="J122" i="20"/>
  <c r="BE122" i="20" s="1"/>
  <c r="BI120" i="20"/>
  <c r="BH120" i="20"/>
  <c r="BG120" i="20"/>
  <c r="BF120" i="20"/>
  <c r="T120" i="20"/>
  <c r="R120" i="20"/>
  <c r="P120" i="20"/>
  <c r="BK120" i="20"/>
  <c r="J120" i="20"/>
  <c r="BE120" i="20" s="1"/>
  <c r="BI119" i="20"/>
  <c r="BH119" i="20"/>
  <c r="BG119" i="20"/>
  <c r="BF119" i="20"/>
  <c r="T119" i="20"/>
  <c r="R119" i="20"/>
  <c r="P119" i="20"/>
  <c r="BK119" i="20"/>
  <c r="J119" i="20"/>
  <c r="BE119" i="20" s="1"/>
  <c r="BI118" i="20"/>
  <c r="BH118" i="20"/>
  <c r="BG118" i="20"/>
  <c r="BF118" i="20"/>
  <c r="T118" i="20"/>
  <c r="R118" i="20"/>
  <c r="P118" i="20"/>
  <c r="BK118" i="20"/>
  <c r="J118" i="20"/>
  <c r="BE118" i="20" s="1"/>
  <c r="BI116" i="20"/>
  <c r="BH116" i="20"/>
  <c r="BG116" i="20"/>
  <c r="BF116" i="20"/>
  <c r="T116" i="20"/>
  <c r="R116" i="20"/>
  <c r="P116" i="20"/>
  <c r="BK116" i="20"/>
  <c r="J116" i="20"/>
  <c r="BE116" i="20" s="1"/>
  <c r="BI115" i="20"/>
  <c r="BH115" i="20"/>
  <c r="BG115" i="20"/>
  <c r="BF115" i="20"/>
  <c r="T115" i="20"/>
  <c r="R115" i="20"/>
  <c r="P115" i="20"/>
  <c r="BK115" i="20"/>
  <c r="J115" i="20"/>
  <c r="BE115" i="20" s="1"/>
  <c r="BI114" i="20"/>
  <c r="BH114" i="20"/>
  <c r="BG114" i="20"/>
  <c r="BF114" i="20"/>
  <c r="T114" i="20"/>
  <c r="R114" i="20"/>
  <c r="P114" i="20"/>
  <c r="BK114" i="20"/>
  <c r="J114" i="20"/>
  <c r="BE114" i="20" s="1"/>
  <c r="BI113" i="20"/>
  <c r="BH113" i="20"/>
  <c r="BG113" i="20"/>
  <c r="BF113" i="20"/>
  <c r="T113" i="20"/>
  <c r="R113" i="20"/>
  <c r="P113" i="20"/>
  <c r="BK113" i="20"/>
  <c r="J113" i="20"/>
  <c r="BE113" i="20" s="1"/>
  <c r="BI111" i="20"/>
  <c r="BH111" i="20"/>
  <c r="BG111" i="20"/>
  <c r="BF111" i="20"/>
  <c r="T111" i="20"/>
  <c r="R111" i="20"/>
  <c r="P111" i="20"/>
  <c r="BK111" i="20"/>
  <c r="J111" i="20"/>
  <c r="BE111" i="20" s="1"/>
  <c r="BI110" i="20"/>
  <c r="BH110" i="20"/>
  <c r="BG110" i="20"/>
  <c r="BF110" i="20"/>
  <c r="T110" i="20"/>
  <c r="R110" i="20"/>
  <c r="P110" i="20"/>
  <c r="BK110" i="20"/>
  <c r="J110" i="20"/>
  <c r="BE110" i="20"/>
  <c r="BI108" i="20"/>
  <c r="BH108" i="20"/>
  <c r="BG108" i="20"/>
  <c r="BF108" i="20"/>
  <c r="T108" i="20"/>
  <c r="R108" i="20"/>
  <c r="P108" i="20"/>
  <c r="BK108" i="20"/>
  <c r="J108" i="20"/>
  <c r="BE108" i="20" s="1"/>
  <c r="BI107" i="20"/>
  <c r="BH107" i="20"/>
  <c r="BG107" i="20"/>
  <c r="BF107" i="20"/>
  <c r="T107" i="20"/>
  <c r="R107" i="20"/>
  <c r="P107" i="20"/>
  <c r="BK107" i="20"/>
  <c r="J107" i="20"/>
  <c r="BE107" i="20"/>
  <c r="BI106" i="20"/>
  <c r="BH106" i="20"/>
  <c r="BG106" i="20"/>
  <c r="BF106" i="20"/>
  <c r="T106" i="20"/>
  <c r="R106" i="20"/>
  <c r="P106" i="20"/>
  <c r="BK106" i="20"/>
  <c r="J106" i="20"/>
  <c r="BE106" i="20" s="1"/>
  <c r="BI105" i="20"/>
  <c r="BH105" i="20"/>
  <c r="BG105" i="20"/>
  <c r="BF105" i="20"/>
  <c r="T105" i="20"/>
  <c r="R105" i="20"/>
  <c r="P105" i="20"/>
  <c r="BK105" i="20"/>
  <c r="J105" i="20"/>
  <c r="BE105" i="20"/>
  <c r="BI103" i="20"/>
  <c r="BH103" i="20"/>
  <c r="BG103" i="20"/>
  <c r="BF103" i="20"/>
  <c r="T103" i="20"/>
  <c r="R103" i="20"/>
  <c r="P103" i="20"/>
  <c r="BK103" i="20"/>
  <c r="J103" i="20"/>
  <c r="BE103" i="20" s="1"/>
  <c r="BI101" i="20"/>
  <c r="BH101" i="20"/>
  <c r="BG101" i="20"/>
  <c r="BF101" i="20"/>
  <c r="T101" i="20"/>
  <c r="R101" i="20"/>
  <c r="P101" i="20"/>
  <c r="BK101" i="20"/>
  <c r="J101" i="20"/>
  <c r="BE101" i="20"/>
  <c r="BI99" i="20"/>
  <c r="BH99" i="20"/>
  <c r="BG99" i="20"/>
  <c r="BF99" i="20"/>
  <c r="T99" i="20"/>
  <c r="R99" i="20"/>
  <c r="P99" i="20"/>
  <c r="BK99" i="20"/>
  <c r="J99" i="20"/>
  <c r="BE99" i="20" s="1"/>
  <c r="BI97" i="20"/>
  <c r="BH97" i="20"/>
  <c r="BG97" i="20"/>
  <c r="BF97" i="20"/>
  <c r="T97" i="20"/>
  <c r="R97" i="20"/>
  <c r="P97" i="20"/>
  <c r="BK97" i="20"/>
  <c r="J97" i="20"/>
  <c r="BE97" i="20"/>
  <c r="BI95" i="20"/>
  <c r="BH95" i="20"/>
  <c r="BG95" i="20"/>
  <c r="BF95" i="20"/>
  <c r="T95" i="20"/>
  <c r="R95" i="20"/>
  <c r="P95" i="20"/>
  <c r="BK95" i="20"/>
  <c r="J95" i="20"/>
  <c r="BE95" i="20" s="1"/>
  <c r="BI93" i="20"/>
  <c r="BH93" i="20"/>
  <c r="BG93" i="20"/>
  <c r="BF93" i="20"/>
  <c r="T93" i="20"/>
  <c r="R93" i="20"/>
  <c r="P93" i="20"/>
  <c r="BK93" i="20"/>
  <c r="J93" i="20"/>
  <c r="BE93" i="20" s="1"/>
  <c r="BI91" i="20"/>
  <c r="BH91" i="20"/>
  <c r="BG91" i="20"/>
  <c r="BF91" i="20"/>
  <c r="T91" i="20"/>
  <c r="R91" i="20"/>
  <c r="P91" i="20"/>
  <c r="BK91" i="20"/>
  <c r="J91" i="20"/>
  <c r="BE91" i="20" s="1"/>
  <c r="BI89" i="20"/>
  <c r="BH89" i="20"/>
  <c r="BG89" i="20"/>
  <c r="BF89" i="20"/>
  <c r="T89" i="20"/>
  <c r="R89" i="20"/>
  <c r="R88" i="20" s="1"/>
  <c r="R87" i="20" s="1"/>
  <c r="P89" i="20"/>
  <c r="BK89" i="20"/>
  <c r="J89" i="20"/>
  <c r="BE89" i="20"/>
  <c r="F79" i="20"/>
  <c r="E77" i="20"/>
  <c r="F52" i="20"/>
  <c r="E50" i="20"/>
  <c r="J24" i="20"/>
  <c r="E24" i="20"/>
  <c r="J82" i="20" s="1"/>
  <c r="J23" i="20"/>
  <c r="J21" i="20"/>
  <c r="E21" i="20"/>
  <c r="J20" i="20"/>
  <c r="J18" i="20"/>
  <c r="E18" i="20"/>
  <c r="F82" i="20" s="1"/>
  <c r="J17" i="20"/>
  <c r="J15" i="20"/>
  <c r="E15" i="20"/>
  <c r="F54" i="20" s="1"/>
  <c r="J14" i="20"/>
  <c r="J12" i="20"/>
  <c r="J52" i="20" s="1"/>
  <c r="E7" i="20"/>
  <c r="E75" i="20" s="1"/>
  <c r="J37" i="19"/>
  <c r="J36" i="19"/>
  <c r="AY72" i="1" s="1"/>
  <c r="J35" i="19"/>
  <c r="AX72" i="1" s="1"/>
  <c r="BI170" i="19"/>
  <c r="BH170" i="19"/>
  <c r="BG170" i="19"/>
  <c r="BF170" i="19"/>
  <c r="T170" i="19"/>
  <c r="R170" i="19"/>
  <c r="P170" i="19"/>
  <c r="BK170" i="19"/>
  <c r="J170" i="19"/>
  <c r="BE170" i="19" s="1"/>
  <c r="BI168" i="19"/>
  <c r="BH168" i="19"/>
  <c r="BG168" i="19"/>
  <c r="BF168" i="19"/>
  <c r="T168" i="19"/>
  <c r="R168" i="19"/>
  <c r="R167" i="19" s="1"/>
  <c r="R166" i="19" s="1"/>
  <c r="P168" i="19"/>
  <c r="BK168" i="19"/>
  <c r="J168" i="19"/>
  <c r="BE168" i="19" s="1"/>
  <c r="BI164" i="19"/>
  <c r="BH164" i="19"/>
  <c r="BG164" i="19"/>
  <c r="BF164" i="19"/>
  <c r="T164" i="19"/>
  <c r="R164" i="19"/>
  <c r="P164" i="19"/>
  <c r="BK164" i="19"/>
  <c r="J164" i="19"/>
  <c r="BE164" i="19" s="1"/>
  <c r="BI162" i="19"/>
  <c r="BH162" i="19"/>
  <c r="BG162" i="19"/>
  <c r="BF162" i="19"/>
  <c r="T162" i="19"/>
  <c r="R162" i="19"/>
  <c r="P162" i="19"/>
  <c r="BK162" i="19"/>
  <c r="J162" i="19"/>
  <c r="BE162" i="19" s="1"/>
  <c r="BI159" i="19"/>
  <c r="BH159" i="19"/>
  <c r="BG159" i="19"/>
  <c r="BF159" i="19"/>
  <c r="T159" i="19"/>
  <c r="R159" i="19"/>
  <c r="P159" i="19"/>
  <c r="BK159" i="19"/>
  <c r="J159" i="19"/>
  <c r="BE159" i="19" s="1"/>
  <c r="BI156" i="19"/>
  <c r="BH156" i="19"/>
  <c r="BG156" i="19"/>
  <c r="BF156" i="19"/>
  <c r="T156" i="19"/>
  <c r="R156" i="19"/>
  <c r="P156" i="19"/>
  <c r="BK156" i="19"/>
  <c r="J156" i="19"/>
  <c r="BE156" i="19"/>
  <c r="BI153" i="19"/>
  <c r="BH153" i="19"/>
  <c r="BG153" i="19"/>
  <c r="BF153" i="19"/>
  <c r="T153" i="19"/>
  <c r="R153" i="19"/>
  <c r="P153" i="19"/>
  <c r="BK153" i="19"/>
  <c r="J153" i="19"/>
  <c r="BE153" i="19"/>
  <c r="BI150" i="19"/>
  <c r="BH150" i="19"/>
  <c r="BG150" i="19"/>
  <c r="BF150" i="19"/>
  <c r="T150" i="19"/>
  <c r="R150" i="19"/>
  <c r="P150" i="19"/>
  <c r="BK150" i="19"/>
  <c r="J150" i="19"/>
  <c r="BE150" i="19" s="1"/>
  <c r="BI147" i="19"/>
  <c r="BH147" i="19"/>
  <c r="BG147" i="19"/>
  <c r="BF147" i="19"/>
  <c r="T147" i="19"/>
  <c r="R147" i="19"/>
  <c r="P147" i="19"/>
  <c r="BK147" i="19"/>
  <c r="J147" i="19"/>
  <c r="BE147" i="19"/>
  <c r="BI146" i="19"/>
  <c r="BH146" i="19"/>
  <c r="BG146" i="19"/>
  <c r="BF146" i="19"/>
  <c r="T146" i="19"/>
  <c r="R146" i="19"/>
  <c r="P146" i="19"/>
  <c r="BK146" i="19"/>
  <c r="J146" i="19"/>
  <c r="BE146" i="19" s="1"/>
  <c r="BI145" i="19"/>
  <c r="BH145" i="19"/>
  <c r="BG145" i="19"/>
  <c r="BF145" i="19"/>
  <c r="T145" i="19"/>
  <c r="R145" i="19"/>
  <c r="P145" i="19"/>
  <c r="BK145" i="19"/>
  <c r="J145" i="19"/>
  <c r="BE145" i="19"/>
  <c r="BI143" i="19"/>
  <c r="BH143" i="19"/>
  <c r="BG143" i="19"/>
  <c r="BF143" i="19"/>
  <c r="T143" i="19"/>
  <c r="R143" i="19"/>
  <c r="P143" i="19"/>
  <c r="BK143" i="19"/>
  <c r="J143" i="19"/>
  <c r="BE143" i="19" s="1"/>
  <c r="BI142" i="19"/>
  <c r="BH142" i="19"/>
  <c r="BG142" i="19"/>
  <c r="BF142" i="19"/>
  <c r="T142" i="19"/>
  <c r="R142" i="19"/>
  <c r="P142" i="19"/>
  <c r="BK142" i="19"/>
  <c r="J142" i="19"/>
  <c r="BE142" i="19" s="1"/>
  <c r="BI140" i="19"/>
  <c r="BH140" i="19"/>
  <c r="BG140" i="19"/>
  <c r="BF140" i="19"/>
  <c r="T140" i="19"/>
  <c r="R140" i="19"/>
  <c r="P140" i="19"/>
  <c r="BK140" i="19"/>
  <c r="J140" i="19"/>
  <c r="BE140" i="19" s="1"/>
  <c r="BI139" i="19"/>
  <c r="BH139" i="19"/>
  <c r="BG139" i="19"/>
  <c r="BF139" i="19"/>
  <c r="T139" i="19"/>
  <c r="R139" i="19"/>
  <c r="P139" i="19"/>
  <c r="BK139" i="19"/>
  <c r="J139" i="19"/>
  <c r="BE139" i="19" s="1"/>
  <c r="BI138" i="19"/>
  <c r="BH138" i="19"/>
  <c r="BG138" i="19"/>
  <c r="BF138" i="19"/>
  <c r="T138" i="19"/>
  <c r="R138" i="19"/>
  <c r="P138" i="19"/>
  <c r="BK138" i="19"/>
  <c r="J138" i="19"/>
  <c r="BE138" i="19" s="1"/>
  <c r="BI135" i="19"/>
  <c r="BH135" i="19"/>
  <c r="BG135" i="19"/>
  <c r="BF135" i="19"/>
  <c r="T135" i="19"/>
  <c r="R135" i="19"/>
  <c r="P135" i="19"/>
  <c r="BK135" i="19"/>
  <c r="J135" i="19"/>
  <c r="BE135" i="19" s="1"/>
  <c r="BI134" i="19"/>
  <c r="BH134" i="19"/>
  <c r="BG134" i="19"/>
  <c r="BF134" i="19"/>
  <c r="T134" i="19"/>
  <c r="R134" i="19"/>
  <c r="P134" i="19"/>
  <c r="BK134" i="19"/>
  <c r="J134" i="19"/>
  <c r="BE134" i="19" s="1"/>
  <c r="BI133" i="19"/>
  <c r="BH133" i="19"/>
  <c r="BG133" i="19"/>
  <c r="BF133" i="19"/>
  <c r="T133" i="19"/>
  <c r="R133" i="19"/>
  <c r="P133" i="19"/>
  <c r="BK133" i="19"/>
  <c r="J133" i="19"/>
  <c r="BE133" i="19"/>
  <c r="BI131" i="19"/>
  <c r="BH131" i="19"/>
  <c r="BG131" i="19"/>
  <c r="BF131" i="19"/>
  <c r="T131" i="19"/>
  <c r="R131" i="19"/>
  <c r="P131" i="19"/>
  <c r="BK131" i="19"/>
  <c r="J131" i="19"/>
  <c r="BE131" i="19" s="1"/>
  <c r="BI130" i="19"/>
  <c r="BH130" i="19"/>
  <c r="BG130" i="19"/>
  <c r="BF130" i="19"/>
  <c r="T130" i="19"/>
  <c r="R130" i="19"/>
  <c r="P130" i="19"/>
  <c r="BK130" i="19"/>
  <c r="J130" i="19"/>
  <c r="BE130" i="19" s="1"/>
  <c r="BI129" i="19"/>
  <c r="BH129" i="19"/>
  <c r="BG129" i="19"/>
  <c r="BF129" i="19"/>
  <c r="T129" i="19"/>
  <c r="R129" i="19"/>
  <c r="P129" i="19"/>
  <c r="BK129" i="19"/>
  <c r="J129" i="19"/>
  <c r="BE129" i="19" s="1"/>
  <c r="BI127" i="19"/>
  <c r="BH127" i="19"/>
  <c r="BG127" i="19"/>
  <c r="BF127" i="19"/>
  <c r="T127" i="19"/>
  <c r="R127" i="19"/>
  <c r="P127" i="19"/>
  <c r="BK127" i="19"/>
  <c r="J127" i="19"/>
  <c r="BE127" i="19"/>
  <c r="BI126" i="19"/>
  <c r="BH126" i="19"/>
  <c r="BG126" i="19"/>
  <c r="BF126" i="19"/>
  <c r="T126" i="19"/>
  <c r="R126" i="19"/>
  <c r="P126" i="19"/>
  <c r="BK126" i="19"/>
  <c r="J126" i="19"/>
  <c r="BE126" i="19" s="1"/>
  <c r="BI125" i="19"/>
  <c r="BH125" i="19"/>
  <c r="BG125" i="19"/>
  <c r="BF125" i="19"/>
  <c r="T125" i="19"/>
  <c r="R125" i="19"/>
  <c r="P125" i="19"/>
  <c r="BK125" i="19"/>
  <c r="J125" i="19"/>
  <c r="BE125" i="19"/>
  <c r="BI123" i="19"/>
  <c r="BH123" i="19"/>
  <c r="BG123" i="19"/>
  <c r="BF123" i="19"/>
  <c r="T123" i="19"/>
  <c r="R123" i="19"/>
  <c r="P123" i="19"/>
  <c r="BK123" i="19"/>
  <c r="J123" i="19"/>
  <c r="BE123" i="19" s="1"/>
  <c r="BI122" i="19"/>
  <c r="BH122" i="19"/>
  <c r="BG122" i="19"/>
  <c r="BF122" i="19"/>
  <c r="T122" i="19"/>
  <c r="R122" i="19"/>
  <c r="P122" i="19"/>
  <c r="BK122" i="19"/>
  <c r="J122" i="19"/>
  <c r="BE122" i="19"/>
  <c r="BI121" i="19"/>
  <c r="BH121" i="19"/>
  <c r="BG121" i="19"/>
  <c r="BF121" i="19"/>
  <c r="T121" i="19"/>
  <c r="R121" i="19"/>
  <c r="P121" i="19"/>
  <c r="BK121" i="19"/>
  <c r="J121" i="19"/>
  <c r="BE121" i="19" s="1"/>
  <c r="BI120" i="19"/>
  <c r="BH120" i="19"/>
  <c r="BG120" i="19"/>
  <c r="BF120" i="19"/>
  <c r="T120" i="19"/>
  <c r="R120" i="19"/>
  <c r="P120" i="19"/>
  <c r="BK120" i="19"/>
  <c r="J120" i="19"/>
  <c r="BE120" i="19" s="1"/>
  <c r="BI118" i="19"/>
  <c r="BH118" i="19"/>
  <c r="BG118" i="19"/>
  <c r="BF118" i="19"/>
  <c r="T118" i="19"/>
  <c r="R118" i="19"/>
  <c r="P118" i="19"/>
  <c r="BK118" i="19"/>
  <c r="J118" i="19"/>
  <c r="BE118" i="19" s="1"/>
  <c r="BI117" i="19"/>
  <c r="BH117" i="19"/>
  <c r="BG117" i="19"/>
  <c r="BF117" i="19"/>
  <c r="T117" i="19"/>
  <c r="R117" i="19"/>
  <c r="P117" i="19"/>
  <c r="BK117" i="19"/>
  <c r="J117" i="19"/>
  <c r="BE117" i="19" s="1"/>
  <c r="BI116" i="19"/>
  <c r="BH116" i="19"/>
  <c r="BG116" i="19"/>
  <c r="BF116" i="19"/>
  <c r="T116" i="19"/>
  <c r="R116" i="19"/>
  <c r="P116" i="19"/>
  <c r="BK116" i="19"/>
  <c r="J116" i="19"/>
  <c r="BE116" i="19" s="1"/>
  <c r="BI115" i="19"/>
  <c r="BH115" i="19"/>
  <c r="BG115" i="19"/>
  <c r="BF115" i="19"/>
  <c r="T115" i="19"/>
  <c r="R115" i="19"/>
  <c r="P115" i="19"/>
  <c r="BK115" i="19"/>
  <c r="J115" i="19"/>
  <c r="BE115" i="19" s="1"/>
  <c r="BI113" i="19"/>
  <c r="BH113" i="19"/>
  <c r="BG113" i="19"/>
  <c r="BF113" i="19"/>
  <c r="T113" i="19"/>
  <c r="R113" i="19"/>
  <c r="P113" i="19"/>
  <c r="BK113" i="19"/>
  <c r="J113" i="19"/>
  <c r="BE113" i="19" s="1"/>
  <c r="BI112" i="19"/>
  <c r="BH112" i="19"/>
  <c r="BG112" i="19"/>
  <c r="BF112" i="19"/>
  <c r="T112" i="19"/>
  <c r="R112" i="19"/>
  <c r="P112" i="19"/>
  <c r="BK112" i="19"/>
  <c r="J112" i="19"/>
  <c r="BE112" i="19"/>
  <c r="BI110" i="19"/>
  <c r="BH110" i="19"/>
  <c r="BG110" i="19"/>
  <c r="BF110" i="19"/>
  <c r="T110" i="19"/>
  <c r="R110" i="19"/>
  <c r="P110" i="19"/>
  <c r="BK110" i="19"/>
  <c r="J110" i="19"/>
  <c r="BE110" i="19" s="1"/>
  <c r="BI109" i="19"/>
  <c r="BH109" i="19"/>
  <c r="BG109" i="19"/>
  <c r="BF109" i="19"/>
  <c r="T109" i="19"/>
  <c r="R109" i="19"/>
  <c r="P109" i="19"/>
  <c r="BK109" i="19"/>
  <c r="J109" i="19"/>
  <c r="BE109" i="19"/>
  <c r="BI108" i="19"/>
  <c r="BH108" i="19"/>
  <c r="BG108" i="19"/>
  <c r="BF108" i="19"/>
  <c r="T108" i="19"/>
  <c r="R108" i="19"/>
  <c r="P108" i="19"/>
  <c r="BK108" i="19"/>
  <c r="J108" i="19"/>
  <c r="BE108" i="19"/>
  <c r="BI107" i="19"/>
  <c r="BH107" i="19"/>
  <c r="BG107" i="19"/>
  <c r="BF107" i="19"/>
  <c r="T107" i="19"/>
  <c r="R107" i="19"/>
  <c r="P107" i="19"/>
  <c r="BK107" i="19"/>
  <c r="J107" i="19"/>
  <c r="BE107" i="19"/>
  <c r="BI105" i="19"/>
  <c r="BH105" i="19"/>
  <c r="BG105" i="19"/>
  <c r="BF105" i="19"/>
  <c r="T105" i="19"/>
  <c r="R105" i="19"/>
  <c r="P105" i="19"/>
  <c r="BK105" i="19"/>
  <c r="J105" i="19"/>
  <c r="BE105" i="19" s="1"/>
  <c r="BI103" i="19"/>
  <c r="BH103" i="19"/>
  <c r="BG103" i="19"/>
  <c r="BF103" i="19"/>
  <c r="T103" i="19"/>
  <c r="R103" i="19"/>
  <c r="P103" i="19"/>
  <c r="BK103" i="19"/>
  <c r="J103" i="19"/>
  <c r="BE103" i="19"/>
  <c r="BI101" i="19"/>
  <c r="BH101" i="19"/>
  <c r="BG101" i="19"/>
  <c r="BF101" i="19"/>
  <c r="T101" i="19"/>
  <c r="R101" i="19"/>
  <c r="P101" i="19"/>
  <c r="BK101" i="19"/>
  <c r="J101" i="19"/>
  <c r="BE101" i="19"/>
  <c r="BI99" i="19"/>
  <c r="BH99" i="19"/>
  <c r="BG99" i="19"/>
  <c r="BF99" i="19"/>
  <c r="T99" i="19"/>
  <c r="R99" i="19"/>
  <c r="P99" i="19"/>
  <c r="BK99" i="19"/>
  <c r="J99" i="19"/>
  <c r="BE99" i="19"/>
  <c r="BI97" i="19"/>
  <c r="BH97" i="19"/>
  <c r="BG97" i="19"/>
  <c r="BF97" i="19"/>
  <c r="T97" i="19"/>
  <c r="R97" i="19"/>
  <c r="P97" i="19"/>
  <c r="BK97" i="19"/>
  <c r="J97" i="19"/>
  <c r="BE97" i="19" s="1"/>
  <c r="BI95" i="19"/>
  <c r="BH95" i="19"/>
  <c r="BG95" i="19"/>
  <c r="BF95" i="19"/>
  <c r="T95" i="19"/>
  <c r="R95" i="19"/>
  <c r="P95" i="19"/>
  <c r="BK95" i="19"/>
  <c r="J95" i="19"/>
  <c r="BE95" i="19"/>
  <c r="BI93" i="19"/>
  <c r="BH93" i="19"/>
  <c r="BG93" i="19"/>
  <c r="BF93" i="19"/>
  <c r="T93" i="19"/>
  <c r="R93" i="19"/>
  <c r="P93" i="19"/>
  <c r="BK93" i="19"/>
  <c r="J93" i="19"/>
  <c r="BE93" i="19"/>
  <c r="BI91" i="19"/>
  <c r="BH91" i="19"/>
  <c r="BG91" i="19"/>
  <c r="BF91" i="19"/>
  <c r="T91" i="19"/>
  <c r="R91" i="19"/>
  <c r="P91" i="19"/>
  <c r="BK91" i="19"/>
  <c r="J91" i="19"/>
  <c r="BE91" i="19"/>
  <c r="BI89" i="19"/>
  <c r="F37" i="19" s="1"/>
  <c r="BD72" i="1" s="1"/>
  <c r="BH89" i="19"/>
  <c r="BG89" i="19"/>
  <c r="BF89" i="19"/>
  <c r="T89" i="19"/>
  <c r="R89" i="19"/>
  <c r="P89" i="19"/>
  <c r="BK89" i="19"/>
  <c r="J89" i="19"/>
  <c r="BE89" i="19" s="1"/>
  <c r="F79" i="19"/>
  <c r="E77" i="19"/>
  <c r="F52" i="19"/>
  <c r="E50" i="19"/>
  <c r="J24" i="19"/>
  <c r="E24" i="19"/>
  <c r="J82" i="19" s="1"/>
  <c r="J23" i="19"/>
  <c r="J21" i="19"/>
  <c r="E21" i="19"/>
  <c r="J54" i="19" s="1"/>
  <c r="J81" i="19"/>
  <c r="J20" i="19"/>
  <c r="J18" i="19"/>
  <c r="E18" i="19"/>
  <c r="F82" i="19" s="1"/>
  <c r="J17" i="19"/>
  <c r="J15" i="19"/>
  <c r="E15" i="19"/>
  <c r="F54" i="19" s="1"/>
  <c r="J14" i="19"/>
  <c r="J12" i="19"/>
  <c r="J52" i="19" s="1"/>
  <c r="E7" i="19"/>
  <c r="E75" i="19" s="1"/>
  <c r="J37" i="18"/>
  <c r="J36" i="18"/>
  <c r="AY71" i="1" s="1"/>
  <c r="J35" i="18"/>
  <c r="AX71" i="1" s="1"/>
  <c r="BI148" i="18"/>
  <c r="BH148" i="18"/>
  <c r="BG148" i="18"/>
  <c r="BF148" i="18"/>
  <c r="T148" i="18"/>
  <c r="R148" i="18"/>
  <c r="P148" i="18"/>
  <c r="BK148" i="18"/>
  <c r="J148" i="18"/>
  <c r="BE148" i="18" s="1"/>
  <c r="BI146" i="18"/>
  <c r="BH146" i="18"/>
  <c r="BG146" i="18"/>
  <c r="BF146" i="18"/>
  <c r="T146" i="18"/>
  <c r="R146" i="18"/>
  <c r="P146" i="18"/>
  <c r="P145" i="18" s="1"/>
  <c r="P144" i="18" s="1"/>
  <c r="BK146" i="18"/>
  <c r="BK145" i="18" s="1"/>
  <c r="J145" i="18" s="1"/>
  <c r="J65" i="18" s="1"/>
  <c r="J146" i="18"/>
  <c r="BE146" i="18" s="1"/>
  <c r="BI142" i="18"/>
  <c r="BH142" i="18"/>
  <c r="BG142" i="18"/>
  <c r="BF142" i="18"/>
  <c r="T142" i="18"/>
  <c r="R142" i="18"/>
  <c r="P142" i="18"/>
  <c r="BK142" i="18"/>
  <c r="J142" i="18"/>
  <c r="BE142" i="18" s="1"/>
  <c r="BI139" i="18"/>
  <c r="BH139" i="18"/>
  <c r="BG139" i="18"/>
  <c r="BF139" i="18"/>
  <c r="T139" i="18"/>
  <c r="R139" i="18"/>
  <c r="P139" i="18"/>
  <c r="BK139" i="18"/>
  <c r="J139" i="18"/>
  <c r="BE139" i="18" s="1"/>
  <c r="BI136" i="18"/>
  <c r="BH136" i="18"/>
  <c r="BG136" i="18"/>
  <c r="BF136" i="18"/>
  <c r="T136" i="18"/>
  <c r="R136" i="18"/>
  <c r="P136" i="18"/>
  <c r="BK136" i="18"/>
  <c r="J136" i="18"/>
  <c r="BE136" i="18" s="1"/>
  <c r="BI133" i="18"/>
  <c r="BH133" i="18"/>
  <c r="BG133" i="18"/>
  <c r="BF133" i="18"/>
  <c r="T133" i="18"/>
  <c r="R133" i="18"/>
  <c r="P133" i="18"/>
  <c r="BK133" i="18"/>
  <c r="J133" i="18"/>
  <c r="BE133" i="18" s="1"/>
  <c r="BI130" i="18"/>
  <c r="BH130" i="18"/>
  <c r="BG130" i="18"/>
  <c r="BF130" i="18"/>
  <c r="T130" i="18"/>
  <c r="R130" i="18"/>
  <c r="P130" i="18"/>
  <c r="BK130" i="18"/>
  <c r="J130" i="18"/>
  <c r="BE130" i="18" s="1"/>
  <c r="BI127" i="18"/>
  <c r="BH127" i="18"/>
  <c r="BG127" i="18"/>
  <c r="BF127" i="18"/>
  <c r="T127" i="18"/>
  <c r="R127" i="18"/>
  <c r="P127" i="18"/>
  <c r="BK127" i="18"/>
  <c r="J127" i="18"/>
  <c r="BE127" i="18" s="1"/>
  <c r="BI124" i="18"/>
  <c r="BH124" i="18"/>
  <c r="BG124" i="18"/>
  <c r="BF124" i="18"/>
  <c r="T124" i="18"/>
  <c r="R124" i="18"/>
  <c r="P124" i="18"/>
  <c r="BK124" i="18"/>
  <c r="J124" i="18"/>
  <c r="BE124" i="18" s="1"/>
  <c r="BI123" i="18"/>
  <c r="BH123" i="18"/>
  <c r="BG123" i="18"/>
  <c r="BF123" i="18"/>
  <c r="T123" i="18"/>
  <c r="R123" i="18"/>
  <c r="P123" i="18"/>
  <c r="BK123" i="18"/>
  <c r="J123" i="18"/>
  <c r="BE123" i="18" s="1"/>
  <c r="BI122" i="18"/>
  <c r="BH122" i="18"/>
  <c r="BG122" i="18"/>
  <c r="BF122" i="18"/>
  <c r="T122" i="18"/>
  <c r="R122" i="18"/>
  <c r="P122" i="18"/>
  <c r="BK122" i="18"/>
  <c r="J122" i="18"/>
  <c r="BE122" i="18" s="1"/>
  <c r="BI120" i="18"/>
  <c r="BH120" i="18"/>
  <c r="BG120" i="18"/>
  <c r="BF120" i="18"/>
  <c r="T120" i="18"/>
  <c r="R120" i="18"/>
  <c r="P120" i="18"/>
  <c r="BK120" i="18"/>
  <c r="J120" i="18"/>
  <c r="BE120" i="18" s="1"/>
  <c r="BI119" i="18"/>
  <c r="BH119" i="18"/>
  <c r="BG119" i="18"/>
  <c r="BF119" i="18"/>
  <c r="T119" i="18"/>
  <c r="R119" i="18"/>
  <c r="P119" i="18"/>
  <c r="BK119" i="18"/>
  <c r="J119" i="18"/>
  <c r="BE119" i="18" s="1"/>
  <c r="BI117" i="18"/>
  <c r="BH117" i="18"/>
  <c r="BG117" i="18"/>
  <c r="BF117" i="18"/>
  <c r="T117" i="18"/>
  <c r="R117" i="18"/>
  <c r="P117" i="18"/>
  <c r="BK117" i="18"/>
  <c r="J117" i="18"/>
  <c r="BE117" i="18" s="1"/>
  <c r="BI116" i="18"/>
  <c r="BH116" i="18"/>
  <c r="BG116" i="18"/>
  <c r="BF116" i="18"/>
  <c r="T116" i="18"/>
  <c r="R116" i="18"/>
  <c r="P116" i="18"/>
  <c r="BK116" i="18"/>
  <c r="J116" i="18"/>
  <c r="BE116" i="18" s="1"/>
  <c r="BI113" i="18"/>
  <c r="BH113" i="18"/>
  <c r="BG113" i="18"/>
  <c r="BF113" i="18"/>
  <c r="T113" i="18"/>
  <c r="R113" i="18"/>
  <c r="P113" i="18"/>
  <c r="BK113" i="18"/>
  <c r="J113" i="18"/>
  <c r="BE113" i="18"/>
  <c r="BI112" i="18"/>
  <c r="BH112" i="18"/>
  <c r="BG112" i="18"/>
  <c r="BF112" i="18"/>
  <c r="T112" i="18"/>
  <c r="R112" i="18"/>
  <c r="P112" i="18"/>
  <c r="BK112" i="18"/>
  <c r="J112" i="18"/>
  <c r="BE112" i="18" s="1"/>
  <c r="BI111" i="18"/>
  <c r="BH111" i="18"/>
  <c r="BG111" i="18"/>
  <c r="BF111" i="18"/>
  <c r="T111" i="18"/>
  <c r="R111" i="18"/>
  <c r="P111" i="18"/>
  <c r="BK111" i="18"/>
  <c r="J111" i="18"/>
  <c r="BE111" i="18"/>
  <c r="BI109" i="18"/>
  <c r="BH109" i="18"/>
  <c r="BG109" i="18"/>
  <c r="BF109" i="18"/>
  <c r="T109" i="18"/>
  <c r="R109" i="18"/>
  <c r="P109" i="18"/>
  <c r="BK109" i="18"/>
  <c r="J109" i="18"/>
  <c r="BE109" i="18" s="1"/>
  <c r="BI108" i="18"/>
  <c r="BH108" i="18"/>
  <c r="BG108" i="18"/>
  <c r="BF108" i="18"/>
  <c r="T108" i="18"/>
  <c r="R108" i="18"/>
  <c r="P108" i="18"/>
  <c r="BK108" i="18"/>
  <c r="J108" i="18"/>
  <c r="BE108" i="18"/>
  <c r="BI107" i="18"/>
  <c r="BH107" i="18"/>
  <c r="BG107" i="18"/>
  <c r="BF107" i="18"/>
  <c r="T107" i="18"/>
  <c r="R107" i="18"/>
  <c r="P107" i="18"/>
  <c r="BK107" i="18"/>
  <c r="J107" i="18"/>
  <c r="BE107" i="18"/>
  <c r="BI105" i="18"/>
  <c r="BH105" i="18"/>
  <c r="BG105" i="18"/>
  <c r="BF105" i="18"/>
  <c r="T105" i="18"/>
  <c r="R105" i="18"/>
  <c r="P105" i="18"/>
  <c r="BK105" i="18"/>
  <c r="J105" i="18"/>
  <c r="BE105" i="18" s="1"/>
  <c r="BI103" i="18"/>
  <c r="BH103" i="18"/>
  <c r="BG103" i="18"/>
  <c r="BF103" i="18"/>
  <c r="T103" i="18"/>
  <c r="R103" i="18"/>
  <c r="P103" i="18"/>
  <c r="BK103" i="18"/>
  <c r="J103" i="18"/>
  <c r="BE103" i="18"/>
  <c r="BI101" i="18"/>
  <c r="BH101" i="18"/>
  <c r="BG101" i="18"/>
  <c r="BF101" i="18"/>
  <c r="T101" i="18"/>
  <c r="R101" i="18"/>
  <c r="P101" i="18"/>
  <c r="BK101" i="18"/>
  <c r="J101" i="18"/>
  <c r="BE101" i="18"/>
  <c r="BI99" i="18"/>
  <c r="BH99" i="18"/>
  <c r="BG99" i="18"/>
  <c r="BF99" i="18"/>
  <c r="T99" i="18"/>
  <c r="R99" i="18"/>
  <c r="P99" i="18"/>
  <c r="BK99" i="18"/>
  <c r="J99" i="18"/>
  <c r="BE99" i="18"/>
  <c r="BI97" i="18"/>
  <c r="BH97" i="18"/>
  <c r="BG97" i="18"/>
  <c r="BF97" i="18"/>
  <c r="T97" i="18"/>
  <c r="R97" i="18"/>
  <c r="P97" i="18"/>
  <c r="BK97" i="18"/>
  <c r="J97" i="18"/>
  <c r="BE97" i="18" s="1"/>
  <c r="BI95" i="18"/>
  <c r="BH95" i="18"/>
  <c r="BG95" i="18"/>
  <c r="BF95" i="18"/>
  <c r="T95" i="18"/>
  <c r="R95" i="18"/>
  <c r="P95" i="18"/>
  <c r="BK95" i="18"/>
  <c r="J95" i="18"/>
  <c r="BE95" i="18"/>
  <c r="BI93" i="18"/>
  <c r="BH93" i="18"/>
  <c r="BG93" i="18"/>
  <c r="BF93" i="18"/>
  <c r="T93" i="18"/>
  <c r="R93" i="18"/>
  <c r="P93" i="18"/>
  <c r="BK93" i="18"/>
  <c r="J93" i="18"/>
  <c r="BE93" i="18"/>
  <c r="BI91" i="18"/>
  <c r="BH91" i="18"/>
  <c r="BG91" i="18"/>
  <c r="BF91" i="18"/>
  <c r="T91" i="18"/>
  <c r="R91" i="18"/>
  <c r="P91" i="18"/>
  <c r="BK91" i="18"/>
  <c r="J91" i="18"/>
  <c r="BE91" i="18"/>
  <c r="BI89" i="18"/>
  <c r="BH89" i="18"/>
  <c r="BG89" i="18"/>
  <c r="BF89" i="18"/>
  <c r="T89" i="18"/>
  <c r="R89" i="18"/>
  <c r="P89" i="18"/>
  <c r="BK89" i="18"/>
  <c r="J89" i="18"/>
  <c r="BE89" i="18" s="1"/>
  <c r="F79" i="18"/>
  <c r="E77" i="18"/>
  <c r="F52" i="18"/>
  <c r="E50" i="18"/>
  <c r="J24" i="18"/>
  <c r="E24" i="18"/>
  <c r="J82" i="18" s="1"/>
  <c r="J23" i="18"/>
  <c r="J21" i="18"/>
  <c r="E21" i="18"/>
  <c r="J81" i="18" s="1"/>
  <c r="J54" i="18"/>
  <c r="J20" i="18"/>
  <c r="J18" i="18"/>
  <c r="E18" i="18"/>
  <c r="F82" i="18" s="1"/>
  <c r="J17" i="18"/>
  <c r="J15" i="18"/>
  <c r="E15" i="18"/>
  <c r="F54" i="18" s="1"/>
  <c r="J14" i="18"/>
  <c r="J12" i="18"/>
  <c r="J52" i="18" s="1"/>
  <c r="E7" i="18"/>
  <c r="J37" i="17"/>
  <c r="J36" i="17"/>
  <c r="AY70" i="1" s="1"/>
  <c r="J35" i="17"/>
  <c r="AX70" i="1" s="1"/>
  <c r="BI182" i="17"/>
  <c r="BH182" i="17"/>
  <c r="BG182" i="17"/>
  <c r="BF182" i="17"/>
  <c r="T182" i="17"/>
  <c r="R182" i="17"/>
  <c r="P182" i="17"/>
  <c r="BK182" i="17"/>
  <c r="J182" i="17"/>
  <c r="BE182" i="17" s="1"/>
  <c r="BI180" i="17"/>
  <c r="BH180" i="17"/>
  <c r="BG180" i="17"/>
  <c r="BF180" i="17"/>
  <c r="T180" i="17"/>
  <c r="R180" i="17"/>
  <c r="R179" i="17" s="1"/>
  <c r="R178" i="17" s="1"/>
  <c r="P180" i="17"/>
  <c r="BK180" i="17"/>
  <c r="BK179" i="17" s="1"/>
  <c r="J180" i="17"/>
  <c r="BE180" i="17" s="1"/>
  <c r="BI176" i="17"/>
  <c r="BH176" i="17"/>
  <c r="BG176" i="17"/>
  <c r="BF176" i="17"/>
  <c r="T176" i="17"/>
  <c r="R176" i="17"/>
  <c r="P176" i="17"/>
  <c r="BK176" i="17"/>
  <c r="J176" i="17"/>
  <c r="BE176" i="17" s="1"/>
  <c r="BI174" i="17"/>
  <c r="BH174" i="17"/>
  <c r="BG174" i="17"/>
  <c r="BF174" i="17"/>
  <c r="T174" i="17"/>
  <c r="R174" i="17"/>
  <c r="P174" i="17"/>
  <c r="BK174" i="17"/>
  <c r="J174" i="17"/>
  <c r="BE174" i="17" s="1"/>
  <c r="BI171" i="17"/>
  <c r="BH171" i="17"/>
  <c r="BG171" i="17"/>
  <c r="BF171" i="17"/>
  <c r="T171" i="17"/>
  <c r="R171" i="17"/>
  <c r="P171" i="17"/>
  <c r="BK171" i="17"/>
  <c r="J171" i="17"/>
  <c r="BE171" i="17" s="1"/>
  <c r="BI168" i="17"/>
  <c r="BH168" i="17"/>
  <c r="BG168" i="17"/>
  <c r="BF168" i="17"/>
  <c r="T168" i="17"/>
  <c r="R168" i="17"/>
  <c r="R152" i="17" s="1"/>
  <c r="P168" i="17"/>
  <c r="BK168" i="17"/>
  <c r="J168" i="17"/>
  <c r="BE168" i="17" s="1"/>
  <c r="BI165" i="17"/>
  <c r="BH165" i="17"/>
  <c r="BG165" i="17"/>
  <c r="BF165" i="17"/>
  <c r="T165" i="17"/>
  <c r="R165" i="17"/>
  <c r="P165" i="17"/>
  <c r="BK165" i="17"/>
  <c r="J165" i="17"/>
  <c r="BE165" i="17"/>
  <c r="BI162" i="17"/>
  <c r="BH162" i="17"/>
  <c r="BG162" i="17"/>
  <c r="BF162" i="17"/>
  <c r="T162" i="17"/>
  <c r="R162" i="17"/>
  <c r="P162" i="17"/>
  <c r="BK162" i="17"/>
  <c r="J162" i="17"/>
  <c r="BE162" i="17" s="1"/>
  <c r="BI159" i="17"/>
  <c r="BH159" i="17"/>
  <c r="BG159" i="17"/>
  <c r="BF159" i="17"/>
  <c r="T159" i="17"/>
  <c r="R159" i="17"/>
  <c r="P159" i="17"/>
  <c r="BK159" i="17"/>
  <c r="J159" i="17"/>
  <c r="BE159" i="17" s="1"/>
  <c r="BI156" i="17"/>
  <c r="BH156" i="17"/>
  <c r="BG156" i="17"/>
  <c r="BF156" i="17"/>
  <c r="T156" i="17"/>
  <c r="R156" i="17"/>
  <c r="P156" i="17"/>
  <c r="BK156" i="17"/>
  <c r="J156" i="17"/>
  <c r="BE156" i="17"/>
  <c r="BI153" i="17"/>
  <c r="BH153" i="17"/>
  <c r="BG153" i="17"/>
  <c r="BF153" i="17"/>
  <c r="T153" i="17"/>
  <c r="R153" i="17"/>
  <c r="P153" i="17"/>
  <c r="P152" i="17" s="1"/>
  <c r="BK153" i="17"/>
  <c r="BK152" i="17" s="1"/>
  <c r="J152" i="17" s="1"/>
  <c r="J63" i="17" s="1"/>
  <c r="J153" i="17"/>
  <c r="BE153" i="17" s="1"/>
  <c r="BI150" i="17"/>
  <c r="BH150" i="17"/>
  <c r="BG150" i="17"/>
  <c r="BF150" i="17"/>
  <c r="T150" i="17"/>
  <c r="R150" i="17"/>
  <c r="P150" i="17"/>
  <c r="BK150" i="17"/>
  <c r="J150" i="17"/>
  <c r="BE150" i="17" s="1"/>
  <c r="BI149" i="17"/>
  <c r="BH149" i="17"/>
  <c r="BG149" i="17"/>
  <c r="BF149" i="17"/>
  <c r="T149" i="17"/>
  <c r="R149" i="17"/>
  <c r="P149" i="17"/>
  <c r="BK149" i="17"/>
  <c r="J149" i="17"/>
  <c r="BE149" i="17"/>
  <c r="BI148" i="17"/>
  <c r="BH148" i="17"/>
  <c r="BG148" i="17"/>
  <c r="BF148" i="17"/>
  <c r="T148" i="17"/>
  <c r="R148" i="17"/>
  <c r="P148" i="17"/>
  <c r="BK148" i="17"/>
  <c r="J148" i="17"/>
  <c r="BE148" i="17" s="1"/>
  <c r="BI146" i="17"/>
  <c r="BH146" i="17"/>
  <c r="BG146" i="17"/>
  <c r="BF146" i="17"/>
  <c r="T146" i="17"/>
  <c r="R146" i="17"/>
  <c r="P146" i="17"/>
  <c r="BK146" i="17"/>
  <c r="J146" i="17"/>
  <c r="BE146" i="17"/>
  <c r="BI145" i="17"/>
  <c r="BH145" i="17"/>
  <c r="BG145" i="17"/>
  <c r="BF145" i="17"/>
  <c r="T145" i="17"/>
  <c r="R145" i="17"/>
  <c r="P145" i="17"/>
  <c r="BK145" i="17"/>
  <c r="J145" i="17"/>
  <c r="BE145" i="17" s="1"/>
  <c r="BI144" i="17"/>
  <c r="BH144" i="17"/>
  <c r="BG144" i="17"/>
  <c r="BF144" i="17"/>
  <c r="T144" i="17"/>
  <c r="R144" i="17"/>
  <c r="P144" i="17"/>
  <c r="BK144" i="17"/>
  <c r="J144" i="17"/>
  <c r="BE144" i="17" s="1"/>
  <c r="BI142" i="17"/>
  <c r="BH142" i="17"/>
  <c r="BG142" i="17"/>
  <c r="BF142" i="17"/>
  <c r="T142" i="17"/>
  <c r="R142" i="17"/>
  <c r="P142" i="17"/>
  <c r="BK142" i="17"/>
  <c r="J142" i="17"/>
  <c r="BE142" i="17"/>
  <c r="BI141" i="17"/>
  <c r="BH141" i="17"/>
  <c r="BG141" i="17"/>
  <c r="BF141" i="17"/>
  <c r="T141" i="17"/>
  <c r="R141" i="17"/>
  <c r="P141" i="17"/>
  <c r="BK141" i="17"/>
  <c r="J141" i="17"/>
  <c r="BE141" i="17" s="1"/>
  <c r="BI140" i="17"/>
  <c r="BH140" i="17"/>
  <c r="BG140" i="17"/>
  <c r="BF140" i="17"/>
  <c r="T140" i="17"/>
  <c r="R140" i="17"/>
  <c r="P140" i="17"/>
  <c r="BK140" i="17"/>
  <c r="J140" i="17"/>
  <c r="BE140" i="17" s="1"/>
  <c r="BI139" i="17"/>
  <c r="BH139" i="17"/>
  <c r="BG139" i="17"/>
  <c r="BF139" i="17"/>
  <c r="T139" i="17"/>
  <c r="R139" i="17"/>
  <c r="P139" i="17"/>
  <c r="BK139" i="17"/>
  <c r="J139" i="17"/>
  <c r="BE139" i="17" s="1"/>
  <c r="BI138" i="17"/>
  <c r="BH138" i="17"/>
  <c r="BG138" i="17"/>
  <c r="BF138" i="17"/>
  <c r="T138" i="17"/>
  <c r="R138" i="17"/>
  <c r="P138" i="17"/>
  <c r="BK138" i="17"/>
  <c r="J138" i="17"/>
  <c r="BE138" i="17"/>
  <c r="BI137" i="17"/>
  <c r="BH137" i="17"/>
  <c r="BG137" i="17"/>
  <c r="BF137" i="17"/>
  <c r="T137" i="17"/>
  <c r="R137" i="17"/>
  <c r="P137" i="17"/>
  <c r="BK137" i="17"/>
  <c r="J137" i="17"/>
  <c r="BE137" i="17"/>
  <c r="BI136" i="17"/>
  <c r="BH136" i="17"/>
  <c r="BG136" i="17"/>
  <c r="BF136" i="17"/>
  <c r="T136" i="17"/>
  <c r="R136" i="17"/>
  <c r="P136" i="17"/>
  <c r="BK136" i="17"/>
  <c r="J136" i="17"/>
  <c r="BE136" i="17" s="1"/>
  <c r="BI135" i="17"/>
  <c r="BH135" i="17"/>
  <c r="BG135" i="17"/>
  <c r="BF135" i="17"/>
  <c r="T135" i="17"/>
  <c r="R135" i="17"/>
  <c r="P135" i="17"/>
  <c r="BK135" i="17"/>
  <c r="J135" i="17"/>
  <c r="BE135" i="17" s="1"/>
  <c r="BI133" i="17"/>
  <c r="BH133" i="17"/>
  <c r="BG133" i="17"/>
  <c r="BF133" i="17"/>
  <c r="T133" i="17"/>
  <c r="R133" i="17"/>
  <c r="P133" i="17"/>
  <c r="BK133" i="17"/>
  <c r="J133" i="17"/>
  <c r="BE133" i="17"/>
  <c r="BI131" i="17"/>
  <c r="BH131" i="17"/>
  <c r="BG131" i="17"/>
  <c r="BF131" i="17"/>
  <c r="T131" i="17"/>
  <c r="R131" i="17"/>
  <c r="P131" i="17"/>
  <c r="BK131" i="17"/>
  <c r="J131" i="17"/>
  <c r="BE131" i="17"/>
  <c r="BI129" i="17"/>
  <c r="BH129" i="17"/>
  <c r="BG129" i="17"/>
  <c r="BF129" i="17"/>
  <c r="T129" i="17"/>
  <c r="R129" i="17"/>
  <c r="P129" i="17"/>
  <c r="BK129" i="17"/>
  <c r="J129" i="17"/>
  <c r="BE129" i="17" s="1"/>
  <c r="BI128" i="17"/>
  <c r="BH128" i="17"/>
  <c r="BG128" i="17"/>
  <c r="BF128" i="17"/>
  <c r="T128" i="17"/>
  <c r="R128" i="17"/>
  <c r="P128" i="17"/>
  <c r="BK128" i="17"/>
  <c r="J128" i="17"/>
  <c r="BE128" i="17" s="1"/>
  <c r="BI126" i="17"/>
  <c r="BH126" i="17"/>
  <c r="BG126" i="17"/>
  <c r="BF126" i="17"/>
  <c r="T126" i="17"/>
  <c r="R126" i="17"/>
  <c r="P126" i="17"/>
  <c r="BK126" i="17"/>
  <c r="J126" i="17"/>
  <c r="BE126" i="17"/>
  <c r="BI125" i="17"/>
  <c r="BH125" i="17"/>
  <c r="BG125" i="17"/>
  <c r="BF125" i="17"/>
  <c r="T125" i="17"/>
  <c r="R125" i="17"/>
  <c r="P125" i="17"/>
  <c r="BK125" i="17"/>
  <c r="J125" i="17"/>
  <c r="BE125" i="17"/>
  <c r="BI122" i="17"/>
  <c r="BH122" i="17"/>
  <c r="BG122" i="17"/>
  <c r="BF122" i="17"/>
  <c r="T122" i="17"/>
  <c r="R122" i="17"/>
  <c r="P122" i="17"/>
  <c r="BK122" i="17"/>
  <c r="J122" i="17"/>
  <c r="BE122" i="17" s="1"/>
  <c r="BI121" i="17"/>
  <c r="BH121" i="17"/>
  <c r="BG121" i="17"/>
  <c r="BF121" i="17"/>
  <c r="T121" i="17"/>
  <c r="R121" i="17"/>
  <c r="P121" i="17"/>
  <c r="BK121" i="17"/>
  <c r="J121" i="17"/>
  <c r="BE121" i="17" s="1"/>
  <c r="BI120" i="17"/>
  <c r="BH120" i="17"/>
  <c r="BG120" i="17"/>
  <c r="BF120" i="17"/>
  <c r="T120" i="17"/>
  <c r="R120" i="17"/>
  <c r="P120" i="17"/>
  <c r="BK120" i="17"/>
  <c r="J120" i="17"/>
  <c r="BE120" i="17"/>
  <c r="BI118" i="17"/>
  <c r="BH118" i="17"/>
  <c r="BG118" i="17"/>
  <c r="BF118" i="17"/>
  <c r="T118" i="17"/>
  <c r="R118" i="17"/>
  <c r="P118" i="17"/>
  <c r="BK118" i="17"/>
  <c r="J118" i="17"/>
  <c r="BE118" i="17"/>
  <c r="BI117" i="17"/>
  <c r="BH117" i="17"/>
  <c r="BG117" i="17"/>
  <c r="BF117" i="17"/>
  <c r="T117" i="17"/>
  <c r="R117" i="17"/>
  <c r="P117" i="17"/>
  <c r="BK117" i="17"/>
  <c r="J117" i="17"/>
  <c r="BE117" i="17" s="1"/>
  <c r="BI116" i="17"/>
  <c r="BH116" i="17"/>
  <c r="BG116" i="17"/>
  <c r="BF116" i="17"/>
  <c r="T116" i="17"/>
  <c r="R116" i="17"/>
  <c r="P116" i="17"/>
  <c r="BK116" i="17"/>
  <c r="J116" i="17"/>
  <c r="BE116" i="17" s="1"/>
  <c r="BI114" i="17"/>
  <c r="BH114" i="17"/>
  <c r="BG114" i="17"/>
  <c r="BF114" i="17"/>
  <c r="T114" i="17"/>
  <c r="R114" i="17"/>
  <c r="P114" i="17"/>
  <c r="BK114" i="17"/>
  <c r="J114" i="17"/>
  <c r="BE114" i="17"/>
  <c r="BI113" i="17"/>
  <c r="BH113" i="17"/>
  <c r="BG113" i="17"/>
  <c r="BF113" i="17"/>
  <c r="T113" i="17"/>
  <c r="R113" i="17"/>
  <c r="P113" i="17"/>
  <c r="BK113" i="17"/>
  <c r="J113" i="17"/>
  <c r="BE113" i="17"/>
  <c r="BI112" i="17"/>
  <c r="BH112" i="17"/>
  <c r="BG112" i="17"/>
  <c r="BF112" i="17"/>
  <c r="T112" i="17"/>
  <c r="R112" i="17"/>
  <c r="P112" i="17"/>
  <c r="BK112" i="17"/>
  <c r="J112" i="17"/>
  <c r="BE112" i="17" s="1"/>
  <c r="BI111" i="17"/>
  <c r="BH111" i="17"/>
  <c r="BG111" i="17"/>
  <c r="BF111" i="17"/>
  <c r="T111" i="17"/>
  <c r="R111" i="17"/>
  <c r="P111" i="17"/>
  <c r="BK111" i="17"/>
  <c r="J111" i="17"/>
  <c r="BE111" i="17" s="1"/>
  <c r="BI109" i="17"/>
  <c r="BH109" i="17"/>
  <c r="BG109" i="17"/>
  <c r="BF109" i="17"/>
  <c r="T109" i="17"/>
  <c r="R109" i="17"/>
  <c r="P109" i="17"/>
  <c r="BK109" i="17"/>
  <c r="J109" i="17"/>
  <c r="BE109" i="17"/>
  <c r="BI108" i="17"/>
  <c r="BH108" i="17"/>
  <c r="BG108" i="17"/>
  <c r="BF108" i="17"/>
  <c r="T108" i="17"/>
  <c r="R108" i="17"/>
  <c r="P108" i="17"/>
  <c r="BK108" i="17"/>
  <c r="J108" i="17"/>
  <c r="BE108" i="17"/>
  <c r="BI106" i="17"/>
  <c r="BH106" i="17"/>
  <c r="BG106" i="17"/>
  <c r="BF106" i="17"/>
  <c r="T106" i="17"/>
  <c r="R106" i="17"/>
  <c r="P106" i="17"/>
  <c r="BK106" i="17"/>
  <c r="J106" i="17"/>
  <c r="BE106" i="17" s="1"/>
  <c r="BI105" i="17"/>
  <c r="BH105" i="17"/>
  <c r="BG105" i="17"/>
  <c r="BF105" i="17"/>
  <c r="T105" i="17"/>
  <c r="R105" i="17"/>
  <c r="P105" i="17"/>
  <c r="BK105" i="17"/>
  <c r="J105" i="17"/>
  <c r="BE105" i="17" s="1"/>
  <c r="BI104" i="17"/>
  <c r="BH104" i="17"/>
  <c r="BG104" i="17"/>
  <c r="BF104" i="17"/>
  <c r="T104" i="17"/>
  <c r="R104" i="17"/>
  <c r="P104" i="17"/>
  <c r="BK104" i="17"/>
  <c r="J104" i="17"/>
  <c r="BE104" i="17"/>
  <c r="BI103" i="17"/>
  <c r="BH103" i="17"/>
  <c r="BG103" i="17"/>
  <c r="BF103" i="17"/>
  <c r="T103" i="17"/>
  <c r="R103" i="17"/>
  <c r="P103" i="17"/>
  <c r="BK103" i="17"/>
  <c r="J103" i="17"/>
  <c r="BE103" i="17"/>
  <c r="BI101" i="17"/>
  <c r="BH101" i="17"/>
  <c r="BG101" i="17"/>
  <c r="BF101" i="17"/>
  <c r="T101" i="17"/>
  <c r="R101" i="17"/>
  <c r="P101" i="17"/>
  <c r="BK101" i="17"/>
  <c r="J101" i="17"/>
  <c r="BE101" i="17" s="1"/>
  <c r="BI99" i="17"/>
  <c r="BH99" i="17"/>
  <c r="BG99" i="17"/>
  <c r="BF99" i="17"/>
  <c r="T99" i="17"/>
  <c r="R99" i="17"/>
  <c r="P99" i="17"/>
  <c r="BK99" i="17"/>
  <c r="J99" i="17"/>
  <c r="BE99" i="17" s="1"/>
  <c r="BI97" i="17"/>
  <c r="BH97" i="17"/>
  <c r="BG97" i="17"/>
  <c r="BF97" i="17"/>
  <c r="T97" i="17"/>
  <c r="R97" i="17"/>
  <c r="P97" i="17"/>
  <c r="BK97" i="17"/>
  <c r="J97" i="17"/>
  <c r="BE97" i="17"/>
  <c r="BI95" i="17"/>
  <c r="BH95" i="17"/>
  <c r="BG95" i="17"/>
  <c r="BF95" i="17"/>
  <c r="T95" i="17"/>
  <c r="T88" i="17" s="1"/>
  <c r="R95" i="17"/>
  <c r="P95" i="17"/>
  <c r="BK95" i="17"/>
  <c r="BK88" i="17" s="1"/>
  <c r="J88" i="17" s="1"/>
  <c r="J62" i="17" s="1"/>
  <c r="J95" i="17"/>
  <c r="BE95" i="17"/>
  <c r="BI93" i="17"/>
  <c r="BH93" i="17"/>
  <c r="BG93" i="17"/>
  <c r="BF93" i="17"/>
  <c r="T93" i="17"/>
  <c r="R93" i="17"/>
  <c r="P93" i="17"/>
  <c r="BK93" i="17"/>
  <c r="J93" i="17"/>
  <c r="BE93" i="17" s="1"/>
  <c r="BI91" i="17"/>
  <c r="BH91" i="17"/>
  <c r="BG91" i="17"/>
  <c r="BF91" i="17"/>
  <c r="T91" i="17"/>
  <c r="R91" i="17"/>
  <c r="P91" i="17"/>
  <c r="BK91" i="17"/>
  <c r="J91" i="17"/>
  <c r="BE91" i="17" s="1"/>
  <c r="BI89" i="17"/>
  <c r="BH89" i="17"/>
  <c r="BG89" i="17"/>
  <c r="BF89" i="17"/>
  <c r="T89" i="17"/>
  <c r="R89" i="17"/>
  <c r="P89" i="17"/>
  <c r="BK89" i="17"/>
  <c r="J89" i="17"/>
  <c r="BE89" i="17" s="1"/>
  <c r="F79" i="17"/>
  <c r="E77" i="17"/>
  <c r="F52" i="17"/>
  <c r="E50" i="17"/>
  <c r="J24" i="17"/>
  <c r="E24" i="17"/>
  <c r="J82" i="17" s="1"/>
  <c r="J23" i="17"/>
  <c r="J21" i="17"/>
  <c r="E21" i="17"/>
  <c r="J20" i="17"/>
  <c r="J18" i="17"/>
  <c r="E18" i="17"/>
  <c r="F82" i="17" s="1"/>
  <c r="J17" i="17"/>
  <c r="J15" i="17"/>
  <c r="E15" i="17"/>
  <c r="F54" i="17" s="1"/>
  <c r="J14" i="17"/>
  <c r="J12" i="17"/>
  <c r="J79" i="17" s="1"/>
  <c r="J52" i="17"/>
  <c r="E7" i="17"/>
  <c r="E75" i="17" s="1"/>
  <c r="J37" i="16"/>
  <c r="J36" i="16"/>
  <c r="AY69" i="1" s="1"/>
  <c r="J35" i="16"/>
  <c r="AX69" i="1" s="1"/>
  <c r="BI208" i="16"/>
  <c r="BH208" i="16"/>
  <c r="BG208" i="16"/>
  <c r="BF208" i="16"/>
  <c r="T208" i="16"/>
  <c r="R208" i="16"/>
  <c r="P208" i="16"/>
  <c r="BK208" i="16"/>
  <c r="J208" i="16"/>
  <c r="BE208" i="16" s="1"/>
  <c r="BI207" i="16"/>
  <c r="BH207" i="16"/>
  <c r="BG207" i="16"/>
  <c r="BF207" i="16"/>
  <c r="T207" i="16"/>
  <c r="R207" i="16"/>
  <c r="P207" i="16"/>
  <c r="BK207" i="16"/>
  <c r="J207" i="16"/>
  <c r="BE207" i="16" s="1"/>
  <c r="BI206" i="16"/>
  <c r="BH206" i="16"/>
  <c r="BG206" i="16"/>
  <c r="BF206" i="16"/>
  <c r="T206" i="16"/>
  <c r="R206" i="16"/>
  <c r="P206" i="16"/>
  <c r="BK206" i="16"/>
  <c r="J206" i="16"/>
  <c r="BE206" i="16" s="1"/>
  <c r="BI204" i="16"/>
  <c r="BH204" i="16"/>
  <c r="BG204" i="16"/>
  <c r="BF204" i="16"/>
  <c r="T204" i="16"/>
  <c r="R204" i="16"/>
  <c r="R203" i="16" s="1"/>
  <c r="R202" i="16" s="1"/>
  <c r="P204" i="16"/>
  <c r="BK204" i="16"/>
  <c r="BK203" i="16" s="1"/>
  <c r="J203" i="16" s="1"/>
  <c r="J65" i="16" s="1"/>
  <c r="J204" i="16"/>
  <c r="BE204" i="16" s="1"/>
  <c r="BI200" i="16"/>
  <c r="BH200" i="16"/>
  <c r="BG200" i="16"/>
  <c r="BF200" i="16"/>
  <c r="T200" i="16"/>
  <c r="R200" i="16"/>
  <c r="P200" i="16"/>
  <c r="BK200" i="16"/>
  <c r="J200" i="16"/>
  <c r="BE200" i="16" s="1"/>
  <c r="BI198" i="16"/>
  <c r="BH198" i="16"/>
  <c r="BG198" i="16"/>
  <c r="BF198" i="16"/>
  <c r="T198" i="16"/>
  <c r="R198" i="16"/>
  <c r="P198" i="16"/>
  <c r="BK198" i="16"/>
  <c r="J198" i="16"/>
  <c r="BE198" i="16"/>
  <c r="BI196" i="16"/>
  <c r="BH196" i="16"/>
  <c r="BG196" i="16"/>
  <c r="BF196" i="16"/>
  <c r="T196" i="16"/>
  <c r="R196" i="16"/>
  <c r="P196" i="16"/>
  <c r="BK196" i="16"/>
  <c r="J196" i="16"/>
  <c r="BE196" i="16" s="1"/>
  <c r="BI193" i="16"/>
  <c r="BH193" i="16"/>
  <c r="BG193" i="16"/>
  <c r="BF193" i="16"/>
  <c r="T193" i="16"/>
  <c r="R193" i="16"/>
  <c r="P193" i="16"/>
  <c r="BK193" i="16"/>
  <c r="J193" i="16"/>
  <c r="BE193" i="16" s="1"/>
  <c r="BI190" i="16"/>
  <c r="BH190" i="16"/>
  <c r="BG190" i="16"/>
  <c r="BF190" i="16"/>
  <c r="T190" i="16"/>
  <c r="R190" i="16"/>
  <c r="P190" i="16"/>
  <c r="BK190" i="16"/>
  <c r="J190" i="16"/>
  <c r="BE190" i="16" s="1"/>
  <c r="BI187" i="16"/>
  <c r="BH187" i="16"/>
  <c r="BG187" i="16"/>
  <c r="BF187" i="16"/>
  <c r="T187" i="16"/>
  <c r="R187" i="16"/>
  <c r="P187" i="16"/>
  <c r="BK187" i="16"/>
  <c r="J187" i="16"/>
  <c r="BE187" i="16"/>
  <c r="BI184" i="16"/>
  <c r="BH184" i="16"/>
  <c r="BG184" i="16"/>
  <c r="BF184" i="16"/>
  <c r="T184" i="16"/>
  <c r="R184" i="16"/>
  <c r="P184" i="16"/>
  <c r="BK184" i="16"/>
  <c r="J184" i="16"/>
  <c r="BE184" i="16" s="1"/>
  <c r="BI182" i="16"/>
  <c r="BH182" i="16"/>
  <c r="BG182" i="16"/>
  <c r="BF182" i="16"/>
  <c r="T182" i="16"/>
  <c r="R182" i="16"/>
  <c r="P182" i="16"/>
  <c r="BK182" i="16"/>
  <c r="J182" i="16"/>
  <c r="BE182" i="16" s="1"/>
  <c r="BI179" i="16"/>
  <c r="BH179" i="16"/>
  <c r="BG179" i="16"/>
  <c r="BF179" i="16"/>
  <c r="T179" i="16"/>
  <c r="R179" i="16"/>
  <c r="P179" i="16"/>
  <c r="BK179" i="16"/>
  <c r="J179" i="16"/>
  <c r="BE179" i="16" s="1"/>
  <c r="BI176" i="16"/>
  <c r="BH176" i="16"/>
  <c r="BG176" i="16"/>
  <c r="BF176" i="16"/>
  <c r="T176" i="16"/>
  <c r="R176" i="16"/>
  <c r="P176" i="16"/>
  <c r="BK176" i="16"/>
  <c r="J176" i="16"/>
  <c r="BE176" i="16"/>
  <c r="BI173" i="16"/>
  <c r="BH173" i="16"/>
  <c r="BG173" i="16"/>
  <c r="BF173" i="16"/>
  <c r="T173" i="16"/>
  <c r="R173" i="16"/>
  <c r="R172" i="16" s="1"/>
  <c r="P173" i="16"/>
  <c r="BK173" i="16"/>
  <c r="J173" i="16"/>
  <c r="BE173" i="16" s="1"/>
  <c r="BI170" i="16"/>
  <c r="BH170" i="16"/>
  <c r="BG170" i="16"/>
  <c r="BF170" i="16"/>
  <c r="T170" i="16"/>
  <c r="R170" i="16"/>
  <c r="P170" i="16"/>
  <c r="BK170" i="16"/>
  <c r="J170" i="16"/>
  <c r="BE170" i="16" s="1"/>
  <c r="BI169" i="16"/>
  <c r="BH169" i="16"/>
  <c r="BG169" i="16"/>
  <c r="BF169" i="16"/>
  <c r="T169" i="16"/>
  <c r="R169" i="16"/>
  <c r="P169" i="16"/>
  <c r="BK169" i="16"/>
  <c r="J169" i="16"/>
  <c r="BE169" i="16"/>
  <c r="BI168" i="16"/>
  <c r="BH168" i="16"/>
  <c r="BG168" i="16"/>
  <c r="BF168" i="16"/>
  <c r="T168" i="16"/>
  <c r="R168" i="16"/>
  <c r="P168" i="16"/>
  <c r="BK168" i="16"/>
  <c r="J168" i="16"/>
  <c r="BE168" i="16" s="1"/>
  <c r="BI166" i="16"/>
  <c r="BH166" i="16"/>
  <c r="BG166" i="16"/>
  <c r="BF166" i="16"/>
  <c r="T166" i="16"/>
  <c r="R166" i="16"/>
  <c r="P166" i="16"/>
  <c r="BK166" i="16"/>
  <c r="J166" i="16"/>
  <c r="BE166" i="16" s="1"/>
  <c r="BI165" i="16"/>
  <c r="BH165" i="16"/>
  <c r="BG165" i="16"/>
  <c r="BF165" i="16"/>
  <c r="T165" i="16"/>
  <c r="R165" i="16"/>
  <c r="P165" i="16"/>
  <c r="BK165" i="16"/>
  <c r="J165" i="16"/>
  <c r="BE165" i="16" s="1"/>
  <c r="BI164" i="16"/>
  <c r="BH164" i="16"/>
  <c r="BG164" i="16"/>
  <c r="BF164" i="16"/>
  <c r="T164" i="16"/>
  <c r="R164" i="16"/>
  <c r="P164" i="16"/>
  <c r="BK164" i="16"/>
  <c r="J164" i="16"/>
  <c r="BE164" i="16" s="1"/>
  <c r="BI163" i="16"/>
  <c r="BH163" i="16"/>
  <c r="BG163" i="16"/>
  <c r="BF163" i="16"/>
  <c r="T163" i="16"/>
  <c r="R163" i="16"/>
  <c r="P163" i="16"/>
  <c r="BK163" i="16"/>
  <c r="J163" i="16"/>
  <c r="BE163" i="16" s="1"/>
  <c r="BI161" i="16"/>
  <c r="BH161" i="16"/>
  <c r="BG161" i="16"/>
  <c r="BF161" i="16"/>
  <c r="T161" i="16"/>
  <c r="R161" i="16"/>
  <c r="P161" i="16"/>
  <c r="BK161" i="16"/>
  <c r="J161" i="16"/>
  <c r="BE161" i="16" s="1"/>
  <c r="BI159" i="16"/>
  <c r="BH159" i="16"/>
  <c r="BG159" i="16"/>
  <c r="BF159" i="16"/>
  <c r="T159" i="16"/>
  <c r="R159" i="16"/>
  <c r="P159" i="16"/>
  <c r="BK159" i="16"/>
  <c r="J159" i="16"/>
  <c r="BE159" i="16" s="1"/>
  <c r="BI158" i="16"/>
  <c r="BH158" i="16"/>
  <c r="BG158" i="16"/>
  <c r="BF158" i="16"/>
  <c r="T158" i="16"/>
  <c r="R158" i="16"/>
  <c r="P158" i="16"/>
  <c r="BK158" i="16"/>
  <c r="J158" i="16"/>
  <c r="BE158" i="16" s="1"/>
  <c r="BI156" i="16"/>
  <c r="BH156" i="16"/>
  <c r="BG156" i="16"/>
  <c r="BF156" i="16"/>
  <c r="T156" i="16"/>
  <c r="R156" i="16"/>
  <c r="P156" i="16"/>
  <c r="BK156" i="16"/>
  <c r="J156" i="16"/>
  <c r="BE156" i="16" s="1"/>
  <c r="BI155" i="16"/>
  <c r="BH155" i="16"/>
  <c r="BG155" i="16"/>
  <c r="BF155" i="16"/>
  <c r="T155" i="16"/>
  <c r="R155" i="16"/>
  <c r="P155" i="16"/>
  <c r="BK155" i="16"/>
  <c r="J155" i="16"/>
  <c r="BE155" i="16" s="1"/>
  <c r="BI154" i="16"/>
  <c r="BH154" i="16"/>
  <c r="BG154" i="16"/>
  <c r="BF154" i="16"/>
  <c r="T154" i="16"/>
  <c r="R154" i="16"/>
  <c r="P154" i="16"/>
  <c r="BK154" i="16"/>
  <c r="J154" i="16"/>
  <c r="BE154" i="16" s="1"/>
  <c r="BI153" i="16"/>
  <c r="BH153" i="16"/>
  <c r="BG153" i="16"/>
  <c r="BF153" i="16"/>
  <c r="T153" i="16"/>
  <c r="R153" i="16"/>
  <c r="P153" i="16"/>
  <c r="BK153" i="16"/>
  <c r="J153" i="16"/>
  <c r="BE153" i="16" s="1"/>
  <c r="BI152" i="16"/>
  <c r="BH152" i="16"/>
  <c r="BG152" i="16"/>
  <c r="BF152" i="16"/>
  <c r="T152" i="16"/>
  <c r="R152" i="16"/>
  <c r="P152" i="16"/>
  <c r="BK152" i="16"/>
  <c r="J152" i="16"/>
  <c r="BE152" i="16" s="1"/>
  <c r="BI151" i="16"/>
  <c r="BH151" i="16"/>
  <c r="BG151" i="16"/>
  <c r="BF151" i="16"/>
  <c r="T151" i="16"/>
  <c r="R151" i="16"/>
  <c r="P151" i="16"/>
  <c r="BK151" i="16"/>
  <c r="J151" i="16"/>
  <c r="BE151" i="16" s="1"/>
  <c r="BI150" i="16"/>
  <c r="BH150" i="16"/>
  <c r="BG150" i="16"/>
  <c r="BF150" i="16"/>
  <c r="T150" i="16"/>
  <c r="R150" i="16"/>
  <c r="P150" i="16"/>
  <c r="BK150" i="16"/>
  <c r="J150" i="16"/>
  <c r="BE150" i="16" s="1"/>
  <c r="BI149" i="16"/>
  <c r="BH149" i="16"/>
  <c r="BG149" i="16"/>
  <c r="BF149" i="16"/>
  <c r="T149" i="16"/>
  <c r="R149" i="16"/>
  <c r="P149" i="16"/>
  <c r="BK149" i="16"/>
  <c r="J149" i="16"/>
  <c r="BE149" i="16"/>
  <c r="BI147" i="16"/>
  <c r="BH147" i="16"/>
  <c r="BG147" i="16"/>
  <c r="BF147" i="16"/>
  <c r="T147" i="16"/>
  <c r="R147" i="16"/>
  <c r="P147" i="16"/>
  <c r="BK147" i="16"/>
  <c r="J147" i="16"/>
  <c r="BE147" i="16" s="1"/>
  <c r="BI145" i="16"/>
  <c r="BH145" i="16"/>
  <c r="BG145" i="16"/>
  <c r="BF145" i="16"/>
  <c r="T145" i="16"/>
  <c r="R145" i="16"/>
  <c r="P145" i="16"/>
  <c r="BK145" i="16"/>
  <c r="J145" i="16"/>
  <c r="BE145" i="16" s="1"/>
  <c r="BI143" i="16"/>
  <c r="BH143" i="16"/>
  <c r="BG143" i="16"/>
  <c r="BF143" i="16"/>
  <c r="T143" i="16"/>
  <c r="R143" i="16"/>
  <c r="P143" i="16"/>
  <c r="BK143" i="16"/>
  <c r="J143" i="16"/>
  <c r="BE143" i="16" s="1"/>
  <c r="BI142" i="16"/>
  <c r="BH142" i="16"/>
  <c r="BG142" i="16"/>
  <c r="BF142" i="16"/>
  <c r="T142" i="16"/>
  <c r="R142" i="16"/>
  <c r="P142" i="16"/>
  <c r="BK142" i="16"/>
  <c r="J142" i="16"/>
  <c r="BE142" i="16"/>
  <c r="BI141" i="16"/>
  <c r="BH141" i="16"/>
  <c r="BG141" i="16"/>
  <c r="BF141" i="16"/>
  <c r="T141" i="16"/>
  <c r="R141" i="16"/>
  <c r="P141" i="16"/>
  <c r="BK141" i="16"/>
  <c r="J141" i="16"/>
  <c r="BE141" i="16" s="1"/>
  <c r="BI139" i="16"/>
  <c r="BH139" i="16"/>
  <c r="BG139" i="16"/>
  <c r="BF139" i="16"/>
  <c r="T139" i="16"/>
  <c r="R139" i="16"/>
  <c r="P139" i="16"/>
  <c r="BK139" i="16"/>
  <c r="J139" i="16"/>
  <c r="BE139" i="16" s="1"/>
  <c r="BI138" i="16"/>
  <c r="BH138" i="16"/>
  <c r="BG138" i="16"/>
  <c r="BF138" i="16"/>
  <c r="T138" i="16"/>
  <c r="R138" i="16"/>
  <c r="P138" i="16"/>
  <c r="BK138" i="16"/>
  <c r="J138" i="16"/>
  <c r="BE138" i="16" s="1"/>
  <c r="BI136" i="16"/>
  <c r="BH136" i="16"/>
  <c r="BG136" i="16"/>
  <c r="BF136" i="16"/>
  <c r="T136" i="16"/>
  <c r="R136" i="16"/>
  <c r="P136" i="16"/>
  <c r="BK136" i="16"/>
  <c r="J136" i="16"/>
  <c r="BE136" i="16"/>
  <c r="BI135" i="16"/>
  <c r="BH135" i="16"/>
  <c r="BG135" i="16"/>
  <c r="BF135" i="16"/>
  <c r="T135" i="16"/>
  <c r="R135" i="16"/>
  <c r="P135" i="16"/>
  <c r="BK135" i="16"/>
  <c r="J135" i="16"/>
  <c r="BE135" i="16" s="1"/>
  <c r="BI132" i="16"/>
  <c r="BH132" i="16"/>
  <c r="BG132" i="16"/>
  <c r="BF132" i="16"/>
  <c r="T132" i="16"/>
  <c r="R132" i="16"/>
  <c r="P132" i="16"/>
  <c r="BK132" i="16"/>
  <c r="J132" i="16"/>
  <c r="BE132" i="16" s="1"/>
  <c r="BI131" i="16"/>
  <c r="BH131" i="16"/>
  <c r="BG131" i="16"/>
  <c r="BF131" i="16"/>
  <c r="T131" i="16"/>
  <c r="R131" i="16"/>
  <c r="P131" i="16"/>
  <c r="BK131" i="16"/>
  <c r="J131" i="16"/>
  <c r="BE131" i="16" s="1"/>
  <c r="BI130" i="16"/>
  <c r="BH130" i="16"/>
  <c r="BG130" i="16"/>
  <c r="BF130" i="16"/>
  <c r="T130" i="16"/>
  <c r="R130" i="16"/>
  <c r="P130" i="16"/>
  <c r="BK130" i="16"/>
  <c r="J130" i="16"/>
  <c r="BE130" i="16" s="1"/>
  <c r="BI128" i="16"/>
  <c r="BH128" i="16"/>
  <c r="BG128" i="16"/>
  <c r="BF128" i="16"/>
  <c r="T128" i="16"/>
  <c r="R128" i="16"/>
  <c r="P128" i="16"/>
  <c r="BK128" i="16"/>
  <c r="J128" i="16"/>
  <c r="BE128" i="16" s="1"/>
  <c r="BI127" i="16"/>
  <c r="BH127" i="16"/>
  <c r="BG127" i="16"/>
  <c r="BF127" i="16"/>
  <c r="T127" i="16"/>
  <c r="R127" i="16"/>
  <c r="P127" i="16"/>
  <c r="BK127" i="16"/>
  <c r="J127" i="16"/>
  <c r="BE127" i="16" s="1"/>
  <c r="BI126" i="16"/>
  <c r="BH126" i="16"/>
  <c r="BG126" i="16"/>
  <c r="BF126" i="16"/>
  <c r="T126" i="16"/>
  <c r="R126" i="16"/>
  <c r="P126" i="16"/>
  <c r="BK126" i="16"/>
  <c r="J126" i="16"/>
  <c r="BE126" i="16" s="1"/>
  <c r="BI124" i="16"/>
  <c r="BH124" i="16"/>
  <c r="BG124" i="16"/>
  <c r="BF124" i="16"/>
  <c r="T124" i="16"/>
  <c r="R124" i="16"/>
  <c r="P124" i="16"/>
  <c r="BK124" i="16"/>
  <c r="J124" i="16"/>
  <c r="BE124" i="16" s="1"/>
  <c r="BI123" i="16"/>
  <c r="BH123" i="16"/>
  <c r="BG123" i="16"/>
  <c r="BF123" i="16"/>
  <c r="T123" i="16"/>
  <c r="R123" i="16"/>
  <c r="P123" i="16"/>
  <c r="BK123" i="16"/>
  <c r="J123" i="16"/>
  <c r="BE123" i="16" s="1"/>
  <c r="BI122" i="16"/>
  <c r="BH122" i="16"/>
  <c r="BG122" i="16"/>
  <c r="BF122" i="16"/>
  <c r="T122" i="16"/>
  <c r="R122" i="16"/>
  <c r="P122" i="16"/>
  <c r="BK122" i="16"/>
  <c r="J122" i="16"/>
  <c r="BE122" i="16" s="1"/>
  <c r="BI121" i="16"/>
  <c r="BH121" i="16"/>
  <c r="BG121" i="16"/>
  <c r="BF121" i="16"/>
  <c r="T121" i="16"/>
  <c r="R121" i="16"/>
  <c r="P121" i="16"/>
  <c r="BK121" i="16"/>
  <c r="J121" i="16"/>
  <c r="BE121" i="16" s="1"/>
  <c r="BI119" i="16"/>
  <c r="BH119" i="16"/>
  <c r="BG119" i="16"/>
  <c r="BF119" i="16"/>
  <c r="T119" i="16"/>
  <c r="R119" i="16"/>
  <c r="P119" i="16"/>
  <c r="BK119" i="16"/>
  <c r="J119" i="16"/>
  <c r="BE119" i="16" s="1"/>
  <c r="BI118" i="16"/>
  <c r="BH118" i="16"/>
  <c r="BG118" i="16"/>
  <c r="BF118" i="16"/>
  <c r="T118" i="16"/>
  <c r="R118" i="16"/>
  <c r="P118" i="16"/>
  <c r="BK118" i="16"/>
  <c r="J118" i="16"/>
  <c r="BE118" i="16" s="1"/>
  <c r="BI116" i="16"/>
  <c r="BH116" i="16"/>
  <c r="BG116" i="16"/>
  <c r="BF116" i="16"/>
  <c r="T116" i="16"/>
  <c r="R116" i="16"/>
  <c r="P116" i="16"/>
  <c r="BK116" i="16"/>
  <c r="J116" i="16"/>
  <c r="BE116" i="16" s="1"/>
  <c r="BI115" i="16"/>
  <c r="BH115" i="16"/>
  <c r="BG115" i="16"/>
  <c r="BF115" i="16"/>
  <c r="T115" i="16"/>
  <c r="R115" i="16"/>
  <c r="P115" i="16"/>
  <c r="BK115" i="16"/>
  <c r="J115" i="16"/>
  <c r="BE115" i="16" s="1"/>
  <c r="BI114" i="16"/>
  <c r="BH114" i="16"/>
  <c r="BG114" i="16"/>
  <c r="BF114" i="16"/>
  <c r="T114" i="16"/>
  <c r="R114" i="16"/>
  <c r="P114" i="16"/>
  <c r="BK114" i="16"/>
  <c r="J114" i="16"/>
  <c r="BE114" i="16"/>
  <c r="BI113" i="16"/>
  <c r="BH113" i="16"/>
  <c r="BG113" i="16"/>
  <c r="BF113" i="16"/>
  <c r="T113" i="16"/>
  <c r="R113" i="16"/>
  <c r="P113" i="16"/>
  <c r="BK113" i="16"/>
  <c r="J113" i="16"/>
  <c r="BE113" i="16" s="1"/>
  <c r="BI111" i="16"/>
  <c r="BH111" i="16"/>
  <c r="BG111" i="16"/>
  <c r="BF111" i="16"/>
  <c r="T111" i="16"/>
  <c r="R111" i="16"/>
  <c r="P111" i="16"/>
  <c r="BK111" i="16"/>
  <c r="J111" i="16"/>
  <c r="BE111" i="16" s="1"/>
  <c r="BI109" i="16"/>
  <c r="BH109" i="16"/>
  <c r="BG109" i="16"/>
  <c r="BF109" i="16"/>
  <c r="T109" i="16"/>
  <c r="R109" i="16"/>
  <c r="P109" i="16"/>
  <c r="BK109" i="16"/>
  <c r="J109" i="16"/>
  <c r="BE109" i="16" s="1"/>
  <c r="BI107" i="16"/>
  <c r="BH107" i="16"/>
  <c r="BG107" i="16"/>
  <c r="BF107" i="16"/>
  <c r="T107" i="16"/>
  <c r="R107" i="16"/>
  <c r="P107" i="16"/>
  <c r="BK107" i="16"/>
  <c r="J107" i="16"/>
  <c r="BE107" i="16"/>
  <c r="BI105" i="16"/>
  <c r="BH105" i="16"/>
  <c r="BG105" i="16"/>
  <c r="BF105" i="16"/>
  <c r="T105" i="16"/>
  <c r="R105" i="16"/>
  <c r="P105" i="16"/>
  <c r="BK105" i="16"/>
  <c r="J105" i="16"/>
  <c r="BE105" i="16" s="1"/>
  <c r="BI103" i="16"/>
  <c r="BH103" i="16"/>
  <c r="BG103" i="16"/>
  <c r="BF103" i="16"/>
  <c r="T103" i="16"/>
  <c r="R103" i="16"/>
  <c r="P103" i="16"/>
  <c r="BK103" i="16"/>
  <c r="J103" i="16"/>
  <c r="BE103" i="16" s="1"/>
  <c r="BI101" i="16"/>
  <c r="BH101" i="16"/>
  <c r="BG101" i="16"/>
  <c r="BF101" i="16"/>
  <c r="T101" i="16"/>
  <c r="R101" i="16"/>
  <c r="P101" i="16"/>
  <c r="BK101" i="16"/>
  <c r="J101" i="16"/>
  <c r="BE101" i="16" s="1"/>
  <c r="BI99" i="16"/>
  <c r="BH99" i="16"/>
  <c r="BG99" i="16"/>
  <c r="BF99" i="16"/>
  <c r="T99" i="16"/>
  <c r="R99" i="16"/>
  <c r="P99" i="16"/>
  <c r="BK99" i="16"/>
  <c r="J99" i="16"/>
  <c r="BE99" i="16"/>
  <c r="BI97" i="16"/>
  <c r="BH97" i="16"/>
  <c r="BG97" i="16"/>
  <c r="BF97" i="16"/>
  <c r="T97" i="16"/>
  <c r="R97" i="16"/>
  <c r="P97" i="16"/>
  <c r="BK97" i="16"/>
  <c r="J97" i="16"/>
  <c r="BE97" i="16"/>
  <c r="BI95" i="16"/>
  <c r="BH95" i="16"/>
  <c r="BG95" i="16"/>
  <c r="BF95" i="16"/>
  <c r="T95" i="16"/>
  <c r="R95" i="16"/>
  <c r="P95" i="16"/>
  <c r="BK95" i="16"/>
  <c r="J95" i="16"/>
  <c r="BE95" i="16" s="1"/>
  <c r="BI93" i="16"/>
  <c r="BH93" i="16"/>
  <c r="BG93" i="16"/>
  <c r="BF93" i="16"/>
  <c r="T93" i="16"/>
  <c r="R93" i="16"/>
  <c r="P93" i="16"/>
  <c r="BK93" i="16"/>
  <c r="J93" i="16"/>
  <c r="BE93" i="16" s="1"/>
  <c r="BI91" i="16"/>
  <c r="BH91" i="16"/>
  <c r="BG91" i="16"/>
  <c r="BF91" i="16"/>
  <c r="T91" i="16"/>
  <c r="R91" i="16"/>
  <c r="P91" i="16"/>
  <c r="BK91" i="16"/>
  <c r="J91" i="16"/>
  <c r="BE91" i="16"/>
  <c r="BI89" i="16"/>
  <c r="BH89" i="16"/>
  <c r="BG89" i="16"/>
  <c r="BF89" i="16"/>
  <c r="T89" i="16"/>
  <c r="R89" i="16"/>
  <c r="P89" i="16"/>
  <c r="BK89" i="16"/>
  <c r="J89" i="16"/>
  <c r="BE89" i="16"/>
  <c r="F79" i="16"/>
  <c r="E77" i="16"/>
  <c r="F52" i="16"/>
  <c r="E50" i="16"/>
  <c r="J24" i="16"/>
  <c r="E24" i="16"/>
  <c r="J82" i="16" s="1"/>
  <c r="J23" i="16"/>
  <c r="J21" i="16"/>
  <c r="E21" i="16"/>
  <c r="J81" i="16" s="1"/>
  <c r="J54" i="16"/>
  <c r="J20" i="16"/>
  <c r="J18" i="16"/>
  <c r="E18" i="16"/>
  <c r="F82" i="16" s="1"/>
  <c r="J17" i="16"/>
  <c r="J15" i="16"/>
  <c r="E15" i="16"/>
  <c r="F81" i="16" s="1"/>
  <c r="J14" i="16"/>
  <c r="J12" i="16"/>
  <c r="J79" i="16" s="1"/>
  <c r="E7" i="16"/>
  <c r="E75" i="16" s="1"/>
  <c r="E48" i="16"/>
  <c r="J37" i="15"/>
  <c r="J36" i="15"/>
  <c r="AY68" i="1" s="1"/>
  <c r="J35" i="15"/>
  <c r="AX68" i="1" s="1"/>
  <c r="BI170" i="15"/>
  <c r="BH170" i="15"/>
  <c r="BG170" i="15"/>
  <c r="BF170" i="15"/>
  <c r="T170" i="15"/>
  <c r="R170" i="15"/>
  <c r="P170" i="15"/>
  <c r="BK170" i="15"/>
  <c r="J170" i="15"/>
  <c r="BE170" i="15"/>
  <c r="BI169" i="15"/>
  <c r="BH169" i="15"/>
  <c r="BG169" i="15"/>
  <c r="BF169" i="15"/>
  <c r="T169" i="15"/>
  <c r="R169" i="15"/>
  <c r="P169" i="15"/>
  <c r="BK169" i="15"/>
  <c r="J169" i="15"/>
  <c r="BE169" i="15" s="1"/>
  <c r="BI167" i="15"/>
  <c r="BH167" i="15"/>
  <c r="BG167" i="15"/>
  <c r="BF167" i="15"/>
  <c r="T167" i="15"/>
  <c r="R167" i="15"/>
  <c r="P167" i="15"/>
  <c r="BK167" i="15"/>
  <c r="J167" i="15"/>
  <c r="BE167" i="15" s="1"/>
  <c r="BI166" i="15"/>
  <c r="BH166" i="15"/>
  <c r="BG166" i="15"/>
  <c r="BF166" i="15"/>
  <c r="T166" i="15"/>
  <c r="R166" i="15"/>
  <c r="P166" i="15"/>
  <c r="BK166" i="15"/>
  <c r="J166" i="15"/>
  <c r="BE166" i="15" s="1"/>
  <c r="BI162" i="15"/>
  <c r="BH162" i="15"/>
  <c r="BG162" i="15"/>
  <c r="BF162" i="15"/>
  <c r="T162" i="15"/>
  <c r="R162" i="15"/>
  <c r="P162" i="15"/>
  <c r="BK162" i="15"/>
  <c r="J162" i="15"/>
  <c r="BE162" i="15"/>
  <c r="BI160" i="15"/>
  <c r="BH160" i="15"/>
  <c r="BG160" i="15"/>
  <c r="BF160" i="15"/>
  <c r="T160" i="15"/>
  <c r="R160" i="15"/>
  <c r="P160" i="15"/>
  <c r="BK160" i="15"/>
  <c r="J160" i="15"/>
  <c r="BE160" i="15" s="1"/>
  <c r="BI157" i="15"/>
  <c r="BH157" i="15"/>
  <c r="BG157" i="15"/>
  <c r="BF157" i="15"/>
  <c r="T157" i="15"/>
  <c r="R157" i="15"/>
  <c r="P157" i="15"/>
  <c r="BK157" i="15"/>
  <c r="J157" i="15"/>
  <c r="BE157" i="15" s="1"/>
  <c r="BI154" i="15"/>
  <c r="BH154" i="15"/>
  <c r="BG154" i="15"/>
  <c r="BF154" i="15"/>
  <c r="T154" i="15"/>
  <c r="R154" i="15"/>
  <c r="P154" i="15"/>
  <c r="BK154" i="15"/>
  <c r="J154" i="15"/>
  <c r="BE154" i="15" s="1"/>
  <c r="BI151" i="15"/>
  <c r="BH151" i="15"/>
  <c r="BG151" i="15"/>
  <c r="BF151" i="15"/>
  <c r="T151" i="15"/>
  <c r="R151" i="15"/>
  <c r="P151" i="15"/>
  <c r="BK151" i="15"/>
  <c r="J151" i="15"/>
  <c r="BE151" i="15"/>
  <c r="BI148" i="15"/>
  <c r="BH148" i="15"/>
  <c r="BG148" i="15"/>
  <c r="BF148" i="15"/>
  <c r="T148" i="15"/>
  <c r="R148" i="15"/>
  <c r="P148" i="15"/>
  <c r="BK148" i="15"/>
  <c r="J148" i="15"/>
  <c r="BE148" i="15" s="1"/>
  <c r="BI145" i="15"/>
  <c r="BH145" i="15"/>
  <c r="BG145" i="15"/>
  <c r="BF145" i="15"/>
  <c r="T145" i="15"/>
  <c r="R145" i="15"/>
  <c r="P145" i="15"/>
  <c r="BK145" i="15"/>
  <c r="J145" i="15"/>
  <c r="BE145" i="15" s="1"/>
  <c r="BI142" i="15"/>
  <c r="BH142" i="15"/>
  <c r="BG142" i="15"/>
  <c r="BF142" i="15"/>
  <c r="T142" i="15"/>
  <c r="R142" i="15"/>
  <c r="P142" i="15"/>
  <c r="BK142" i="15"/>
  <c r="J142" i="15"/>
  <c r="BE142" i="15" s="1"/>
  <c r="BI139" i="15"/>
  <c r="BH139" i="15"/>
  <c r="BG139" i="15"/>
  <c r="BF139" i="15"/>
  <c r="T139" i="15"/>
  <c r="R139" i="15"/>
  <c r="P139" i="15"/>
  <c r="BK139" i="15"/>
  <c r="J139" i="15"/>
  <c r="BE139" i="15" s="1"/>
  <c r="BI138" i="15"/>
  <c r="BH138" i="15"/>
  <c r="BG138" i="15"/>
  <c r="BF138" i="15"/>
  <c r="T138" i="15"/>
  <c r="R138" i="15"/>
  <c r="P138" i="15"/>
  <c r="BK138" i="15"/>
  <c r="J138" i="15"/>
  <c r="BE138" i="15" s="1"/>
  <c r="BI137" i="15"/>
  <c r="BH137" i="15"/>
  <c r="BG137" i="15"/>
  <c r="BF137" i="15"/>
  <c r="T137" i="15"/>
  <c r="R137" i="15"/>
  <c r="P137" i="15"/>
  <c r="BK137" i="15"/>
  <c r="J137" i="15"/>
  <c r="BE137" i="15" s="1"/>
  <c r="BI136" i="15"/>
  <c r="BH136" i="15"/>
  <c r="BG136" i="15"/>
  <c r="BF136" i="15"/>
  <c r="T136" i="15"/>
  <c r="R136" i="15"/>
  <c r="P136" i="15"/>
  <c r="BK136" i="15"/>
  <c r="J136" i="15"/>
  <c r="BE136" i="15" s="1"/>
  <c r="BI135" i="15"/>
  <c r="BH135" i="15"/>
  <c r="BG135" i="15"/>
  <c r="BF135" i="15"/>
  <c r="T135" i="15"/>
  <c r="R135" i="15"/>
  <c r="P135" i="15"/>
  <c r="BK135" i="15"/>
  <c r="J135" i="15"/>
  <c r="BE135" i="15" s="1"/>
  <c r="BI134" i="15"/>
  <c r="BH134" i="15"/>
  <c r="BG134" i="15"/>
  <c r="BF134" i="15"/>
  <c r="T134" i="15"/>
  <c r="R134" i="15"/>
  <c r="P134" i="15"/>
  <c r="BK134" i="15"/>
  <c r="J134" i="15"/>
  <c r="BE134" i="15"/>
  <c r="BI133" i="15"/>
  <c r="BH133" i="15"/>
  <c r="BG133" i="15"/>
  <c r="BF133" i="15"/>
  <c r="T133" i="15"/>
  <c r="R133" i="15"/>
  <c r="P133" i="15"/>
  <c r="BK133" i="15"/>
  <c r="J133" i="15"/>
  <c r="BE133" i="15" s="1"/>
  <c r="BI132" i="15"/>
  <c r="BH132" i="15"/>
  <c r="BG132" i="15"/>
  <c r="BF132" i="15"/>
  <c r="T132" i="15"/>
  <c r="R132" i="15"/>
  <c r="P132" i="15"/>
  <c r="BK132" i="15"/>
  <c r="J132" i="15"/>
  <c r="BE132" i="15"/>
  <c r="BI130" i="15"/>
  <c r="BH130" i="15"/>
  <c r="BG130" i="15"/>
  <c r="BF130" i="15"/>
  <c r="T130" i="15"/>
  <c r="R130" i="15"/>
  <c r="P130" i="15"/>
  <c r="BK130" i="15"/>
  <c r="J130" i="15"/>
  <c r="BE130" i="15" s="1"/>
  <c r="BI128" i="15"/>
  <c r="BH128" i="15"/>
  <c r="BG128" i="15"/>
  <c r="BF128" i="15"/>
  <c r="T128" i="15"/>
  <c r="R128" i="15"/>
  <c r="P128" i="15"/>
  <c r="BK128" i="15"/>
  <c r="J128" i="15"/>
  <c r="BE128" i="15"/>
  <c r="BI126" i="15"/>
  <c r="BH126" i="15"/>
  <c r="BG126" i="15"/>
  <c r="BF126" i="15"/>
  <c r="T126" i="15"/>
  <c r="R126" i="15"/>
  <c r="P126" i="15"/>
  <c r="BK126" i="15"/>
  <c r="J126" i="15"/>
  <c r="BE126" i="15" s="1"/>
  <c r="BI125" i="15"/>
  <c r="BH125" i="15"/>
  <c r="BG125" i="15"/>
  <c r="BF125" i="15"/>
  <c r="T125" i="15"/>
  <c r="R125" i="15"/>
  <c r="P125" i="15"/>
  <c r="BK125" i="15"/>
  <c r="J125" i="15"/>
  <c r="BE125" i="15"/>
  <c r="BI123" i="15"/>
  <c r="BH123" i="15"/>
  <c r="BG123" i="15"/>
  <c r="BF123" i="15"/>
  <c r="T123" i="15"/>
  <c r="R123" i="15"/>
  <c r="P123" i="15"/>
  <c r="BK123" i="15"/>
  <c r="J123" i="15"/>
  <c r="BE123" i="15" s="1"/>
  <c r="BI122" i="15"/>
  <c r="BH122" i="15"/>
  <c r="BG122" i="15"/>
  <c r="BF122" i="15"/>
  <c r="T122" i="15"/>
  <c r="R122" i="15"/>
  <c r="P122" i="15"/>
  <c r="BK122" i="15"/>
  <c r="J122" i="15"/>
  <c r="BE122" i="15" s="1"/>
  <c r="BI121" i="15"/>
  <c r="BH121" i="15"/>
  <c r="BG121" i="15"/>
  <c r="BF121" i="15"/>
  <c r="T121" i="15"/>
  <c r="R121" i="15"/>
  <c r="P121" i="15"/>
  <c r="BK121" i="15"/>
  <c r="J121" i="15"/>
  <c r="BE121" i="15" s="1"/>
  <c r="BI118" i="15"/>
  <c r="BH118" i="15"/>
  <c r="BG118" i="15"/>
  <c r="BF118" i="15"/>
  <c r="T118" i="15"/>
  <c r="R118" i="15"/>
  <c r="P118" i="15"/>
  <c r="BK118" i="15"/>
  <c r="J118" i="15"/>
  <c r="BE118" i="15" s="1"/>
  <c r="BI117" i="15"/>
  <c r="BH117" i="15"/>
  <c r="BG117" i="15"/>
  <c r="BF117" i="15"/>
  <c r="T117" i="15"/>
  <c r="R117" i="15"/>
  <c r="P117" i="15"/>
  <c r="BK117" i="15"/>
  <c r="J117" i="15"/>
  <c r="BE117" i="15" s="1"/>
  <c r="BI116" i="15"/>
  <c r="BH116" i="15"/>
  <c r="BG116" i="15"/>
  <c r="BF116" i="15"/>
  <c r="T116" i="15"/>
  <c r="R116" i="15"/>
  <c r="P116" i="15"/>
  <c r="BK116" i="15"/>
  <c r="J116" i="15"/>
  <c r="BE116" i="15" s="1"/>
  <c r="BI114" i="15"/>
  <c r="BH114" i="15"/>
  <c r="BG114" i="15"/>
  <c r="BF114" i="15"/>
  <c r="T114" i="15"/>
  <c r="R114" i="15"/>
  <c r="P114" i="15"/>
  <c r="BK114" i="15"/>
  <c r="J114" i="15"/>
  <c r="BE114" i="15" s="1"/>
  <c r="BI113" i="15"/>
  <c r="BH113" i="15"/>
  <c r="BG113" i="15"/>
  <c r="BF113" i="15"/>
  <c r="T113" i="15"/>
  <c r="R113" i="15"/>
  <c r="P113" i="15"/>
  <c r="BK113" i="15"/>
  <c r="J113" i="15"/>
  <c r="BE113" i="15"/>
  <c r="BI112" i="15"/>
  <c r="BH112" i="15"/>
  <c r="BG112" i="15"/>
  <c r="BF112" i="15"/>
  <c r="T112" i="15"/>
  <c r="R112" i="15"/>
  <c r="P112" i="15"/>
  <c r="BK112" i="15"/>
  <c r="J112" i="15"/>
  <c r="BE112" i="15" s="1"/>
  <c r="BI110" i="15"/>
  <c r="BH110" i="15"/>
  <c r="BG110" i="15"/>
  <c r="BF110" i="15"/>
  <c r="T110" i="15"/>
  <c r="R110" i="15"/>
  <c r="P110" i="15"/>
  <c r="BK110" i="15"/>
  <c r="J110" i="15"/>
  <c r="BE110" i="15"/>
  <c r="BI109" i="15"/>
  <c r="BH109" i="15"/>
  <c r="BG109" i="15"/>
  <c r="BF109" i="15"/>
  <c r="T109" i="15"/>
  <c r="R109" i="15"/>
  <c r="P109" i="15"/>
  <c r="BK109" i="15"/>
  <c r="J109" i="15"/>
  <c r="BE109" i="15" s="1"/>
  <c r="BI108" i="15"/>
  <c r="BH108" i="15"/>
  <c r="BG108" i="15"/>
  <c r="BF108" i="15"/>
  <c r="T108" i="15"/>
  <c r="R108" i="15"/>
  <c r="P108" i="15"/>
  <c r="BK108" i="15"/>
  <c r="J108" i="15"/>
  <c r="BE108" i="15"/>
  <c r="BI107" i="15"/>
  <c r="BH107" i="15"/>
  <c r="BG107" i="15"/>
  <c r="BF107" i="15"/>
  <c r="T107" i="15"/>
  <c r="R107" i="15"/>
  <c r="P107" i="15"/>
  <c r="BK107" i="15"/>
  <c r="J107" i="15"/>
  <c r="BE107" i="15" s="1"/>
  <c r="BI105" i="15"/>
  <c r="BH105" i="15"/>
  <c r="BG105" i="15"/>
  <c r="BF105" i="15"/>
  <c r="T105" i="15"/>
  <c r="R105" i="15"/>
  <c r="P105" i="15"/>
  <c r="BK105" i="15"/>
  <c r="J105" i="15"/>
  <c r="BE105" i="15"/>
  <c r="BI104" i="15"/>
  <c r="BH104" i="15"/>
  <c r="BG104" i="15"/>
  <c r="BF104" i="15"/>
  <c r="T104" i="15"/>
  <c r="R104" i="15"/>
  <c r="P104" i="15"/>
  <c r="BK104" i="15"/>
  <c r="J104" i="15"/>
  <c r="BE104" i="15" s="1"/>
  <c r="BI102" i="15"/>
  <c r="BH102" i="15"/>
  <c r="BG102" i="15"/>
  <c r="BF102" i="15"/>
  <c r="T102" i="15"/>
  <c r="R102" i="15"/>
  <c r="P102" i="15"/>
  <c r="BK102" i="15"/>
  <c r="J102" i="15"/>
  <c r="BE102" i="15"/>
  <c r="BI101" i="15"/>
  <c r="BH101" i="15"/>
  <c r="BG101" i="15"/>
  <c r="BF101" i="15"/>
  <c r="T101" i="15"/>
  <c r="R101" i="15"/>
  <c r="P101" i="15"/>
  <c r="BK101" i="15"/>
  <c r="J101" i="15"/>
  <c r="BE101" i="15" s="1"/>
  <c r="BI100" i="15"/>
  <c r="BH100" i="15"/>
  <c r="BG100" i="15"/>
  <c r="BF100" i="15"/>
  <c r="T100" i="15"/>
  <c r="R100" i="15"/>
  <c r="P100" i="15"/>
  <c r="BK100" i="15"/>
  <c r="J100" i="15"/>
  <c r="BE100" i="15" s="1"/>
  <c r="BI99" i="15"/>
  <c r="BH99" i="15"/>
  <c r="BG99" i="15"/>
  <c r="BF99" i="15"/>
  <c r="T99" i="15"/>
  <c r="R99" i="15"/>
  <c r="P99" i="15"/>
  <c r="BK99" i="15"/>
  <c r="J99" i="15"/>
  <c r="BE99" i="15" s="1"/>
  <c r="BI97" i="15"/>
  <c r="BH97" i="15"/>
  <c r="BG97" i="15"/>
  <c r="BF97" i="15"/>
  <c r="T97" i="15"/>
  <c r="R97" i="15"/>
  <c r="P97" i="15"/>
  <c r="BK97" i="15"/>
  <c r="J97" i="15"/>
  <c r="BE97" i="15" s="1"/>
  <c r="BI95" i="15"/>
  <c r="BH95" i="15"/>
  <c r="BG95" i="15"/>
  <c r="BF95" i="15"/>
  <c r="T95" i="15"/>
  <c r="R95" i="15"/>
  <c r="P95" i="15"/>
  <c r="BK95" i="15"/>
  <c r="J95" i="15"/>
  <c r="BE95" i="15" s="1"/>
  <c r="BI93" i="15"/>
  <c r="BH93" i="15"/>
  <c r="BG93" i="15"/>
  <c r="BF93" i="15"/>
  <c r="T93" i="15"/>
  <c r="R93" i="15"/>
  <c r="P93" i="15"/>
  <c r="BK93" i="15"/>
  <c r="J93" i="15"/>
  <c r="BE93" i="15" s="1"/>
  <c r="BI91" i="15"/>
  <c r="BH91" i="15"/>
  <c r="BG91" i="15"/>
  <c r="BF91" i="15"/>
  <c r="T91" i="15"/>
  <c r="R91" i="15"/>
  <c r="P91" i="15"/>
  <c r="BK91" i="15"/>
  <c r="J91" i="15"/>
  <c r="BE91" i="15" s="1"/>
  <c r="BI89" i="15"/>
  <c r="BH89" i="15"/>
  <c r="BG89" i="15"/>
  <c r="BF89" i="15"/>
  <c r="T89" i="15"/>
  <c r="R89" i="15"/>
  <c r="P89" i="15"/>
  <c r="BK89" i="15"/>
  <c r="J89" i="15"/>
  <c r="BE89" i="15"/>
  <c r="F79" i="15"/>
  <c r="E77" i="15"/>
  <c r="F52" i="15"/>
  <c r="E50" i="15"/>
  <c r="J24" i="15"/>
  <c r="E24" i="15"/>
  <c r="J82" i="15" s="1"/>
  <c r="J23" i="15"/>
  <c r="J21" i="15"/>
  <c r="E21" i="15"/>
  <c r="J20" i="15"/>
  <c r="J18" i="15"/>
  <c r="E18" i="15"/>
  <c r="F55" i="15" s="1"/>
  <c r="J17" i="15"/>
  <c r="J15" i="15"/>
  <c r="E15" i="15"/>
  <c r="F54" i="15" s="1"/>
  <c r="J14" i="15"/>
  <c r="J12" i="15"/>
  <c r="E7" i="15"/>
  <c r="E48" i="15" s="1"/>
  <c r="J37" i="14"/>
  <c r="J36" i="14"/>
  <c r="AY67" i="1" s="1"/>
  <c r="J35" i="14"/>
  <c r="AX67" i="1" s="1"/>
  <c r="BI132" i="14"/>
  <c r="BH132" i="14"/>
  <c r="BG132" i="14"/>
  <c r="BF132" i="14"/>
  <c r="T132" i="14"/>
  <c r="R132" i="14"/>
  <c r="P132" i="14"/>
  <c r="BK132" i="14"/>
  <c r="BK130" i="14" s="1"/>
  <c r="BK129" i="14" s="1"/>
  <c r="J129" i="14" s="1"/>
  <c r="J64" i="14" s="1"/>
  <c r="J132" i="14"/>
  <c r="BE132" i="14" s="1"/>
  <c r="BI131" i="14"/>
  <c r="BH131" i="14"/>
  <c r="BG131" i="14"/>
  <c r="BF131" i="14"/>
  <c r="T131" i="14"/>
  <c r="T130" i="14" s="1"/>
  <c r="T129" i="14" s="1"/>
  <c r="R131" i="14"/>
  <c r="P131" i="14"/>
  <c r="BK131" i="14"/>
  <c r="J131" i="14"/>
  <c r="BE131" i="14" s="1"/>
  <c r="BI127" i="14"/>
  <c r="BH127" i="14"/>
  <c r="BG127" i="14"/>
  <c r="BF127" i="14"/>
  <c r="T127" i="14"/>
  <c r="R127" i="14"/>
  <c r="P127" i="14"/>
  <c r="BK127" i="14"/>
  <c r="J127" i="14"/>
  <c r="BE127" i="14" s="1"/>
  <c r="BI125" i="14"/>
  <c r="BH125" i="14"/>
  <c r="BG125" i="14"/>
  <c r="BF125" i="14"/>
  <c r="T125" i="14"/>
  <c r="R125" i="14"/>
  <c r="P125" i="14"/>
  <c r="BK125" i="14"/>
  <c r="J125" i="14"/>
  <c r="BE125" i="14" s="1"/>
  <c r="BI123" i="14"/>
  <c r="BH123" i="14"/>
  <c r="BG123" i="14"/>
  <c r="BF123" i="14"/>
  <c r="T123" i="14"/>
  <c r="R123" i="14"/>
  <c r="P123" i="14"/>
  <c r="BK123" i="14"/>
  <c r="J123" i="14"/>
  <c r="BE123" i="14" s="1"/>
  <c r="BI120" i="14"/>
  <c r="BH120" i="14"/>
  <c r="BG120" i="14"/>
  <c r="BF120" i="14"/>
  <c r="T120" i="14"/>
  <c r="R120" i="14"/>
  <c r="P120" i="14"/>
  <c r="BK120" i="14"/>
  <c r="J120" i="14"/>
  <c r="BE120" i="14"/>
  <c r="BI117" i="14"/>
  <c r="BH117" i="14"/>
  <c r="BG117" i="14"/>
  <c r="BF117" i="14"/>
  <c r="T117" i="14"/>
  <c r="R117" i="14"/>
  <c r="P117" i="14"/>
  <c r="BK117" i="14"/>
  <c r="J117" i="14"/>
  <c r="BE117" i="14" s="1"/>
  <c r="BI114" i="14"/>
  <c r="BH114" i="14"/>
  <c r="BG114" i="14"/>
  <c r="BF114" i="14"/>
  <c r="T114" i="14"/>
  <c r="R114" i="14"/>
  <c r="P114" i="14"/>
  <c r="BK114" i="14"/>
  <c r="J114" i="14"/>
  <c r="BE114" i="14"/>
  <c r="BI111" i="14"/>
  <c r="BH111" i="14"/>
  <c r="BG111" i="14"/>
  <c r="BF111" i="14"/>
  <c r="T111" i="14"/>
  <c r="R111" i="14"/>
  <c r="P111" i="14"/>
  <c r="BK111" i="14"/>
  <c r="J111" i="14"/>
  <c r="BE111" i="14" s="1"/>
  <c r="BI108" i="14"/>
  <c r="BH108" i="14"/>
  <c r="BG108" i="14"/>
  <c r="BF108" i="14"/>
  <c r="T108" i="14"/>
  <c r="R108" i="14"/>
  <c r="P108" i="14"/>
  <c r="BK108" i="14"/>
  <c r="J108" i="14"/>
  <c r="BE108" i="14"/>
  <c r="BI106" i="14"/>
  <c r="BH106" i="14"/>
  <c r="BG106" i="14"/>
  <c r="BF106" i="14"/>
  <c r="T106" i="14"/>
  <c r="R106" i="14"/>
  <c r="P106" i="14"/>
  <c r="BK106" i="14"/>
  <c r="J106" i="14"/>
  <c r="BE106" i="14" s="1"/>
  <c r="BI104" i="14"/>
  <c r="BH104" i="14"/>
  <c r="BG104" i="14"/>
  <c r="BF104" i="14"/>
  <c r="T104" i="14"/>
  <c r="R104" i="14"/>
  <c r="P104" i="14"/>
  <c r="BK104" i="14"/>
  <c r="J104" i="14"/>
  <c r="BE104" i="14" s="1"/>
  <c r="BI103" i="14"/>
  <c r="BH103" i="14"/>
  <c r="BG103" i="14"/>
  <c r="BF103" i="14"/>
  <c r="T103" i="14"/>
  <c r="R103" i="14"/>
  <c r="P103" i="14"/>
  <c r="BK103" i="14"/>
  <c r="J103" i="14"/>
  <c r="BE103" i="14" s="1"/>
  <c r="BI102" i="14"/>
  <c r="BH102" i="14"/>
  <c r="BG102" i="14"/>
  <c r="BF102" i="14"/>
  <c r="T102" i="14"/>
  <c r="R102" i="14"/>
  <c r="P102" i="14"/>
  <c r="BK102" i="14"/>
  <c r="J102" i="14"/>
  <c r="BE102" i="14" s="1"/>
  <c r="BI101" i="14"/>
  <c r="BH101" i="14"/>
  <c r="BG101" i="14"/>
  <c r="BF101" i="14"/>
  <c r="T101" i="14"/>
  <c r="R101" i="14"/>
  <c r="P101" i="14"/>
  <c r="BK101" i="14"/>
  <c r="J101" i="14"/>
  <c r="BE101" i="14" s="1"/>
  <c r="BI100" i="14"/>
  <c r="BH100" i="14"/>
  <c r="BG100" i="14"/>
  <c r="BF100" i="14"/>
  <c r="T100" i="14"/>
  <c r="R100" i="14"/>
  <c r="P100" i="14"/>
  <c r="BK100" i="14"/>
  <c r="J100" i="14"/>
  <c r="BE100" i="14" s="1"/>
  <c r="BI97" i="14"/>
  <c r="BH97" i="14"/>
  <c r="BG97" i="14"/>
  <c r="BF97" i="14"/>
  <c r="T97" i="14"/>
  <c r="R97" i="14"/>
  <c r="P97" i="14"/>
  <c r="BK97" i="14"/>
  <c r="J97" i="14"/>
  <c r="BE97" i="14" s="1"/>
  <c r="BI95" i="14"/>
  <c r="BH95" i="14"/>
  <c r="BG95" i="14"/>
  <c r="BF95" i="14"/>
  <c r="T95" i="14"/>
  <c r="R95" i="14"/>
  <c r="P95" i="14"/>
  <c r="BK95" i="14"/>
  <c r="J95" i="14"/>
  <c r="BE95" i="14"/>
  <c r="BI93" i="14"/>
  <c r="BH93" i="14"/>
  <c r="BG93" i="14"/>
  <c r="BF93" i="14"/>
  <c r="T93" i="14"/>
  <c r="R93" i="14"/>
  <c r="P93" i="14"/>
  <c r="BK93" i="14"/>
  <c r="J93" i="14"/>
  <c r="BE93" i="14" s="1"/>
  <c r="BI91" i="14"/>
  <c r="BH91" i="14"/>
  <c r="BG91" i="14"/>
  <c r="BF91" i="14"/>
  <c r="T91" i="14"/>
  <c r="R91" i="14"/>
  <c r="P91" i="14"/>
  <c r="BK91" i="14"/>
  <c r="J91" i="14"/>
  <c r="BE91" i="14"/>
  <c r="BI89" i="14"/>
  <c r="BH89" i="14"/>
  <c r="BG89" i="14"/>
  <c r="BF89" i="14"/>
  <c r="T89" i="14"/>
  <c r="R89" i="14"/>
  <c r="P89" i="14"/>
  <c r="BK89" i="14"/>
  <c r="J89" i="14"/>
  <c r="BE89" i="14" s="1"/>
  <c r="F79" i="14"/>
  <c r="E77" i="14"/>
  <c r="F52" i="14"/>
  <c r="E50" i="14"/>
  <c r="J24" i="14"/>
  <c r="E24" i="14"/>
  <c r="J82" i="14" s="1"/>
  <c r="J23" i="14"/>
  <c r="J21" i="14"/>
  <c r="E21" i="14"/>
  <c r="J81" i="14" s="1"/>
  <c r="J54" i="14"/>
  <c r="J20" i="14"/>
  <c r="J18" i="14"/>
  <c r="E18" i="14"/>
  <c r="J17" i="14"/>
  <c r="J15" i="14"/>
  <c r="E15" i="14"/>
  <c r="F81" i="14" s="1"/>
  <c r="J14" i="14"/>
  <c r="J12" i="14"/>
  <c r="J79" i="14" s="1"/>
  <c r="E7" i="14"/>
  <c r="J37" i="13"/>
  <c r="J36" i="13"/>
  <c r="AY66" i="1"/>
  <c r="J35" i="13"/>
  <c r="AX66" i="1" s="1"/>
  <c r="BI125" i="13"/>
  <c r="BH125" i="13"/>
  <c r="BG125" i="13"/>
  <c r="BF125" i="13"/>
  <c r="T125" i="13"/>
  <c r="R125" i="13"/>
  <c r="P125" i="13"/>
  <c r="P123" i="13" s="1"/>
  <c r="P122" i="13" s="1"/>
  <c r="BK125" i="13"/>
  <c r="J125" i="13"/>
  <c r="BE125" i="13"/>
  <c r="BI124" i="13"/>
  <c r="BH124" i="13"/>
  <c r="BG124" i="13"/>
  <c r="BF124" i="13"/>
  <c r="T124" i="13"/>
  <c r="T123" i="13" s="1"/>
  <c r="T122" i="13" s="1"/>
  <c r="R124" i="13"/>
  <c r="R123" i="13" s="1"/>
  <c r="R122" i="13" s="1"/>
  <c r="P124" i="13"/>
  <c r="BK124" i="13"/>
  <c r="BK123" i="13" s="1"/>
  <c r="J124" i="13"/>
  <c r="BE124" i="13" s="1"/>
  <c r="BI120" i="13"/>
  <c r="BH120" i="13"/>
  <c r="BG120" i="13"/>
  <c r="BF120" i="13"/>
  <c r="T120" i="13"/>
  <c r="R120" i="13"/>
  <c r="P120" i="13"/>
  <c r="BK120" i="13"/>
  <c r="J120" i="13"/>
  <c r="BE120" i="13"/>
  <c r="BI118" i="13"/>
  <c r="BH118" i="13"/>
  <c r="BG118" i="13"/>
  <c r="BF118" i="13"/>
  <c r="T118" i="13"/>
  <c r="R118" i="13"/>
  <c r="P118" i="13"/>
  <c r="BK118" i="13"/>
  <c r="J118" i="13"/>
  <c r="BE118" i="13" s="1"/>
  <c r="BI116" i="13"/>
  <c r="BH116" i="13"/>
  <c r="BG116" i="13"/>
  <c r="BF116" i="13"/>
  <c r="T116" i="13"/>
  <c r="R116" i="13"/>
  <c r="P116" i="13"/>
  <c r="BK116" i="13"/>
  <c r="J116" i="13"/>
  <c r="BE116" i="13" s="1"/>
  <c r="BI113" i="13"/>
  <c r="BH113" i="13"/>
  <c r="BG113" i="13"/>
  <c r="BF113" i="13"/>
  <c r="T113" i="13"/>
  <c r="R113" i="13"/>
  <c r="P113" i="13"/>
  <c r="BK113" i="13"/>
  <c r="J113" i="13"/>
  <c r="BE113" i="13" s="1"/>
  <c r="BI110" i="13"/>
  <c r="BH110" i="13"/>
  <c r="BG110" i="13"/>
  <c r="BF110" i="13"/>
  <c r="T110" i="13"/>
  <c r="R110" i="13"/>
  <c r="P110" i="13"/>
  <c r="BK110" i="13"/>
  <c r="J110" i="13"/>
  <c r="BE110" i="13" s="1"/>
  <c r="BI107" i="13"/>
  <c r="BH107" i="13"/>
  <c r="BG107" i="13"/>
  <c r="BF107" i="13"/>
  <c r="T107" i="13"/>
  <c r="R107" i="13"/>
  <c r="P107" i="13"/>
  <c r="BK107" i="13"/>
  <c r="J107" i="13"/>
  <c r="BE107" i="13" s="1"/>
  <c r="BI104" i="13"/>
  <c r="BH104" i="13"/>
  <c r="BG104" i="13"/>
  <c r="BF104" i="13"/>
  <c r="T104" i="13"/>
  <c r="R104" i="13"/>
  <c r="P104" i="13"/>
  <c r="BK104" i="13"/>
  <c r="J104" i="13"/>
  <c r="BE104" i="13" s="1"/>
  <c r="BI101" i="13"/>
  <c r="BH101" i="13"/>
  <c r="BG101" i="13"/>
  <c r="BF101" i="13"/>
  <c r="T101" i="13"/>
  <c r="R101" i="13"/>
  <c r="P101" i="13"/>
  <c r="BK101" i="13"/>
  <c r="J101" i="13"/>
  <c r="BE101" i="13" s="1"/>
  <c r="BI99" i="13"/>
  <c r="BH99" i="13"/>
  <c r="BG99" i="13"/>
  <c r="BF99" i="13"/>
  <c r="T99" i="13"/>
  <c r="R99" i="13"/>
  <c r="P99" i="13"/>
  <c r="BK99" i="13"/>
  <c r="J99" i="13"/>
  <c r="BE99" i="13"/>
  <c r="BI98" i="13"/>
  <c r="BH98" i="13"/>
  <c r="BG98" i="13"/>
  <c r="BF98" i="13"/>
  <c r="T98" i="13"/>
  <c r="R98" i="13"/>
  <c r="P98" i="13"/>
  <c r="BK98" i="13"/>
  <c r="J98" i="13"/>
  <c r="BE98" i="13" s="1"/>
  <c r="BI97" i="13"/>
  <c r="BH97" i="13"/>
  <c r="BG97" i="13"/>
  <c r="BF97" i="13"/>
  <c r="T97" i="13"/>
  <c r="R97" i="13"/>
  <c r="P97" i="13"/>
  <c r="BK97" i="13"/>
  <c r="J97" i="13"/>
  <c r="BE97" i="13"/>
  <c r="BI96" i="13"/>
  <c r="BH96" i="13"/>
  <c r="BG96" i="13"/>
  <c r="BF96" i="13"/>
  <c r="T96" i="13"/>
  <c r="R96" i="13"/>
  <c r="P96" i="13"/>
  <c r="BK96" i="13"/>
  <c r="J96" i="13"/>
  <c r="BE96" i="13" s="1"/>
  <c r="BI93" i="13"/>
  <c r="BH93" i="13"/>
  <c r="BG93" i="13"/>
  <c r="BF93" i="13"/>
  <c r="T93" i="13"/>
  <c r="R93" i="13"/>
  <c r="P93" i="13"/>
  <c r="BK93" i="13"/>
  <c r="J93" i="13"/>
  <c r="BE93" i="13"/>
  <c r="BI91" i="13"/>
  <c r="BH91" i="13"/>
  <c r="BG91" i="13"/>
  <c r="BF91" i="13"/>
  <c r="T91" i="13"/>
  <c r="R91" i="13"/>
  <c r="P91" i="13"/>
  <c r="BK91" i="13"/>
  <c r="J91" i="13"/>
  <c r="BE91" i="13" s="1"/>
  <c r="BI89" i="13"/>
  <c r="BH89" i="13"/>
  <c r="BG89" i="13"/>
  <c r="BF89" i="13"/>
  <c r="T89" i="13"/>
  <c r="R89" i="13"/>
  <c r="P89" i="13"/>
  <c r="BK89" i="13"/>
  <c r="J89" i="13"/>
  <c r="BE89" i="13"/>
  <c r="F79" i="13"/>
  <c r="E77" i="13"/>
  <c r="F52" i="13"/>
  <c r="E50" i="13"/>
  <c r="J24" i="13"/>
  <c r="E24" i="13"/>
  <c r="J55" i="13" s="1"/>
  <c r="J23" i="13"/>
  <c r="J21" i="13"/>
  <c r="E21" i="13"/>
  <c r="J81" i="13" s="1"/>
  <c r="J20" i="13"/>
  <c r="J18" i="13"/>
  <c r="E18" i="13"/>
  <c r="F82" i="13" s="1"/>
  <c r="J17" i="13"/>
  <c r="J15" i="13"/>
  <c r="E15" i="13"/>
  <c r="F54" i="13" s="1"/>
  <c r="J14" i="13"/>
  <c r="J12" i="13"/>
  <c r="E7" i="13"/>
  <c r="E75" i="13" s="1"/>
  <c r="J37" i="12"/>
  <c r="J36" i="12"/>
  <c r="AY65" i="1" s="1"/>
  <c r="J35" i="12"/>
  <c r="AX65" i="1" s="1"/>
  <c r="BI117" i="12"/>
  <c r="BH117" i="12"/>
  <c r="BG117" i="12"/>
  <c r="BF117" i="12"/>
  <c r="T117" i="12"/>
  <c r="R117" i="12"/>
  <c r="P117" i="12"/>
  <c r="BK117" i="12"/>
  <c r="J117" i="12"/>
  <c r="BE117" i="12"/>
  <c r="BI116" i="12"/>
  <c r="BH116" i="12"/>
  <c r="BG116" i="12"/>
  <c r="BF116" i="12"/>
  <c r="T116" i="12"/>
  <c r="T115" i="12" s="1"/>
  <c r="T114" i="12" s="1"/>
  <c r="R116" i="12"/>
  <c r="R115" i="12" s="1"/>
  <c r="R114" i="12" s="1"/>
  <c r="P116" i="12"/>
  <c r="P115" i="12" s="1"/>
  <c r="P114" i="12" s="1"/>
  <c r="BK116" i="12"/>
  <c r="J116" i="12"/>
  <c r="BE116" i="12" s="1"/>
  <c r="BI112" i="12"/>
  <c r="BH112" i="12"/>
  <c r="BG112" i="12"/>
  <c r="BF112" i="12"/>
  <c r="T112" i="12"/>
  <c r="R112" i="12"/>
  <c r="P112" i="12"/>
  <c r="BK112" i="12"/>
  <c r="J112" i="12"/>
  <c r="BE112" i="12" s="1"/>
  <c r="BI110" i="12"/>
  <c r="BH110" i="12"/>
  <c r="BG110" i="12"/>
  <c r="BF110" i="12"/>
  <c r="T110" i="12"/>
  <c r="R110" i="12"/>
  <c r="P110" i="12"/>
  <c r="BK110" i="12"/>
  <c r="J110" i="12"/>
  <c r="BE110" i="12" s="1"/>
  <c r="BI107" i="12"/>
  <c r="BH107" i="12"/>
  <c r="BG107" i="12"/>
  <c r="BF107" i="12"/>
  <c r="T107" i="12"/>
  <c r="R107" i="12"/>
  <c r="P107" i="12"/>
  <c r="BK107" i="12"/>
  <c r="J107" i="12"/>
  <c r="BE107" i="12" s="1"/>
  <c r="BI104" i="12"/>
  <c r="BH104" i="12"/>
  <c r="BG104" i="12"/>
  <c r="BF104" i="12"/>
  <c r="T104" i="12"/>
  <c r="R104" i="12"/>
  <c r="P104" i="12"/>
  <c r="BK104" i="12"/>
  <c r="J104" i="12"/>
  <c r="BE104" i="12"/>
  <c r="BI101" i="12"/>
  <c r="BH101" i="12"/>
  <c r="BG101" i="12"/>
  <c r="BF101" i="12"/>
  <c r="T101" i="12"/>
  <c r="R101" i="12"/>
  <c r="P101" i="12"/>
  <c r="BK101" i="12"/>
  <c r="J101" i="12"/>
  <c r="BE101" i="12" s="1"/>
  <c r="BI98" i="12"/>
  <c r="BH98" i="12"/>
  <c r="BG98" i="12"/>
  <c r="BF98" i="12"/>
  <c r="T98" i="12"/>
  <c r="R98" i="12"/>
  <c r="P98" i="12"/>
  <c r="BK98" i="12"/>
  <c r="J98" i="12"/>
  <c r="BE98" i="12"/>
  <c r="BI96" i="12"/>
  <c r="BH96" i="12"/>
  <c r="BG96" i="12"/>
  <c r="BF96" i="12"/>
  <c r="T96" i="12"/>
  <c r="R96" i="12"/>
  <c r="P96" i="12"/>
  <c r="BK96" i="12"/>
  <c r="J96" i="12"/>
  <c r="BE96" i="12" s="1"/>
  <c r="BI95" i="12"/>
  <c r="BH95" i="12"/>
  <c r="BG95" i="12"/>
  <c r="BF95" i="12"/>
  <c r="T95" i="12"/>
  <c r="R95" i="12"/>
  <c r="P95" i="12"/>
  <c r="BK95" i="12"/>
  <c r="J95" i="12"/>
  <c r="BE95" i="12"/>
  <c r="BI93" i="12"/>
  <c r="BH93" i="12"/>
  <c r="BG93" i="12"/>
  <c r="BF93" i="12"/>
  <c r="T93" i="12"/>
  <c r="R93" i="12"/>
  <c r="P93" i="12"/>
  <c r="BK93" i="12"/>
  <c r="J93" i="12"/>
  <c r="BE93" i="12" s="1"/>
  <c r="BI91" i="12"/>
  <c r="BH91" i="12"/>
  <c r="BG91" i="12"/>
  <c r="BF91" i="12"/>
  <c r="T91" i="12"/>
  <c r="R91" i="12"/>
  <c r="P91" i="12"/>
  <c r="BK91" i="12"/>
  <c r="J91" i="12"/>
  <c r="BE91" i="12"/>
  <c r="BI89" i="12"/>
  <c r="BH89" i="12"/>
  <c r="BG89" i="12"/>
  <c r="BF89" i="12"/>
  <c r="T89" i="12"/>
  <c r="R89" i="12"/>
  <c r="P89" i="12"/>
  <c r="BK89" i="12"/>
  <c r="BK88" i="12" s="1"/>
  <c r="J88" i="12" s="1"/>
  <c r="J62" i="12" s="1"/>
  <c r="J89" i="12"/>
  <c r="BE89" i="12" s="1"/>
  <c r="F79" i="12"/>
  <c r="E77" i="12"/>
  <c r="F52" i="12"/>
  <c r="E50" i="12"/>
  <c r="J24" i="12"/>
  <c r="E24" i="12"/>
  <c r="J23" i="12"/>
  <c r="J21" i="12"/>
  <c r="E21" i="12"/>
  <c r="J20" i="12"/>
  <c r="J18" i="12"/>
  <c r="E18" i="12"/>
  <c r="F82" i="12" s="1"/>
  <c r="J17" i="12"/>
  <c r="J15" i="12"/>
  <c r="E15" i="12"/>
  <c r="F54" i="12" s="1"/>
  <c r="J14" i="12"/>
  <c r="J12" i="12"/>
  <c r="J52" i="12" s="1"/>
  <c r="E7" i="12"/>
  <c r="E48" i="12" s="1"/>
  <c r="J37" i="11"/>
  <c r="J36" i="11"/>
  <c r="AY64" i="1" s="1"/>
  <c r="J35" i="11"/>
  <c r="AX64" i="1" s="1"/>
  <c r="BI129" i="11"/>
  <c r="BH129" i="11"/>
  <c r="BG129" i="11"/>
  <c r="BF129" i="11"/>
  <c r="T129" i="11"/>
  <c r="T128" i="11"/>
  <c r="T127" i="11" s="1"/>
  <c r="R129" i="11"/>
  <c r="R128" i="11" s="1"/>
  <c r="R127" i="11" s="1"/>
  <c r="P129" i="11"/>
  <c r="P128" i="11" s="1"/>
  <c r="P127" i="11" s="1"/>
  <c r="BK129" i="11"/>
  <c r="BK128" i="11" s="1"/>
  <c r="J129" i="11"/>
  <c r="BE129" i="11"/>
  <c r="BI125" i="11"/>
  <c r="BH125" i="11"/>
  <c r="BG125" i="11"/>
  <c r="BF125" i="11"/>
  <c r="T125" i="11"/>
  <c r="R125" i="11"/>
  <c r="P125" i="11"/>
  <c r="BK125" i="11"/>
  <c r="J125" i="11"/>
  <c r="BE125" i="11" s="1"/>
  <c r="BI124" i="11"/>
  <c r="BH124" i="11"/>
  <c r="BG124" i="11"/>
  <c r="BF124" i="11"/>
  <c r="T124" i="11"/>
  <c r="R124" i="11"/>
  <c r="P124" i="11"/>
  <c r="P123" i="11"/>
  <c r="P122" i="11" s="1"/>
  <c r="BK124" i="11"/>
  <c r="J124" i="11"/>
  <c r="BE124" i="11" s="1"/>
  <c r="BI120" i="11"/>
  <c r="BH120" i="11"/>
  <c r="BG120" i="11"/>
  <c r="BF120" i="11"/>
  <c r="T120" i="11"/>
  <c r="R120" i="11"/>
  <c r="P120" i="11"/>
  <c r="BK120" i="11"/>
  <c r="J120" i="11"/>
  <c r="BE120" i="11" s="1"/>
  <c r="BI118" i="11"/>
  <c r="BH118" i="11"/>
  <c r="BG118" i="11"/>
  <c r="BF118" i="11"/>
  <c r="T118" i="11"/>
  <c r="R118" i="11"/>
  <c r="P118" i="11"/>
  <c r="BK118" i="11"/>
  <c r="J118" i="11"/>
  <c r="BE118" i="11" s="1"/>
  <c r="BI115" i="11"/>
  <c r="BH115" i="11"/>
  <c r="BG115" i="11"/>
  <c r="BF115" i="11"/>
  <c r="T115" i="11"/>
  <c r="R115" i="11"/>
  <c r="P115" i="11"/>
  <c r="BK115" i="11"/>
  <c r="J115" i="11"/>
  <c r="BE115" i="11" s="1"/>
  <c r="BI112" i="11"/>
  <c r="BH112" i="11"/>
  <c r="BG112" i="11"/>
  <c r="BF112" i="11"/>
  <c r="T112" i="11"/>
  <c r="R112" i="11"/>
  <c r="P112" i="11"/>
  <c r="BK112" i="11"/>
  <c r="J112" i="11"/>
  <c r="BE112" i="11" s="1"/>
  <c r="BI109" i="11"/>
  <c r="BH109" i="11"/>
  <c r="BG109" i="11"/>
  <c r="BF109" i="11"/>
  <c r="T109" i="11"/>
  <c r="R109" i="11"/>
  <c r="P109" i="11"/>
  <c r="BK109" i="11"/>
  <c r="J109" i="11"/>
  <c r="BE109" i="11" s="1"/>
  <c r="BI106" i="11"/>
  <c r="BH106" i="11"/>
  <c r="BG106" i="11"/>
  <c r="BF106" i="11"/>
  <c r="T106" i="11"/>
  <c r="R106" i="11"/>
  <c r="P106" i="11"/>
  <c r="BK106" i="11"/>
  <c r="J106" i="11"/>
  <c r="BE106" i="11"/>
  <c r="BI103" i="11"/>
  <c r="BH103" i="11"/>
  <c r="BG103" i="11"/>
  <c r="BF103" i="11"/>
  <c r="T103" i="11"/>
  <c r="R103" i="11"/>
  <c r="P103" i="11"/>
  <c r="BK103" i="11"/>
  <c r="BK102" i="11"/>
  <c r="J102" i="11" s="1"/>
  <c r="J63" i="11" s="1"/>
  <c r="J103" i="11"/>
  <c r="BE103" i="11" s="1"/>
  <c r="BI101" i="11"/>
  <c r="BH101" i="11"/>
  <c r="BG101" i="11"/>
  <c r="BF101" i="11"/>
  <c r="T101" i="11"/>
  <c r="R101" i="11"/>
  <c r="P101" i="11"/>
  <c r="BK101" i="11"/>
  <c r="J101" i="11"/>
  <c r="BE101" i="11"/>
  <c r="BI99" i="11"/>
  <c r="BH99" i="11"/>
  <c r="BG99" i="11"/>
  <c r="BF99" i="11"/>
  <c r="T99" i="11"/>
  <c r="R99" i="11"/>
  <c r="P99" i="11"/>
  <c r="BK99" i="11"/>
  <c r="J99" i="11"/>
  <c r="BE99" i="11" s="1"/>
  <c r="BI98" i="11"/>
  <c r="BH98" i="11"/>
  <c r="BG98" i="11"/>
  <c r="BF98" i="11"/>
  <c r="T98" i="11"/>
  <c r="R98" i="11"/>
  <c r="P98" i="11"/>
  <c r="BK98" i="11"/>
  <c r="J98" i="11"/>
  <c r="BE98" i="11" s="1"/>
  <c r="BI97" i="11"/>
  <c r="BH97" i="11"/>
  <c r="BG97" i="11"/>
  <c r="BF97" i="11"/>
  <c r="T97" i="11"/>
  <c r="R97" i="11"/>
  <c r="P97" i="11"/>
  <c r="BK97" i="11"/>
  <c r="J97" i="11"/>
  <c r="BE97" i="11" s="1"/>
  <c r="BI95" i="11"/>
  <c r="BH95" i="11"/>
  <c r="BG95" i="11"/>
  <c r="BF95" i="11"/>
  <c r="T95" i="11"/>
  <c r="R95" i="11"/>
  <c r="P95" i="11"/>
  <c r="BK95" i="11"/>
  <c r="J95" i="11"/>
  <c r="BE95" i="11" s="1"/>
  <c r="BI93" i="11"/>
  <c r="BH93" i="11"/>
  <c r="BG93" i="11"/>
  <c r="BF93" i="11"/>
  <c r="T93" i="11"/>
  <c r="R93" i="11"/>
  <c r="P93" i="11"/>
  <c r="BK93" i="11"/>
  <c r="J93" i="11"/>
  <c r="BE93" i="11" s="1"/>
  <c r="BI91" i="11"/>
  <c r="BH91" i="11"/>
  <c r="BG91" i="11"/>
  <c r="BF91" i="11"/>
  <c r="T91" i="11"/>
  <c r="R91" i="11"/>
  <c r="P91" i="11"/>
  <c r="BK91" i="11"/>
  <c r="J91" i="11"/>
  <c r="BE91" i="11" s="1"/>
  <c r="F81" i="11"/>
  <c r="E79" i="11"/>
  <c r="F52" i="11"/>
  <c r="E50" i="11"/>
  <c r="J24" i="11"/>
  <c r="E24" i="11"/>
  <c r="J84" i="11" s="1"/>
  <c r="J23" i="11"/>
  <c r="J21" i="11"/>
  <c r="E21" i="11"/>
  <c r="J20" i="11"/>
  <c r="J18" i="11"/>
  <c r="E18" i="11"/>
  <c r="F84" i="11" s="1"/>
  <c r="J17" i="11"/>
  <c r="J15" i="11"/>
  <c r="E15" i="11"/>
  <c r="F54" i="11" s="1"/>
  <c r="J14" i="11"/>
  <c r="J12" i="11"/>
  <c r="J52" i="11" s="1"/>
  <c r="E7" i="11"/>
  <c r="E48" i="11" s="1"/>
  <c r="J37" i="10"/>
  <c r="J36" i="10"/>
  <c r="AY63" i="1" s="1"/>
  <c r="J35" i="10"/>
  <c r="AX63" i="1" s="1"/>
  <c r="BI94" i="10"/>
  <c r="BH94" i="10"/>
  <c r="BG94" i="10"/>
  <c r="BF94" i="10"/>
  <c r="T94" i="10"/>
  <c r="T93" i="10" s="1"/>
  <c r="R94" i="10"/>
  <c r="R93" i="10" s="1"/>
  <c r="P94" i="10"/>
  <c r="P93" i="10" s="1"/>
  <c r="BK94" i="10"/>
  <c r="BK93" i="10" s="1"/>
  <c r="J93" i="10" s="1"/>
  <c r="J63" i="10" s="1"/>
  <c r="J94" i="10"/>
  <c r="BE94" i="10"/>
  <c r="BI90" i="10"/>
  <c r="BH90" i="10"/>
  <c r="BG90" i="10"/>
  <c r="BF90" i="10"/>
  <c r="T90" i="10"/>
  <c r="R90" i="10"/>
  <c r="P90" i="10"/>
  <c r="BK90" i="10"/>
  <c r="J90" i="10"/>
  <c r="BE90" i="10" s="1"/>
  <c r="BI87" i="10"/>
  <c r="BH87" i="10"/>
  <c r="F36" i="10" s="1"/>
  <c r="BC63" i="1" s="1"/>
  <c r="BG87" i="10"/>
  <c r="BF87" i="10"/>
  <c r="J34" i="10" s="1"/>
  <c r="AW63" i="1" s="1"/>
  <c r="T87" i="10"/>
  <c r="R87" i="10"/>
  <c r="R86" i="10" s="1"/>
  <c r="P87" i="10"/>
  <c r="P86" i="10" s="1"/>
  <c r="P85" i="10" s="1"/>
  <c r="P84" i="10" s="1"/>
  <c r="P83" i="10" s="1"/>
  <c r="AU63" i="1" s="1"/>
  <c r="BK87" i="10"/>
  <c r="J87" i="10"/>
  <c r="BE87" i="10" s="1"/>
  <c r="F77" i="10"/>
  <c r="E75" i="10"/>
  <c r="F52" i="10"/>
  <c r="E50" i="10"/>
  <c r="J24" i="10"/>
  <c r="E24" i="10"/>
  <c r="J23" i="10"/>
  <c r="J21" i="10"/>
  <c r="E21" i="10"/>
  <c r="J79" i="10" s="1"/>
  <c r="J20" i="10"/>
  <c r="J18" i="10"/>
  <c r="E18" i="10"/>
  <c r="F55" i="10" s="1"/>
  <c r="J17" i="10"/>
  <c r="J15" i="10"/>
  <c r="E15" i="10"/>
  <c r="F79" i="10" s="1"/>
  <c r="J14" i="10"/>
  <c r="J12" i="10"/>
  <c r="J77" i="10" s="1"/>
  <c r="E7" i="10"/>
  <c r="J37" i="9"/>
  <c r="J36" i="9"/>
  <c r="AY62" i="1"/>
  <c r="J35" i="9"/>
  <c r="AX62" i="1" s="1"/>
  <c r="BI293" i="9"/>
  <c r="BH293" i="9"/>
  <c r="BG293" i="9"/>
  <c r="BF293" i="9"/>
  <c r="T293" i="9"/>
  <c r="T292" i="9" s="1"/>
  <c r="T291" i="9" s="1"/>
  <c r="R293" i="9"/>
  <c r="R292" i="9" s="1"/>
  <c r="R291" i="9" s="1"/>
  <c r="P293" i="9"/>
  <c r="P292" i="9" s="1"/>
  <c r="P291" i="9" s="1"/>
  <c r="BK293" i="9"/>
  <c r="BK292" i="9" s="1"/>
  <c r="J293" i="9"/>
  <c r="BE293" i="9" s="1"/>
  <c r="BI290" i="9"/>
  <c r="BH290" i="9"/>
  <c r="BG290" i="9"/>
  <c r="BF290" i="9"/>
  <c r="T290" i="9"/>
  <c r="T289" i="9" s="1"/>
  <c r="R290" i="9"/>
  <c r="R289" i="9" s="1"/>
  <c r="P290" i="9"/>
  <c r="P289" i="9" s="1"/>
  <c r="BK290" i="9"/>
  <c r="BK289" i="9" s="1"/>
  <c r="J289" i="9" s="1"/>
  <c r="J66" i="9" s="1"/>
  <c r="J290" i="9"/>
  <c r="BE290" i="9" s="1"/>
  <c r="BI287" i="9"/>
  <c r="BH287" i="9"/>
  <c r="BG287" i="9"/>
  <c r="BF287" i="9"/>
  <c r="T287" i="9"/>
  <c r="R287" i="9"/>
  <c r="P287" i="9"/>
  <c r="BK287" i="9"/>
  <c r="J287" i="9"/>
  <c r="BE287" i="9" s="1"/>
  <c r="BI285" i="9"/>
  <c r="BH285" i="9"/>
  <c r="BG285" i="9"/>
  <c r="BF285" i="9"/>
  <c r="T285" i="9"/>
  <c r="R285" i="9"/>
  <c r="R284" i="9" s="1"/>
  <c r="P285" i="9"/>
  <c r="P284" i="9" s="1"/>
  <c r="BK285" i="9"/>
  <c r="J285" i="9"/>
  <c r="BE285" i="9" s="1"/>
  <c r="BI281" i="9"/>
  <c r="BH281" i="9"/>
  <c r="BG281" i="9"/>
  <c r="BF281" i="9"/>
  <c r="T281" i="9"/>
  <c r="R281" i="9"/>
  <c r="P281" i="9"/>
  <c r="BK281" i="9"/>
  <c r="J281" i="9"/>
  <c r="BE281" i="9"/>
  <c r="BI279" i="9"/>
  <c r="BH279" i="9"/>
  <c r="BG279" i="9"/>
  <c r="BF279" i="9"/>
  <c r="T279" i="9"/>
  <c r="R279" i="9"/>
  <c r="P279" i="9"/>
  <c r="BK279" i="9"/>
  <c r="J279" i="9"/>
  <c r="BE279" i="9" s="1"/>
  <c r="BI277" i="9"/>
  <c r="BH277" i="9"/>
  <c r="BG277" i="9"/>
  <c r="BF277" i="9"/>
  <c r="T277" i="9"/>
  <c r="R277" i="9"/>
  <c r="P277" i="9"/>
  <c r="BK277" i="9"/>
  <c r="J277" i="9"/>
  <c r="BE277" i="9"/>
  <c r="BI275" i="9"/>
  <c r="BH275" i="9"/>
  <c r="BG275" i="9"/>
  <c r="BF275" i="9"/>
  <c r="T275" i="9"/>
  <c r="R275" i="9"/>
  <c r="P275" i="9"/>
  <c r="BK275" i="9"/>
  <c r="J275" i="9"/>
  <c r="BE275" i="9" s="1"/>
  <c r="BI273" i="9"/>
  <c r="BH273" i="9"/>
  <c r="BG273" i="9"/>
  <c r="BF273" i="9"/>
  <c r="T273" i="9"/>
  <c r="R273" i="9"/>
  <c r="P273" i="9"/>
  <c r="BK273" i="9"/>
  <c r="J273" i="9"/>
  <c r="BE273" i="9"/>
  <c r="BI271" i="9"/>
  <c r="BH271" i="9"/>
  <c r="BG271" i="9"/>
  <c r="BF271" i="9"/>
  <c r="T271" i="9"/>
  <c r="R271" i="9"/>
  <c r="P271" i="9"/>
  <c r="BK271" i="9"/>
  <c r="J271" i="9"/>
  <c r="BE271" i="9" s="1"/>
  <c r="BI267" i="9"/>
  <c r="BH267" i="9"/>
  <c r="BG267" i="9"/>
  <c r="BF267" i="9"/>
  <c r="T267" i="9"/>
  <c r="R267" i="9"/>
  <c r="P267" i="9"/>
  <c r="BK267" i="9"/>
  <c r="J267" i="9"/>
  <c r="BE267" i="9"/>
  <c r="BI263" i="9"/>
  <c r="BH263" i="9"/>
  <c r="BG263" i="9"/>
  <c r="BF263" i="9"/>
  <c r="T263" i="9"/>
  <c r="R263" i="9"/>
  <c r="P263" i="9"/>
  <c r="BK263" i="9"/>
  <c r="J263" i="9"/>
  <c r="BE263" i="9"/>
  <c r="BI259" i="9"/>
  <c r="BH259" i="9"/>
  <c r="BG259" i="9"/>
  <c r="BF259" i="9"/>
  <c r="T259" i="9"/>
  <c r="R259" i="9"/>
  <c r="P259" i="9"/>
  <c r="BK259" i="9"/>
  <c r="J259" i="9"/>
  <c r="BE259" i="9" s="1"/>
  <c r="BI255" i="9"/>
  <c r="BH255" i="9"/>
  <c r="BG255" i="9"/>
  <c r="BF255" i="9"/>
  <c r="T255" i="9"/>
  <c r="R255" i="9"/>
  <c r="P255" i="9"/>
  <c r="BK255" i="9"/>
  <c r="J255" i="9"/>
  <c r="BE255" i="9" s="1"/>
  <c r="BI249" i="9"/>
  <c r="BH249" i="9"/>
  <c r="BG249" i="9"/>
  <c r="BF249" i="9"/>
  <c r="T249" i="9"/>
  <c r="R249" i="9"/>
  <c r="P249" i="9"/>
  <c r="BK249" i="9"/>
  <c r="J249" i="9"/>
  <c r="BE249" i="9"/>
  <c r="BI245" i="9"/>
  <c r="BH245" i="9"/>
  <c r="BG245" i="9"/>
  <c r="BF245" i="9"/>
  <c r="T245" i="9"/>
  <c r="R245" i="9"/>
  <c r="P245" i="9"/>
  <c r="BK245" i="9"/>
  <c r="J245" i="9"/>
  <c r="BE245" i="9"/>
  <c r="BI241" i="9"/>
  <c r="BH241" i="9"/>
  <c r="BG241" i="9"/>
  <c r="BF241" i="9"/>
  <c r="T241" i="9"/>
  <c r="R241" i="9"/>
  <c r="P241" i="9"/>
  <c r="BK241" i="9"/>
  <c r="J241" i="9"/>
  <c r="BE241" i="9" s="1"/>
  <c r="BI238" i="9"/>
  <c r="BH238" i="9"/>
  <c r="BG238" i="9"/>
  <c r="BF238" i="9"/>
  <c r="T238" i="9"/>
  <c r="R238" i="9"/>
  <c r="P238" i="9"/>
  <c r="BK238" i="9"/>
  <c r="J238" i="9"/>
  <c r="BE238" i="9" s="1"/>
  <c r="BI234" i="9"/>
  <c r="BH234" i="9"/>
  <c r="BG234" i="9"/>
  <c r="BF234" i="9"/>
  <c r="T234" i="9"/>
  <c r="R234" i="9"/>
  <c r="P234" i="9"/>
  <c r="BK234" i="9"/>
  <c r="J234" i="9"/>
  <c r="BE234" i="9" s="1"/>
  <c r="BI231" i="9"/>
  <c r="BH231" i="9"/>
  <c r="BG231" i="9"/>
  <c r="BF231" i="9"/>
  <c r="T231" i="9"/>
  <c r="R231" i="9"/>
  <c r="P231" i="9"/>
  <c r="BK231" i="9"/>
  <c r="J231" i="9"/>
  <c r="BE231" i="9" s="1"/>
  <c r="BI229" i="9"/>
  <c r="BH229" i="9"/>
  <c r="BG229" i="9"/>
  <c r="BF229" i="9"/>
  <c r="T229" i="9"/>
  <c r="R229" i="9"/>
  <c r="P229" i="9"/>
  <c r="BK229" i="9"/>
  <c r="J229" i="9"/>
  <c r="BE229" i="9" s="1"/>
  <c r="BI226" i="9"/>
  <c r="BH226" i="9"/>
  <c r="BG226" i="9"/>
  <c r="BF226" i="9"/>
  <c r="T226" i="9"/>
  <c r="R226" i="9"/>
  <c r="P226" i="9"/>
  <c r="BK226" i="9"/>
  <c r="J226" i="9"/>
  <c r="BE226" i="9" s="1"/>
  <c r="BI225" i="9"/>
  <c r="BH225" i="9"/>
  <c r="BG225" i="9"/>
  <c r="BF225" i="9"/>
  <c r="T225" i="9"/>
  <c r="R225" i="9"/>
  <c r="P225" i="9"/>
  <c r="BK225" i="9"/>
  <c r="J225" i="9"/>
  <c r="BE225" i="9" s="1"/>
  <c r="BI223" i="9"/>
  <c r="BH223" i="9"/>
  <c r="BG223" i="9"/>
  <c r="BF223" i="9"/>
  <c r="T223" i="9"/>
  <c r="R223" i="9"/>
  <c r="P223" i="9"/>
  <c r="BK223" i="9"/>
  <c r="J223" i="9"/>
  <c r="BE223" i="9"/>
  <c r="BI221" i="9"/>
  <c r="BH221" i="9"/>
  <c r="BG221" i="9"/>
  <c r="BF221" i="9"/>
  <c r="T221" i="9"/>
  <c r="R221" i="9"/>
  <c r="P221" i="9"/>
  <c r="BK221" i="9"/>
  <c r="J221" i="9"/>
  <c r="BE221" i="9" s="1"/>
  <c r="BI219" i="9"/>
  <c r="BH219" i="9"/>
  <c r="BG219" i="9"/>
  <c r="BF219" i="9"/>
  <c r="T219" i="9"/>
  <c r="R219" i="9"/>
  <c r="P219" i="9"/>
  <c r="BK219" i="9"/>
  <c r="J219" i="9"/>
  <c r="BE219" i="9"/>
  <c r="BI217" i="9"/>
  <c r="BH217" i="9"/>
  <c r="BG217" i="9"/>
  <c r="BF217" i="9"/>
  <c r="T217" i="9"/>
  <c r="R217" i="9"/>
  <c r="P217" i="9"/>
  <c r="BK217" i="9"/>
  <c r="J217" i="9"/>
  <c r="BE217" i="9" s="1"/>
  <c r="BI216" i="9"/>
  <c r="BH216" i="9"/>
  <c r="BG216" i="9"/>
  <c r="BF216" i="9"/>
  <c r="T216" i="9"/>
  <c r="R216" i="9"/>
  <c r="P216" i="9"/>
  <c r="BK216" i="9"/>
  <c r="J216" i="9"/>
  <c r="BE216" i="9"/>
  <c r="BI214" i="9"/>
  <c r="BH214" i="9"/>
  <c r="BG214" i="9"/>
  <c r="BF214" i="9"/>
  <c r="T214" i="9"/>
  <c r="R214" i="9"/>
  <c r="P214" i="9"/>
  <c r="BK214" i="9"/>
  <c r="J214" i="9"/>
  <c r="BE214" i="9" s="1"/>
  <c r="BI213" i="9"/>
  <c r="BH213" i="9"/>
  <c r="BG213" i="9"/>
  <c r="BF213" i="9"/>
  <c r="T213" i="9"/>
  <c r="R213" i="9"/>
  <c r="P213" i="9"/>
  <c r="BK213" i="9"/>
  <c r="J213" i="9"/>
  <c r="BE213" i="9"/>
  <c r="BI210" i="9"/>
  <c r="BH210" i="9"/>
  <c r="BG210" i="9"/>
  <c r="BF210" i="9"/>
  <c r="T210" i="9"/>
  <c r="R210" i="9"/>
  <c r="P210" i="9"/>
  <c r="BK210" i="9"/>
  <c r="J210" i="9"/>
  <c r="BE210" i="9" s="1"/>
  <c r="BI208" i="9"/>
  <c r="BH208" i="9"/>
  <c r="BG208" i="9"/>
  <c r="BF208" i="9"/>
  <c r="T208" i="9"/>
  <c r="R208" i="9"/>
  <c r="P208" i="9"/>
  <c r="BK208" i="9"/>
  <c r="J208" i="9"/>
  <c r="BE208" i="9"/>
  <c r="BI207" i="9"/>
  <c r="BH207" i="9"/>
  <c r="BG207" i="9"/>
  <c r="BF207" i="9"/>
  <c r="T207" i="9"/>
  <c r="R207" i="9"/>
  <c r="P207" i="9"/>
  <c r="BK207" i="9"/>
  <c r="J207" i="9"/>
  <c r="BE207" i="9" s="1"/>
  <c r="BI205" i="9"/>
  <c r="BH205" i="9"/>
  <c r="BG205" i="9"/>
  <c r="BF205" i="9"/>
  <c r="T205" i="9"/>
  <c r="R205" i="9"/>
  <c r="P205" i="9"/>
  <c r="BK205" i="9"/>
  <c r="J205" i="9"/>
  <c r="BE205" i="9" s="1"/>
  <c r="BI204" i="9"/>
  <c r="BH204" i="9"/>
  <c r="BG204" i="9"/>
  <c r="BF204" i="9"/>
  <c r="T204" i="9"/>
  <c r="R204" i="9"/>
  <c r="P204" i="9"/>
  <c r="BK204" i="9"/>
  <c r="J204" i="9"/>
  <c r="BE204" i="9" s="1"/>
  <c r="BI202" i="9"/>
  <c r="BH202" i="9"/>
  <c r="BG202" i="9"/>
  <c r="BF202" i="9"/>
  <c r="T202" i="9"/>
  <c r="R202" i="9"/>
  <c r="P202" i="9"/>
  <c r="BK202" i="9"/>
  <c r="J202" i="9"/>
  <c r="BE202" i="9" s="1"/>
  <c r="BI201" i="9"/>
  <c r="BH201" i="9"/>
  <c r="BG201" i="9"/>
  <c r="BF201" i="9"/>
  <c r="T201" i="9"/>
  <c r="R201" i="9"/>
  <c r="P201" i="9"/>
  <c r="BK201" i="9"/>
  <c r="J201" i="9"/>
  <c r="BE201" i="9" s="1"/>
  <c r="BI200" i="9"/>
  <c r="BH200" i="9"/>
  <c r="BG200" i="9"/>
  <c r="BF200" i="9"/>
  <c r="T200" i="9"/>
  <c r="R200" i="9"/>
  <c r="P200" i="9"/>
  <c r="BK200" i="9"/>
  <c r="J200" i="9"/>
  <c r="BE200" i="9" s="1"/>
  <c r="BI197" i="9"/>
  <c r="BH197" i="9"/>
  <c r="BG197" i="9"/>
  <c r="BF197" i="9"/>
  <c r="T197" i="9"/>
  <c r="R197" i="9"/>
  <c r="P197" i="9"/>
  <c r="BK197" i="9"/>
  <c r="J197" i="9"/>
  <c r="BE197" i="9" s="1"/>
  <c r="BI196" i="9"/>
  <c r="BH196" i="9"/>
  <c r="BG196" i="9"/>
  <c r="BF196" i="9"/>
  <c r="T196" i="9"/>
  <c r="R196" i="9"/>
  <c r="P196" i="9"/>
  <c r="BK196" i="9"/>
  <c r="J196" i="9"/>
  <c r="BE196" i="9"/>
  <c r="BI194" i="9"/>
  <c r="BH194" i="9"/>
  <c r="BG194" i="9"/>
  <c r="BF194" i="9"/>
  <c r="T194" i="9"/>
  <c r="R194" i="9"/>
  <c r="P194" i="9"/>
  <c r="BK194" i="9"/>
  <c r="J194" i="9"/>
  <c r="BE194" i="9" s="1"/>
  <c r="BI191" i="9"/>
  <c r="BH191" i="9"/>
  <c r="BG191" i="9"/>
  <c r="BF191" i="9"/>
  <c r="T191" i="9"/>
  <c r="R191" i="9"/>
  <c r="P191" i="9"/>
  <c r="BK191" i="9"/>
  <c r="J191" i="9"/>
  <c r="BE191" i="9"/>
  <c r="BI188" i="9"/>
  <c r="BH188" i="9"/>
  <c r="BG188" i="9"/>
  <c r="BF188" i="9"/>
  <c r="T188" i="9"/>
  <c r="R188" i="9"/>
  <c r="P188" i="9"/>
  <c r="BK188" i="9"/>
  <c r="J188" i="9"/>
  <c r="BE188" i="9" s="1"/>
  <c r="BI186" i="9"/>
  <c r="BH186" i="9"/>
  <c r="BG186" i="9"/>
  <c r="BF186" i="9"/>
  <c r="T186" i="9"/>
  <c r="R186" i="9"/>
  <c r="P186" i="9"/>
  <c r="BK186" i="9"/>
  <c r="J186" i="9"/>
  <c r="BE186" i="9"/>
  <c r="BI184" i="9"/>
  <c r="BH184" i="9"/>
  <c r="BG184" i="9"/>
  <c r="BF184" i="9"/>
  <c r="T184" i="9"/>
  <c r="R184" i="9"/>
  <c r="P184" i="9"/>
  <c r="BK184" i="9"/>
  <c r="J184" i="9"/>
  <c r="BE184" i="9" s="1"/>
  <c r="BI181" i="9"/>
  <c r="BH181" i="9"/>
  <c r="BG181" i="9"/>
  <c r="BF181" i="9"/>
  <c r="T181" i="9"/>
  <c r="R181" i="9"/>
  <c r="P181" i="9"/>
  <c r="BK181" i="9"/>
  <c r="J181" i="9"/>
  <c r="BE181" i="9"/>
  <c r="BI178" i="9"/>
  <c r="BH178" i="9"/>
  <c r="BG178" i="9"/>
  <c r="BF178" i="9"/>
  <c r="T178" i="9"/>
  <c r="R178" i="9"/>
  <c r="P178" i="9"/>
  <c r="BK178" i="9"/>
  <c r="J178" i="9"/>
  <c r="BE178" i="9" s="1"/>
  <c r="BI175" i="9"/>
  <c r="BH175" i="9"/>
  <c r="BG175" i="9"/>
  <c r="BF175" i="9"/>
  <c r="T175" i="9"/>
  <c r="R175" i="9"/>
  <c r="P175" i="9"/>
  <c r="BK175" i="9"/>
  <c r="J175" i="9"/>
  <c r="BE175" i="9"/>
  <c r="BI173" i="9"/>
  <c r="BH173" i="9"/>
  <c r="BG173" i="9"/>
  <c r="BF173" i="9"/>
  <c r="T173" i="9"/>
  <c r="R173" i="9"/>
  <c r="P173" i="9"/>
  <c r="BK173" i="9"/>
  <c r="J173" i="9"/>
  <c r="BE173" i="9" s="1"/>
  <c r="BI171" i="9"/>
  <c r="BH171" i="9"/>
  <c r="BG171" i="9"/>
  <c r="BF171" i="9"/>
  <c r="T171" i="9"/>
  <c r="R171" i="9"/>
  <c r="P171" i="9"/>
  <c r="BK171" i="9"/>
  <c r="J171" i="9"/>
  <c r="BE171" i="9" s="1"/>
  <c r="BI169" i="9"/>
  <c r="BH169" i="9"/>
  <c r="BG169" i="9"/>
  <c r="BF169" i="9"/>
  <c r="T169" i="9"/>
  <c r="R169" i="9"/>
  <c r="P169" i="9"/>
  <c r="BK169" i="9"/>
  <c r="J169" i="9"/>
  <c r="BE169" i="9" s="1"/>
  <c r="BI166" i="9"/>
  <c r="BH166" i="9"/>
  <c r="BG166" i="9"/>
  <c r="BF166" i="9"/>
  <c r="T166" i="9"/>
  <c r="R166" i="9"/>
  <c r="P166" i="9"/>
  <c r="BK166" i="9"/>
  <c r="J166" i="9"/>
  <c r="BE166" i="9" s="1"/>
  <c r="BI163" i="9"/>
  <c r="BH163" i="9"/>
  <c r="BG163" i="9"/>
  <c r="BF163" i="9"/>
  <c r="T163" i="9"/>
  <c r="R163" i="9"/>
  <c r="P163" i="9"/>
  <c r="BK163" i="9"/>
  <c r="J163" i="9"/>
  <c r="BE163" i="9" s="1"/>
  <c r="BI161" i="9"/>
  <c r="BH161" i="9"/>
  <c r="BG161" i="9"/>
  <c r="BF161" i="9"/>
  <c r="T161" i="9"/>
  <c r="R161" i="9"/>
  <c r="P161" i="9"/>
  <c r="BK161" i="9"/>
  <c r="J161" i="9"/>
  <c r="BE161" i="9" s="1"/>
  <c r="BI159" i="9"/>
  <c r="BH159" i="9"/>
  <c r="BG159" i="9"/>
  <c r="BF159" i="9"/>
  <c r="T159" i="9"/>
  <c r="R159" i="9"/>
  <c r="P159" i="9"/>
  <c r="BK159" i="9"/>
  <c r="J159" i="9"/>
  <c r="BE159" i="9" s="1"/>
  <c r="BI158" i="9"/>
  <c r="BH158" i="9"/>
  <c r="BG158" i="9"/>
  <c r="BF158" i="9"/>
  <c r="T158" i="9"/>
  <c r="R158" i="9"/>
  <c r="P158" i="9"/>
  <c r="BK158" i="9"/>
  <c r="J158" i="9"/>
  <c r="BE158" i="9"/>
  <c r="BI157" i="9"/>
  <c r="BH157" i="9"/>
  <c r="BG157" i="9"/>
  <c r="BF157" i="9"/>
  <c r="T157" i="9"/>
  <c r="R157" i="9"/>
  <c r="P157" i="9"/>
  <c r="BK157" i="9"/>
  <c r="J157" i="9"/>
  <c r="BE157" i="9" s="1"/>
  <c r="BI156" i="9"/>
  <c r="BH156" i="9"/>
  <c r="BG156" i="9"/>
  <c r="BF156" i="9"/>
  <c r="T156" i="9"/>
  <c r="R156" i="9"/>
  <c r="P156" i="9"/>
  <c r="BK156" i="9"/>
  <c r="J156" i="9"/>
  <c r="BE156" i="9"/>
  <c r="BI155" i="9"/>
  <c r="BH155" i="9"/>
  <c r="BG155" i="9"/>
  <c r="BF155" i="9"/>
  <c r="T155" i="9"/>
  <c r="R155" i="9"/>
  <c r="P155" i="9"/>
  <c r="BK155" i="9"/>
  <c r="J155" i="9"/>
  <c r="BE155" i="9" s="1"/>
  <c r="BI153" i="9"/>
  <c r="BH153" i="9"/>
  <c r="BG153" i="9"/>
  <c r="BF153" i="9"/>
  <c r="T153" i="9"/>
  <c r="R153" i="9"/>
  <c r="P153" i="9"/>
  <c r="BK153" i="9"/>
  <c r="J153" i="9"/>
  <c r="BE153" i="9"/>
  <c r="BI150" i="9"/>
  <c r="BH150" i="9"/>
  <c r="BG150" i="9"/>
  <c r="BF150" i="9"/>
  <c r="T150" i="9"/>
  <c r="R150" i="9"/>
  <c r="P150" i="9"/>
  <c r="BK150" i="9"/>
  <c r="J150" i="9"/>
  <c r="BE150" i="9" s="1"/>
  <c r="BI148" i="9"/>
  <c r="BH148" i="9"/>
  <c r="BG148" i="9"/>
  <c r="BF148" i="9"/>
  <c r="T148" i="9"/>
  <c r="R148" i="9"/>
  <c r="P148" i="9"/>
  <c r="BK148" i="9"/>
  <c r="J148" i="9"/>
  <c r="BE148" i="9"/>
  <c r="BI145" i="9"/>
  <c r="BH145" i="9"/>
  <c r="BG145" i="9"/>
  <c r="BF145" i="9"/>
  <c r="T145" i="9"/>
  <c r="R145" i="9"/>
  <c r="P145" i="9"/>
  <c r="BK145" i="9"/>
  <c r="J145" i="9"/>
  <c r="BE145" i="9" s="1"/>
  <c r="BI143" i="9"/>
  <c r="BH143" i="9"/>
  <c r="BG143" i="9"/>
  <c r="BF143" i="9"/>
  <c r="T143" i="9"/>
  <c r="R143" i="9"/>
  <c r="P143" i="9"/>
  <c r="BK143" i="9"/>
  <c r="J143" i="9"/>
  <c r="BE143" i="9"/>
  <c r="BI141" i="9"/>
  <c r="BH141" i="9"/>
  <c r="BG141" i="9"/>
  <c r="BF141" i="9"/>
  <c r="T141" i="9"/>
  <c r="R141" i="9"/>
  <c r="P141" i="9"/>
  <c r="BK141" i="9"/>
  <c r="J141" i="9"/>
  <c r="BE141" i="9" s="1"/>
  <c r="BI139" i="9"/>
  <c r="BH139" i="9"/>
  <c r="BG139" i="9"/>
  <c r="BF139" i="9"/>
  <c r="T139" i="9"/>
  <c r="R139" i="9"/>
  <c r="P139" i="9"/>
  <c r="BK139" i="9"/>
  <c r="J139" i="9"/>
  <c r="BE139" i="9" s="1"/>
  <c r="BI137" i="9"/>
  <c r="BH137" i="9"/>
  <c r="BG137" i="9"/>
  <c r="BF137" i="9"/>
  <c r="T137" i="9"/>
  <c r="R137" i="9"/>
  <c r="P137" i="9"/>
  <c r="BK137" i="9"/>
  <c r="J137" i="9"/>
  <c r="BE137" i="9" s="1"/>
  <c r="BI135" i="9"/>
  <c r="BH135" i="9"/>
  <c r="BG135" i="9"/>
  <c r="BF135" i="9"/>
  <c r="T135" i="9"/>
  <c r="R135" i="9"/>
  <c r="P135" i="9"/>
  <c r="BK135" i="9"/>
  <c r="J135" i="9"/>
  <c r="BE135" i="9" s="1"/>
  <c r="BI133" i="9"/>
  <c r="BH133" i="9"/>
  <c r="BG133" i="9"/>
  <c r="BF133" i="9"/>
  <c r="T133" i="9"/>
  <c r="R133" i="9"/>
  <c r="P133" i="9"/>
  <c r="BK133" i="9"/>
  <c r="J133" i="9"/>
  <c r="BE133" i="9" s="1"/>
  <c r="BI131" i="9"/>
  <c r="BH131" i="9"/>
  <c r="BG131" i="9"/>
  <c r="BF131" i="9"/>
  <c r="T131" i="9"/>
  <c r="R131" i="9"/>
  <c r="P131" i="9"/>
  <c r="BK131" i="9"/>
  <c r="J131" i="9"/>
  <c r="BE131" i="9" s="1"/>
  <c r="BI129" i="9"/>
  <c r="BH129" i="9"/>
  <c r="BG129" i="9"/>
  <c r="BF129" i="9"/>
  <c r="T129" i="9"/>
  <c r="R129" i="9"/>
  <c r="P129" i="9"/>
  <c r="BK129" i="9"/>
  <c r="J129" i="9"/>
  <c r="BE129" i="9" s="1"/>
  <c r="BI127" i="9"/>
  <c r="BH127" i="9"/>
  <c r="BG127" i="9"/>
  <c r="BF127" i="9"/>
  <c r="T127" i="9"/>
  <c r="R127" i="9"/>
  <c r="P127" i="9"/>
  <c r="BK127" i="9"/>
  <c r="J127" i="9"/>
  <c r="BE127" i="9"/>
  <c r="BI124" i="9"/>
  <c r="BH124" i="9"/>
  <c r="BG124" i="9"/>
  <c r="BF124" i="9"/>
  <c r="T124" i="9"/>
  <c r="R124" i="9"/>
  <c r="P124" i="9"/>
  <c r="BK124" i="9"/>
  <c r="J124" i="9"/>
  <c r="BE124" i="9" s="1"/>
  <c r="BI122" i="9"/>
  <c r="BH122" i="9"/>
  <c r="BG122" i="9"/>
  <c r="BF122" i="9"/>
  <c r="T122" i="9"/>
  <c r="R122" i="9"/>
  <c r="P122" i="9"/>
  <c r="BK122" i="9"/>
  <c r="J122" i="9"/>
  <c r="BE122" i="9"/>
  <c r="BI120" i="9"/>
  <c r="BH120" i="9"/>
  <c r="BG120" i="9"/>
  <c r="BF120" i="9"/>
  <c r="T120" i="9"/>
  <c r="R120" i="9"/>
  <c r="P120" i="9"/>
  <c r="BK120" i="9"/>
  <c r="J120" i="9"/>
  <c r="BE120" i="9" s="1"/>
  <c r="BI118" i="9"/>
  <c r="BH118" i="9"/>
  <c r="BG118" i="9"/>
  <c r="BF118" i="9"/>
  <c r="T118" i="9"/>
  <c r="R118" i="9"/>
  <c r="P118" i="9"/>
  <c r="BK118" i="9"/>
  <c r="J118" i="9"/>
  <c r="BE118" i="9"/>
  <c r="BI116" i="9"/>
  <c r="BH116" i="9"/>
  <c r="BG116" i="9"/>
  <c r="BF116" i="9"/>
  <c r="T116" i="9"/>
  <c r="R116" i="9"/>
  <c r="P116" i="9"/>
  <c r="BK116" i="9"/>
  <c r="J116" i="9"/>
  <c r="BE116" i="9" s="1"/>
  <c r="BI114" i="9"/>
  <c r="BH114" i="9"/>
  <c r="BG114" i="9"/>
  <c r="BF114" i="9"/>
  <c r="T114" i="9"/>
  <c r="R114" i="9"/>
  <c r="P114" i="9"/>
  <c r="BK114" i="9"/>
  <c r="J114" i="9"/>
  <c r="BE114" i="9"/>
  <c r="BI112" i="9"/>
  <c r="BH112" i="9"/>
  <c r="BG112" i="9"/>
  <c r="BF112" i="9"/>
  <c r="T112" i="9"/>
  <c r="R112" i="9"/>
  <c r="P112" i="9"/>
  <c r="BK112" i="9"/>
  <c r="J112" i="9"/>
  <c r="BE112" i="9" s="1"/>
  <c r="BI110" i="9"/>
  <c r="BH110" i="9"/>
  <c r="BG110" i="9"/>
  <c r="BF110" i="9"/>
  <c r="T110" i="9"/>
  <c r="R110" i="9"/>
  <c r="P110" i="9"/>
  <c r="BK110" i="9"/>
  <c r="J110" i="9"/>
  <c r="BE110" i="9"/>
  <c r="BI108" i="9"/>
  <c r="BH108" i="9"/>
  <c r="BG108" i="9"/>
  <c r="BF108" i="9"/>
  <c r="T108" i="9"/>
  <c r="R108" i="9"/>
  <c r="P108" i="9"/>
  <c r="BK108" i="9"/>
  <c r="J108" i="9"/>
  <c r="BE108" i="9" s="1"/>
  <c r="BI106" i="9"/>
  <c r="BH106" i="9"/>
  <c r="BG106" i="9"/>
  <c r="BF106" i="9"/>
  <c r="T106" i="9"/>
  <c r="R106" i="9"/>
  <c r="P106" i="9"/>
  <c r="BK106" i="9"/>
  <c r="J106" i="9"/>
  <c r="BE106" i="9" s="1"/>
  <c r="BI103" i="9"/>
  <c r="BH103" i="9"/>
  <c r="BG103" i="9"/>
  <c r="BF103" i="9"/>
  <c r="T103" i="9"/>
  <c r="R103" i="9"/>
  <c r="P103" i="9"/>
  <c r="BK103" i="9"/>
  <c r="J103" i="9"/>
  <c r="BE103" i="9" s="1"/>
  <c r="BI102" i="9"/>
  <c r="BH102" i="9"/>
  <c r="BG102" i="9"/>
  <c r="BF102" i="9"/>
  <c r="T102" i="9"/>
  <c r="R102" i="9"/>
  <c r="P102" i="9"/>
  <c r="BK102" i="9"/>
  <c r="J102" i="9"/>
  <c r="BE102" i="9" s="1"/>
  <c r="BI100" i="9"/>
  <c r="BH100" i="9"/>
  <c r="BG100" i="9"/>
  <c r="BF100" i="9"/>
  <c r="T100" i="9"/>
  <c r="R100" i="9"/>
  <c r="P100" i="9"/>
  <c r="BK100" i="9"/>
  <c r="J100" i="9"/>
  <c r="BE100" i="9" s="1"/>
  <c r="BI98" i="9"/>
  <c r="BH98" i="9"/>
  <c r="BG98" i="9"/>
  <c r="F35" i="9" s="1"/>
  <c r="BB62" i="1" s="1"/>
  <c r="BF98" i="9"/>
  <c r="T98" i="9"/>
  <c r="R98" i="9"/>
  <c r="P98" i="9"/>
  <c r="BK98" i="9"/>
  <c r="J98" i="9"/>
  <c r="BE98" i="9" s="1"/>
  <c r="BI96" i="9"/>
  <c r="BH96" i="9"/>
  <c r="BG96" i="9"/>
  <c r="BF96" i="9"/>
  <c r="T96" i="9"/>
  <c r="R96" i="9"/>
  <c r="P96" i="9"/>
  <c r="BK96" i="9"/>
  <c r="J96" i="9"/>
  <c r="BE96" i="9" s="1"/>
  <c r="BI94" i="9"/>
  <c r="BH94" i="9"/>
  <c r="BG94" i="9"/>
  <c r="BF94" i="9"/>
  <c r="T94" i="9"/>
  <c r="R94" i="9"/>
  <c r="P94" i="9"/>
  <c r="BK94" i="9"/>
  <c r="J94" i="9"/>
  <c r="BE94" i="9"/>
  <c r="BI92" i="9"/>
  <c r="BH92" i="9"/>
  <c r="BG92" i="9"/>
  <c r="BF92" i="9"/>
  <c r="T92" i="9"/>
  <c r="R92" i="9"/>
  <c r="P92" i="9"/>
  <c r="BK92" i="9"/>
  <c r="J92" i="9"/>
  <c r="BE92" i="9"/>
  <c r="F82" i="9"/>
  <c r="E80" i="9"/>
  <c r="F52" i="9"/>
  <c r="E50" i="9"/>
  <c r="J24" i="9"/>
  <c r="E24" i="9"/>
  <c r="J23" i="9"/>
  <c r="J21" i="9"/>
  <c r="E21" i="9"/>
  <c r="J54" i="9" s="1"/>
  <c r="J84" i="9"/>
  <c r="J20" i="9"/>
  <c r="J18" i="9"/>
  <c r="E18" i="9"/>
  <c r="F85" i="9" s="1"/>
  <c r="J17" i="9"/>
  <c r="J15" i="9"/>
  <c r="E15" i="9"/>
  <c r="F84" i="9" s="1"/>
  <c r="J14" i="9"/>
  <c r="J12" i="9"/>
  <c r="E7" i="9"/>
  <c r="E78" i="9" s="1"/>
  <c r="J37" i="8"/>
  <c r="J36" i="8"/>
  <c r="AY61" i="1" s="1"/>
  <c r="J35" i="8"/>
  <c r="AX61" i="1" s="1"/>
  <c r="BI91" i="8"/>
  <c r="BH91" i="8"/>
  <c r="F36" i="8" s="1"/>
  <c r="BC61" i="1" s="1"/>
  <c r="BG91" i="8"/>
  <c r="BF91" i="8"/>
  <c r="T91" i="8"/>
  <c r="T90" i="8" s="1"/>
  <c r="R91" i="8"/>
  <c r="R90" i="8" s="1"/>
  <c r="P91" i="8"/>
  <c r="P90" i="8" s="1"/>
  <c r="BK91" i="8"/>
  <c r="BK90" i="8" s="1"/>
  <c r="J90" i="8" s="1"/>
  <c r="J63" i="8" s="1"/>
  <c r="J91" i="8"/>
  <c r="BE91" i="8" s="1"/>
  <c r="BI87" i="8"/>
  <c r="BH87" i="8"/>
  <c r="BG87" i="8"/>
  <c r="BF87" i="8"/>
  <c r="J34" i="8" s="1"/>
  <c r="AW61" i="1" s="1"/>
  <c r="T87" i="8"/>
  <c r="T86" i="8" s="1"/>
  <c r="R87" i="8"/>
  <c r="R86" i="8" s="1"/>
  <c r="P87" i="8"/>
  <c r="P86" i="8" s="1"/>
  <c r="BK87" i="8"/>
  <c r="BK86" i="8" s="1"/>
  <c r="J87" i="8"/>
  <c r="BE87" i="8" s="1"/>
  <c r="F77" i="8"/>
  <c r="E75" i="8"/>
  <c r="F52" i="8"/>
  <c r="E50" i="8"/>
  <c r="J24" i="8"/>
  <c r="E24" i="8"/>
  <c r="J80" i="8" s="1"/>
  <c r="J55" i="8"/>
  <c r="J23" i="8"/>
  <c r="J21" i="8"/>
  <c r="E21" i="8"/>
  <c r="J20" i="8"/>
  <c r="J18" i="8"/>
  <c r="E18" i="8"/>
  <c r="F55" i="8" s="1"/>
  <c r="J17" i="8"/>
  <c r="J15" i="8"/>
  <c r="E15" i="8"/>
  <c r="F79" i="8" s="1"/>
  <c r="J14" i="8"/>
  <c r="J12" i="8"/>
  <c r="J77" i="8" s="1"/>
  <c r="E7" i="8"/>
  <c r="J37" i="7"/>
  <c r="J36" i="7"/>
  <c r="AY60" i="1"/>
  <c r="J35" i="7"/>
  <c r="AX60" i="1" s="1"/>
  <c r="BI255" i="7"/>
  <c r="BH255" i="7"/>
  <c r="BG255" i="7"/>
  <c r="BF255" i="7"/>
  <c r="T255" i="7"/>
  <c r="T254" i="7" s="1"/>
  <c r="T253" i="7" s="1"/>
  <c r="R255" i="7"/>
  <c r="R254" i="7" s="1"/>
  <c r="R253" i="7" s="1"/>
  <c r="P255" i="7"/>
  <c r="P254" i="7" s="1"/>
  <c r="P253" i="7" s="1"/>
  <c r="BK255" i="7"/>
  <c r="BK254" i="7" s="1"/>
  <c r="J255" i="7"/>
  <c r="BE255" i="7" s="1"/>
  <c r="BI251" i="7"/>
  <c r="BH251" i="7"/>
  <c r="BG251" i="7"/>
  <c r="BF251" i="7"/>
  <c r="T251" i="7"/>
  <c r="R251" i="7"/>
  <c r="P251" i="7"/>
  <c r="BK251" i="7"/>
  <c r="J251" i="7"/>
  <c r="BE251" i="7"/>
  <c r="BI249" i="7"/>
  <c r="BH249" i="7"/>
  <c r="BG249" i="7"/>
  <c r="BF249" i="7"/>
  <c r="T249" i="7"/>
  <c r="R249" i="7"/>
  <c r="P249" i="7"/>
  <c r="P248" i="7"/>
  <c r="P247" i="7" s="1"/>
  <c r="BK249" i="7"/>
  <c r="J249" i="7"/>
  <c r="BE249" i="7" s="1"/>
  <c r="BI245" i="7"/>
  <c r="BH245" i="7"/>
  <c r="BG245" i="7"/>
  <c r="BF245" i="7"/>
  <c r="T245" i="7"/>
  <c r="R245" i="7"/>
  <c r="P245" i="7"/>
  <c r="BK245" i="7"/>
  <c r="J245" i="7"/>
  <c r="BE245" i="7" s="1"/>
  <c r="BI243" i="7"/>
  <c r="BH243" i="7"/>
  <c r="BG243" i="7"/>
  <c r="BF243" i="7"/>
  <c r="T243" i="7"/>
  <c r="R243" i="7"/>
  <c r="P243" i="7"/>
  <c r="BK243" i="7"/>
  <c r="J243" i="7"/>
  <c r="BE243" i="7"/>
  <c r="BI241" i="7"/>
  <c r="BH241" i="7"/>
  <c r="BG241" i="7"/>
  <c r="BF241" i="7"/>
  <c r="T241" i="7"/>
  <c r="R241" i="7"/>
  <c r="P241" i="7"/>
  <c r="BK241" i="7"/>
  <c r="J241" i="7"/>
  <c r="BE241" i="7" s="1"/>
  <c r="BI239" i="7"/>
  <c r="BH239" i="7"/>
  <c r="BG239" i="7"/>
  <c r="BF239" i="7"/>
  <c r="T239" i="7"/>
  <c r="R239" i="7"/>
  <c r="P239" i="7"/>
  <c r="BK239" i="7"/>
  <c r="J239" i="7"/>
  <c r="BE239" i="7" s="1"/>
  <c r="BI237" i="7"/>
  <c r="BH237" i="7"/>
  <c r="BG237" i="7"/>
  <c r="BF237" i="7"/>
  <c r="T237" i="7"/>
  <c r="R237" i="7"/>
  <c r="P237" i="7"/>
  <c r="BK237" i="7"/>
  <c r="J237" i="7"/>
  <c r="BE237" i="7" s="1"/>
  <c r="BI235" i="7"/>
  <c r="BH235" i="7"/>
  <c r="BG235" i="7"/>
  <c r="BF235" i="7"/>
  <c r="T235" i="7"/>
  <c r="R235" i="7"/>
  <c r="P235" i="7"/>
  <c r="BK235" i="7"/>
  <c r="J235" i="7"/>
  <c r="BE235" i="7"/>
  <c r="BI233" i="7"/>
  <c r="BH233" i="7"/>
  <c r="BG233" i="7"/>
  <c r="BF233" i="7"/>
  <c r="T233" i="7"/>
  <c r="R233" i="7"/>
  <c r="P233" i="7"/>
  <c r="BK233" i="7"/>
  <c r="J233" i="7"/>
  <c r="BE233" i="7" s="1"/>
  <c r="BI231" i="7"/>
  <c r="BH231" i="7"/>
  <c r="BG231" i="7"/>
  <c r="BF231" i="7"/>
  <c r="T231" i="7"/>
  <c r="R231" i="7"/>
  <c r="P231" i="7"/>
  <c r="BK231" i="7"/>
  <c r="J231" i="7"/>
  <c r="BE231" i="7" s="1"/>
  <c r="BI229" i="7"/>
  <c r="BH229" i="7"/>
  <c r="BG229" i="7"/>
  <c r="BF229" i="7"/>
  <c r="T229" i="7"/>
  <c r="R229" i="7"/>
  <c r="P229" i="7"/>
  <c r="BK229" i="7"/>
  <c r="J229" i="7"/>
  <c r="BE229" i="7"/>
  <c r="BI227" i="7"/>
  <c r="BH227" i="7"/>
  <c r="BG227" i="7"/>
  <c r="BF227" i="7"/>
  <c r="T227" i="7"/>
  <c r="R227" i="7"/>
  <c r="P227" i="7"/>
  <c r="BK227" i="7"/>
  <c r="J227" i="7"/>
  <c r="BE227" i="7"/>
  <c r="BI225" i="7"/>
  <c r="BH225" i="7"/>
  <c r="BG225" i="7"/>
  <c r="BF225" i="7"/>
  <c r="T225" i="7"/>
  <c r="R225" i="7"/>
  <c r="P225" i="7"/>
  <c r="BK225" i="7"/>
  <c r="J225" i="7"/>
  <c r="BE225" i="7" s="1"/>
  <c r="BI223" i="7"/>
  <c r="BH223" i="7"/>
  <c r="BG223" i="7"/>
  <c r="BF223" i="7"/>
  <c r="T223" i="7"/>
  <c r="R223" i="7"/>
  <c r="P223" i="7"/>
  <c r="BK223" i="7"/>
  <c r="J223" i="7"/>
  <c r="BE223" i="7" s="1"/>
  <c r="BI221" i="7"/>
  <c r="BH221" i="7"/>
  <c r="BG221" i="7"/>
  <c r="BF221" i="7"/>
  <c r="T221" i="7"/>
  <c r="R221" i="7"/>
  <c r="P221" i="7"/>
  <c r="BK221" i="7"/>
  <c r="J221" i="7"/>
  <c r="BE221" i="7"/>
  <c r="BI219" i="7"/>
  <c r="BH219" i="7"/>
  <c r="BG219" i="7"/>
  <c r="BF219" i="7"/>
  <c r="T219" i="7"/>
  <c r="R219" i="7"/>
  <c r="P219" i="7"/>
  <c r="BK219" i="7"/>
  <c r="J219" i="7"/>
  <c r="BE219" i="7"/>
  <c r="BI215" i="7"/>
  <c r="BH215" i="7"/>
  <c r="BG215" i="7"/>
  <c r="BF215" i="7"/>
  <c r="T215" i="7"/>
  <c r="R215" i="7"/>
  <c r="P215" i="7"/>
  <c r="BK215" i="7"/>
  <c r="J215" i="7"/>
  <c r="BE215" i="7" s="1"/>
  <c r="BI211" i="7"/>
  <c r="BH211" i="7"/>
  <c r="BG211" i="7"/>
  <c r="BF211" i="7"/>
  <c r="T211" i="7"/>
  <c r="R211" i="7"/>
  <c r="P211" i="7"/>
  <c r="BK211" i="7"/>
  <c r="J211" i="7"/>
  <c r="BE211" i="7" s="1"/>
  <c r="BI207" i="7"/>
  <c r="BH207" i="7"/>
  <c r="BG207" i="7"/>
  <c r="BF207" i="7"/>
  <c r="T207" i="7"/>
  <c r="R207" i="7"/>
  <c r="P207" i="7"/>
  <c r="BK207" i="7"/>
  <c r="J207" i="7"/>
  <c r="BE207" i="7"/>
  <c r="BI203" i="7"/>
  <c r="BH203" i="7"/>
  <c r="BG203" i="7"/>
  <c r="BF203" i="7"/>
  <c r="T203" i="7"/>
  <c r="R203" i="7"/>
  <c r="P203" i="7"/>
  <c r="BK203" i="7"/>
  <c r="J203" i="7"/>
  <c r="BE203" i="7"/>
  <c r="BI199" i="7"/>
  <c r="BH199" i="7"/>
  <c r="BG199" i="7"/>
  <c r="BF199" i="7"/>
  <c r="T199" i="7"/>
  <c r="R199" i="7"/>
  <c r="P199" i="7"/>
  <c r="BK199" i="7"/>
  <c r="J199" i="7"/>
  <c r="BE199" i="7" s="1"/>
  <c r="BI196" i="7"/>
  <c r="BH196" i="7"/>
  <c r="BG196" i="7"/>
  <c r="BF196" i="7"/>
  <c r="T196" i="7"/>
  <c r="R196" i="7"/>
  <c r="P196" i="7"/>
  <c r="BK196" i="7"/>
  <c r="J196" i="7"/>
  <c r="BE196" i="7" s="1"/>
  <c r="BI192" i="7"/>
  <c r="BH192" i="7"/>
  <c r="BG192" i="7"/>
  <c r="BF192" i="7"/>
  <c r="T192" i="7"/>
  <c r="R192" i="7"/>
  <c r="P192" i="7"/>
  <c r="BK192" i="7"/>
  <c r="J192" i="7"/>
  <c r="BE192" i="7" s="1"/>
  <c r="BI189" i="7"/>
  <c r="BH189" i="7"/>
  <c r="BG189" i="7"/>
  <c r="BF189" i="7"/>
  <c r="T189" i="7"/>
  <c r="R189" i="7"/>
  <c r="P189" i="7"/>
  <c r="BK189" i="7"/>
  <c r="J189" i="7"/>
  <c r="BE189" i="7" s="1"/>
  <c r="BI187" i="7"/>
  <c r="BH187" i="7"/>
  <c r="BG187" i="7"/>
  <c r="BF187" i="7"/>
  <c r="T187" i="7"/>
  <c r="R187" i="7"/>
  <c r="P187" i="7"/>
  <c r="BK187" i="7"/>
  <c r="J187" i="7"/>
  <c r="BE187" i="7" s="1"/>
  <c r="BI184" i="7"/>
  <c r="BH184" i="7"/>
  <c r="BG184" i="7"/>
  <c r="BF184" i="7"/>
  <c r="T184" i="7"/>
  <c r="R184" i="7"/>
  <c r="P184" i="7"/>
  <c r="BK184" i="7"/>
  <c r="J184" i="7"/>
  <c r="BE184" i="7"/>
  <c r="BI183" i="7"/>
  <c r="BH183" i="7"/>
  <c r="BG183" i="7"/>
  <c r="BF183" i="7"/>
  <c r="T183" i="7"/>
  <c r="R183" i="7"/>
  <c r="P183" i="7"/>
  <c r="BK183" i="7"/>
  <c r="J183" i="7"/>
  <c r="BE183" i="7" s="1"/>
  <c r="BI181" i="7"/>
  <c r="BH181" i="7"/>
  <c r="BG181" i="7"/>
  <c r="BF181" i="7"/>
  <c r="T181" i="7"/>
  <c r="R181" i="7"/>
  <c r="P181" i="7"/>
  <c r="BK181" i="7"/>
  <c r="J181" i="7"/>
  <c r="BE181" i="7" s="1"/>
  <c r="BI179" i="7"/>
  <c r="BH179" i="7"/>
  <c r="BG179" i="7"/>
  <c r="BF179" i="7"/>
  <c r="T179" i="7"/>
  <c r="R179" i="7"/>
  <c r="P179" i="7"/>
  <c r="BK179" i="7"/>
  <c r="J179" i="7"/>
  <c r="BE179" i="7" s="1"/>
  <c r="BI177" i="7"/>
  <c r="BH177" i="7"/>
  <c r="BG177" i="7"/>
  <c r="BF177" i="7"/>
  <c r="T177" i="7"/>
  <c r="R177" i="7"/>
  <c r="P177" i="7"/>
  <c r="BK177" i="7"/>
  <c r="J177" i="7"/>
  <c r="BE177" i="7"/>
  <c r="BI175" i="7"/>
  <c r="BH175" i="7"/>
  <c r="BG175" i="7"/>
  <c r="BF175" i="7"/>
  <c r="T175" i="7"/>
  <c r="R175" i="7"/>
  <c r="P175" i="7"/>
  <c r="BK175" i="7"/>
  <c r="J175" i="7"/>
  <c r="BE175" i="7" s="1"/>
  <c r="BI173" i="7"/>
  <c r="BH173" i="7"/>
  <c r="BG173" i="7"/>
  <c r="BF173" i="7"/>
  <c r="T173" i="7"/>
  <c r="R173" i="7"/>
  <c r="P173" i="7"/>
  <c r="BK173" i="7"/>
  <c r="J173" i="7"/>
  <c r="BE173" i="7" s="1"/>
  <c r="BI171" i="7"/>
  <c r="BH171" i="7"/>
  <c r="BG171" i="7"/>
  <c r="BF171" i="7"/>
  <c r="T171" i="7"/>
  <c r="R171" i="7"/>
  <c r="P171" i="7"/>
  <c r="BK171" i="7"/>
  <c r="J171" i="7"/>
  <c r="BE171" i="7" s="1"/>
  <c r="BI170" i="7"/>
  <c r="BH170" i="7"/>
  <c r="BG170" i="7"/>
  <c r="BF170" i="7"/>
  <c r="T170" i="7"/>
  <c r="R170" i="7"/>
  <c r="P170" i="7"/>
  <c r="BK170" i="7"/>
  <c r="J170" i="7"/>
  <c r="BE170" i="7" s="1"/>
  <c r="BI168" i="7"/>
  <c r="BH168" i="7"/>
  <c r="BG168" i="7"/>
  <c r="BF168" i="7"/>
  <c r="T168" i="7"/>
  <c r="R168" i="7"/>
  <c r="P168" i="7"/>
  <c r="BK168" i="7"/>
  <c r="J168" i="7"/>
  <c r="BE168" i="7" s="1"/>
  <c r="BI166" i="7"/>
  <c r="BH166" i="7"/>
  <c r="BG166" i="7"/>
  <c r="BF166" i="7"/>
  <c r="T166" i="7"/>
  <c r="R166" i="7"/>
  <c r="P166" i="7"/>
  <c r="BK166" i="7"/>
  <c r="J166" i="7"/>
  <c r="BE166" i="7" s="1"/>
  <c r="BI165" i="7"/>
  <c r="BH165" i="7"/>
  <c r="BG165" i="7"/>
  <c r="BF165" i="7"/>
  <c r="T165" i="7"/>
  <c r="R165" i="7"/>
  <c r="P165" i="7"/>
  <c r="BK165" i="7"/>
  <c r="J165" i="7"/>
  <c r="BE165" i="7" s="1"/>
  <c r="BI164" i="7"/>
  <c r="BH164" i="7"/>
  <c r="BG164" i="7"/>
  <c r="BF164" i="7"/>
  <c r="T164" i="7"/>
  <c r="R164" i="7"/>
  <c r="P164" i="7"/>
  <c r="BK164" i="7"/>
  <c r="J164" i="7"/>
  <c r="BE164" i="7"/>
  <c r="BI161" i="7"/>
  <c r="BH161" i="7"/>
  <c r="BG161" i="7"/>
  <c r="BF161" i="7"/>
  <c r="T161" i="7"/>
  <c r="R161" i="7"/>
  <c r="P161" i="7"/>
  <c r="BK161" i="7"/>
  <c r="J161" i="7"/>
  <c r="BE161" i="7" s="1"/>
  <c r="BI160" i="7"/>
  <c r="BH160" i="7"/>
  <c r="BG160" i="7"/>
  <c r="BF160" i="7"/>
  <c r="T160" i="7"/>
  <c r="R160" i="7"/>
  <c r="P160" i="7"/>
  <c r="BK160" i="7"/>
  <c r="J160" i="7"/>
  <c r="BE160" i="7" s="1"/>
  <c r="BI158" i="7"/>
  <c r="BH158" i="7"/>
  <c r="BG158" i="7"/>
  <c r="BF158" i="7"/>
  <c r="T158" i="7"/>
  <c r="R158" i="7"/>
  <c r="P158" i="7"/>
  <c r="BK158" i="7"/>
  <c r="J158" i="7"/>
  <c r="BE158" i="7" s="1"/>
  <c r="BI155" i="7"/>
  <c r="BH155" i="7"/>
  <c r="BG155" i="7"/>
  <c r="BF155" i="7"/>
  <c r="T155" i="7"/>
  <c r="R155" i="7"/>
  <c r="P155" i="7"/>
  <c r="BK155" i="7"/>
  <c r="J155" i="7"/>
  <c r="BE155" i="7"/>
  <c r="BI152" i="7"/>
  <c r="BH152" i="7"/>
  <c r="BG152" i="7"/>
  <c r="BF152" i="7"/>
  <c r="T152" i="7"/>
  <c r="R152" i="7"/>
  <c r="P152" i="7"/>
  <c r="BK152" i="7"/>
  <c r="J152" i="7"/>
  <c r="BE152" i="7" s="1"/>
  <c r="BI150" i="7"/>
  <c r="BH150" i="7"/>
  <c r="BG150" i="7"/>
  <c r="BF150" i="7"/>
  <c r="T150" i="7"/>
  <c r="R150" i="7"/>
  <c r="P150" i="7"/>
  <c r="BK150" i="7"/>
  <c r="J150" i="7"/>
  <c r="BE150" i="7" s="1"/>
  <c r="BI148" i="7"/>
  <c r="BH148" i="7"/>
  <c r="BG148" i="7"/>
  <c r="BF148" i="7"/>
  <c r="T148" i="7"/>
  <c r="R148" i="7"/>
  <c r="P148" i="7"/>
  <c r="BK148" i="7"/>
  <c r="J148" i="7"/>
  <c r="BE148" i="7" s="1"/>
  <c r="BI145" i="7"/>
  <c r="BH145" i="7"/>
  <c r="BG145" i="7"/>
  <c r="BF145" i="7"/>
  <c r="T145" i="7"/>
  <c r="R145" i="7"/>
  <c r="P145" i="7"/>
  <c r="BK145" i="7"/>
  <c r="J145" i="7"/>
  <c r="BE145" i="7"/>
  <c r="BI142" i="7"/>
  <c r="BH142" i="7"/>
  <c r="BG142" i="7"/>
  <c r="BF142" i="7"/>
  <c r="T142" i="7"/>
  <c r="R142" i="7"/>
  <c r="P142" i="7"/>
  <c r="BK142" i="7"/>
  <c r="J142" i="7"/>
  <c r="BE142" i="7" s="1"/>
  <c r="BI140" i="7"/>
  <c r="BH140" i="7"/>
  <c r="BG140" i="7"/>
  <c r="BF140" i="7"/>
  <c r="T140" i="7"/>
  <c r="R140" i="7"/>
  <c r="P140" i="7"/>
  <c r="BK140" i="7"/>
  <c r="J140" i="7"/>
  <c r="BE140" i="7" s="1"/>
  <c r="BI138" i="7"/>
  <c r="BH138" i="7"/>
  <c r="BG138" i="7"/>
  <c r="BF138" i="7"/>
  <c r="T138" i="7"/>
  <c r="R138" i="7"/>
  <c r="P138" i="7"/>
  <c r="BK138" i="7"/>
  <c r="J138" i="7"/>
  <c r="BE138" i="7" s="1"/>
  <c r="BI136" i="7"/>
  <c r="BH136" i="7"/>
  <c r="BG136" i="7"/>
  <c r="BF136" i="7"/>
  <c r="T136" i="7"/>
  <c r="R136" i="7"/>
  <c r="P136" i="7"/>
  <c r="BK136" i="7"/>
  <c r="J136" i="7"/>
  <c r="BE136" i="7" s="1"/>
  <c r="BI134" i="7"/>
  <c r="BH134" i="7"/>
  <c r="BG134" i="7"/>
  <c r="BF134" i="7"/>
  <c r="T134" i="7"/>
  <c r="R134" i="7"/>
  <c r="P134" i="7"/>
  <c r="BK134" i="7"/>
  <c r="J134" i="7"/>
  <c r="BE134" i="7" s="1"/>
  <c r="BI131" i="7"/>
  <c r="BH131" i="7"/>
  <c r="BG131" i="7"/>
  <c r="BF131" i="7"/>
  <c r="T131" i="7"/>
  <c r="R131" i="7"/>
  <c r="P131" i="7"/>
  <c r="BK131" i="7"/>
  <c r="J131" i="7"/>
  <c r="BE131" i="7" s="1"/>
  <c r="BI128" i="7"/>
  <c r="BH128" i="7"/>
  <c r="BG128" i="7"/>
  <c r="BF128" i="7"/>
  <c r="T128" i="7"/>
  <c r="R128" i="7"/>
  <c r="P128" i="7"/>
  <c r="BK128" i="7"/>
  <c r="J128" i="7"/>
  <c r="BE128" i="7" s="1"/>
  <c r="BI126" i="7"/>
  <c r="BH126" i="7"/>
  <c r="BG126" i="7"/>
  <c r="BF126" i="7"/>
  <c r="T126" i="7"/>
  <c r="R126" i="7"/>
  <c r="P126" i="7"/>
  <c r="BK126" i="7"/>
  <c r="J126" i="7"/>
  <c r="BE126" i="7"/>
  <c r="BI123" i="7"/>
  <c r="BH123" i="7"/>
  <c r="BG123" i="7"/>
  <c r="BF123" i="7"/>
  <c r="T123" i="7"/>
  <c r="R123" i="7"/>
  <c r="P123" i="7"/>
  <c r="BK123" i="7"/>
  <c r="J123" i="7"/>
  <c r="BE123" i="7" s="1"/>
  <c r="BI121" i="7"/>
  <c r="BH121" i="7"/>
  <c r="BG121" i="7"/>
  <c r="BF121" i="7"/>
  <c r="T121" i="7"/>
  <c r="R121" i="7"/>
  <c r="P121" i="7"/>
  <c r="BK121" i="7"/>
  <c r="J121" i="7"/>
  <c r="BE121" i="7" s="1"/>
  <c r="BI119" i="7"/>
  <c r="BH119" i="7"/>
  <c r="BG119" i="7"/>
  <c r="BF119" i="7"/>
  <c r="T119" i="7"/>
  <c r="R119" i="7"/>
  <c r="P119" i="7"/>
  <c r="BK119" i="7"/>
  <c r="J119" i="7"/>
  <c r="BE119" i="7" s="1"/>
  <c r="BI117" i="7"/>
  <c r="BH117" i="7"/>
  <c r="BG117" i="7"/>
  <c r="BF117" i="7"/>
  <c r="T117" i="7"/>
  <c r="R117" i="7"/>
  <c r="P117" i="7"/>
  <c r="BK117" i="7"/>
  <c r="J117" i="7"/>
  <c r="BE117" i="7"/>
  <c r="BI115" i="7"/>
  <c r="BH115" i="7"/>
  <c r="BG115" i="7"/>
  <c r="BF115" i="7"/>
  <c r="T115" i="7"/>
  <c r="R115" i="7"/>
  <c r="P115" i="7"/>
  <c r="BK115" i="7"/>
  <c r="J115" i="7"/>
  <c r="BE115" i="7" s="1"/>
  <c r="BI113" i="7"/>
  <c r="BH113" i="7"/>
  <c r="BG113" i="7"/>
  <c r="BF113" i="7"/>
  <c r="T113" i="7"/>
  <c r="R113" i="7"/>
  <c r="P113" i="7"/>
  <c r="BK113" i="7"/>
  <c r="J113" i="7"/>
  <c r="BE113" i="7" s="1"/>
  <c r="BI111" i="7"/>
  <c r="BH111" i="7"/>
  <c r="BG111" i="7"/>
  <c r="BF111" i="7"/>
  <c r="T111" i="7"/>
  <c r="R111" i="7"/>
  <c r="P111" i="7"/>
  <c r="BK111" i="7"/>
  <c r="J111" i="7"/>
  <c r="BE111" i="7" s="1"/>
  <c r="BI109" i="7"/>
  <c r="BH109" i="7"/>
  <c r="BG109" i="7"/>
  <c r="BF109" i="7"/>
  <c r="T109" i="7"/>
  <c r="R109" i="7"/>
  <c r="P109" i="7"/>
  <c r="BK109" i="7"/>
  <c r="J109" i="7"/>
  <c r="BE109" i="7"/>
  <c r="BI107" i="7"/>
  <c r="BH107" i="7"/>
  <c r="BG107" i="7"/>
  <c r="BF107" i="7"/>
  <c r="T107" i="7"/>
  <c r="R107" i="7"/>
  <c r="P107" i="7"/>
  <c r="BK107" i="7"/>
  <c r="J107" i="7"/>
  <c r="BE107" i="7" s="1"/>
  <c r="BI105" i="7"/>
  <c r="BH105" i="7"/>
  <c r="BG105" i="7"/>
  <c r="BF105" i="7"/>
  <c r="T105" i="7"/>
  <c r="R105" i="7"/>
  <c r="P105" i="7"/>
  <c r="BK105" i="7"/>
  <c r="J105" i="7"/>
  <c r="BE105" i="7" s="1"/>
  <c r="BI102" i="7"/>
  <c r="BH102" i="7"/>
  <c r="BG102" i="7"/>
  <c r="BF102" i="7"/>
  <c r="T102" i="7"/>
  <c r="R102" i="7"/>
  <c r="P102" i="7"/>
  <c r="BK102" i="7"/>
  <c r="J102" i="7"/>
  <c r="BE102" i="7" s="1"/>
  <c r="BI101" i="7"/>
  <c r="BH101" i="7"/>
  <c r="BG101" i="7"/>
  <c r="BF101" i="7"/>
  <c r="T101" i="7"/>
  <c r="R101" i="7"/>
  <c r="P101" i="7"/>
  <c r="BK101" i="7"/>
  <c r="J101" i="7"/>
  <c r="BE101" i="7" s="1"/>
  <c r="BI99" i="7"/>
  <c r="BH99" i="7"/>
  <c r="BG99" i="7"/>
  <c r="BF99" i="7"/>
  <c r="T99" i="7"/>
  <c r="R99" i="7"/>
  <c r="P99" i="7"/>
  <c r="BK99" i="7"/>
  <c r="J99" i="7"/>
  <c r="BE99" i="7" s="1"/>
  <c r="BI97" i="7"/>
  <c r="BH97" i="7"/>
  <c r="BG97" i="7"/>
  <c r="BF97" i="7"/>
  <c r="T97" i="7"/>
  <c r="R97" i="7"/>
  <c r="P97" i="7"/>
  <c r="BK97" i="7"/>
  <c r="J97" i="7"/>
  <c r="BE97" i="7" s="1"/>
  <c r="BI95" i="7"/>
  <c r="BH95" i="7"/>
  <c r="BG95" i="7"/>
  <c r="BF95" i="7"/>
  <c r="T95" i="7"/>
  <c r="R95" i="7"/>
  <c r="P95" i="7"/>
  <c r="BK95" i="7"/>
  <c r="J95" i="7"/>
  <c r="BE95" i="7" s="1"/>
  <c r="BI93" i="7"/>
  <c r="BH93" i="7"/>
  <c r="BG93" i="7"/>
  <c r="BF93" i="7"/>
  <c r="T93" i="7"/>
  <c r="R93" i="7"/>
  <c r="P93" i="7"/>
  <c r="BK93" i="7"/>
  <c r="J93" i="7"/>
  <c r="BE93" i="7"/>
  <c r="BI91" i="7"/>
  <c r="BH91" i="7"/>
  <c r="BG91" i="7"/>
  <c r="BF91" i="7"/>
  <c r="T91" i="7"/>
  <c r="R91" i="7"/>
  <c r="P91" i="7"/>
  <c r="BK91" i="7"/>
  <c r="J91" i="7"/>
  <c r="BE91" i="7" s="1"/>
  <c r="F81" i="7"/>
  <c r="E79" i="7"/>
  <c r="F52" i="7"/>
  <c r="E50" i="7"/>
  <c r="J24" i="7"/>
  <c r="E24" i="7"/>
  <c r="J84" i="7" s="1"/>
  <c r="J23" i="7"/>
  <c r="J21" i="7"/>
  <c r="E21" i="7"/>
  <c r="J83" i="7"/>
  <c r="J54" i="7"/>
  <c r="J20" i="7"/>
  <c r="J18" i="7"/>
  <c r="E18" i="7"/>
  <c r="F84" i="7" s="1"/>
  <c r="J17" i="7"/>
  <c r="J15" i="7"/>
  <c r="E15" i="7"/>
  <c r="F54" i="7" s="1"/>
  <c r="J14" i="7"/>
  <c r="J12" i="7"/>
  <c r="J52" i="7" s="1"/>
  <c r="E7" i="7"/>
  <c r="E77" i="7" s="1"/>
  <c r="E48" i="7"/>
  <c r="J37" i="6"/>
  <c r="J36" i="6"/>
  <c r="AY59" i="1" s="1"/>
  <c r="J35" i="6"/>
  <c r="AX59" i="1" s="1"/>
  <c r="BI94" i="6"/>
  <c r="BH94" i="6"/>
  <c r="BG94" i="6"/>
  <c r="BF94" i="6"/>
  <c r="T94" i="6"/>
  <c r="T93" i="6" s="1"/>
  <c r="R94" i="6"/>
  <c r="R93" i="6" s="1"/>
  <c r="P94" i="6"/>
  <c r="P93" i="6" s="1"/>
  <c r="BK94" i="6"/>
  <c r="BK93" i="6" s="1"/>
  <c r="J93" i="6" s="1"/>
  <c r="J63" i="6" s="1"/>
  <c r="J94" i="6"/>
  <c r="BE94" i="6" s="1"/>
  <c r="BI90" i="6"/>
  <c r="BH90" i="6"/>
  <c r="BG90" i="6"/>
  <c r="BF90" i="6"/>
  <c r="J34" i="6" s="1"/>
  <c r="AW59" i="1" s="1"/>
  <c r="T90" i="6"/>
  <c r="R90" i="6"/>
  <c r="P90" i="6"/>
  <c r="BK90" i="6"/>
  <c r="J90" i="6"/>
  <c r="BE90" i="6" s="1"/>
  <c r="BI87" i="6"/>
  <c r="BH87" i="6"/>
  <c r="F36" i="6" s="1"/>
  <c r="BC59" i="1" s="1"/>
  <c r="BG87" i="6"/>
  <c r="BF87" i="6"/>
  <c r="T87" i="6"/>
  <c r="T86" i="6" s="1"/>
  <c r="R87" i="6"/>
  <c r="R86" i="6" s="1"/>
  <c r="P87" i="6"/>
  <c r="P86" i="6" s="1"/>
  <c r="BK87" i="6"/>
  <c r="J87" i="6"/>
  <c r="BE87" i="6" s="1"/>
  <c r="F77" i="6"/>
  <c r="E75" i="6"/>
  <c r="F52" i="6"/>
  <c r="E50" i="6"/>
  <c r="J24" i="6"/>
  <c r="E24" i="6"/>
  <c r="J80" i="6" s="1"/>
  <c r="J23" i="6"/>
  <c r="J21" i="6"/>
  <c r="E21" i="6"/>
  <c r="J79" i="6" s="1"/>
  <c r="J54" i="6"/>
  <c r="J20" i="6"/>
  <c r="J18" i="6"/>
  <c r="E18" i="6"/>
  <c r="F80" i="6"/>
  <c r="F55" i="6"/>
  <c r="J17" i="6"/>
  <c r="J15" i="6"/>
  <c r="E15" i="6"/>
  <c r="F79" i="6" s="1"/>
  <c r="J14" i="6"/>
  <c r="J12" i="6"/>
  <c r="J77" i="6" s="1"/>
  <c r="E7" i="6"/>
  <c r="E48" i="6" s="1"/>
  <c r="E73" i="6"/>
  <c r="J37" i="5"/>
  <c r="J36" i="5"/>
  <c r="AY58" i="1" s="1"/>
  <c r="J35" i="5"/>
  <c r="AX58" i="1"/>
  <c r="BI278" i="5"/>
  <c r="BH278" i="5"/>
  <c r="BG278" i="5"/>
  <c r="BF278" i="5"/>
  <c r="T278" i="5"/>
  <c r="T277" i="5" s="1"/>
  <c r="T276" i="5" s="1"/>
  <c r="R278" i="5"/>
  <c r="R277" i="5" s="1"/>
  <c r="R276" i="5" s="1"/>
  <c r="P278" i="5"/>
  <c r="P277" i="5"/>
  <c r="P276" i="5" s="1"/>
  <c r="BK278" i="5"/>
  <c r="BK277" i="5" s="1"/>
  <c r="J278" i="5"/>
  <c r="BE278" i="5" s="1"/>
  <c r="BI274" i="5"/>
  <c r="BH274" i="5"/>
  <c r="BG274" i="5"/>
  <c r="BF274" i="5"/>
  <c r="T274" i="5"/>
  <c r="T271" i="5" s="1"/>
  <c r="T270" i="5" s="1"/>
  <c r="R274" i="5"/>
  <c r="P274" i="5"/>
  <c r="BK274" i="5"/>
  <c r="J274" i="5"/>
  <c r="BE274" i="5" s="1"/>
  <c r="BI272" i="5"/>
  <c r="BH272" i="5"/>
  <c r="BG272" i="5"/>
  <c r="BF272" i="5"/>
  <c r="T272" i="5"/>
  <c r="R272" i="5"/>
  <c r="R271" i="5" s="1"/>
  <c r="R270" i="5" s="1"/>
  <c r="P272" i="5"/>
  <c r="P271" i="5"/>
  <c r="P270" i="5" s="1"/>
  <c r="BK272" i="5"/>
  <c r="BK271" i="5" s="1"/>
  <c r="J272" i="5"/>
  <c r="BE272" i="5" s="1"/>
  <c r="BI268" i="5"/>
  <c r="BH268" i="5"/>
  <c r="BG268" i="5"/>
  <c r="BF268" i="5"/>
  <c r="T268" i="5"/>
  <c r="R268" i="5"/>
  <c r="P268" i="5"/>
  <c r="BK268" i="5"/>
  <c r="J268" i="5"/>
  <c r="BE268" i="5"/>
  <c r="BI266" i="5"/>
  <c r="BH266" i="5"/>
  <c r="BG266" i="5"/>
  <c r="BF266" i="5"/>
  <c r="T266" i="5"/>
  <c r="R266" i="5"/>
  <c r="P266" i="5"/>
  <c r="BK266" i="5"/>
  <c r="J266" i="5"/>
  <c r="BE266" i="5" s="1"/>
  <c r="BI264" i="5"/>
  <c r="BH264" i="5"/>
  <c r="BG264" i="5"/>
  <c r="BF264" i="5"/>
  <c r="T264" i="5"/>
  <c r="R264" i="5"/>
  <c r="P264" i="5"/>
  <c r="BK264" i="5"/>
  <c r="J264" i="5"/>
  <c r="BE264" i="5" s="1"/>
  <c r="BI262" i="5"/>
  <c r="BH262" i="5"/>
  <c r="BG262" i="5"/>
  <c r="BF262" i="5"/>
  <c r="T262" i="5"/>
  <c r="R262" i="5"/>
  <c r="P262" i="5"/>
  <c r="BK262" i="5"/>
  <c r="J262" i="5"/>
  <c r="BE262" i="5" s="1"/>
  <c r="BI260" i="5"/>
  <c r="BH260" i="5"/>
  <c r="BG260" i="5"/>
  <c r="BF260" i="5"/>
  <c r="T260" i="5"/>
  <c r="R260" i="5"/>
  <c r="P260" i="5"/>
  <c r="BK260" i="5"/>
  <c r="J260" i="5"/>
  <c r="BE260" i="5" s="1"/>
  <c r="BI258" i="5"/>
  <c r="BH258" i="5"/>
  <c r="BG258" i="5"/>
  <c r="BF258" i="5"/>
  <c r="T258" i="5"/>
  <c r="R258" i="5"/>
  <c r="P258" i="5"/>
  <c r="BK258" i="5"/>
  <c r="J258" i="5"/>
  <c r="BE258" i="5" s="1"/>
  <c r="BI256" i="5"/>
  <c r="BH256" i="5"/>
  <c r="BG256" i="5"/>
  <c r="BF256" i="5"/>
  <c r="T256" i="5"/>
  <c r="R256" i="5"/>
  <c r="P256" i="5"/>
  <c r="BK256" i="5"/>
  <c r="J256" i="5"/>
  <c r="BE256" i="5" s="1"/>
  <c r="BI254" i="5"/>
  <c r="BH254" i="5"/>
  <c r="BG254" i="5"/>
  <c r="BF254" i="5"/>
  <c r="T254" i="5"/>
  <c r="R254" i="5"/>
  <c r="P254" i="5"/>
  <c r="BK254" i="5"/>
  <c r="J254" i="5"/>
  <c r="BE254" i="5" s="1"/>
  <c r="BI252" i="5"/>
  <c r="BH252" i="5"/>
  <c r="BG252" i="5"/>
  <c r="BF252" i="5"/>
  <c r="T252" i="5"/>
  <c r="R252" i="5"/>
  <c r="P252" i="5"/>
  <c r="BK252" i="5"/>
  <c r="J252" i="5"/>
  <c r="BE252" i="5"/>
  <c r="BI250" i="5"/>
  <c r="BH250" i="5"/>
  <c r="BG250" i="5"/>
  <c r="BF250" i="5"/>
  <c r="T250" i="5"/>
  <c r="R250" i="5"/>
  <c r="P250" i="5"/>
  <c r="BK250" i="5"/>
  <c r="J250" i="5"/>
  <c r="BE250" i="5" s="1"/>
  <c r="BI248" i="5"/>
  <c r="BH248" i="5"/>
  <c r="BG248" i="5"/>
  <c r="BF248" i="5"/>
  <c r="T248" i="5"/>
  <c r="R248" i="5"/>
  <c r="P248" i="5"/>
  <c r="BK248" i="5"/>
  <c r="J248" i="5"/>
  <c r="BE248" i="5" s="1"/>
  <c r="BI246" i="5"/>
  <c r="BH246" i="5"/>
  <c r="BG246" i="5"/>
  <c r="BF246" i="5"/>
  <c r="T246" i="5"/>
  <c r="R246" i="5"/>
  <c r="P246" i="5"/>
  <c r="BK246" i="5"/>
  <c r="J246" i="5"/>
  <c r="BE246" i="5" s="1"/>
  <c r="BI244" i="5"/>
  <c r="BH244" i="5"/>
  <c r="BG244" i="5"/>
  <c r="BF244" i="5"/>
  <c r="T244" i="5"/>
  <c r="R244" i="5"/>
  <c r="P244" i="5"/>
  <c r="BK244" i="5"/>
  <c r="J244" i="5"/>
  <c r="BE244" i="5" s="1"/>
  <c r="BI242" i="5"/>
  <c r="BH242" i="5"/>
  <c r="BG242" i="5"/>
  <c r="BF242" i="5"/>
  <c r="T242" i="5"/>
  <c r="R242" i="5"/>
  <c r="P242" i="5"/>
  <c r="BK242" i="5"/>
  <c r="J242" i="5"/>
  <c r="BE242" i="5" s="1"/>
  <c r="BI238" i="5"/>
  <c r="BH238" i="5"/>
  <c r="BG238" i="5"/>
  <c r="BF238" i="5"/>
  <c r="T238" i="5"/>
  <c r="R238" i="5"/>
  <c r="P238" i="5"/>
  <c r="BK238" i="5"/>
  <c r="J238" i="5"/>
  <c r="BE238" i="5" s="1"/>
  <c r="BI233" i="5"/>
  <c r="BH233" i="5"/>
  <c r="BG233" i="5"/>
  <c r="BF233" i="5"/>
  <c r="T233" i="5"/>
  <c r="R233" i="5"/>
  <c r="P233" i="5"/>
  <c r="BK233" i="5"/>
  <c r="J233" i="5"/>
  <c r="BE233" i="5" s="1"/>
  <c r="BI229" i="5"/>
  <c r="BH229" i="5"/>
  <c r="BG229" i="5"/>
  <c r="BF229" i="5"/>
  <c r="T229" i="5"/>
  <c r="R229" i="5"/>
  <c r="P229" i="5"/>
  <c r="BK229" i="5"/>
  <c r="J229" i="5"/>
  <c r="BE229" i="5" s="1"/>
  <c r="BI225" i="5"/>
  <c r="BH225" i="5"/>
  <c r="BG225" i="5"/>
  <c r="BF225" i="5"/>
  <c r="T225" i="5"/>
  <c r="R225" i="5"/>
  <c r="P225" i="5"/>
  <c r="BK225" i="5"/>
  <c r="J225" i="5"/>
  <c r="BE225" i="5" s="1"/>
  <c r="BI221" i="5"/>
  <c r="BH221" i="5"/>
  <c r="BG221" i="5"/>
  <c r="BF221" i="5"/>
  <c r="T221" i="5"/>
  <c r="R221" i="5"/>
  <c r="P221" i="5"/>
  <c r="BK221" i="5"/>
  <c r="J221" i="5"/>
  <c r="BE221" i="5" s="1"/>
  <c r="BI218" i="5"/>
  <c r="BH218" i="5"/>
  <c r="BG218" i="5"/>
  <c r="BF218" i="5"/>
  <c r="T218" i="5"/>
  <c r="T217" i="5" s="1"/>
  <c r="R218" i="5"/>
  <c r="P218" i="5"/>
  <c r="P217" i="5" s="1"/>
  <c r="BK218" i="5"/>
  <c r="J218" i="5"/>
  <c r="BE218" i="5" s="1"/>
  <c r="BI214" i="5"/>
  <c r="BH214" i="5"/>
  <c r="BG214" i="5"/>
  <c r="BF214" i="5"/>
  <c r="T214" i="5"/>
  <c r="R214" i="5"/>
  <c r="P214" i="5"/>
  <c r="BK214" i="5"/>
  <c r="J214" i="5"/>
  <c r="BE214" i="5" s="1"/>
  <c r="BI211" i="5"/>
  <c r="BH211" i="5"/>
  <c r="BG211" i="5"/>
  <c r="BF211" i="5"/>
  <c r="T211" i="5"/>
  <c r="R211" i="5"/>
  <c r="P211" i="5"/>
  <c r="BK211" i="5"/>
  <c r="J211" i="5"/>
  <c r="BE211" i="5" s="1"/>
  <c r="BI209" i="5"/>
  <c r="BH209" i="5"/>
  <c r="BG209" i="5"/>
  <c r="BF209" i="5"/>
  <c r="T209" i="5"/>
  <c r="R209" i="5"/>
  <c r="P209" i="5"/>
  <c r="BK209" i="5"/>
  <c r="J209" i="5"/>
  <c r="BE209" i="5" s="1"/>
  <c r="BI206" i="5"/>
  <c r="BH206" i="5"/>
  <c r="BG206" i="5"/>
  <c r="BF206" i="5"/>
  <c r="T206" i="5"/>
  <c r="R206" i="5"/>
  <c r="P206" i="5"/>
  <c r="BK206" i="5"/>
  <c r="J206" i="5"/>
  <c r="BE206" i="5" s="1"/>
  <c r="BI205" i="5"/>
  <c r="BH205" i="5"/>
  <c r="BG205" i="5"/>
  <c r="BF205" i="5"/>
  <c r="T205" i="5"/>
  <c r="R205" i="5"/>
  <c r="P205" i="5"/>
  <c r="BK205" i="5"/>
  <c r="J205" i="5"/>
  <c r="BE205" i="5" s="1"/>
  <c r="BI203" i="5"/>
  <c r="BH203" i="5"/>
  <c r="BG203" i="5"/>
  <c r="BF203" i="5"/>
  <c r="T203" i="5"/>
  <c r="R203" i="5"/>
  <c r="P203" i="5"/>
  <c r="BK203" i="5"/>
  <c r="J203" i="5"/>
  <c r="BE203" i="5" s="1"/>
  <c r="BI201" i="5"/>
  <c r="BH201" i="5"/>
  <c r="BG201" i="5"/>
  <c r="BF201" i="5"/>
  <c r="T201" i="5"/>
  <c r="R201" i="5"/>
  <c r="P201" i="5"/>
  <c r="BK201" i="5"/>
  <c r="J201" i="5"/>
  <c r="BE201" i="5" s="1"/>
  <c r="BI199" i="5"/>
  <c r="BH199" i="5"/>
  <c r="BG199" i="5"/>
  <c r="BF199" i="5"/>
  <c r="T199" i="5"/>
  <c r="R199" i="5"/>
  <c r="P199" i="5"/>
  <c r="BK199" i="5"/>
  <c r="J199" i="5"/>
  <c r="BE199" i="5" s="1"/>
  <c r="BI197" i="5"/>
  <c r="BH197" i="5"/>
  <c r="BG197" i="5"/>
  <c r="BF197" i="5"/>
  <c r="T197" i="5"/>
  <c r="R197" i="5"/>
  <c r="P197" i="5"/>
  <c r="BK197" i="5"/>
  <c r="J197" i="5"/>
  <c r="BE197" i="5" s="1"/>
  <c r="BI195" i="5"/>
  <c r="BH195" i="5"/>
  <c r="BG195" i="5"/>
  <c r="BF195" i="5"/>
  <c r="T195" i="5"/>
  <c r="R195" i="5"/>
  <c r="P195" i="5"/>
  <c r="BK195" i="5"/>
  <c r="J195" i="5"/>
  <c r="BE195" i="5" s="1"/>
  <c r="BI193" i="5"/>
  <c r="BH193" i="5"/>
  <c r="BG193" i="5"/>
  <c r="BF193" i="5"/>
  <c r="T193" i="5"/>
  <c r="R193" i="5"/>
  <c r="P193" i="5"/>
  <c r="BK193" i="5"/>
  <c r="J193" i="5"/>
  <c r="BE193" i="5" s="1"/>
  <c r="BI192" i="5"/>
  <c r="BH192" i="5"/>
  <c r="BG192" i="5"/>
  <c r="BF192" i="5"/>
  <c r="T192" i="5"/>
  <c r="R192" i="5"/>
  <c r="P192" i="5"/>
  <c r="BK192" i="5"/>
  <c r="J192" i="5"/>
  <c r="BE192" i="5" s="1"/>
  <c r="BI191" i="5"/>
  <c r="BH191" i="5"/>
  <c r="BG191" i="5"/>
  <c r="BF191" i="5"/>
  <c r="T191" i="5"/>
  <c r="R191" i="5"/>
  <c r="P191" i="5"/>
  <c r="BK191" i="5"/>
  <c r="J191" i="5"/>
  <c r="BE191" i="5" s="1"/>
  <c r="BI188" i="5"/>
  <c r="BH188" i="5"/>
  <c r="BG188" i="5"/>
  <c r="BF188" i="5"/>
  <c r="T188" i="5"/>
  <c r="R188" i="5"/>
  <c r="P188" i="5"/>
  <c r="BK188" i="5"/>
  <c r="J188" i="5"/>
  <c r="BE188" i="5" s="1"/>
  <c r="BI187" i="5"/>
  <c r="BH187" i="5"/>
  <c r="BG187" i="5"/>
  <c r="BF187" i="5"/>
  <c r="T187" i="5"/>
  <c r="R187" i="5"/>
  <c r="P187" i="5"/>
  <c r="BK187" i="5"/>
  <c r="J187" i="5"/>
  <c r="BE187" i="5" s="1"/>
  <c r="BI185" i="5"/>
  <c r="BH185" i="5"/>
  <c r="BG185" i="5"/>
  <c r="BF185" i="5"/>
  <c r="T185" i="5"/>
  <c r="R185" i="5"/>
  <c r="P185" i="5"/>
  <c r="BK185" i="5"/>
  <c r="J185" i="5"/>
  <c r="BE185" i="5"/>
  <c r="BI182" i="5"/>
  <c r="BH182" i="5"/>
  <c r="BG182" i="5"/>
  <c r="BF182" i="5"/>
  <c r="T182" i="5"/>
  <c r="R182" i="5"/>
  <c r="P182" i="5"/>
  <c r="BK182" i="5"/>
  <c r="J182" i="5"/>
  <c r="BE182" i="5" s="1"/>
  <c r="BI179" i="5"/>
  <c r="BH179" i="5"/>
  <c r="BG179" i="5"/>
  <c r="BF179" i="5"/>
  <c r="T179" i="5"/>
  <c r="R179" i="5"/>
  <c r="P179" i="5"/>
  <c r="BK179" i="5"/>
  <c r="J179" i="5"/>
  <c r="BE179" i="5" s="1"/>
  <c r="BI177" i="5"/>
  <c r="BH177" i="5"/>
  <c r="BG177" i="5"/>
  <c r="BF177" i="5"/>
  <c r="T177" i="5"/>
  <c r="R177" i="5"/>
  <c r="P177" i="5"/>
  <c r="BK177" i="5"/>
  <c r="J177" i="5"/>
  <c r="BE177" i="5" s="1"/>
  <c r="BI175" i="5"/>
  <c r="BH175" i="5"/>
  <c r="BG175" i="5"/>
  <c r="BF175" i="5"/>
  <c r="T175" i="5"/>
  <c r="R175" i="5"/>
  <c r="P175" i="5"/>
  <c r="BK175" i="5"/>
  <c r="J175" i="5"/>
  <c r="BE175" i="5"/>
  <c r="BI172" i="5"/>
  <c r="BH172" i="5"/>
  <c r="BG172" i="5"/>
  <c r="BF172" i="5"/>
  <c r="T172" i="5"/>
  <c r="R172" i="5"/>
  <c r="P172" i="5"/>
  <c r="BK172" i="5"/>
  <c r="J172" i="5"/>
  <c r="BE172" i="5" s="1"/>
  <c r="BI169" i="5"/>
  <c r="BH169" i="5"/>
  <c r="BG169" i="5"/>
  <c r="BF169" i="5"/>
  <c r="T169" i="5"/>
  <c r="R169" i="5"/>
  <c r="P169" i="5"/>
  <c r="BK169" i="5"/>
  <c r="J169" i="5"/>
  <c r="BE169" i="5" s="1"/>
  <c r="BI166" i="5"/>
  <c r="BH166" i="5"/>
  <c r="BG166" i="5"/>
  <c r="BF166" i="5"/>
  <c r="T166" i="5"/>
  <c r="R166" i="5"/>
  <c r="P166" i="5"/>
  <c r="BK166" i="5"/>
  <c r="J166" i="5"/>
  <c r="BE166" i="5" s="1"/>
  <c r="BI164" i="5"/>
  <c r="BH164" i="5"/>
  <c r="BG164" i="5"/>
  <c r="BF164" i="5"/>
  <c r="T164" i="5"/>
  <c r="R164" i="5"/>
  <c r="P164" i="5"/>
  <c r="BK164" i="5"/>
  <c r="J164" i="5"/>
  <c r="BE164" i="5"/>
  <c r="BI162" i="5"/>
  <c r="BH162" i="5"/>
  <c r="BG162" i="5"/>
  <c r="BF162" i="5"/>
  <c r="T162" i="5"/>
  <c r="R162" i="5"/>
  <c r="P162" i="5"/>
  <c r="BK162" i="5"/>
  <c r="J162" i="5"/>
  <c r="BE162" i="5" s="1"/>
  <c r="BI160" i="5"/>
  <c r="BH160" i="5"/>
  <c r="BG160" i="5"/>
  <c r="BF160" i="5"/>
  <c r="T160" i="5"/>
  <c r="R160" i="5"/>
  <c r="P160" i="5"/>
  <c r="BK160" i="5"/>
  <c r="J160" i="5"/>
  <c r="BE160" i="5" s="1"/>
  <c r="BI157" i="5"/>
  <c r="BH157" i="5"/>
  <c r="BG157" i="5"/>
  <c r="BF157" i="5"/>
  <c r="T157" i="5"/>
  <c r="R157" i="5"/>
  <c r="P157" i="5"/>
  <c r="BK157" i="5"/>
  <c r="J157" i="5"/>
  <c r="BE157" i="5" s="1"/>
  <c r="BI154" i="5"/>
  <c r="BH154" i="5"/>
  <c r="BG154" i="5"/>
  <c r="BF154" i="5"/>
  <c r="T154" i="5"/>
  <c r="R154" i="5"/>
  <c r="P154" i="5"/>
  <c r="BK154" i="5"/>
  <c r="J154" i="5"/>
  <c r="BE154" i="5"/>
  <c r="BI151" i="5"/>
  <c r="BH151" i="5"/>
  <c r="BG151" i="5"/>
  <c r="BF151" i="5"/>
  <c r="T151" i="5"/>
  <c r="R151" i="5"/>
  <c r="P151" i="5"/>
  <c r="BK151" i="5"/>
  <c r="J151" i="5"/>
  <c r="BE151" i="5" s="1"/>
  <c r="BI149" i="5"/>
  <c r="BH149" i="5"/>
  <c r="BG149" i="5"/>
  <c r="BF149" i="5"/>
  <c r="T149" i="5"/>
  <c r="R149" i="5"/>
  <c r="P149" i="5"/>
  <c r="BK149" i="5"/>
  <c r="J149" i="5"/>
  <c r="BE149" i="5" s="1"/>
  <c r="BI147" i="5"/>
  <c r="BH147" i="5"/>
  <c r="BG147" i="5"/>
  <c r="BF147" i="5"/>
  <c r="T147" i="5"/>
  <c r="R147" i="5"/>
  <c r="P147" i="5"/>
  <c r="BK147" i="5"/>
  <c r="J147" i="5"/>
  <c r="BE147" i="5" s="1"/>
  <c r="BI146" i="5"/>
  <c r="BH146" i="5"/>
  <c r="BG146" i="5"/>
  <c r="BF146" i="5"/>
  <c r="T146" i="5"/>
  <c r="R146" i="5"/>
  <c r="P146" i="5"/>
  <c r="BK146" i="5"/>
  <c r="J146" i="5"/>
  <c r="BE146" i="5"/>
  <c r="BI145" i="5"/>
  <c r="BH145" i="5"/>
  <c r="BG145" i="5"/>
  <c r="BF145" i="5"/>
  <c r="T145" i="5"/>
  <c r="R145" i="5"/>
  <c r="P145" i="5"/>
  <c r="BK145" i="5"/>
  <c r="J145" i="5"/>
  <c r="BE145" i="5" s="1"/>
  <c r="BI144" i="5"/>
  <c r="BH144" i="5"/>
  <c r="BG144" i="5"/>
  <c r="BF144" i="5"/>
  <c r="T144" i="5"/>
  <c r="R144" i="5"/>
  <c r="P144" i="5"/>
  <c r="BK144" i="5"/>
  <c r="J144" i="5"/>
  <c r="BE144" i="5" s="1"/>
  <c r="BI143" i="5"/>
  <c r="BH143" i="5"/>
  <c r="BG143" i="5"/>
  <c r="BF143" i="5"/>
  <c r="T143" i="5"/>
  <c r="R143" i="5"/>
  <c r="P143" i="5"/>
  <c r="BK143" i="5"/>
  <c r="J143" i="5"/>
  <c r="BE143" i="5" s="1"/>
  <c r="BI141" i="5"/>
  <c r="BH141" i="5"/>
  <c r="BG141" i="5"/>
  <c r="BF141" i="5"/>
  <c r="T141" i="5"/>
  <c r="R141" i="5"/>
  <c r="P141" i="5"/>
  <c r="BK141" i="5"/>
  <c r="J141" i="5"/>
  <c r="BE141" i="5"/>
  <c r="BI138" i="5"/>
  <c r="BH138" i="5"/>
  <c r="BG138" i="5"/>
  <c r="BF138" i="5"/>
  <c r="T138" i="5"/>
  <c r="R138" i="5"/>
  <c r="P138" i="5"/>
  <c r="BK138" i="5"/>
  <c r="J138" i="5"/>
  <c r="BE138" i="5" s="1"/>
  <c r="BI136" i="5"/>
  <c r="BH136" i="5"/>
  <c r="BG136" i="5"/>
  <c r="BF136" i="5"/>
  <c r="T136" i="5"/>
  <c r="R136" i="5"/>
  <c r="P136" i="5"/>
  <c r="BK136" i="5"/>
  <c r="J136" i="5"/>
  <c r="BE136" i="5" s="1"/>
  <c r="BI133" i="5"/>
  <c r="BH133" i="5"/>
  <c r="BG133" i="5"/>
  <c r="BF133" i="5"/>
  <c r="T133" i="5"/>
  <c r="R133" i="5"/>
  <c r="P133" i="5"/>
  <c r="BK133" i="5"/>
  <c r="J133" i="5"/>
  <c r="BE133" i="5" s="1"/>
  <c r="BI131" i="5"/>
  <c r="BH131" i="5"/>
  <c r="BG131" i="5"/>
  <c r="BF131" i="5"/>
  <c r="T131" i="5"/>
  <c r="R131" i="5"/>
  <c r="P131" i="5"/>
  <c r="BK131" i="5"/>
  <c r="J131" i="5"/>
  <c r="BE131" i="5"/>
  <c r="BI129" i="5"/>
  <c r="BH129" i="5"/>
  <c r="BG129" i="5"/>
  <c r="BF129" i="5"/>
  <c r="T129" i="5"/>
  <c r="R129" i="5"/>
  <c r="P129" i="5"/>
  <c r="BK129" i="5"/>
  <c r="J129" i="5"/>
  <c r="BE129" i="5" s="1"/>
  <c r="BI127" i="5"/>
  <c r="BH127" i="5"/>
  <c r="BG127" i="5"/>
  <c r="BF127" i="5"/>
  <c r="T127" i="5"/>
  <c r="R127" i="5"/>
  <c r="P127" i="5"/>
  <c r="BK127" i="5"/>
  <c r="J127" i="5"/>
  <c r="BE127" i="5" s="1"/>
  <c r="BI125" i="5"/>
  <c r="BH125" i="5"/>
  <c r="BG125" i="5"/>
  <c r="BF125" i="5"/>
  <c r="T125" i="5"/>
  <c r="R125" i="5"/>
  <c r="P125" i="5"/>
  <c r="BK125" i="5"/>
  <c r="J125" i="5"/>
  <c r="BE125" i="5" s="1"/>
  <c r="BI123" i="5"/>
  <c r="BH123" i="5"/>
  <c r="BG123" i="5"/>
  <c r="BF123" i="5"/>
  <c r="T123" i="5"/>
  <c r="R123" i="5"/>
  <c r="P123" i="5"/>
  <c r="BK123" i="5"/>
  <c r="J123" i="5"/>
  <c r="BE123" i="5"/>
  <c r="BI121" i="5"/>
  <c r="BH121" i="5"/>
  <c r="BG121" i="5"/>
  <c r="BF121" i="5"/>
  <c r="T121" i="5"/>
  <c r="R121" i="5"/>
  <c r="P121" i="5"/>
  <c r="BK121" i="5"/>
  <c r="J121" i="5"/>
  <c r="BE121" i="5" s="1"/>
  <c r="BI119" i="5"/>
  <c r="BH119" i="5"/>
  <c r="BG119" i="5"/>
  <c r="BF119" i="5"/>
  <c r="T119" i="5"/>
  <c r="R119" i="5"/>
  <c r="P119" i="5"/>
  <c r="BK119" i="5"/>
  <c r="J119" i="5"/>
  <c r="BE119" i="5" s="1"/>
  <c r="BI117" i="5"/>
  <c r="BH117" i="5"/>
  <c r="BG117" i="5"/>
  <c r="BF117" i="5"/>
  <c r="T117" i="5"/>
  <c r="R117" i="5"/>
  <c r="P117" i="5"/>
  <c r="BK117" i="5"/>
  <c r="J117" i="5"/>
  <c r="BE117" i="5" s="1"/>
  <c r="BI115" i="5"/>
  <c r="BH115" i="5"/>
  <c r="BG115" i="5"/>
  <c r="BF115" i="5"/>
  <c r="T115" i="5"/>
  <c r="R115" i="5"/>
  <c r="P115" i="5"/>
  <c r="BK115" i="5"/>
  <c r="J115" i="5"/>
  <c r="BE115" i="5"/>
  <c r="BI113" i="5"/>
  <c r="BH113" i="5"/>
  <c r="BG113" i="5"/>
  <c r="BF113" i="5"/>
  <c r="T113" i="5"/>
  <c r="R113" i="5"/>
  <c r="P113" i="5"/>
  <c r="BK113" i="5"/>
  <c r="J113" i="5"/>
  <c r="BE113" i="5" s="1"/>
  <c r="BI111" i="5"/>
  <c r="BH111" i="5"/>
  <c r="BG111" i="5"/>
  <c r="BF111" i="5"/>
  <c r="T111" i="5"/>
  <c r="R111" i="5"/>
  <c r="P111" i="5"/>
  <c r="BK111" i="5"/>
  <c r="J111" i="5"/>
  <c r="BE111" i="5" s="1"/>
  <c r="BI109" i="5"/>
  <c r="BH109" i="5"/>
  <c r="BG109" i="5"/>
  <c r="BF109" i="5"/>
  <c r="T109" i="5"/>
  <c r="R109" i="5"/>
  <c r="P109" i="5"/>
  <c r="BK109" i="5"/>
  <c r="J109" i="5"/>
  <c r="BE109" i="5" s="1"/>
  <c r="BI107" i="5"/>
  <c r="BH107" i="5"/>
  <c r="BG107" i="5"/>
  <c r="BF107" i="5"/>
  <c r="T107" i="5"/>
  <c r="R107" i="5"/>
  <c r="P107" i="5"/>
  <c r="BK107" i="5"/>
  <c r="J107" i="5"/>
  <c r="BE107" i="5"/>
  <c r="BI105" i="5"/>
  <c r="BH105" i="5"/>
  <c r="BG105" i="5"/>
  <c r="BF105" i="5"/>
  <c r="T105" i="5"/>
  <c r="R105" i="5"/>
  <c r="P105" i="5"/>
  <c r="BK105" i="5"/>
  <c r="J105" i="5"/>
  <c r="BE105" i="5" s="1"/>
  <c r="BI102" i="5"/>
  <c r="BH102" i="5"/>
  <c r="BG102" i="5"/>
  <c r="BF102" i="5"/>
  <c r="T102" i="5"/>
  <c r="R102" i="5"/>
  <c r="P102" i="5"/>
  <c r="BK102" i="5"/>
  <c r="J102" i="5"/>
  <c r="BE102" i="5" s="1"/>
  <c r="BI101" i="5"/>
  <c r="BH101" i="5"/>
  <c r="BG101" i="5"/>
  <c r="BF101" i="5"/>
  <c r="T101" i="5"/>
  <c r="R101" i="5"/>
  <c r="P101" i="5"/>
  <c r="BK101" i="5"/>
  <c r="J101" i="5"/>
  <c r="BE101" i="5" s="1"/>
  <c r="BI99" i="5"/>
  <c r="BH99" i="5"/>
  <c r="BG99" i="5"/>
  <c r="BF99" i="5"/>
  <c r="T99" i="5"/>
  <c r="R99" i="5"/>
  <c r="P99" i="5"/>
  <c r="BK99" i="5"/>
  <c r="J99" i="5"/>
  <c r="BE99" i="5"/>
  <c r="BI97" i="5"/>
  <c r="BH97" i="5"/>
  <c r="BG97" i="5"/>
  <c r="BF97" i="5"/>
  <c r="T97" i="5"/>
  <c r="R97" i="5"/>
  <c r="P97" i="5"/>
  <c r="BK97" i="5"/>
  <c r="J97" i="5"/>
  <c r="BE97" i="5" s="1"/>
  <c r="BI95" i="5"/>
  <c r="BH95" i="5"/>
  <c r="BG95" i="5"/>
  <c r="BF95" i="5"/>
  <c r="T95" i="5"/>
  <c r="R95" i="5"/>
  <c r="P95" i="5"/>
  <c r="BK95" i="5"/>
  <c r="J95" i="5"/>
  <c r="BE95" i="5" s="1"/>
  <c r="BI93" i="5"/>
  <c r="BH93" i="5"/>
  <c r="BG93" i="5"/>
  <c r="BF93" i="5"/>
  <c r="T93" i="5"/>
  <c r="R93" i="5"/>
  <c r="P93" i="5"/>
  <c r="BK93" i="5"/>
  <c r="BK90" i="5" s="1"/>
  <c r="J90" i="5" s="1"/>
  <c r="J62" i="5" s="1"/>
  <c r="J93" i="5"/>
  <c r="BE93" i="5" s="1"/>
  <c r="BI91" i="5"/>
  <c r="BH91" i="5"/>
  <c r="BG91" i="5"/>
  <c r="BF91" i="5"/>
  <c r="T91" i="5"/>
  <c r="T90" i="5" s="1"/>
  <c r="T89" i="5" s="1"/>
  <c r="R91" i="5"/>
  <c r="R90" i="5" s="1"/>
  <c r="P91" i="5"/>
  <c r="P90" i="5" s="1"/>
  <c r="BK91" i="5"/>
  <c r="J91" i="5"/>
  <c r="BE91" i="5" s="1"/>
  <c r="F81" i="5"/>
  <c r="E79" i="5"/>
  <c r="F52" i="5"/>
  <c r="E50" i="5"/>
  <c r="J24" i="5"/>
  <c r="E24" i="5"/>
  <c r="J84" i="5" s="1"/>
  <c r="J23" i="5"/>
  <c r="J21" i="5"/>
  <c r="E21" i="5"/>
  <c r="J83" i="5" s="1"/>
  <c r="J20" i="5"/>
  <c r="J18" i="5"/>
  <c r="E18" i="5"/>
  <c r="F84" i="5" s="1"/>
  <c r="J17" i="5"/>
  <c r="J15" i="5"/>
  <c r="E15" i="5"/>
  <c r="F54" i="5" s="1"/>
  <c r="J14" i="5"/>
  <c r="J12" i="5"/>
  <c r="J52" i="5" s="1"/>
  <c r="E7" i="5"/>
  <c r="E77" i="5" s="1"/>
  <c r="J37" i="4"/>
  <c r="J36" i="4"/>
  <c r="AY57" i="1" s="1"/>
  <c r="J35" i="4"/>
  <c r="AX57" i="1" s="1"/>
  <c r="BI94" i="4"/>
  <c r="BH94" i="4"/>
  <c r="BG94" i="4"/>
  <c r="BF94" i="4"/>
  <c r="T94" i="4"/>
  <c r="T93" i="4" s="1"/>
  <c r="R94" i="4"/>
  <c r="R93" i="4" s="1"/>
  <c r="P94" i="4"/>
  <c r="P93" i="4" s="1"/>
  <c r="BK94" i="4"/>
  <c r="BK93" i="4" s="1"/>
  <c r="J93" i="4" s="1"/>
  <c r="J63" i="4" s="1"/>
  <c r="J94" i="4"/>
  <c r="BE94" i="4" s="1"/>
  <c r="BI90" i="4"/>
  <c r="BH90" i="4"/>
  <c r="BG90" i="4"/>
  <c r="BF90" i="4"/>
  <c r="T90" i="4"/>
  <c r="R90" i="4"/>
  <c r="P90" i="4"/>
  <c r="BK90" i="4"/>
  <c r="J90" i="4"/>
  <c r="BE90" i="4" s="1"/>
  <c r="BI87" i="4"/>
  <c r="BH87" i="4"/>
  <c r="F36" i="4" s="1"/>
  <c r="BC57" i="1" s="1"/>
  <c r="BG87" i="4"/>
  <c r="BF87" i="4"/>
  <c r="T87" i="4"/>
  <c r="T86" i="4" s="1"/>
  <c r="R87" i="4"/>
  <c r="R86" i="4"/>
  <c r="P87" i="4"/>
  <c r="BK87" i="4"/>
  <c r="BK86" i="4" s="1"/>
  <c r="J87" i="4"/>
  <c r="BE87" i="4" s="1"/>
  <c r="F77" i="4"/>
  <c r="E75" i="4"/>
  <c r="F52" i="4"/>
  <c r="E50" i="4"/>
  <c r="J24" i="4"/>
  <c r="E24" i="4"/>
  <c r="J80" i="4"/>
  <c r="J55" i="4"/>
  <c r="J23" i="4"/>
  <c r="J21" i="4"/>
  <c r="E21" i="4"/>
  <c r="J79" i="4" s="1"/>
  <c r="J20" i="4"/>
  <c r="J18" i="4"/>
  <c r="E18" i="4"/>
  <c r="F55" i="4" s="1"/>
  <c r="F80" i="4"/>
  <c r="J17" i="4"/>
  <c r="J15" i="4"/>
  <c r="E15" i="4"/>
  <c r="F79" i="4" s="1"/>
  <c r="J14" i="4"/>
  <c r="J12" i="4"/>
  <c r="J77" i="4" s="1"/>
  <c r="E7" i="4"/>
  <c r="E48" i="4" s="1"/>
  <c r="J37" i="3"/>
  <c r="J36" i="3"/>
  <c r="AY56" i="1" s="1"/>
  <c r="J35" i="3"/>
  <c r="AX56" i="1" s="1"/>
  <c r="BI271" i="3"/>
  <c r="BH271" i="3"/>
  <c r="BG271" i="3"/>
  <c r="BF271" i="3"/>
  <c r="T271" i="3"/>
  <c r="T270" i="3" s="1"/>
  <c r="T269" i="3" s="1"/>
  <c r="R271" i="3"/>
  <c r="R270" i="3" s="1"/>
  <c r="R269" i="3" s="1"/>
  <c r="P271" i="3"/>
  <c r="P270" i="3"/>
  <c r="P269" i="3" s="1"/>
  <c r="BK271" i="3"/>
  <c r="BK270" i="3" s="1"/>
  <c r="J271" i="3"/>
  <c r="BE271" i="3" s="1"/>
  <c r="BI267" i="3"/>
  <c r="BH267" i="3"/>
  <c r="BG267" i="3"/>
  <c r="BF267" i="3"/>
  <c r="T267" i="3"/>
  <c r="R267" i="3"/>
  <c r="P267" i="3"/>
  <c r="BK267" i="3"/>
  <c r="J267" i="3"/>
  <c r="BE267" i="3" s="1"/>
  <c r="BI265" i="3"/>
  <c r="BH265" i="3"/>
  <c r="BG265" i="3"/>
  <c r="BF265" i="3"/>
  <c r="T265" i="3"/>
  <c r="T264" i="3" s="1"/>
  <c r="T263" i="3" s="1"/>
  <c r="R265" i="3"/>
  <c r="R264" i="3" s="1"/>
  <c r="R263" i="3" s="1"/>
  <c r="P265" i="3"/>
  <c r="P264" i="3" s="1"/>
  <c r="P263" i="3" s="1"/>
  <c r="BK265" i="3"/>
  <c r="BK264" i="3" s="1"/>
  <c r="J265" i="3"/>
  <c r="BE265" i="3" s="1"/>
  <c r="BI261" i="3"/>
  <c r="BH261" i="3"/>
  <c r="BG261" i="3"/>
  <c r="BF261" i="3"/>
  <c r="T261" i="3"/>
  <c r="R261" i="3"/>
  <c r="P261" i="3"/>
  <c r="BK261" i="3"/>
  <c r="J261" i="3"/>
  <c r="BE261" i="3" s="1"/>
  <c r="BI259" i="3"/>
  <c r="BH259" i="3"/>
  <c r="BG259" i="3"/>
  <c r="BF259" i="3"/>
  <c r="T259" i="3"/>
  <c r="R259" i="3"/>
  <c r="P259" i="3"/>
  <c r="BK259" i="3"/>
  <c r="J259" i="3"/>
  <c r="BE259" i="3" s="1"/>
  <c r="BI257" i="3"/>
  <c r="BH257" i="3"/>
  <c r="BG257" i="3"/>
  <c r="BF257" i="3"/>
  <c r="T257" i="3"/>
  <c r="R257" i="3"/>
  <c r="P257" i="3"/>
  <c r="BK257" i="3"/>
  <c r="J257" i="3"/>
  <c r="BE257" i="3" s="1"/>
  <c r="BI255" i="3"/>
  <c r="BH255" i="3"/>
  <c r="BG255" i="3"/>
  <c r="BF255" i="3"/>
  <c r="T255" i="3"/>
  <c r="R255" i="3"/>
  <c r="P255" i="3"/>
  <c r="BK255" i="3"/>
  <c r="J255" i="3"/>
  <c r="BE255" i="3" s="1"/>
  <c r="BI252" i="3"/>
  <c r="BH252" i="3"/>
  <c r="BG252" i="3"/>
  <c r="BF252" i="3"/>
  <c r="T252" i="3"/>
  <c r="R252" i="3"/>
  <c r="P252" i="3"/>
  <c r="BK252" i="3"/>
  <c r="J252" i="3"/>
  <c r="BE252" i="3" s="1"/>
  <c r="BI247" i="3"/>
  <c r="BH247" i="3"/>
  <c r="BG247" i="3"/>
  <c r="BF247" i="3"/>
  <c r="T247" i="3"/>
  <c r="R247" i="3"/>
  <c r="P247" i="3"/>
  <c r="BK247" i="3"/>
  <c r="J247" i="3"/>
  <c r="BE247" i="3" s="1"/>
  <c r="BI242" i="3"/>
  <c r="BH242" i="3"/>
  <c r="BG242" i="3"/>
  <c r="BF242" i="3"/>
  <c r="T242" i="3"/>
  <c r="R242" i="3"/>
  <c r="P242" i="3"/>
  <c r="BK242" i="3"/>
  <c r="J242" i="3"/>
  <c r="BE242" i="3" s="1"/>
  <c r="BI238" i="3"/>
  <c r="BH238" i="3"/>
  <c r="BG238" i="3"/>
  <c r="BF238" i="3"/>
  <c r="T238" i="3"/>
  <c r="R238" i="3"/>
  <c r="P238" i="3"/>
  <c r="BK238" i="3"/>
  <c r="J238" i="3"/>
  <c r="BE238" i="3" s="1"/>
  <c r="BI234" i="3"/>
  <c r="BH234" i="3"/>
  <c r="BG234" i="3"/>
  <c r="BF234" i="3"/>
  <c r="T234" i="3"/>
  <c r="R234" i="3"/>
  <c r="P234" i="3"/>
  <c r="BK234" i="3"/>
  <c r="J234" i="3"/>
  <c r="BE234" i="3" s="1"/>
  <c r="BI230" i="3"/>
  <c r="BH230" i="3"/>
  <c r="BG230" i="3"/>
  <c r="BF230" i="3"/>
  <c r="T230" i="3"/>
  <c r="R230" i="3"/>
  <c r="P230" i="3"/>
  <c r="BK230" i="3"/>
  <c r="J230" i="3"/>
  <c r="BE230" i="3" s="1"/>
  <c r="BI226" i="3"/>
  <c r="BH226" i="3"/>
  <c r="BG226" i="3"/>
  <c r="BF226" i="3"/>
  <c r="T226" i="3"/>
  <c r="T225" i="3" s="1"/>
  <c r="R226" i="3"/>
  <c r="P226" i="3"/>
  <c r="P225" i="3" s="1"/>
  <c r="BK226" i="3"/>
  <c r="J226" i="3"/>
  <c r="BE226" i="3" s="1"/>
  <c r="BI222" i="3"/>
  <c r="BH222" i="3"/>
  <c r="BG222" i="3"/>
  <c r="BF222" i="3"/>
  <c r="T222" i="3"/>
  <c r="R222" i="3"/>
  <c r="P222" i="3"/>
  <c r="BK222" i="3"/>
  <c r="J222" i="3"/>
  <c r="BE222" i="3" s="1"/>
  <c r="BI219" i="3"/>
  <c r="BH219" i="3"/>
  <c r="BG219" i="3"/>
  <c r="BF219" i="3"/>
  <c r="T219" i="3"/>
  <c r="R219" i="3"/>
  <c r="P219" i="3"/>
  <c r="BK219" i="3"/>
  <c r="J219" i="3"/>
  <c r="BE219" i="3" s="1"/>
  <c r="BI217" i="3"/>
  <c r="BH217" i="3"/>
  <c r="BG217" i="3"/>
  <c r="BF217" i="3"/>
  <c r="T217" i="3"/>
  <c r="R217" i="3"/>
  <c r="P217" i="3"/>
  <c r="BK217" i="3"/>
  <c r="J217" i="3"/>
  <c r="BE217" i="3" s="1"/>
  <c r="BI214" i="3"/>
  <c r="BH214" i="3"/>
  <c r="BG214" i="3"/>
  <c r="BF214" i="3"/>
  <c r="T214" i="3"/>
  <c r="R214" i="3"/>
  <c r="P214" i="3"/>
  <c r="BK214" i="3"/>
  <c r="J214" i="3"/>
  <c r="BE214" i="3"/>
  <c r="BI213" i="3"/>
  <c r="BH213" i="3"/>
  <c r="BG213" i="3"/>
  <c r="BF213" i="3"/>
  <c r="T213" i="3"/>
  <c r="R213" i="3"/>
  <c r="P213" i="3"/>
  <c r="BK213" i="3"/>
  <c r="J213" i="3"/>
  <c r="BE213" i="3" s="1"/>
  <c r="BI211" i="3"/>
  <c r="BH211" i="3"/>
  <c r="BG211" i="3"/>
  <c r="BF211" i="3"/>
  <c r="T211" i="3"/>
  <c r="R211" i="3"/>
  <c r="P211" i="3"/>
  <c r="BK211" i="3"/>
  <c r="J211" i="3"/>
  <c r="BE211" i="3" s="1"/>
  <c r="BI209" i="3"/>
  <c r="BH209" i="3"/>
  <c r="BG209" i="3"/>
  <c r="BF209" i="3"/>
  <c r="T209" i="3"/>
  <c r="R209" i="3"/>
  <c r="P209" i="3"/>
  <c r="BK209" i="3"/>
  <c r="J209" i="3"/>
  <c r="BE209" i="3" s="1"/>
  <c r="BI207" i="3"/>
  <c r="BH207" i="3"/>
  <c r="BG207" i="3"/>
  <c r="BF207" i="3"/>
  <c r="T207" i="3"/>
  <c r="R207" i="3"/>
  <c r="P207" i="3"/>
  <c r="BK207" i="3"/>
  <c r="J207" i="3"/>
  <c r="BE207" i="3"/>
  <c r="BI205" i="3"/>
  <c r="BH205" i="3"/>
  <c r="BG205" i="3"/>
  <c r="BF205" i="3"/>
  <c r="T205" i="3"/>
  <c r="R205" i="3"/>
  <c r="P205" i="3"/>
  <c r="BK205" i="3"/>
  <c r="J205" i="3"/>
  <c r="BE205" i="3" s="1"/>
  <c r="BI203" i="3"/>
  <c r="BH203" i="3"/>
  <c r="BG203" i="3"/>
  <c r="BF203" i="3"/>
  <c r="T203" i="3"/>
  <c r="R203" i="3"/>
  <c r="P203" i="3"/>
  <c r="BK203" i="3"/>
  <c r="J203" i="3"/>
  <c r="BE203" i="3" s="1"/>
  <c r="BI201" i="3"/>
  <c r="BH201" i="3"/>
  <c r="BG201" i="3"/>
  <c r="BF201" i="3"/>
  <c r="T201" i="3"/>
  <c r="R201" i="3"/>
  <c r="P201" i="3"/>
  <c r="BK201" i="3"/>
  <c r="J201" i="3"/>
  <c r="BE201" i="3" s="1"/>
  <c r="BI199" i="3"/>
  <c r="BH199" i="3"/>
  <c r="BG199" i="3"/>
  <c r="BF199" i="3"/>
  <c r="T199" i="3"/>
  <c r="R199" i="3"/>
  <c r="P199" i="3"/>
  <c r="BK199" i="3"/>
  <c r="J199" i="3"/>
  <c r="BE199" i="3"/>
  <c r="BI197" i="3"/>
  <c r="BH197" i="3"/>
  <c r="BG197" i="3"/>
  <c r="BF197" i="3"/>
  <c r="T197" i="3"/>
  <c r="R197" i="3"/>
  <c r="P197" i="3"/>
  <c r="BK197" i="3"/>
  <c r="J197" i="3"/>
  <c r="BE197" i="3" s="1"/>
  <c r="BI196" i="3"/>
  <c r="BH196" i="3"/>
  <c r="BG196" i="3"/>
  <c r="BF196" i="3"/>
  <c r="T196" i="3"/>
  <c r="R196" i="3"/>
  <c r="P196" i="3"/>
  <c r="BK196" i="3"/>
  <c r="J196" i="3"/>
  <c r="BE196" i="3" s="1"/>
  <c r="BI195" i="3"/>
  <c r="BH195" i="3"/>
  <c r="BG195" i="3"/>
  <c r="BF195" i="3"/>
  <c r="T195" i="3"/>
  <c r="R195" i="3"/>
  <c r="P195" i="3"/>
  <c r="BK195" i="3"/>
  <c r="J195" i="3"/>
  <c r="BE195" i="3" s="1"/>
  <c r="BI192" i="3"/>
  <c r="BH192" i="3"/>
  <c r="BG192" i="3"/>
  <c r="BF192" i="3"/>
  <c r="T192" i="3"/>
  <c r="R192" i="3"/>
  <c r="P192" i="3"/>
  <c r="BK192" i="3"/>
  <c r="J192" i="3"/>
  <c r="BE192" i="3"/>
  <c r="BI191" i="3"/>
  <c r="BH191" i="3"/>
  <c r="BG191" i="3"/>
  <c r="BF191" i="3"/>
  <c r="T191" i="3"/>
  <c r="R191" i="3"/>
  <c r="P191" i="3"/>
  <c r="BK191" i="3"/>
  <c r="J191" i="3"/>
  <c r="BE191" i="3" s="1"/>
  <c r="BI189" i="3"/>
  <c r="BH189" i="3"/>
  <c r="BG189" i="3"/>
  <c r="BF189" i="3"/>
  <c r="T189" i="3"/>
  <c r="R189" i="3"/>
  <c r="P189" i="3"/>
  <c r="BK189" i="3"/>
  <c r="J189" i="3"/>
  <c r="BE189" i="3" s="1"/>
  <c r="BI186" i="3"/>
  <c r="BH186" i="3"/>
  <c r="BG186" i="3"/>
  <c r="BF186" i="3"/>
  <c r="T186" i="3"/>
  <c r="R186" i="3"/>
  <c r="P186" i="3"/>
  <c r="BK186" i="3"/>
  <c r="J186" i="3"/>
  <c r="BE186" i="3" s="1"/>
  <c r="BI183" i="3"/>
  <c r="BH183" i="3"/>
  <c r="BG183" i="3"/>
  <c r="BF183" i="3"/>
  <c r="T183" i="3"/>
  <c r="R183" i="3"/>
  <c r="P183" i="3"/>
  <c r="BK183" i="3"/>
  <c r="J183" i="3"/>
  <c r="BE183" i="3"/>
  <c r="BI181" i="3"/>
  <c r="BH181" i="3"/>
  <c r="BG181" i="3"/>
  <c r="BF181" i="3"/>
  <c r="T181" i="3"/>
  <c r="R181" i="3"/>
  <c r="P181" i="3"/>
  <c r="BK181" i="3"/>
  <c r="J181" i="3"/>
  <c r="BE181" i="3" s="1"/>
  <c r="BI179" i="3"/>
  <c r="BH179" i="3"/>
  <c r="BG179" i="3"/>
  <c r="BF179" i="3"/>
  <c r="T179" i="3"/>
  <c r="R179" i="3"/>
  <c r="P179" i="3"/>
  <c r="BK179" i="3"/>
  <c r="J179" i="3"/>
  <c r="BE179" i="3" s="1"/>
  <c r="BI176" i="3"/>
  <c r="BH176" i="3"/>
  <c r="BG176" i="3"/>
  <c r="BF176" i="3"/>
  <c r="T176" i="3"/>
  <c r="R176" i="3"/>
  <c r="P176" i="3"/>
  <c r="BK176" i="3"/>
  <c r="J176" i="3"/>
  <c r="BE176" i="3" s="1"/>
  <c r="BI173" i="3"/>
  <c r="BH173" i="3"/>
  <c r="BG173" i="3"/>
  <c r="BF173" i="3"/>
  <c r="T173" i="3"/>
  <c r="R173" i="3"/>
  <c r="P173" i="3"/>
  <c r="BK173" i="3"/>
  <c r="J173" i="3"/>
  <c r="BE173" i="3"/>
  <c r="BI170" i="3"/>
  <c r="BH170" i="3"/>
  <c r="BG170" i="3"/>
  <c r="BF170" i="3"/>
  <c r="T170" i="3"/>
  <c r="R170" i="3"/>
  <c r="P170" i="3"/>
  <c r="BK170" i="3"/>
  <c r="J170" i="3"/>
  <c r="BE170" i="3" s="1"/>
  <c r="BI168" i="3"/>
  <c r="BH168" i="3"/>
  <c r="BG168" i="3"/>
  <c r="BF168" i="3"/>
  <c r="T168" i="3"/>
  <c r="R168" i="3"/>
  <c r="P168" i="3"/>
  <c r="BK168" i="3"/>
  <c r="J168" i="3"/>
  <c r="BE168" i="3" s="1"/>
  <c r="BI166" i="3"/>
  <c r="BH166" i="3"/>
  <c r="BG166" i="3"/>
  <c r="BF166" i="3"/>
  <c r="T166" i="3"/>
  <c r="R166" i="3"/>
  <c r="P166" i="3"/>
  <c r="BK166" i="3"/>
  <c r="J166" i="3"/>
  <c r="BE166" i="3" s="1"/>
  <c r="BI164" i="3"/>
  <c r="BH164" i="3"/>
  <c r="BG164" i="3"/>
  <c r="BF164" i="3"/>
  <c r="T164" i="3"/>
  <c r="R164" i="3"/>
  <c r="P164" i="3"/>
  <c r="BK164" i="3"/>
  <c r="J164" i="3"/>
  <c r="BE164" i="3"/>
  <c r="BI161" i="3"/>
  <c r="BH161" i="3"/>
  <c r="BG161" i="3"/>
  <c r="BF161" i="3"/>
  <c r="T161" i="3"/>
  <c r="R161" i="3"/>
  <c r="P161" i="3"/>
  <c r="BK161" i="3"/>
  <c r="J161" i="3"/>
  <c r="BE161" i="3" s="1"/>
  <c r="BI158" i="3"/>
  <c r="BH158" i="3"/>
  <c r="BG158" i="3"/>
  <c r="BF158" i="3"/>
  <c r="T158" i="3"/>
  <c r="R158" i="3"/>
  <c r="P158" i="3"/>
  <c r="BK158" i="3"/>
  <c r="J158" i="3"/>
  <c r="BE158" i="3" s="1"/>
  <c r="BI156" i="3"/>
  <c r="BH156" i="3"/>
  <c r="BG156" i="3"/>
  <c r="BF156" i="3"/>
  <c r="T156" i="3"/>
  <c r="R156" i="3"/>
  <c r="P156" i="3"/>
  <c r="BK156" i="3"/>
  <c r="J156" i="3"/>
  <c r="BE156" i="3" s="1"/>
  <c r="BI154" i="3"/>
  <c r="BH154" i="3"/>
  <c r="BG154" i="3"/>
  <c r="BF154" i="3"/>
  <c r="T154" i="3"/>
  <c r="R154" i="3"/>
  <c r="P154" i="3"/>
  <c r="BK154" i="3"/>
  <c r="J154" i="3"/>
  <c r="BE154" i="3"/>
  <c r="BI153" i="3"/>
  <c r="BH153" i="3"/>
  <c r="BG153" i="3"/>
  <c r="BF153" i="3"/>
  <c r="T153" i="3"/>
  <c r="R153" i="3"/>
  <c r="P153" i="3"/>
  <c r="BK153" i="3"/>
  <c r="J153" i="3"/>
  <c r="BE153" i="3" s="1"/>
  <c r="BI152" i="3"/>
  <c r="BH152" i="3"/>
  <c r="BG152" i="3"/>
  <c r="BF152" i="3"/>
  <c r="T152" i="3"/>
  <c r="R152" i="3"/>
  <c r="P152" i="3"/>
  <c r="BK152" i="3"/>
  <c r="J152" i="3"/>
  <c r="BE152" i="3" s="1"/>
  <c r="BI151" i="3"/>
  <c r="BH151" i="3"/>
  <c r="BG151" i="3"/>
  <c r="BF151" i="3"/>
  <c r="T151" i="3"/>
  <c r="R151" i="3"/>
  <c r="P151" i="3"/>
  <c r="BK151" i="3"/>
  <c r="J151" i="3"/>
  <c r="BE151" i="3" s="1"/>
  <c r="BI150" i="3"/>
  <c r="BH150" i="3"/>
  <c r="BG150" i="3"/>
  <c r="BF150" i="3"/>
  <c r="T150" i="3"/>
  <c r="R150" i="3"/>
  <c r="P150" i="3"/>
  <c r="BK150" i="3"/>
  <c r="J150" i="3"/>
  <c r="BE150" i="3" s="1"/>
  <c r="BI148" i="3"/>
  <c r="BH148" i="3"/>
  <c r="BG148" i="3"/>
  <c r="BF148" i="3"/>
  <c r="T148" i="3"/>
  <c r="R148" i="3"/>
  <c r="P148" i="3"/>
  <c r="BK148" i="3"/>
  <c r="J148" i="3"/>
  <c r="BE148" i="3" s="1"/>
  <c r="BI145" i="3"/>
  <c r="BH145" i="3"/>
  <c r="BG145" i="3"/>
  <c r="BF145" i="3"/>
  <c r="T145" i="3"/>
  <c r="R145" i="3"/>
  <c r="P145" i="3"/>
  <c r="BK145" i="3"/>
  <c r="J145" i="3"/>
  <c r="BE145" i="3" s="1"/>
  <c r="BI143" i="3"/>
  <c r="BH143" i="3"/>
  <c r="BG143" i="3"/>
  <c r="BF143" i="3"/>
  <c r="T143" i="3"/>
  <c r="R143" i="3"/>
  <c r="P143" i="3"/>
  <c r="BK143" i="3"/>
  <c r="J143" i="3"/>
  <c r="BE143" i="3" s="1"/>
  <c r="BI140" i="3"/>
  <c r="BH140" i="3"/>
  <c r="BG140" i="3"/>
  <c r="BF140" i="3"/>
  <c r="T140" i="3"/>
  <c r="R140" i="3"/>
  <c r="P140" i="3"/>
  <c r="BK140" i="3"/>
  <c r="J140" i="3"/>
  <c r="BE140" i="3" s="1"/>
  <c r="BI138" i="3"/>
  <c r="BH138" i="3"/>
  <c r="BG138" i="3"/>
  <c r="BF138" i="3"/>
  <c r="T138" i="3"/>
  <c r="R138" i="3"/>
  <c r="P138" i="3"/>
  <c r="BK138" i="3"/>
  <c r="J138" i="3"/>
  <c r="BE138" i="3" s="1"/>
  <c r="BI136" i="3"/>
  <c r="BH136" i="3"/>
  <c r="BG136" i="3"/>
  <c r="BF136" i="3"/>
  <c r="T136" i="3"/>
  <c r="R136" i="3"/>
  <c r="P136" i="3"/>
  <c r="BK136" i="3"/>
  <c r="J136" i="3"/>
  <c r="BE136" i="3" s="1"/>
  <c r="BI134" i="3"/>
  <c r="BH134" i="3"/>
  <c r="BG134" i="3"/>
  <c r="BF134" i="3"/>
  <c r="T134" i="3"/>
  <c r="R134" i="3"/>
  <c r="P134" i="3"/>
  <c r="BK134" i="3"/>
  <c r="J134" i="3"/>
  <c r="BE134" i="3" s="1"/>
  <c r="BI132" i="3"/>
  <c r="BH132" i="3"/>
  <c r="BG132" i="3"/>
  <c r="BF132" i="3"/>
  <c r="T132" i="3"/>
  <c r="R132" i="3"/>
  <c r="P132" i="3"/>
  <c r="BK132" i="3"/>
  <c r="J132" i="3"/>
  <c r="BE132" i="3" s="1"/>
  <c r="BI130" i="3"/>
  <c r="BH130" i="3"/>
  <c r="BG130" i="3"/>
  <c r="BF130" i="3"/>
  <c r="T130" i="3"/>
  <c r="R130" i="3"/>
  <c r="P130" i="3"/>
  <c r="BK130" i="3"/>
  <c r="J130" i="3"/>
  <c r="BE130" i="3"/>
  <c r="BI128" i="3"/>
  <c r="BH128" i="3"/>
  <c r="BG128" i="3"/>
  <c r="BF128" i="3"/>
  <c r="T128" i="3"/>
  <c r="R128" i="3"/>
  <c r="P128" i="3"/>
  <c r="BK128" i="3"/>
  <c r="J128" i="3"/>
  <c r="BE128" i="3" s="1"/>
  <c r="BI126" i="3"/>
  <c r="BH126" i="3"/>
  <c r="BG126" i="3"/>
  <c r="BF126" i="3"/>
  <c r="T126" i="3"/>
  <c r="R126" i="3"/>
  <c r="P126" i="3"/>
  <c r="BK126" i="3"/>
  <c r="J126" i="3"/>
  <c r="BE126" i="3" s="1"/>
  <c r="BI125" i="3"/>
  <c r="BH125" i="3"/>
  <c r="BG125" i="3"/>
  <c r="BF125" i="3"/>
  <c r="T125" i="3"/>
  <c r="R125" i="3"/>
  <c r="P125" i="3"/>
  <c r="BK125" i="3"/>
  <c r="J125" i="3"/>
  <c r="BE125" i="3" s="1"/>
  <c r="BI123" i="3"/>
  <c r="BH123" i="3"/>
  <c r="BG123" i="3"/>
  <c r="BF123" i="3"/>
  <c r="T123" i="3"/>
  <c r="R123" i="3"/>
  <c r="P123" i="3"/>
  <c r="BK123" i="3"/>
  <c r="J123" i="3"/>
  <c r="BE123" i="3"/>
  <c r="BI121" i="3"/>
  <c r="BH121" i="3"/>
  <c r="BG121" i="3"/>
  <c r="BF121" i="3"/>
  <c r="T121" i="3"/>
  <c r="R121" i="3"/>
  <c r="P121" i="3"/>
  <c r="BK121" i="3"/>
  <c r="J121" i="3"/>
  <c r="BE121" i="3" s="1"/>
  <c r="BI119" i="3"/>
  <c r="BH119" i="3"/>
  <c r="BG119" i="3"/>
  <c r="BF119" i="3"/>
  <c r="T119" i="3"/>
  <c r="R119" i="3"/>
  <c r="P119" i="3"/>
  <c r="BK119" i="3"/>
  <c r="J119" i="3"/>
  <c r="BE119" i="3" s="1"/>
  <c r="BI117" i="3"/>
  <c r="BH117" i="3"/>
  <c r="BG117" i="3"/>
  <c r="BF117" i="3"/>
  <c r="T117" i="3"/>
  <c r="R117" i="3"/>
  <c r="P117" i="3"/>
  <c r="BK117" i="3"/>
  <c r="J117" i="3"/>
  <c r="BE117" i="3" s="1"/>
  <c r="BI115" i="3"/>
  <c r="BH115" i="3"/>
  <c r="BG115" i="3"/>
  <c r="BF115" i="3"/>
  <c r="T115" i="3"/>
  <c r="R115" i="3"/>
  <c r="P115" i="3"/>
  <c r="BK115" i="3"/>
  <c r="J115" i="3"/>
  <c r="BE115" i="3"/>
  <c r="BI113" i="3"/>
  <c r="BH113" i="3"/>
  <c r="BG113" i="3"/>
  <c r="BF113" i="3"/>
  <c r="T113" i="3"/>
  <c r="R113" i="3"/>
  <c r="P113" i="3"/>
  <c r="BK113" i="3"/>
  <c r="J113" i="3"/>
  <c r="BE113" i="3" s="1"/>
  <c r="BI111" i="3"/>
  <c r="BH111" i="3"/>
  <c r="BG111" i="3"/>
  <c r="BF111" i="3"/>
  <c r="T111" i="3"/>
  <c r="R111" i="3"/>
  <c r="P111" i="3"/>
  <c r="BK111" i="3"/>
  <c r="J111" i="3"/>
  <c r="BE111" i="3" s="1"/>
  <c r="BI109" i="3"/>
  <c r="BH109" i="3"/>
  <c r="BG109" i="3"/>
  <c r="BF109" i="3"/>
  <c r="T109" i="3"/>
  <c r="R109" i="3"/>
  <c r="P109" i="3"/>
  <c r="BK109" i="3"/>
  <c r="J109" i="3"/>
  <c r="BE109" i="3" s="1"/>
  <c r="BI107" i="3"/>
  <c r="BH107" i="3"/>
  <c r="BG107" i="3"/>
  <c r="BF107" i="3"/>
  <c r="T107" i="3"/>
  <c r="R107" i="3"/>
  <c r="P107" i="3"/>
  <c r="BK107" i="3"/>
  <c r="J107" i="3"/>
  <c r="BE107" i="3"/>
  <c r="BI105" i="3"/>
  <c r="BH105" i="3"/>
  <c r="BG105" i="3"/>
  <c r="BF105" i="3"/>
  <c r="T105" i="3"/>
  <c r="R105" i="3"/>
  <c r="P105" i="3"/>
  <c r="BK105" i="3"/>
  <c r="J105" i="3"/>
  <c r="BE105" i="3" s="1"/>
  <c r="BI102" i="3"/>
  <c r="BH102" i="3"/>
  <c r="BG102" i="3"/>
  <c r="BF102" i="3"/>
  <c r="T102" i="3"/>
  <c r="R102" i="3"/>
  <c r="P102" i="3"/>
  <c r="BK102" i="3"/>
  <c r="J102" i="3"/>
  <c r="BE102" i="3" s="1"/>
  <c r="BI101" i="3"/>
  <c r="BH101" i="3"/>
  <c r="BG101" i="3"/>
  <c r="BF101" i="3"/>
  <c r="T101" i="3"/>
  <c r="R101" i="3"/>
  <c r="P101" i="3"/>
  <c r="BK101" i="3"/>
  <c r="J101" i="3"/>
  <c r="BE101" i="3" s="1"/>
  <c r="BI99" i="3"/>
  <c r="BH99" i="3"/>
  <c r="BG99" i="3"/>
  <c r="BF99" i="3"/>
  <c r="T99" i="3"/>
  <c r="R99" i="3"/>
  <c r="P99" i="3"/>
  <c r="BK99" i="3"/>
  <c r="J99" i="3"/>
  <c r="BE99" i="3"/>
  <c r="BI97" i="3"/>
  <c r="BH97" i="3"/>
  <c r="BG97" i="3"/>
  <c r="BF97" i="3"/>
  <c r="T97" i="3"/>
  <c r="R97" i="3"/>
  <c r="P97" i="3"/>
  <c r="BK97" i="3"/>
  <c r="J97" i="3"/>
  <c r="BE97" i="3" s="1"/>
  <c r="BI95" i="3"/>
  <c r="BH95" i="3"/>
  <c r="BG95" i="3"/>
  <c r="BF95" i="3"/>
  <c r="T95" i="3"/>
  <c r="R95" i="3"/>
  <c r="P95" i="3"/>
  <c r="BK95" i="3"/>
  <c r="J95" i="3"/>
  <c r="BE95" i="3" s="1"/>
  <c r="BI93" i="3"/>
  <c r="BH93" i="3"/>
  <c r="BG93" i="3"/>
  <c r="BF93" i="3"/>
  <c r="T93" i="3"/>
  <c r="R93" i="3"/>
  <c r="P93" i="3"/>
  <c r="BK93" i="3"/>
  <c r="J93" i="3"/>
  <c r="BE93" i="3" s="1"/>
  <c r="BI91" i="3"/>
  <c r="BH91" i="3"/>
  <c r="BG91" i="3"/>
  <c r="BF91" i="3"/>
  <c r="T91" i="3"/>
  <c r="T90" i="3" s="1"/>
  <c r="T89" i="3" s="1"/>
  <c r="R91" i="3"/>
  <c r="P91" i="3"/>
  <c r="BK91" i="3"/>
  <c r="J91" i="3"/>
  <c r="BE91" i="3" s="1"/>
  <c r="F81" i="3"/>
  <c r="E79" i="3"/>
  <c r="F52" i="3"/>
  <c r="E50" i="3"/>
  <c r="J24" i="3"/>
  <c r="E24" i="3"/>
  <c r="J84" i="3" s="1"/>
  <c r="J23" i="3"/>
  <c r="J21" i="3"/>
  <c r="E21" i="3"/>
  <c r="J54" i="3" s="1"/>
  <c r="J20" i="3"/>
  <c r="J18" i="3"/>
  <c r="E18" i="3"/>
  <c r="F55" i="3" s="1"/>
  <c r="J17" i="3"/>
  <c r="J15" i="3"/>
  <c r="E15" i="3"/>
  <c r="F54" i="3" s="1"/>
  <c r="J14" i="3"/>
  <c r="J12" i="3"/>
  <c r="J52" i="3" s="1"/>
  <c r="J81" i="3"/>
  <c r="E7" i="3"/>
  <c r="E48" i="3" s="1"/>
  <c r="J37" i="2"/>
  <c r="J36" i="2"/>
  <c r="AY55" i="1" s="1"/>
  <c r="J35" i="2"/>
  <c r="AX55" i="1" s="1"/>
  <c r="BI124" i="2"/>
  <c r="BH124" i="2"/>
  <c r="BG124" i="2"/>
  <c r="BF124" i="2"/>
  <c r="T124" i="2"/>
  <c r="R124" i="2"/>
  <c r="P124" i="2"/>
  <c r="BK124" i="2"/>
  <c r="J124" i="2"/>
  <c r="BE124" i="2" s="1"/>
  <c r="BI123" i="2"/>
  <c r="BH123" i="2"/>
  <c r="BG123" i="2"/>
  <c r="BF123" i="2"/>
  <c r="T123" i="2"/>
  <c r="R123" i="2"/>
  <c r="P123" i="2"/>
  <c r="BK123" i="2"/>
  <c r="J123" i="2"/>
  <c r="BE123" i="2" s="1"/>
  <c r="BI122" i="2"/>
  <c r="BH122" i="2"/>
  <c r="BG122" i="2"/>
  <c r="BF122" i="2"/>
  <c r="T122" i="2"/>
  <c r="R122" i="2"/>
  <c r="P122" i="2"/>
  <c r="BK122" i="2"/>
  <c r="J122" i="2"/>
  <c r="BE122" i="2" s="1"/>
  <c r="BI121" i="2"/>
  <c r="BH121" i="2"/>
  <c r="BG121" i="2"/>
  <c r="BF121" i="2"/>
  <c r="T121" i="2"/>
  <c r="R121" i="2"/>
  <c r="P121" i="2"/>
  <c r="BK121" i="2"/>
  <c r="J121" i="2"/>
  <c r="BE121" i="2" s="1"/>
  <c r="BI120" i="2"/>
  <c r="BH120" i="2"/>
  <c r="BG120" i="2"/>
  <c r="BF120" i="2"/>
  <c r="T120" i="2"/>
  <c r="R120" i="2"/>
  <c r="P120" i="2"/>
  <c r="BK120" i="2"/>
  <c r="J120" i="2"/>
  <c r="BE120" i="2" s="1"/>
  <c r="BI119" i="2"/>
  <c r="BH119" i="2"/>
  <c r="BG119" i="2"/>
  <c r="BF119" i="2"/>
  <c r="T119" i="2"/>
  <c r="R119" i="2"/>
  <c r="P119" i="2"/>
  <c r="BK119" i="2"/>
  <c r="J119" i="2"/>
  <c r="BE119" i="2" s="1"/>
  <c r="BI118" i="2"/>
  <c r="BH118" i="2"/>
  <c r="BG118" i="2"/>
  <c r="BF118" i="2"/>
  <c r="T118" i="2"/>
  <c r="R118" i="2"/>
  <c r="P118" i="2"/>
  <c r="BK118" i="2"/>
  <c r="J118" i="2"/>
  <c r="BE118" i="2" s="1"/>
  <c r="BI117" i="2"/>
  <c r="BH117" i="2"/>
  <c r="BG117" i="2"/>
  <c r="BF117" i="2"/>
  <c r="T117" i="2"/>
  <c r="R117" i="2"/>
  <c r="P117" i="2"/>
  <c r="BK117" i="2"/>
  <c r="J117" i="2"/>
  <c r="BE117" i="2" s="1"/>
  <c r="BI116" i="2"/>
  <c r="BH116" i="2"/>
  <c r="BG116" i="2"/>
  <c r="BF116" i="2"/>
  <c r="T116" i="2"/>
  <c r="R116" i="2"/>
  <c r="P116" i="2"/>
  <c r="BK116" i="2"/>
  <c r="J116" i="2"/>
  <c r="BE116" i="2" s="1"/>
  <c r="BI115" i="2"/>
  <c r="BH115" i="2"/>
  <c r="BG115" i="2"/>
  <c r="BF115" i="2"/>
  <c r="T115" i="2"/>
  <c r="R115" i="2"/>
  <c r="P115" i="2"/>
  <c r="BK115" i="2"/>
  <c r="J115" i="2"/>
  <c r="BE115" i="2" s="1"/>
  <c r="BI114" i="2"/>
  <c r="BH114" i="2"/>
  <c r="BG114" i="2"/>
  <c r="BF114" i="2"/>
  <c r="T114" i="2"/>
  <c r="R114" i="2"/>
  <c r="P114" i="2"/>
  <c r="BK114" i="2"/>
  <c r="J114" i="2"/>
  <c r="BE114" i="2" s="1"/>
  <c r="BI113" i="2"/>
  <c r="BH113" i="2"/>
  <c r="BG113" i="2"/>
  <c r="BF113" i="2"/>
  <c r="T113" i="2"/>
  <c r="R113" i="2"/>
  <c r="P113" i="2"/>
  <c r="BK113" i="2"/>
  <c r="J113" i="2"/>
  <c r="BE113" i="2" s="1"/>
  <c r="BI112" i="2"/>
  <c r="BH112" i="2"/>
  <c r="BG112" i="2"/>
  <c r="BF112" i="2"/>
  <c r="T112" i="2"/>
  <c r="R112" i="2"/>
  <c r="P112" i="2"/>
  <c r="BK112" i="2"/>
  <c r="J112" i="2"/>
  <c r="BE112" i="2" s="1"/>
  <c r="BI111" i="2"/>
  <c r="BH111" i="2"/>
  <c r="BG111" i="2"/>
  <c r="BF111" i="2"/>
  <c r="T111" i="2"/>
  <c r="R111" i="2"/>
  <c r="P111" i="2"/>
  <c r="BK111" i="2"/>
  <c r="J111" i="2"/>
  <c r="BE111" i="2" s="1"/>
  <c r="BI110" i="2"/>
  <c r="BH110" i="2"/>
  <c r="BG110" i="2"/>
  <c r="BF110" i="2"/>
  <c r="T110" i="2"/>
  <c r="R110" i="2"/>
  <c r="P110" i="2"/>
  <c r="BK110" i="2"/>
  <c r="J110" i="2"/>
  <c r="BE110" i="2" s="1"/>
  <c r="BI109" i="2"/>
  <c r="BH109" i="2"/>
  <c r="BG109" i="2"/>
  <c r="BF109" i="2"/>
  <c r="T109" i="2"/>
  <c r="R109" i="2"/>
  <c r="P109" i="2"/>
  <c r="BK109" i="2"/>
  <c r="J109" i="2"/>
  <c r="BE109" i="2" s="1"/>
  <c r="BI108" i="2"/>
  <c r="BH108" i="2"/>
  <c r="BG108" i="2"/>
  <c r="BF108" i="2"/>
  <c r="T108" i="2"/>
  <c r="R108" i="2"/>
  <c r="P108" i="2"/>
  <c r="BK108" i="2"/>
  <c r="J108" i="2"/>
  <c r="BE108" i="2" s="1"/>
  <c r="BI107" i="2"/>
  <c r="BH107" i="2"/>
  <c r="BG107" i="2"/>
  <c r="BF107" i="2"/>
  <c r="T107" i="2"/>
  <c r="R107" i="2"/>
  <c r="P107" i="2"/>
  <c r="BK107" i="2"/>
  <c r="J107" i="2"/>
  <c r="BE107" i="2" s="1"/>
  <c r="BI106" i="2"/>
  <c r="BH106" i="2"/>
  <c r="BG106" i="2"/>
  <c r="BF106" i="2"/>
  <c r="T106" i="2"/>
  <c r="R106" i="2"/>
  <c r="P106" i="2"/>
  <c r="BK106" i="2"/>
  <c r="J106" i="2"/>
  <c r="BE106" i="2" s="1"/>
  <c r="BI105" i="2"/>
  <c r="BH105" i="2"/>
  <c r="BG105" i="2"/>
  <c r="BF105" i="2"/>
  <c r="T105" i="2"/>
  <c r="R105" i="2"/>
  <c r="P105" i="2"/>
  <c r="BK105" i="2"/>
  <c r="J105" i="2"/>
  <c r="BE105" i="2" s="1"/>
  <c r="BI104" i="2"/>
  <c r="BH104" i="2"/>
  <c r="BG104" i="2"/>
  <c r="BF104" i="2"/>
  <c r="T104" i="2"/>
  <c r="R104" i="2"/>
  <c r="P104" i="2"/>
  <c r="BK104" i="2"/>
  <c r="J104" i="2"/>
  <c r="BE104" i="2" s="1"/>
  <c r="BI103" i="2"/>
  <c r="BH103" i="2"/>
  <c r="BG103" i="2"/>
  <c r="BF103" i="2"/>
  <c r="T103" i="2"/>
  <c r="R103" i="2"/>
  <c r="P103" i="2"/>
  <c r="BK103" i="2"/>
  <c r="J103" i="2"/>
  <c r="BE103" i="2" s="1"/>
  <c r="BI102" i="2"/>
  <c r="BH102" i="2"/>
  <c r="BG102" i="2"/>
  <c r="BF102" i="2"/>
  <c r="T102" i="2"/>
  <c r="R102" i="2"/>
  <c r="P102" i="2"/>
  <c r="BK102" i="2"/>
  <c r="J102" i="2"/>
  <c r="BE102" i="2" s="1"/>
  <c r="BI101" i="2"/>
  <c r="BH101" i="2"/>
  <c r="BG101" i="2"/>
  <c r="BF101" i="2"/>
  <c r="T101" i="2"/>
  <c r="R101" i="2"/>
  <c r="P101" i="2"/>
  <c r="BK101" i="2"/>
  <c r="J101" i="2"/>
  <c r="BE101" i="2"/>
  <c r="BI100" i="2"/>
  <c r="BH100" i="2"/>
  <c r="BG100" i="2"/>
  <c r="BF100" i="2"/>
  <c r="T100" i="2"/>
  <c r="R100" i="2"/>
  <c r="P100" i="2"/>
  <c r="BK100" i="2"/>
  <c r="J100" i="2"/>
  <c r="BE100" i="2" s="1"/>
  <c r="BI99" i="2"/>
  <c r="BH99" i="2"/>
  <c r="BG99" i="2"/>
  <c r="BF99" i="2"/>
  <c r="T99" i="2"/>
  <c r="R99" i="2"/>
  <c r="P99" i="2"/>
  <c r="BK99" i="2"/>
  <c r="J99" i="2"/>
  <c r="BE99" i="2" s="1"/>
  <c r="BI98" i="2"/>
  <c r="BH98" i="2"/>
  <c r="BG98" i="2"/>
  <c r="BF98" i="2"/>
  <c r="T98" i="2"/>
  <c r="R98" i="2"/>
  <c r="P98" i="2"/>
  <c r="BK98" i="2"/>
  <c r="J98" i="2"/>
  <c r="BE98" i="2" s="1"/>
  <c r="BI97" i="2"/>
  <c r="BH97" i="2"/>
  <c r="BG97" i="2"/>
  <c r="BF97" i="2"/>
  <c r="T97" i="2"/>
  <c r="R97" i="2"/>
  <c r="P97" i="2"/>
  <c r="BK97" i="2"/>
  <c r="J97" i="2"/>
  <c r="BE97" i="2" s="1"/>
  <c r="BI96" i="2"/>
  <c r="BH96" i="2"/>
  <c r="BG96" i="2"/>
  <c r="BF96" i="2"/>
  <c r="T96" i="2"/>
  <c r="R96" i="2"/>
  <c r="P96" i="2"/>
  <c r="BK96" i="2"/>
  <c r="J96" i="2"/>
  <c r="BE96" i="2"/>
  <c r="BI95" i="2"/>
  <c r="BH95" i="2"/>
  <c r="BG95" i="2"/>
  <c r="BF95" i="2"/>
  <c r="T95" i="2"/>
  <c r="R95" i="2"/>
  <c r="P95" i="2"/>
  <c r="BK95" i="2"/>
  <c r="J95" i="2"/>
  <c r="BE95" i="2"/>
  <c r="BI94" i="2"/>
  <c r="BH94" i="2"/>
  <c r="BG94" i="2"/>
  <c r="BF94" i="2"/>
  <c r="T94" i="2"/>
  <c r="R94" i="2"/>
  <c r="P94" i="2"/>
  <c r="BK94" i="2"/>
  <c r="J94" i="2"/>
  <c r="BE94" i="2"/>
  <c r="BI93" i="2"/>
  <c r="BH93" i="2"/>
  <c r="BG93" i="2"/>
  <c r="BF93" i="2"/>
  <c r="T93" i="2"/>
  <c r="R93" i="2"/>
  <c r="R92" i="2" s="1"/>
  <c r="P93" i="2"/>
  <c r="BK93" i="2"/>
  <c r="BK92" i="2" s="1"/>
  <c r="J92" i="2" s="1"/>
  <c r="J62" i="2" s="1"/>
  <c r="J93" i="2"/>
  <c r="BE93" i="2" s="1"/>
  <c r="BI91" i="2"/>
  <c r="BH91" i="2"/>
  <c r="BG91" i="2"/>
  <c r="BF91" i="2"/>
  <c r="T91" i="2"/>
  <c r="R91" i="2"/>
  <c r="P91" i="2"/>
  <c r="P89" i="2" s="1"/>
  <c r="P88" i="2" s="1"/>
  <c r="BK91" i="2"/>
  <c r="J91" i="2"/>
  <c r="BE91" i="2" s="1"/>
  <c r="BI90" i="2"/>
  <c r="BH90" i="2"/>
  <c r="BG90" i="2"/>
  <c r="BF90" i="2"/>
  <c r="T90" i="2"/>
  <c r="R90" i="2"/>
  <c r="P90" i="2"/>
  <c r="BK90" i="2"/>
  <c r="BK89" i="2" s="1"/>
  <c r="J90" i="2"/>
  <c r="BE90" i="2" s="1"/>
  <c r="BI87" i="2"/>
  <c r="BH87" i="2"/>
  <c r="BG87" i="2"/>
  <c r="BF87" i="2"/>
  <c r="T87" i="2"/>
  <c r="R87" i="2"/>
  <c r="P87" i="2"/>
  <c r="BK87" i="2"/>
  <c r="J87" i="2"/>
  <c r="BE87" i="2" s="1"/>
  <c r="BI86" i="2"/>
  <c r="BH86" i="2"/>
  <c r="BG86" i="2"/>
  <c r="BF86" i="2"/>
  <c r="T86" i="2"/>
  <c r="R86" i="2"/>
  <c r="P86" i="2"/>
  <c r="BK86" i="2"/>
  <c r="J86" i="2"/>
  <c r="BE86" i="2" s="1"/>
  <c r="BI85" i="2"/>
  <c r="BH85" i="2"/>
  <c r="BG85" i="2"/>
  <c r="BF85" i="2"/>
  <c r="T85" i="2"/>
  <c r="R85" i="2"/>
  <c r="P85" i="2"/>
  <c r="BK85" i="2"/>
  <c r="J85" i="2"/>
  <c r="BE85" i="2" s="1"/>
  <c r="BI84" i="2"/>
  <c r="BH84" i="2"/>
  <c r="BG84" i="2"/>
  <c r="BF84" i="2"/>
  <c r="T84" i="2"/>
  <c r="R84" i="2"/>
  <c r="P84" i="2"/>
  <c r="BK84" i="2"/>
  <c r="J84" i="2"/>
  <c r="BE84" i="2" s="1"/>
  <c r="BI83" i="2"/>
  <c r="BH83" i="2"/>
  <c r="BG83" i="2"/>
  <c r="BF83" i="2"/>
  <c r="T83" i="2"/>
  <c r="R83" i="2"/>
  <c r="P83" i="2"/>
  <c r="BK83" i="2"/>
  <c r="J83" i="2"/>
  <c r="BE83" i="2" s="1"/>
  <c r="F76" i="2"/>
  <c r="E74" i="2"/>
  <c r="F52" i="2"/>
  <c r="E50" i="2"/>
  <c r="J24" i="2"/>
  <c r="E24" i="2"/>
  <c r="J79" i="2" s="1"/>
  <c r="J23" i="2"/>
  <c r="J21" i="2"/>
  <c r="E21" i="2"/>
  <c r="J54" i="2" s="1"/>
  <c r="J78" i="2"/>
  <c r="J20" i="2"/>
  <c r="J18" i="2"/>
  <c r="E18" i="2"/>
  <c r="F79" i="2" s="1"/>
  <c r="J17" i="2"/>
  <c r="J15" i="2"/>
  <c r="E15" i="2"/>
  <c r="F78" i="2" s="1"/>
  <c r="J14" i="2"/>
  <c r="J12" i="2"/>
  <c r="J76" i="2" s="1"/>
  <c r="E7" i="2"/>
  <c r="E72" i="2" s="1"/>
  <c r="AS102" i="1"/>
  <c r="AS100" i="1"/>
  <c r="BB98" i="1"/>
  <c r="AX98" i="1" s="1"/>
  <c r="AS98" i="1"/>
  <c r="AS96" i="1"/>
  <c r="AS94" i="1"/>
  <c r="AS92" i="1"/>
  <c r="AS90" i="1"/>
  <c r="AS88" i="1"/>
  <c r="AS86" i="1"/>
  <c r="AS84" i="1"/>
  <c r="AS82" i="1"/>
  <c r="AS80" i="1"/>
  <c r="AS78" i="1"/>
  <c r="AS76" i="1"/>
  <c r="AS74" i="1"/>
  <c r="L50" i="1"/>
  <c r="AM50" i="1"/>
  <c r="AM49" i="1"/>
  <c r="L49" i="1"/>
  <c r="AM47" i="1"/>
  <c r="L47" i="1"/>
  <c r="L45" i="1"/>
  <c r="L44" i="1"/>
  <c r="F55" i="11" l="1"/>
  <c r="F91" i="30"/>
  <c r="F91" i="32"/>
  <c r="F59" i="34"/>
  <c r="F80" i="8"/>
  <c r="F55" i="18"/>
  <c r="F59" i="22"/>
  <c r="R89" i="2"/>
  <c r="R88" i="2" s="1"/>
  <c r="F34" i="4"/>
  <c r="BA57" i="1" s="1"/>
  <c r="T90" i="7"/>
  <c r="P91" i="9"/>
  <c r="P90" i="9" s="1"/>
  <c r="T237" i="9"/>
  <c r="E50" i="22"/>
  <c r="E80" i="22"/>
  <c r="T89" i="2"/>
  <c r="T88" i="2" s="1"/>
  <c r="R90" i="3"/>
  <c r="E73" i="4"/>
  <c r="F55" i="7"/>
  <c r="F35" i="7"/>
  <c r="BB60" i="1" s="1"/>
  <c r="E48" i="8"/>
  <c r="E73" i="8"/>
  <c r="F55" i="14"/>
  <c r="F82" i="14"/>
  <c r="F37" i="16"/>
  <c r="BD69" i="1" s="1"/>
  <c r="J54" i="17"/>
  <c r="J81" i="17"/>
  <c r="E75" i="18"/>
  <c r="E48" i="18"/>
  <c r="T88" i="18"/>
  <c r="J81" i="20"/>
  <c r="J54" i="20"/>
  <c r="T145" i="20"/>
  <c r="F37" i="3"/>
  <c r="BD56" i="1" s="1"/>
  <c r="E48" i="2"/>
  <c r="J83" i="3"/>
  <c r="P90" i="3"/>
  <c r="P89" i="3" s="1"/>
  <c r="P88" i="3" s="1"/>
  <c r="P87" i="3" s="1"/>
  <c r="AU56" i="1" s="1"/>
  <c r="J52" i="4"/>
  <c r="P90" i="7"/>
  <c r="J79" i="8"/>
  <c r="J54" i="8"/>
  <c r="J52" i="9"/>
  <c r="J82" i="9"/>
  <c r="J83" i="11"/>
  <c r="J54" i="11"/>
  <c r="E48" i="14"/>
  <c r="E75" i="14"/>
  <c r="P88" i="17"/>
  <c r="P87" i="17" s="1"/>
  <c r="R178" i="21"/>
  <c r="BK178" i="21"/>
  <c r="J178" i="21" s="1"/>
  <c r="J68" i="21" s="1"/>
  <c r="R90" i="7"/>
  <c r="P195" i="7"/>
  <c r="J81" i="15"/>
  <c r="J54" i="15"/>
  <c r="F37" i="17"/>
  <c r="BD70" i="1" s="1"/>
  <c r="BK149" i="19"/>
  <c r="J149" i="19" s="1"/>
  <c r="J63" i="19" s="1"/>
  <c r="BK88" i="20"/>
  <c r="J88" i="20" s="1"/>
  <c r="J62" i="20" s="1"/>
  <c r="F37" i="8"/>
  <c r="BD61" i="1" s="1"/>
  <c r="T152" i="17"/>
  <c r="T87" i="17" s="1"/>
  <c r="F37" i="18"/>
  <c r="BD71" i="1" s="1"/>
  <c r="P92" i="2"/>
  <c r="P82" i="2" s="1"/>
  <c r="AU55" i="1" s="1"/>
  <c r="F35" i="2"/>
  <c r="BB55" i="1" s="1"/>
  <c r="T92" i="2"/>
  <c r="F37" i="5"/>
  <c r="BD58" i="1" s="1"/>
  <c r="F34" i="6"/>
  <c r="BA59" i="1" s="1"/>
  <c r="J34" i="7"/>
  <c r="AW60" i="1" s="1"/>
  <c r="P88" i="20"/>
  <c r="P87" i="20" s="1"/>
  <c r="F37" i="22"/>
  <c r="BB77" i="1" s="1"/>
  <c r="BB76" i="1" s="1"/>
  <c r="AX76" i="1" s="1"/>
  <c r="AS54" i="1"/>
  <c r="F37" i="2"/>
  <c r="BD55" i="1" s="1"/>
  <c r="J55" i="3"/>
  <c r="J34" i="4"/>
  <c r="AW57" i="1" s="1"/>
  <c r="T195" i="7"/>
  <c r="J85" i="9"/>
  <c r="J55" i="9"/>
  <c r="F37" i="9"/>
  <c r="BD62" i="1" s="1"/>
  <c r="R100" i="13"/>
  <c r="BK88" i="15"/>
  <c r="T88" i="19"/>
  <c r="T103" i="21"/>
  <c r="T284" i="9"/>
  <c r="F34" i="10"/>
  <c r="BA63" i="1" s="1"/>
  <c r="R123" i="11"/>
  <c r="R122" i="11" s="1"/>
  <c r="F35" i="12"/>
  <c r="BB65" i="1" s="1"/>
  <c r="T100" i="13"/>
  <c r="BK100" i="13"/>
  <c r="J100" i="13" s="1"/>
  <c r="J63" i="13" s="1"/>
  <c r="BK107" i="14"/>
  <c r="J107" i="14" s="1"/>
  <c r="J63" i="14" s="1"/>
  <c r="F55" i="16"/>
  <c r="P126" i="18"/>
  <c r="R145" i="18"/>
  <c r="R144" i="18" s="1"/>
  <c r="J55" i="19"/>
  <c r="BK88" i="19"/>
  <c r="J88" i="19" s="1"/>
  <c r="J62" i="19" s="1"/>
  <c r="T167" i="19"/>
  <c r="T166" i="19" s="1"/>
  <c r="F36" i="20"/>
  <c r="BC73" i="1" s="1"/>
  <c r="BK139" i="21"/>
  <c r="J139" i="21" s="1"/>
  <c r="J66" i="21" s="1"/>
  <c r="F39" i="21"/>
  <c r="BD75" i="1" s="1"/>
  <c r="BD74" i="1" s="1"/>
  <c r="P231" i="21"/>
  <c r="R295" i="21"/>
  <c r="R294" i="21" s="1"/>
  <c r="R105" i="22"/>
  <c r="BK139" i="22"/>
  <c r="J139" i="22" s="1"/>
  <c r="J68" i="22" s="1"/>
  <c r="R155" i="22"/>
  <c r="BK302" i="23"/>
  <c r="J302" i="23" s="1"/>
  <c r="J73" i="23" s="1"/>
  <c r="BK231" i="26"/>
  <c r="J231" i="26" s="1"/>
  <c r="J71" i="26" s="1"/>
  <c r="F36" i="16"/>
  <c r="BC69" i="1" s="1"/>
  <c r="BK88" i="18"/>
  <c r="J88" i="18" s="1"/>
  <c r="J62" i="18" s="1"/>
  <c r="P88" i="19"/>
  <c r="P139" i="21"/>
  <c r="T94" i="22"/>
  <c r="T320" i="23"/>
  <c r="T319" i="23" s="1"/>
  <c r="T196" i="26"/>
  <c r="BK262" i="33"/>
  <c r="J262" i="33" s="1"/>
  <c r="J71" i="33" s="1"/>
  <c r="T123" i="11"/>
  <c r="T122" i="11" s="1"/>
  <c r="BK115" i="12"/>
  <c r="P88" i="13"/>
  <c r="T88" i="14"/>
  <c r="F36" i="15"/>
  <c r="BC68" i="1" s="1"/>
  <c r="T141" i="15"/>
  <c r="P88" i="16"/>
  <c r="BK172" i="16"/>
  <c r="J172" i="16" s="1"/>
  <c r="J63" i="16" s="1"/>
  <c r="P88" i="18"/>
  <c r="P87" i="18" s="1"/>
  <c r="P86" i="18" s="1"/>
  <c r="P85" i="18" s="1"/>
  <c r="AU71" i="1" s="1"/>
  <c r="F37" i="20"/>
  <c r="BD73" i="1" s="1"/>
  <c r="R139" i="21"/>
  <c r="R139" i="22"/>
  <c r="J56" i="23"/>
  <c r="F39" i="23"/>
  <c r="BD79" i="1" s="1"/>
  <c r="BD78" i="1" s="1"/>
  <c r="T140" i="23"/>
  <c r="T200" i="24"/>
  <c r="T234" i="25"/>
  <c r="T233" i="25" s="1"/>
  <c r="BK285" i="26"/>
  <c r="J285" i="26" s="1"/>
  <c r="J72" i="26" s="1"/>
  <c r="BK106" i="27"/>
  <c r="J106" i="27" s="1"/>
  <c r="J66" i="27" s="1"/>
  <c r="R262" i="33"/>
  <c r="BK303" i="33"/>
  <c r="J303" i="33" s="1"/>
  <c r="J73" i="33" s="1"/>
  <c r="BK248" i="7"/>
  <c r="J248" i="7" s="1"/>
  <c r="J65" i="7" s="1"/>
  <c r="R237" i="9"/>
  <c r="P102" i="11"/>
  <c r="R88" i="12"/>
  <c r="R97" i="12"/>
  <c r="BK88" i="13"/>
  <c r="J88" i="13" s="1"/>
  <c r="J62" i="13" s="1"/>
  <c r="P88" i="15"/>
  <c r="P165" i="15"/>
  <c r="P164" i="15" s="1"/>
  <c r="P172" i="16"/>
  <c r="R88" i="17"/>
  <c r="R87" i="17" s="1"/>
  <c r="R86" i="17" s="1"/>
  <c r="R85" i="17" s="1"/>
  <c r="R88" i="18"/>
  <c r="T139" i="21"/>
  <c r="T139" i="22"/>
  <c r="P366" i="23"/>
  <c r="R104" i="23"/>
  <c r="P100" i="34"/>
  <c r="BK284" i="9"/>
  <c r="J284" i="9" s="1"/>
  <c r="J65" i="9" s="1"/>
  <c r="T86" i="10"/>
  <c r="T85" i="10" s="1"/>
  <c r="T84" i="10" s="1"/>
  <c r="T83" i="10" s="1"/>
  <c r="F36" i="11"/>
  <c r="BC64" i="1" s="1"/>
  <c r="T102" i="11"/>
  <c r="BK123" i="11"/>
  <c r="P97" i="12"/>
  <c r="R130" i="14"/>
  <c r="R129" i="14" s="1"/>
  <c r="R141" i="15"/>
  <c r="BK88" i="16"/>
  <c r="J88" i="16" s="1"/>
  <c r="J62" i="16" s="1"/>
  <c r="F34" i="18"/>
  <c r="BA71" i="1" s="1"/>
  <c r="F81" i="19"/>
  <c r="F34" i="19"/>
  <c r="BA72" i="1" s="1"/>
  <c r="P149" i="19"/>
  <c r="BK167" i="19"/>
  <c r="J167" i="19" s="1"/>
  <c r="J65" i="19" s="1"/>
  <c r="T88" i="20"/>
  <c r="T87" i="20" s="1"/>
  <c r="T86" i="20" s="1"/>
  <c r="T85" i="20" s="1"/>
  <c r="E89" i="21"/>
  <c r="R103" i="21"/>
  <c r="T219" i="21"/>
  <c r="T302" i="23"/>
  <c r="P302" i="23"/>
  <c r="T367" i="23"/>
  <c r="T366" i="23" s="1"/>
  <c r="P263" i="24"/>
  <c r="P262" i="24" s="1"/>
  <c r="P178" i="25"/>
  <c r="BK149" i="28"/>
  <c r="J149" i="28" s="1"/>
  <c r="J66" i="28" s="1"/>
  <c r="P92" i="29"/>
  <c r="P90" i="11"/>
  <c r="P89" i="11" s="1"/>
  <c r="P88" i="11" s="1"/>
  <c r="P87" i="11" s="1"/>
  <c r="AU64" i="1" s="1"/>
  <c r="R102" i="11"/>
  <c r="T88" i="13"/>
  <c r="P100" i="13"/>
  <c r="J34" i="17"/>
  <c r="AW70" i="1" s="1"/>
  <c r="F35" i="18"/>
  <c r="BB71" i="1" s="1"/>
  <c r="F35" i="19"/>
  <c r="BB72" i="1" s="1"/>
  <c r="R149" i="19"/>
  <c r="J34" i="20"/>
  <c r="AW73" i="1" s="1"/>
  <c r="P161" i="20"/>
  <c r="P160" i="20" s="1"/>
  <c r="F37" i="21"/>
  <c r="BB75" i="1" s="1"/>
  <c r="BB74" i="1" s="1"/>
  <c r="AX74" i="1" s="1"/>
  <c r="P339" i="21"/>
  <c r="BK105" i="22"/>
  <c r="J105" i="22" s="1"/>
  <c r="J66" i="22" s="1"/>
  <c r="R212" i="28"/>
  <c r="T248" i="7"/>
  <c r="T247" i="7" s="1"/>
  <c r="BK237" i="9"/>
  <c r="J237" i="9" s="1"/>
  <c r="J63" i="9" s="1"/>
  <c r="P237" i="9"/>
  <c r="R283" i="9"/>
  <c r="F35" i="10"/>
  <c r="BB63" i="1" s="1"/>
  <c r="BK90" i="11"/>
  <c r="T88" i="12"/>
  <c r="F36" i="14"/>
  <c r="BC67" i="1" s="1"/>
  <c r="BK141" i="15"/>
  <c r="J141" i="15" s="1"/>
  <c r="J63" i="15" s="1"/>
  <c r="F35" i="17"/>
  <c r="BB70" i="1" s="1"/>
  <c r="P179" i="17"/>
  <c r="P178" i="17" s="1"/>
  <c r="F36" i="18"/>
  <c r="BC71" i="1" s="1"/>
  <c r="J55" i="20"/>
  <c r="F35" i="20"/>
  <c r="BB73" i="1" s="1"/>
  <c r="BK331" i="21"/>
  <c r="J331" i="21" s="1"/>
  <c r="J76" i="21" s="1"/>
  <c r="F39" i="22"/>
  <c r="BD77" i="1" s="1"/>
  <c r="BD76" i="1" s="1"/>
  <c r="R124" i="22"/>
  <c r="P155" i="22"/>
  <c r="T148" i="23"/>
  <c r="T298" i="23"/>
  <c r="R320" i="23"/>
  <c r="R319" i="23" s="1"/>
  <c r="T263" i="24"/>
  <c r="T262" i="24" s="1"/>
  <c r="R231" i="26"/>
  <c r="P101" i="26"/>
  <c r="R285" i="26"/>
  <c r="F38" i="27"/>
  <c r="BC87" i="1" s="1"/>
  <c r="BC86" i="1" s="1"/>
  <c r="AY86" i="1" s="1"/>
  <c r="P165" i="30"/>
  <c r="P162" i="32"/>
  <c r="P99" i="33"/>
  <c r="R98" i="25"/>
  <c r="T178" i="25"/>
  <c r="T231" i="26"/>
  <c r="P231" i="26"/>
  <c r="T181" i="28"/>
  <c r="P181" i="28"/>
  <c r="T267" i="28"/>
  <c r="T266" i="28" s="1"/>
  <c r="P267" i="28"/>
  <c r="P266" i="28" s="1"/>
  <c r="BK194" i="31"/>
  <c r="J194" i="31" s="1"/>
  <c r="J68" i="31" s="1"/>
  <c r="P225" i="32"/>
  <c r="P224" i="32" s="1"/>
  <c r="P250" i="33"/>
  <c r="R303" i="33"/>
  <c r="T248" i="34"/>
  <c r="P313" i="34"/>
  <c r="P312" i="34" s="1"/>
  <c r="R94" i="35"/>
  <c r="T226" i="23"/>
  <c r="P140" i="24"/>
  <c r="F38" i="25"/>
  <c r="BC83" i="1" s="1"/>
  <c r="BC82" i="1" s="1"/>
  <c r="AY82" i="1" s="1"/>
  <c r="R101" i="26"/>
  <c r="P196" i="26"/>
  <c r="T303" i="26"/>
  <c r="T302" i="26" s="1"/>
  <c r="P117" i="27"/>
  <c r="F59" i="28"/>
  <c r="R205" i="28"/>
  <c r="T212" i="28"/>
  <c r="F36" i="29"/>
  <c r="BA91" i="1" s="1"/>
  <c r="BA90" i="1" s="1"/>
  <c r="AW90" i="1" s="1"/>
  <c r="BK142" i="29"/>
  <c r="J142" i="29" s="1"/>
  <c r="J67" i="29" s="1"/>
  <c r="P196" i="30"/>
  <c r="BK213" i="30"/>
  <c r="J213" i="30" s="1"/>
  <c r="J70" i="30" s="1"/>
  <c r="R231" i="30"/>
  <c r="R230" i="30" s="1"/>
  <c r="P193" i="32"/>
  <c r="T262" i="33"/>
  <c r="P262" i="33"/>
  <c r="E86" i="34"/>
  <c r="R242" i="34"/>
  <c r="R296" i="34"/>
  <c r="BK296" i="34"/>
  <c r="J296" i="34" s="1"/>
  <c r="J72" i="34" s="1"/>
  <c r="R313" i="34"/>
  <c r="R312" i="34" s="1"/>
  <c r="F78" i="36"/>
  <c r="T99" i="24"/>
  <c r="BK124" i="24"/>
  <c r="J124" i="24" s="1"/>
  <c r="J66" i="24" s="1"/>
  <c r="T124" i="24"/>
  <c r="R178" i="25"/>
  <c r="R106" i="27"/>
  <c r="BK96" i="30"/>
  <c r="J96" i="30" s="1"/>
  <c r="J65" i="30" s="1"/>
  <c r="BK96" i="32"/>
  <c r="E85" i="33"/>
  <c r="T99" i="33"/>
  <c r="R179" i="33"/>
  <c r="R236" i="33"/>
  <c r="P190" i="34"/>
  <c r="T242" i="34"/>
  <c r="T296" i="34"/>
  <c r="P296" i="34"/>
  <c r="T94" i="35"/>
  <c r="F39" i="25"/>
  <c r="BD83" i="1" s="1"/>
  <c r="BD82" i="1" s="1"/>
  <c r="P148" i="25"/>
  <c r="T155" i="25"/>
  <c r="P155" i="25"/>
  <c r="BK196" i="26"/>
  <c r="J196" i="26" s="1"/>
  <c r="J68" i="26" s="1"/>
  <c r="T156" i="27"/>
  <c r="BK181" i="28"/>
  <c r="J181" i="28" s="1"/>
  <c r="J68" i="28" s="1"/>
  <c r="BK165" i="30"/>
  <c r="J165" i="30" s="1"/>
  <c r="J66" i="30" s="1"/>
  <c r="BK162" i="32"/>
  <c r="J162" i="32" s="1"/>
  <c r="J66" i="32" s="1"/>
  <c r="F39" i="33"/>
  <c r="BD99" i="1" s="1"/>
  <c r="BD98" i="1" s="1"/>
  <c r="T320" i="33"/>
  <c r="T319" i="33" s="1"/>
  <c r="T156" i="34"/>
  <c r="T83" i="37"/>
  <c r="T82" i="37" s="1"/>
  <c r="T81" i="37" s="1"/>
  <c r="R217" i="23"/>
  <c r="T140" i="24"/>
  <c r="R200" i="24"/>
  <c r="T171" i="25"/>
  <c r="T226" i="25"/>
  <c r="T177" i="26"/>
  <c r="T106" i="27"/>
  <c r="P106" i="27"/>
  <c r="T134" i="27"/>
  <c r="P180" i="27"/>
  <c r="BK180" i="27"/>
  <c r="J180" i="27" s="1"/>
  <c r="J70" i="27" s="1"/>
  <c r="R149" i="28"/>
  <c r="R92" i="29"/>
  <c r="T142" i="29"/>
  <c r="E50" i="31"/>
  <c r="F37" i="31"/>
  <c r="BB95" i="1" s="1"/>
  <c r="BB94" i="1" s="1"/>
  <c r="AX94" i="1" s="1"/>
  <c r="BK186" i="31"/>
  <c r="J186" i="31" s="1"/>
  <c r="J67" i="31" s="1"/>
  <c r="R193" i="32"/>
  <c r="T225" i="32"/>
  <c r="T224" i="32" s="1"/>
  <c r="R200" i="33"/>
  <c r="T313" i="34"/>
  <c r="T312" i="34" s="1"/>
  <c r="BK134" i="35"/>
  <c r="J134" i="35" s="1"/>
  <c r="J67" i="35" s="1"/>
  <c r="T141" i="35"/>
  <c r="F33" i="36"/>
  <c r="AZ104" i="1" s="1"/>
  <c r="R124" i="24"/>
  <c r="R180" i="27"/>
  <c r="F37" i="28"/>
  <c r="BB89" i="1" s="1"/>
  <c r="BB88" i="1" s="1"/>
  <c r="AX88" i="1" s="1"/>
  <c r="R181" i="28"/>
  <c r="T252" i="28"/>
  <c r="P252" i="28"/>
  <c r="T213" i="30"/>
  <c r="P186" i="31"/>
  <c r="F39" i="34"/>
  <c r="BD101" i="1" s="1"/>
  <c r="BD100" i="1" s="1"/>
  <c r="E80" i="35"/>
  <c r="P134" i="35"/>
  <c r="BK168" i="35"/>
  <c r="J168" i="35" s="1"/>
  <c r="J70" i="35" s="1"/>
  <c r="F37" i="35"/>
  <c r="BB103" i="1" s="1"/>
  <c r="BB102" i="1" s="1"/>
  <c r="AX102" i="1" s="1"/>
  <c r="J55" i="36"/>
  <c r="F37" i="36"/>
  <c r="BD104" i="1" s="1"/>
  <c r="E48" i="37"/>
  <c r="F55" i="37"/>
  <c r="J54" i="37"/>
  <c r="BK295" i="21"/>
  <c r="J295" i="21" s="1"/>
  <c r="J75" i="21" s="1"/>
  <c r="T82" i="2"/>
  <c r="E48" i="10"/>
  <c r="E73" i="10"/>
  <c r="F37" i="7"/>
  <c r="BD60" i="1" s="1"/>
  <c r="J55" i="10"/>
  <c r="J80" i="10"/>
  <c r="F36" i="3"/>
  <c r="BC56" i="1" s="1"/>
  <c r="F54" i="4"/>
  <c r="F37" i="4"/>
  <c r="BD57" i="1" s="1"/>
  <c r="J81" i="5"/>
  <c r="F36" i="5"/>
  <c r="BC58" i="1" s="1"/>
  <c r="F35" i="5"/>
  <c r="BB58" i="1" s="1"/>
  <c r="R85" i="6"/>
  <c r="R84" i="6" s="1"/>
  <c r="R83" i="6" s="1"/>
  <c r="F35" i="8"/>
  <c r="BB61" i="1" s="1"/>
  <c r="R91" i="9"/>
  <c r="R90" i="9" s="1"/>
  <c r="R89" i="9" s="1"/>
  <c r="R88" i="9" s="1"/>
  <c r="T283" i="9"/>
  <c r="BK89" i="11"/>
  <c r="T90" i="11"/>
  <c r="T89" i="11" s="1"/>
  <c r="J82" i="12"/>
  <c r="J55" i="12"/>
  <c r="F37" i="12"/>
  <c r="BD65" i="1" s="1"/>
  <c r="J52" i="13"/>
  <c r="J79" i="13"/>
  <c r="F37" i="13"/>
  <c r="BD66" i="1" s="1"/>
  <c r="R88" i="14"/>
  <c r="J52" i="15"/>
  <c r="J79" i="15"/>
  <c r="T88" i="15"/>
  <c r="R88" i="16"/>
  <c r="R87" i="16" s="1"/>
  <c r="R86" i="16" s="1"/>
  <c r="R85" i="16" s="1"/>
  <c r="J179" i="17"/>
  <c r="J65" i="17" s="1"/>
  <c r="BK178" i="17"/>
  <c r="J178" i="17" s="1"/>
  <c r="J64" i="17" s="1"/>
  <c r="J52" i="2"/>
  <c r="F36" i="2"/>
  <c r="BC55" i="1" s="1"/>
  <c r="J54" i="5"/>
  <c r="P89" i="5"/>
  <c r="P88" i="5" s="1"/>
  <c r="P87" i="5" s="1"/>
  <c r="AU58" i="1" s="1"/>
  <c r="J55" i="6"/>
  <c r="F37" i="6"/>
  <c r="BD59" i="1" s="1"/>
  <c r="BK195" i="7"/>
  <c r="J195" i="7" s="1"/>
  <c r="J63" i="7" s="1"/>
  <c r="R195" i="7"/>
  <c r="R89" i="7" s="1"/>
  <c r="R248" i="7"/>
  <c r="R247" i="7" s="1"/>
  <c r="P85" i="8"/>
  <c r="P84" i="8" s="1"/>
  <c r="P83" i="8" s="1"/>
  <c r="AU61" i="1" s="1"/>
  <c r="F34" i="8"/>
  <c r="BA61" i="1" s="1"/>
  <c r="T91" i="9"/>
  <c r="F37" i="11"/>
  <c r="BD64" i="1" s="1"/>
  <c r="J54" i="12"/>
  <c r="J81" i="12"/>
  <c r="P88" i="12"/>
  <c r="P87" i="12" s="1"/>
  <c r="BK97" i="12"/>
  <c r="J97" i="12" s="1"/>
  <c r="J63" i="12" s="1"/>
  <c r="T97" i="12"/>
  <c r="J33" i="13"/>
  <c r="AV66" i="1" s="1"/>
  <c r="F35" i="13"/>
  <c r="BB66" i="1" s="1"/>
  <c r="F33" i="14"/>
  <c r="AZ67" i="1" s="1"/>
  <c r="P107" i="14"/>
  <c r="P87" i="14" s="1"/>
  <c r="P86" i="14" s="1"/>
  <c r="P85" i="14" s="1"/>
  <c r="AU67" i="1" s="1"/>
  <c r="F37" i="15"/>
  <c r="BD68" i="1" s="1"/>
  <c r="T88" i="16"/>
  <c r="J33" i="19"/>
  <c r="AV72" i="1" s="1"/>
  <c r="T87" i="12"/>
  <c r="T86" i="12" s="1"/>
  <c r="T85" i="12" s="1"/>
  <c r="R82" i="2"/>
  <c r="F35" i="4"/>
  <c r="BB57" i="1" s="1"/>
  <c r="J33" i="5"/>
  <c r="AV58" i="1" s="1"/>
  <c r="F34" i="2"/>
  <c r="BA55" i="1" s="1"/>
  <c r="BK225" i="3"/>
  <c r="J225" i="3" s="1"/>
  <c r="J63" i="3" s="1"/>
  <c r="R225" i="3"/>
  <c r="P86" i="4"/>
  <c r="P85" i="4" s="1"/>
  <c r="P84" i="4" s="1"/>
  <c r="P83" i="4" s="1"/>
  <c r="AU57" i="1" s="1"/>
  <c r="J55" i="5"/>
  <c r="F34" i="5"/>
  <c r="BA58" i="1" s="1"/>
  <c r="BK217" i="5"/>
  <c r="J217" i="5" s="1"/>
  <c r="J63" i="5" s="1"/>
  <c r="R217" i="5"/>
  <c r="R89" i="5" s="1"/>
  <c r="R88" i="5" s="1"/>
  <c r="R87" i="5" s="1"/>
  <c r="BK86" i="6"/>
  <c r="J86" i="6" s="1"/>
  <c r="J62" i="6" s="1"/>
  <c r="F35" i="6"/>
  <c r="BB59" i="1" s="1"/>
  <c r="J81" i="7"/>
  <c r="F36" i="7"/>
  <c r="BC60" i="1" s="1"/>
  <c r="BK90" i="7"/>
  <c r="BK91" i="9"/>
  <c r="J91" i="9" s="1"/>
  <c r="J62" i="9" s="1"/>
  <c r="P283" i="9"/>
  <c r="F35" i="11"/>
  <c r="BB64" i="1" s="1"/>
  <c r="R87" i="12"/>
  <c r="R86" i="12" s="1"/>
  <c r="R85" i="12" s="1"/>
  <c r="F36" i="13"/>
  <c r="BC66" i="1" s="1"/>
  <c r="BK88" i="14"/>
  <c r="F34" i="14"/>
  <c r="BA67" i="1" s="1"/>
  <c r="F37" i="14"/>
  <c r="BD67" i="1" s="1"/>
  <c r="F35" i="15"/>
  <c r="BB68" i="1" s="1"/>
  <c r="BK86" i="10"/>
  <c r="BK85" i="10" s="1"/>
  <c r="J34" i="12"/>
  <c r="AW65" i="1" s="1"/>
  <c r="F35" i="14"/>
  <c r="BB67" i="1" s="1"/>
  <c r="F35" i="16"/>
  <c r="BB69" i="1" s="1"/>
  <c r="R126" i="18"/>
  <c r="J79" i="19"/>
  <c r="R88" i="19"/>
  <c r="P203" i="16"/>
  <c r="P202" i="16" s="1"/>
  <c r="J55" i="17"/>
  <c r="T126" i="18"/>
  <c r="T87" i="18" s="1"/>
  <c r="T87" i="19"/>
  <c r="T149" i="19"/>
  <c r="R161" i="20"/>
  <c r="R160" i="20" s="1"/>
  <c r="F59" i="21"/>
  <c r="F38" i="21"/>
  <c r="BC75" i="1" s="1"/>
  <c r="BC74" i="1" s="1"/>
  <c r="AY74" i="1" s="1"/>
  <c r="T178" i="21"/>
  <c r="T102" i="21" s="1"/>
  <c r="R231" i="21"/>
  <c r="P105" i="22"/>
  <c r="BK124" i="22"/>
  <c r="J124" i="22" s="1"/>
  <c r="J67" i="22" s="1"/>
  <c r="T183" i="24"/>
  <c r="P183" i="24"/>
  <c r="P213" i="24"/>
  <c r="R155" i="25"/>
  <c r="T154" i="26"/>
  <c r="F37" i="29"/>
  <c r="BB91" i="1" s="1"/>
  <c r="BB90" i="1" s="1"/>
  <c r="AX90" i="1" s="1"/>
  <c r="J55" i="11"/>
  <c r="J34" i="11"/>
  <c r="AW64" i="1" s="1"/>
  <c r="F55" i="12"/>
  <c r="E48" i="13"/>
  <c r="F55" i="13"/>
  <c r="J54" i="13"/>
  <c r="F34" i="13"/>
  <c r="BA66" i="1" s="1"/>
  <c r="P88" i="14"/>
  <c r="R107" i="14"/>
  <c r="J33" i="14"/>
  <c r="AV67" i="1" s="1"/>
  <c r="J55" i="15"/>
  <c r="J34" i="15"/>
  <c r="AW68" i="1" s="1"/>
  <c r="P141" i="15"/>
  <c r="P87" i="15" s="1"/>
  <c r="R165" i="15"/>
  <c r="R164" i="15" s="1"/>
  <c r="F34" i="16"/>
  <c r="BA69" i="1" s="1"/>
  <c r="T172" i="16"/>
  <c r="T87" i="16" s="1"/>
  <c r="T203" i="16"/>
  <c r="T202" i="16" s="1"/>
  <c r="F36" i="17"/>
  <c r="BC70" i="1" s="1"/>
  <c r="J79" i="18"/>
  <c r="BK126" i="18"/>
  <c r="J126" i="18" s="1"/>
  <c r="J63" i="18" s="1"/>
  <c r="T145" i="18"/>
  <c r="T144" i="18" s="1"/>
  <c r="F36" i="19"/>
  <c r="BC72" i="1" s="1"/>
  <c r="J36" i="21"/>
  <c r="AW75" i="1" s="1"/>
  <c r="P178" i="21"/>
  <c r="P102" i="21" s="1"/>
  <c r="T93" i="22"/>
  <c r="T92" i="22" s="1"/>
  <c r="F37" i="23"/>
  <c r="BB79" i="1" s="1"/>
  <c r="BB78" i="1" s="1"/>
  <c r="AX78" i="1" s="1"/>
  <c r="R302" i="23"/>
  <c r="F39" i="26"/>
  <c r="BD85" i="1" s="1"/>
  <c r="BD84" i="1" s="1"/>
  <c r="P154" i="26"/>
  <c r="E50" i="28"/>
  <c r="E83" i="28"/>
  <c r="F80" i="10"/>
  <c r="J54" i="10"/>
  <c r="F37" i="10"/>
  <c r="BD63" i="1" s="1"/>
  <c r="J81" i="11"/>
  <c r="R90" i="11"/>
  <c r="R89" i="11" s="1"/>
  <c r="R88" i="11" s="1"/>
  <c r="R87" i="11" s="1"/>
  <c r="E75" i="12"/>
  <c r="F36" i="12"/>
  <c r="BC65" i="1" s="1"/>
  <c r="R88" i="13"/>
  <c r="J34" i="14"/>
  <c r="AW67" i="1" s="1"/>
  <c r="T107" i="14"/>
  <c r="T87" i="14" s="1"/>
  <c r="T86" i="14" s="1"/>
  <c r="T85" i="14" s="1"/>
  <c r="P130" i="14"/>
  <c r="P129" i="14" s="1"/>
  <c r="R88" i="15"/>
  <c r="T165" i="15"/>
  <c r="T164" i="15" s="1"/>
  <c r="BK165" i="15"/>
  <c r="T179" i="17"/>
  <c r="T178" i="17" s="1"/>
  <c r="P167" i="19"/>
  <c r="P166" i="19" s="1"/>
  <c r="J79" i="20"/>
  <c r="BK103" i="21"/>
  <c r="J103" i="21" s="1"/>
  <c r="J65" i="21" s="1"/>
  <c r="T276" i="21"/>
  <c r="F35" i="22"/>
  <c r="AZ77" i="1" s="1"/>
  <c r="AZ76" i="1" s="1"/>
  <c r="AV76" i="1" s="1"/>
  <c r="R94" i="22"/>
  <c r="T105" i="22"/>
  <c r="P139" i="22"/>
  <c r="T155" i="22"/>
  <c r="F99" i="23"/>
  <c r="F59" i="23"/>
  <c r="P148" i="23"/>
  <c r="R183" i="24"/>
  <c r="F93" i="25"/>
  <c r="F59" i="25"/>
  <c r="P303" i="26"/>
  <c r="P302" i="26" s="1"/>
  <c r="P96" i="27"/>
  <c r="P219" i="21"/>
  <c r="BK276" i="21"/>
  <c r="J276" i="21" s="1"/>
  <c r="J72" i="21" s="1"/>
  <c r="BK155" i="22"/>
  <c r="J155" i="22" s="1"/>
  <c r="J69" i="22" s="1"/>
  <c r="BK104" i="23"/>
  <c r="T104" i="23"/>
  <c r="T103" i="23" s="1"/>
  <c r="F38" i="23"/>
  <c r="BC79" i="1" s="1"/>
  <c r="BC78" i="1" s="1"/>
  <c r="AY78" i="1" s="1"/>
  <c r="BK140" i="23"/>
  <c r="J140" i="23" s="1"/>
  <c r="J66" i="23" s="1"/>
  <c r="R140" i="23"/>
  <c r="BK217" i="23"/>
  <c r="J217" i="23" s="1"/>
  <c r="J70" i="23" s="1"/>
  <c r="F37" i="24"/>
  <c r="BB81" i="1" s="1"/>
  <c r="BB80" i="1" s="1"/>
  <c r="AX80" i="1" s="1"/>
  <c r="F39" i="24"/>
  <c r="BD81" i="1" s="1"/>
  <c r="BD80" i="1" s="1"/>
  <c r="BK183" i="24"/>
  <c r="J183" i="24" s="1"/>
  <c r="J68" i="24" s="1"/>
  <c r="T213" i="24"/>
  <c r="T98" i="25"/>
  <c r="T97" i="25" s="1"/>
  <c r="E50" i="26"/>
  <c r="E87" i="26"/>
  <c r="F59" i="26"/>
  <c r="F37" i="26"/>
  <c r="BB85" i="1" s="1"/>
  <c r="BB84" i="1" s="1"/>
  <c r="AX84" i="1" s="1"/>
  <c r="P177" i="26"/>
  <c r="P224" i="26"/>
  <c r="P285" i="26"/>
  <c r="R303" i="26"/>
  <c r="R302" i="26" s="1"/>
  <c r="T96" i="27"/>
  <c r="F39" i="27"/>
  <c r="BD87" i="1" s="1"/>
  <c r="BD86" i="1" s="1"/>
  <c r="F37" i="27"/>
  <c r="BB87" i="1" s="1"/>
  <c r="BB86" i="1" s="1"/>
  <c r="AX86" i="1" s="1"/>
  <c r="BK134" i="27"/>
  <c r="J134" i="27" s="1"/>
  <c r="J68" i="27" s="1"/>
  <c r="R134" i="27"/>
  <c r="F38" i="28"/>
  <c r="BC89" i="1" s="1"/>
  <c r="BC88" i="1" s="1"/>
  <c r="AY88" i="1" s="1"/>
  <c r="BK212" i="28"/>
  <c r="J212" i="28" s="1"/>
  <c r="J70" i="28" s="1"/>
  <c r="J84" i="29"/>
  <c r="J56" i="29"/>
  <c r="P276" i="21"/>
  <c r="T295" i="21"/>
  <c r="T331" i="21"/>
  <c r="P331" i="21"/>
  <c r="T339" i="21"/>
  <c r="T338" i="21" s="1"/>
  <c r="P338" i="21"/>
  <c r="P104" i="23"/>
  <c r="F36" i="23"/>
  <c r="BA79" i="1" s="1"/>
  <c r="BA78" i="1" s="1"/>
  <c r="AW78" i="1" s="1"/>
  <c r="BK320" i="23"/>
  <c r="J320" i="23" s="1"/>
  <c r="J76" i="23" s="1"/>
  <c r="E85" i="24"/>
  <c r="E50" i="24"/>
  <c r="BK99" i="24"/>
  <c r="F38" i="24"/>
  <c r="BC81" i="1" s="1"/>
  <c r="BC80" i="1" s="1"/>
  <c r="AY80" i="1" s="1"/>
  <c r="T245" i="24"/>
  <c r="P98" i="25"/>
  <c r="P97" i="25" s="1"/>
  <c r="F36" i="25"/>
  <c r="BA83" i="1" s="1"/>
  <c r="BA82" i="1" s="1"/>
  <c r="AW82" i="1" s="1"/>
  <c r="BK178" i="25"/>
  <c r="J178" i="25" s="1"/>
  <c r="J69" i="25" s="1"/>
  <c r="J35" i="26"/>
  <c r="AV85" i="1" s="1"/>
  <c r="F38" i="26"/>
  <c r="BC85" i="1" s="1"/>
  <c r="BC84" i="1" s="1"/>
  <c r="AY84" i="1" s="1"/>
  <c r="BK177" i="26"/>
  <c r="J177" i="26" s="1"/>
  <c r="J67" i="26" s="1"/>
  <c r="R177" i="26"/>
  <c r="T149" i="28"/>
  <c r="P149" i="28"/>
  <c r="T231" i="21"/>
  <c r="R276" i="21"/>
  <c r="P295" i="21"/>
  <c r="P294" i="21" s="1"/>
  <c r="F38" i="22"/>
  <c r="BC77" i="1" s="1"/>
  <c r="BC76" i="1" s="1"/>
  <c r="AY76" i="1" s="1"/>
  <c r="E50" i="23"/>
  <c r="E90" i="23"/>
  <c r="P140" i="23"/>
  <c r="BK148" i="23"/>
  <c r="J148" i="23" s="1"/>
  <c r="J67" i="23" s="1"/>
  <c r="R148" i="23"/>
  <c r="P320" i="23"/>
  <c r="P319" i="23" s="1"/>
  <c r="P98" i="24"/>
  <c r="P97" i="24" s="1"/>
  <c r="AU81" i="1" s="1"/>
  <c r="AU80" i="1" s="1"/>
  <c r="E50" i="25"/>
  <c r="E84" i="25"/>
  <c r="F37" i="25"/>
  <c r="BB83" i="1" s="1"/>
  <c r="BB82" i="1" s="1"/>
  <c r="AX82" i="1" s="1"/>
  <c r="T101" i="26"/>
  <c r="F39" i="28"/>
  <c r="BD89" i="1" s="1"/>
  <c r="BD88" i="1" s="1"/>
  <c r="P166" i="28"/>
  <c r="P205" i="28"/>
  <c r="BK200" i="33"/>
  <c r="J200" i="33" s="1"/>
  <c r="J67" i="33" s="1"/>
  <c r="P96" i="30"/>
  <c r="F36" i="30"/>
  <c r="BA93" i="1" s="1"/>
  <c r="BA92" i="1" s="1"/>
  <c r="AW92" i="1" s="1"/>
  <c r="F39" i="30"/>
  <c r="BD93" i="1" s="1"/>
  <c r="BD92" i="1" s="1"/>
  <c r="P203" i="30"/>
  <c r="F59" i="31"/>
  <c r="F91" i="31"/>
  <c r="R96" i="31"/>
  <c r="F38" i="31"/>
  <c r="BC95" i="1" s="1"/>
  <c r="BC94" i="1" s="1"/>
  <c r="AY94" i="1" s="1"/>
  <c r="R210" i="31"/>
  <c r="P96" i="32"/>
  <c r="F36" i="32"/>
  <c r="BA97" i="1" s="1"/>
  <c r="BA96" i="1" s="1"/>
  <c r="AW96" i="1" s="1"/>
  <c r="F39" i="32"/>
  <c r="BD97" i="1" s="1"/>
  <c r="BD96" i="1" s="1"/>
  <c r="BK209" i="32"/>
  <c r="J209" i="32" s="1"/>
  <c r="J70" i="32" s="1"/>
  <c r="T209" i="32"/>
  <c r="P209" i="32"/>
  <c r="F35" i="33"/>
  <c r="AZ99" i="1" s="1"/>
  <c r="AZ98" i="1" s="1"/>
  <c r="AV98" i="1" s="1"/>
  <c r="T179" i="33"/>
  <c r="T250" i="33"/>
  <c r="T278" i="33"/>
  <c r="P320" i="33"/>
  <c r="P319" i="33" s="1"/>
  <c r="T100" i="34"/>
  <c r="T170" i="34"/>
  <c r="P170" i="34"/>
  <c r="BK226" i="23"/>
  <c r="J226" i="23" s="1"/>
  <c r="J71" i="23" s="1"/>
  <c r="R226" i="23"/>
  <c r="R367" i="23"/>
  <c r="R366" i="23" s="1"/>
  <c r="J36" i="24"/>
  <c r="AW81" i="1" s="1"/>
  <c r="R99" i="24"/>
  <c r="BK140" i="24"/>
  <c r="J140" i="24" s="1"/>
  <c r="J67" i="24" s="1"/>
  <c r="R140" i="24"/>
  <c r="BK98" i="25"/>
  <c r="P234" i="25"/>
  <c r="P233" i="25" s="1"/>
  <c r="BK154" i="26"/>
  <c r="J154" i="26" s="1"/>
  <c r="J66" i="26" s="1"/>
  <c r="R154" i="26"/>
  <c r="BK303" i="26"/>
  <c r="T97" i="28"/>
  <c r="T166" i="28"/>
  <c r="F87" i="29"/>
  <c r="F59" i="29"/>
  <c r="BK150" i="29"/>
  <c r="J150" i="29" s="1"/>
  <c r="J68" i="29" s="1"/>
  <c r="T150" i="29"/>
  <c r="T91" i="29" s="1"/>
  <c r="T90" i="29" s="1"/>
  <c r="F39" i="29"/>
  <c r="BD91" i="1" s="1"/>
  <c r="BD90" i="1" s="1"/>
  <c r="P150" i="29"/>
  <c r="T165" i="30"/>
  <c r="BK203" i="30"/>
  <c r="J203" i="30" s="1"/>
  <c r="J69" i="30" s="1"/>
  <c r="T203" i="30"/>
  <c r="T96" i="31"/>
  <c r="R163" i="31"/>
  <c r="R200" i="31"/>
  <c r="T227" i="31"/>
  <c r="T226" i="31" s="1"/>
  <c r="P227" i="31"/>
  <c r="P226" i="31" s="1"/>
  <c r="T162" i="32"/>
  <c r="BK199" i="32"/>
  <c r="J199" i="32" s="1"/>
  <c r="J69" i="32" s="1"/>
  <c r="T199" i="32"/>
  <c r="P199" i="32"/>
  <c r="P179" i="33"/>
  <c r="P98" i="33" s="1"/>
  <c r="P97" i="33" s="1"/>
  <c r="AU99" i="1" s="1"/>
  <c r="AU98" i="1" s="1"/>
  <c r="BK236" i="33"/>
  <c r="J236" i="33" s="1"/>
  <c r="J69" i="33" s="1"/>
  <c r="P94" i="35"/>
  <c r="P85" i="36"/>
  <c r="P84" i="36" s="1"/>
  <c r="P83" i="36" s="1"/>
  <c r="P82" i="36" s="1"/>
  <c r="AU104" i="1" s="1"/>
  <c r="F35" i="36"/>
  <c r="BB104" i="1" s="1"/>
  <c r="P83" i="37"/>
  <c r="P82" i="37" s="1"/>
  <c r="P81" i="37" s="1"/>
  <c r="AU105" i="1" s="1"/>
  <c r="BK213" i="24"/>
  <c r="J213" i="24" s="1"/>
  <c r="J70" i="24" s="1"/>
  <c r="R213" i="24"/>
  <c r="BK245" i="24"/>
  <c r="J245" i="24" s="1"/>
  <c r="J72" i="24" s="1"/>
  <c r="R245" i="24"/>
  <c r="R263" i="24"/>
  <c r="R262" i="24" s="1"/>
  <c r="BK148" i="25"/>
  <c r="J148" i="25" s="1"/>
  <c r="J66" i="25" s="1"/>
  <c r="R226" i="25"/>
  <c r="BK224" i="26"/>
  <c r="J224" i="26" s="1"/>
  <c r="J70" i="26" s="1"/>
  <c r="BK96" i="27"/>
  <c r="T117" i="27"/>
  <c r="P134" i="27"/>
  <c r="BK156" i="27"/>
  <c r="J156" i="27" s="1"/>
  <c r="J69" i="27" s="1"/>
  <c r="R156" i="27"/>
  <c r="P97" i="28"/>
  <c r="F36" i="28"/>
  <c r="BA89" i="1" s="1"/>
  <c r="BA88" i="1" s="1"/>
  <c r="AW88" i="1" s="1"/>
  <c r="BK92" i="29"/>
  <c r="T92" i="29"/>
  <c r="P213" i="30"/>
  <c r="J36" i="31"/>
  <c r="AW95" i="1" s="1"/>
  <c r="BK227" i="31"/>
  <c r="J227" i="31" s="1"/>
  <c r="J72" i="31" s="1"/>
  <c r="R99" i="33"/>
  <c r="P226" i="33"/>
  <c r="F37" i="34"/>
  <c r="BB101" i="1" s="1"/>
  <c r="BB100" i="1" s="1"/>
  <c r="AX100" i="1" s="1"/>
  <c r="BK248" i="34"/>
  <c r="J248" i="34" s="1"/>
  <c r="J71" i="34" s="1"/>
  <c r="BK94" i="35"/>
  <c r="F36" i="36"/>
  <c r="BC104" i="1" s="1"/>
  <c r="J36" i="27"/>
  <c r="AW87" i="1" s="1"/>
  <c r="R96" i="27"/>
  <c r="R95" i="27" s="1"/>
  <c r="R94" i="27" s="1"/>
  <c r="BK117" i="27"/>
  <c r="J117" i="27" s="1"/>
  <c r="J67" i="27" s="1"/>
  <c r="R117" i="27"/>
  <c r="BK97" i="28"/>
  <c r="R267" i="28"/>
  <c r="R266" i="28" s="1"/>
  <c r="E78" i="29"/>
  <c r="P136" i="29"/>
  <c r="R142" i="29"/>
  <c r="R91" i="29" s="1"/>
  <c r="R90" i="29" s="1"/>
  <c r="R96" i="30"/>
  <c r="R95" i="30" s="1"/>
  <c r="R94" i="30" s="1"/>
  <c r="F37" i="30"/>
  <c r="BB93" i="1" s="1"/>
  <c r="BB92" i="1" s="1"/>
  <c r="AX92" i="1" s="1"/>
  <c r="R165" i="30"/>
  <c r="BK96" i="31"/>
  <c r="BK163" i="31"/>
  <c r="J163" i="31" s="1"/>
  <c r="J66" i="31" s="1"/>
  <c r="T163" i="31"/>
  <c r="P163" i="31"/>
  <c r="T186" i="31"/>
  <c r="T194" i="31"/>
  <c r="R96" i="32"/>
  <c r="F37" i="32"/>
  <c r="BB97" i="1" s="1"/>
  <c r="BB96" i="1" s="1"/>
  <c r="AX96" i="1" s="1"/>
  <c r="R162" i="32"/>
  <c r="BK320" i="33"/>
  <c r="R320" i="33"/>
  <c r="R319" i="33" s="1"/>
  <c r="F35" i="34"/>
  <c r="AZ101" i="1" s="1"/>
  <c r="AZ100" i="1" s="1"/>
  <c r="AV100" i="1" s="1"/>
  <c r="BK156" i="34"/>
  <c r="J156" i="34" s="1"/>
  <c r="J66" i="34" s="1"/>
  <c r="R156" i="34"/>
  <c r="J86" i="35"/>
  <c r="J56" i="35"/>
  <c r="P168" i="35"/>
  <c r="BK85" i="36"/>
  <c r="J85" i="36" s="1"/>
  <c r="J62" i="36" s="1"/>
  <c r="T85" i="36"/>
  <c r="T84" i="36" s="1"/>
  <c r="T83" i="36" s="1"/>
  <c r="T82" i="36" s="1"/>
  <c r="F34" i="37"/>
  <c r="BA105" i="1" s="1"/>
  <c r="BK166" i="28"/>
  <c r="J166" i="28" s="1"/>
  <c r="J67" i="28" s="1"/>
  <c r="R166" i="28"/>
  <c r="R96" i="28" s="1"/>
  <c r="R95" i="28" s="1"/>
  <c r="BK252" i="28"/>
  <c r="J252" i="28" s="1"/>
  <c r="J71" i="28" s="1"/>
  <c r="R252" i="28"/>
  <c r="BK267" i="28"/>
  <c r="F38" i="29"/>
  <c r="BC91" i="1" s="1"/>
  <c r="BC90" i="1" s="1"/>
  <c r="AY90" i="1" s="1"/>
  <c r="R150" i="29"/>
  <c r="T96" i="30"/>
  <c r="T95" i="30" s="1"/>
  <c r="T94" i="30" s="1"/>
  <c r="F38" i="30"/>
  <c r="BC93" i="1" s="1"/>
  <c r="BC92" i="1" s="1"/>
  <c r="AY92" i="1" s="1"/>
  <c r="BK188" i="30"/>
  <c r="J188" i="30" s="1"/>
  <c r="J67" i="30" s="1"/>
  <c r="R203" i="30"/>
  <c r="R213" i="30"/>
  <c r="BK231" i="30"/>
  <c r="T231" i="30"/>
  <c r="T230" i="30" s="1"/>
  <c r="P231" i="30"/>
  <c r="P230" i="30" s="1"/>
  <c r="P96" i="31"/>
  <c r="F36" i="31"/>
  <c r="BA95" i="1" s="1"/>
  <c r="BA94" i="1" s="1"/>
  <c r="AW94" i="1" s="1"/>
  <c r="F39" i="31"/>
  <c r="BD95" i="1" s="1"/>
  <c r="BD94" i="1" s="1"/>
  <c r="BK200" i="31"/>
  <c r="J200" i="31" s="1"/>
  <c r="J69" i="31" s="1"/>
  <c r="T200" i="31"/>
  <c r="P200" i="31"/>
  <c r="BK210" i="31"/>
  <c r="J210" i="31" s="1"/>
  <c r="J70" i="31" s="1"/>
  <c r="T210" i="31"/>
  <c r="P210" i="31"/>
  <c r="T96" i="32"/>
  <c r="T95" i="32" s="1"/>
  <c r="T94" i="32" s="1"/>
  <c r="F38" i="32"/>
  <c r="BC97" i="1" s="1"/>
  <c r="BC96" i="1" s="1"/>
  <c r="AY96" i="1" s="1"/>
  <c r="BK185" i="32"/>
  <c r="J185" i="32" s="1"/>
  <c r="J67" i="32" s="1"/>
  <c r="R199" i="32"/>
  <c r="R209" i="32"/>
  <c r="F38" i="33"/>
  <c r="BC99" i="1" s="1"/>
  <c r="BC98" i="1" s="1"/>
  <c r="AY98" i="1" s="1"/>
  <c r="BK250" i="33"/>
  <c r="J250" i="33" s="1"/>
  <c r="J70" i="33" s="1"/>
  <c r="R250" i="33"/>
  <c r="R98" i="33" s="1"/>
  <c r="R97" i="33" s="1"/>
  <c r="BK278" i="33"/>
  <c r="J278" i="33" s="1"/>
  <c r="J72" i="33" s="1"/>
  <c r="R278" i="33"/>
  <c r="BK100" i="34"/>
  <c r="R100" i="34"/>
  <c r="R248" i="34"/>
  <c r="F39" i="35"/>
  <c r="BD103" i="1" s="1"/>
  <c r="BD102" i="1" s="1"/>
  <c r="R150" i="35"/>
  <c r="J34" i="36"/>
  <c r="AW104" i="1" s="1"/>
  <c r="BK83" i="37"/>
  <c r="J83" i="37" s="1"/>
  <c r="J61" i="37" s="1"/>
  <c r="R83" i="37"/>
  <c r="R82" i="37" s="1"/>
  <c r="R81" i="37" s="1"/>
  <c r="F35" i="37"/>
  <c r="BB105" i="1" s="1"/>
  <c r="F37" i="37"/>
  <c r="BD105" i="1" s="1"/>
  <c r="BK190" i="34"/>
  <c r="J190" i="34" s="1"/>
  <c r="J68" i="34" s="1"/>
  <c r="R190" i="34"/>
  <c r="BK313" i="34"/>
  <c r="F59" i="35"/>
  <c r="F38" i="35"/>
  <c r="BC103" i="1" s="1"/>
  <c r="BC102" i="1" s="1"/>
  <c r="AY102" i="1" s="1"/>
  <c r="T150" i="35"/>
  <c r="R168" i="35"/>
  <c r="J76" i="36"/>
  <c r="R85" i="36"/>
  <c r="R84" i="36" s="1"/>
  <c r="R83" i="36" s="1"/>
  <c r="R82" i="36" s="1"/>
  <c r="BK170" i="34"/>
  <c r="J170" i="34" s="1"/>
  <c r="J67" i="34" s="1"/>
  <c r="R170" i="34"/>
  <c r="F36" i="35"/>
  <c r="BA103" i="1" s="1"/>
  <c r="BA102" i="1" s="1"/>
  <c r="AW102" i="1" s="1"/>
  <c r="T134" i="35"/>
  <c r="R141" i="35"/>
  <c r="R93" i="35" s="1"/>
  <c r="R92" i="35" s="1"/>
  <c r="BK150" i="35"/>
  <c r="J150" i="35" s="1"/>
  <c r="J69" i="35" s="1"/>
  <c r="T168" i="35"/>
  <c r="F35" i="3"/>
  <c r="BB56" i="1" s="1"/>
  <c r="BK87" i="17"/>
  <c r="J33" i="9"/>
  <c r="AV62" i="1" s="1"/>
  <c r="F33" i="7"/>
  <c r="AZ60" i="1" s="1"/>
  <c r="F54" i="2"/>
  <c r="F83" i="11"/>
  <c r="F81" i="17"/>
  <c r="F83" i="3"/>
  <c r="F81" i="20"/>
  <c r="F83" i="5"/>
  <c r="F83" i="7"/>
  <c r="F54" i="9"/>
  <c r="F81" i="13"/>
  <c r="F81" i="15"/>
  <c r="F81" i="18"/>
  <c r="F33" i="3"/>
  <c r="AZ56" i="1" s="1"/>
  <c r="BK90" i="3"/>
  <c r="J90" i="3" s="1"/>
  <c r="J62" i="3" s="1"/>
  <c r="J34" i="3"/>
  <c r="AW56" i="1" s="1"/>
  <c r="R85" i="4"/>
  <c r="R84" i="4" s="1"/>
  <c r="R83" i="4" s="1"/>
  <c r="J33" i="6"/>
  <c r="AV59" i="1" s="1"/>
  <c r="AT59" i="1" s="1"/>
  <c r="F33" i="6"/>
  <c r="AZ59" i="1" s="1"/>
  <c r="R85" i="8"/>
  <c r="R84" i="8" s="1"/>
  <c r="R83" i="8" s="1"/>
  <c r="J33" i="2"/>
  <c r="AV55" i="1" s="1"/>
  <c r="F33" i="2"/>
  <c r="AZ55" i="1" s="1"/>
  <c r="R89" i="3"/>
  <c r="R88" i="3" s="1"/>
  <c r="R87" i="3" s="1"/>
  <c r="J270" i="3"/>
  <c r="J67" i="3" s="1"/>
  <c r="BK269" i="3"/>
  <c r="J269" i="3" s="1"/>
  <c r="J66" i="3" s="1"/>
  <c r="F33" i="4"/>
  <c r="AZ57" i="1" s="1"/>
  <c r="J33" i="4"/>
  <c r="AV57" i="1" s="1"/>
  <c r="AT57" i="1" s="1"/>
  <c r="J277" i="5"/>
  <c r="J67" i="5" s="1"/>
  <c r="BK276" i="5"/>
  <c r="J276" i="5" s="1"/>
  <c r="J66" i="5" s="1"/>
  <c r="T85" i="6"/>
  <c r="T84" i="6" s="1"/>
  <c r="T83" i="6" s="1"/>
  <c r="J33" i="8"/>
  <c r="AV61" i="1" s="1"/>
  <c r="AT61" i="1" s="1"/>
  <c r="F33" i="8"/>
  <c r="AZ61" i="1" s="1"/>
  <c r="J89" i="2"/>
  <c r="J61" i="2" s="1"/>
  <c r="BK88" i="2"/>
  <c r="J88" i="2" s="1"/>
  <c r="J60" i="2" s="1"/>
  <c r="T88" i="3"/>
  <c r="T87" i="3" s="1"/>
  <c r="J86" i="4"/>
  <c r="J62" i="4" s="1"/>
  <c r="BK85" i="4"/>
  <c r="T85" i="4"/>
  <c r="T84" i="4" s="1"/>
  <c r="T83" i="4" s="1"/>
  <c r="T88" i="5"/>
  <c r="T87" i="5" s="1"/>
  <c r="P85" i="6"/>
  <c r="P84" i="6" s="1"/>
  <c r="P83" i="6" s="1"/>
  <c r="AU59" i="1" s="1"/>
  <c r="J254" i="7"/>
  <c r="J67" i="7" s="1"/>
  <c r="BK253" i="7"/>
  <c r="J253" i="7" s="1"/>
  <c r="J66" i="7" s="1"/>
  <c r="J86" i="8"/>
  <c r="J62" i="8" s="1"/>
  <c r="BK85" i="8"/>
  <c r="T85" i="8"/>
  <c r="T84" i="8" s="1"/>
  <c r="T83" i="8" s="1"/>
  <c r="J264" i="3"/>
  <c r="J65" i="3" s="1"/>
  <c r="BK263" i="3"/>
  <c r="J263" i="3" s="1"/>
  <c r="J64" i="3" s="1"/>
  <c r="J271" i="5"/>
  <c r="J65" i="5" s="1"/>
  <c r="BK270" i="5"/>
  <c r="J270" i="5" s="1"/>
  <c r="J64" i="5" s="1"/>
  <c r="BK89" i="7"/>
  <c r="J90" i="7"/>
  <c r="J62" i="7" s="1"/>
  <c r="F55" i="2"/>
  <c r="E77" i="3"/>
  <c r="F84" i="3"/>
  <c r="J33" i="3"/>
  <c r="AV56" i="1" s="1"/>
  <c r="F34" i="3"/>
  <c r="BA56" i="1" s="1"/>
  <c r="F33" i="5"/>
  <c r="AZ58" i="1" s="1"/>
  <c r="J34" i="5"/>
  <c r="AW58" i="1" s="1"/>
  <c r="J33" i="7"/>
  <c r="AV60" i="1" s="1"/>
  <c r="AT60" i="1" s="1"/>
  <c r="F34" i="7"/>
  <c r="BA60" i="1" s="1"/>
  <c r="F33" i="9"/>
  <c r="AZ62" i="1" s="1"/>
  <c r="J86" i="10"/>
  <c r="J62" i="10" s="1"/>
  <c r="J89" i="11"/>
  <c r="J61" i="11" s="1"/>
  <c r="J123" i="11"/>
  <c r="J65" i="11" s="1"/>
  <c r="BK122" i="11"/>
  <c r="J122" i="11" s="1"/>
  <c r="J64" i="11" s="1"/>
  <c r="F33" i="12"/>
  <c r="AZ65" i="1" s="1"/>
  <c r="P86" i="12"/>
  <c r="P85" i="12" s="1"/>
  <c r="AU65" i="1" s="1"/>
  <c r="F33" i="15"/>
  <c r="AZ68" i="1" s="1"/>
  <c r="J34" i="2"/>
  <c r="AW55" i="1" s="1"/>
  <c r="J54" i="4"/>
  <c r="E48" i="5"/>
  <c r="F55" i="5"/>
  <c r="J52" i="6"/>
  <c r="F54" i="6"/>
  <c r="J55" i="7"/>
  <c r="J52" i="8"/>
  <c r="F54" i="8"/>
  <c r="E48" i="9"/>
  <c r="F55" i="9"/>
  <c r="J292" i="9"/>
  <c r="J68" i="9" s="1"/>
  <c r="BK291" i="9"/>
  <c r="J291" i="9" s="1"/>
  <c r="J67" i="9" s="1"/>
  <c r="T88" i="11"/>
  <c r="T87" i="11" s="1"/>
  <c r="J128" i="11"/>
  <c r="J67" i="11" s="1"/>
  <c r="BK127" i="11"/>
  <c r="J127" i="11" s="1"/>
  <c r="J66" i="11" s="1"/>
  <c r="F33" i="16"/>
  <c r="AZ69" i="1" s="1"/>
  <c r="J33" i="16"/>
  <c r="AV69" i="1" s="1"/>
  <c r="J55" i="2"/>
  <c r="J34" i="9"/>
  <c r="AW62" i="1" s="1"/>
  <c r="F34" i="9"/>
  <c r="BA62" i="1" s="1"/>
  <c r="F36" i="9"/>
  <c r="BC62" i="1" s="1"/>
  <c r="R85" i="10"/>
  <c r="R84" i="10" s="1"/>
  <c r="R83" i="10" s="1"/>
  <c r="F33" i="11"/>
  <c r="AZ64" i="1" s="1"/>
  <c r="J165" i="15"/>
  <c r="J65" i="15" s="1"/>
  <c r="BK164" i="15"/>
  <c r="J164" i="15" s="1"/>
  <c r="J64" i="15" s="1"/>
  <c r="J33" i="10"/>
  <c r="AV63" i="1" s="1"/>
  <c r="AT63" i="1" s="1"/>
  <c r="F33" i="10"/>
  <c r="AZ63" i="1" s="1"/>
  <c r="J123" i="13"/>
  <c r="J65" i="13" s="1"/>
  <c r="BK122" i="13"/>
  <c r="J122" i="13" s="1"/>
  <c r="J64" i="13" s="1"/>
  <c r="J88" i="14"/>
  <c r="J62" i="14" s="1"/>
  <c r="BK87" i="14"/>
  <c r="E77" i="11"/>
  <c r="J33" i="11"/>
  <c r="AV64" i="1" s="1"/>
  <c r="AT64" i="1" s="1"/>
  <c r="J90" i="11"/>
  <c r="J62" i="11" s="1"/>
  <c r="F34" i="11"/>
  <c r="BA64" i="1" s="1"/>
  <c r="J79" i="12"/>
  <c r="F81" i="12"/>
  <c r="BK87" i="12"/>
  <c r="J82" i="13"/>
  <c r="F33" i="13"/>
  <c r="AZ66" i="1" s="1"/>
  <c r="J34" i="13"/>
  <c r="AW66" i="1" s="1"/>
  <c r="AT66" i="1" s="1"/>
  <c r="J55" i="14"/>
  <c r="J130" i="14"/>
  <c r="J65" i="14" s="1"/>
  <c r="E75" i="15"/>
  <c r="F82" i="15"/>
  <c r="J33" i="15"/>
  <c r="AV68" i="1" s="1"/>
  <c r="AT68" i="1" s="1"/>
  <c r="J88" i="15"/>
  <c r="J62" i="15" s="1"/>
  <c r="F34" i="15"/>
  <c r="BA68" i="1" s="1"/>
  <c r="J55" i="16"/>
  <c r="J33" i="18"/>
  <c r="AV71" i="1" s="1"/>
  <c r="R86" i="20"/>
  <c r="R85" i="20" s="1"/>
  <c r="BK160" i="20"/>
  <c r="J160" i="20" s="1"/>
  <c r="J64" i="20" s="1"/>
  <c r="J161" i="20"/>
  <c r="J65" i="20" s="1"/>
  <c r="J35" i="21"/>
  <c r="AV75" i="1" s="1"/>
  <c r="AT75" i="1" s="1"/>
  <c r="F35" i="21"/>
  <c r="AZ75" i="1" s="1"/>
  <c r="AZ74" i="1" s="1"/>
  <c r="AV74" i="1" s="1"/>
  <c r="R102" i="21"/>
  <c r="R101" i="21" s="1"/>
  <c r="J52" i="10"/>
  <c r="F54" i="10"/>
  <c r="J33" i="12"/>
  <c r="AV65" i="1" s="1"/>
  <c r="F34" i="12"/>
  <c r="BA65" i="1" s="1"/>
  <c r="BK87" i="13"/>
  <c r="J52" i="14"/>
  <c r="F54" i="14"/>
  <c r="J52" i="16"/>
  <c r="F54" i="16"/>
  <c r="J34" i="16"/>
  <c r="AW69" i="1" s="1"/>
  <c r="BK202" i="16"/>
  <c r="J202" i="16" s="1"/>
  <c r="J64" i="16" s="1"/>
  <c r="E48" i="17"/>
  <c r="F55" i="17"/>
  <c r="R87" i="18"/>
  <c r="R86" i="18" s="1"/>
  <c r="R85" i="18" s="1"/>
  <c r="F33" i="20"/>
  <c r="AZ73" i="1" s="1"/>
  <c r="P86" i="20"/>
  <c r="P85" i="20" s="1"/>
  <c r="AU73" i="1" s="1"/>
  <c r="BK338" i="21"/>
  <c r="J338" i="21" s="1"/>
  <c r="J77" i="21" s="1"/>
  <c r="J344" i="21"/>
  <c r="J79" i="21" s="1"/>
  <c r="F33" i="17"/>
  <c r="AZ70" i="1" s="1"/>
  <c r="J33" i="17"/>
  <c r="F34" i="17"/>
  <c r="BA70" i="1" s="1"/>
  <c r="J55" i="18"/>
  <c r="F33" i="19"/>
  <c r="AZ72" i="1" s="1"/>
  <c r="J34" i="19"/>
  <c r="AW72" i="1" s="1"/>
  <c r="AT72" i="1" s="1"/>
  <c r="BK166" i="19"/>
  <c r="J166" i="19" s="1"/>
  <c r="J64" i="19" s="1"/>
  <c r="E48" i="20"/>
  <c r="F55" i="20"/>
  <c r="BK87" i="20"/>
  <c r="BK94" i="22"/>
  <c r="J35" i="23"/>
  <c r="AV79" i="1" s="1"/>
  <c r="F35" i="23"/>
  <c r="AZ79" i="1" s="1"/>
  <c r="AZ78" i="1" s="1"/>
  <c r="AV78" i="1" s="1"/>
  <c r="AT78" i="1" s="1"/>
  <c r="BK319" i="23"/>
  <c r="J319" i="23" s="1"/>
  <c r="J75" i="23" s="1"/>
  <c r="J35" i="25"/>
  <c r="AV83" i="1" s="1"/>
  <c r="F35" i="25"/>
  <c r="AZ83" i="1" s="1"/>
  <c r="AZ82" i="1" s="1"/>
  <c r="AV82" i="1" s="1"/>
  <c r="AT82" i="1" s="1"/>
  <c r="R97" i="25"/>
  <c r="F33" i="18"/>
  <c r="AZ71" i="1" s="1"/>
  <c r="J34" i="18"/>
  <c r="AW71" i="1" s="1"/>
  <c r="BK144" i="18"/>
  <c r="J144" i="18" s="1"/>
  <c r="J64" i="18" s="1"/>
  <c r="E48" i="19"/>
  <c r="F55" i="19"/>
  <c r="BK87" i="19"/>
  <c r="J33" i="20"/>
  <c r="AV73" i="1" s="1"/>
  <c r="AT73" i="1" s="1"/>
  <c r="F34" i="20"/>
  <c r="BA73" i="1" s="1"/>
  <c r="F36" i="21"/>
  <c r="BA75" i="1" s="1"/>
  <c r="BA74" i="1" s="1"/>
  <c r="AW74" i="1" s="1"/>
  <c r="BK294" i="21"/>
  <c r="J294" i="21" s="1"/>
  <c r="J74" i="21" s="1"/>
  <c r="J35" i="22"/>
  <c r="AV77" i="1" s="1"/>
  <c r="AT77" i="1" s="1"/>
  <c r="J104" i="23"/>
  <c r="J65" i="23" s="1"/>
  <c r="J98" i="25"/>
  <c r="J65" i="25" s="1"/>
  <c r="BK97" i="25"/>
  <c r="BK87" i="18"/>
  <c r="J56" i="22"/>
  <c r="J36" i="22"/>
  <c r="AW77" i="1" s="1"/>
  <c r="F36" i="22"/>
  <c r="BA77" i="1" s="1"/>
  <c r="BA76" i="1" s="1"/>
  <c r="AW76" i="1" s="1"/>
  <c r="AT76" i="1" s="1"/>
  <c r="J367" i="23"/>
  <c r="J78" i="23" s="1"/>
  <c r="BK366" i="23"/>
  <c r="J366" i="23" s="1"/>
  <c r="J77" i="23" s="1"/>
  <c r="F35" i="24"/>
  <c r="AZ81" i="1" s="1"/>
  <c r="AZ80" i="1" s="1"/>
  <c r="AV80" i="1" s="1"/>
  <c r="J35" i="24"/>
  <c r="AV81" i="1" s="1"/>
  <c r="AT81" i="1" s="1"/>
  <c r="T96" i="25"/>
  <c r="J99" i="24"/>
  <c r="J65" i="24" s="1"/>
  <c r="J263" i="24"/>
  <c r="J75" i="24" s="1"/>
  <c r="BK262" i="24"/>
  <c r="J262" i="24" s="1"/>
  <c r="J74" i="24" s="1"/>
  <c r="J36" i="23"/>
  <c r="AW79" i="1" s="1"/>
  <c r="F36" i="24"/>
  <c r="BA81" i="1" s="1"/>
  <c r="BA80" i="1" s="1"/>
  <c r="AW80" i="1" s="1"/>
  <c r="J36" i="25"/>
  <c r="AW83" i="1" s="1"/>
  <c r="R234" i="25"/>
  <c r="R233" i="25" s="1"/>
  <c r="J262" i="25"/>
  <c r="J74" i="25" s="1"/>
  <c r="BK101" i="26"/>
  <c r="F36" i="26"/>
  <c r="BA85" i="1" s="1"/>
  <c r="BA84" i="1" s="1"/>
  <c r="AW84" i="1" s="1"/>
  <c r="J97" i="28"/>
  <c r="J65" i="28" s="1"/>
  <c r="BK96" i="28"/>
  <c r="J56" i="24"/>
  <c r="F59" i="24"/>
  <c r="F35" i="26"/>
  <c r="AZ85" i="1" s="1"/>
  <c r="AZ84" i="1" s="1"/>
  <c r="AV84" i="1" s="1"/>
  <c r="AT84" i="1" s="1"/>
  <c r="J303" i="26"/>
  <c r="J75" i="26" s="1"/>
  <c r="BK302" i="26"/>
  <c r="J302" i="26" s="1"/>
  <c r="J74" i="26" s="1"/>
  <c r="J328" i="26"/>
  <c r="J77" i="26" s="1"/>
  <c r="BK327" i="26"/>
  <c r="J327" i="26" s="1"/>
  <c r="J76" i="26" s="1"/>
  <c r="F35" i="27"/>
  <c r="AZ87" i="1" s="1"/>
  <c r="AZ86" i="1" s="1"/>
  <c r="AV86" i="1" s="1"/>
  <c r="J35" i="27"/>
  <c r="AV87" i="1" s="1"/>
  <c r="J267" i="28"/>
  <c r="J73" i="28" s="1"/>
  <c r="BK266" i="28"/>
  <c r="J266" i="28" s="1"/>
  <c r="J72" i="28" s="1"/>
  <c r="J234" i="25"/>
  <c r="J72" i="25" s="1"/>
  <c r="J96" i="27"/>
  <c r="J65" i="27" s="1"/>
  <c r="J35" i="29"/>
  <c r="AV91" i="1" s="1"/>
  <c r="F35" i="29"/>
  <c r="AZ91" i="1" s="1"/>
  <c r="AZ90" i="1" s="1"/>
  <c r="AV90" i="1" s="1"/>
  <c r="AT90" i="1" s="1"/>
  <c r="J35" i="28"/>
  <c r="AV89" i="1" s="1"/>
  <c r="F35" i="28"/>
  <c r="AZ89" i="1" s="1"/>
  <c r="AZ88" i="1" s="1"/>
  <c r="AV88" i="1" s="1"/>
  <c r="AT88" i="1" s="1"/>
  <c r="J92" i="29"/>
  <c r="J65" i="29" s="1"/>
  <c r="J36" i="26"/>
  <c r="AW85" i="1" s="1"/>
  <c r="F36" i="27"/>
  <c r="BA87" i="1" s="1"/>
  <c r="BA86" i="1" s="1"/>
  <c r="AW86" i="1" s="1"/>
  <c r="J36" i="28"/>
  <c r="AW89" i="1" s="1"/>
  <c r="J36" i="29"/>
  <c r="AW91" i="1" s="1"/>
  <c r="J35" i="30"/>
  <c r="AV93" i="1" s="1"/>
  <c r="AT93" i="1" s="1"/>
  <c r="J96" i="31"/>
  <c r="J65" i="31" s="1"/>
  <c r="J35" i="32"/>
  <c r="AV97" i="1" s="1"/>
  <c r="AT97" i="1" s="1"/>
  <c r="J56" i="27"/>
  <c r="F59" i="27"/>
  <c r="J231" i="30"/>
  <c r="J72" i="30" s="1"/>
  <c r="BK230" i="30"/>
  <c r="J230" i="30" s="1"/>
  <c r="J71" i="30" s="1"/>
  <c r="J35" i="31"/>
  <c r="AV95" i="1" s="1"/>
  <c r="AT95" i="1" s="1"/>
  <c r="R95" i="31"/>
  <c r="R94" i="31" s="1"/>
  <c r="J96" i="32"/>
  <c r="J65" i="32" s="1"/>
  <c r="BK95" i="32"/>
  <c r="F36" i="33"/>
  <c r="BA99" i="1" s="1"/>
  <c r="BA98" i="1" s="1"/>
  <c r="AW98" i="1" s="1"/>
  <c r="J36" i="33"/>
  <c r="AW99" i="1" s="1"/>
  <c r="J94" i="35"/>
  <c r="J65" i="35" s="1"/>
  <c r="BK93" i="35"/>
  <c r="F35" i="30"/>
  <c r="AZ93" i="1" s="1"/>
  <c r="AZ92" i="1" s="1"/>
  <c r="AV92" i="1" s="1"/>
  <c r="AT92" i="1" s="1"/>
  <c r="F35" i="31"/>
  <c r="AZ95" i="1" s="1"/>
  <c r="AZ94" i="1" s="1"/>
  <c r="AV94" i="1" s="1"/>
  <c r="F35" i="32"/>
  <c r="AZ97" i="1" s="1"/>
  <c r="AZ96" i="1" s="1"/>
  <c r="AV96" i="1" s="1"/>
  <c r="AT96" i="1" s="1"/>
  <c r="J320" i="33"/>
  <c r="J75" i="33" s="1"/>
  <c r="BK319" i="33"/>
  <c r="J319" i="33" s="1"/>
  <c r="J74" i="33" s="1"/>
  <c r="P93" i="35"/>
  <c r="P92" i="35" s="1"/>
  <c r="AU103" i="1" s="1"/>
  <c r="AU102" i="1" s="1"/>
  <c r="T93" i="35"/>
  <c r="T92" i="35" s="1"/>
  <c r="BK225" i="32"/>
  <c r="R225" i="32"/>
  <c r="R224" i="32" s="1"/>
  <c r="F59" i="33"/>
  <c r="F94" i="33"/>
  <c r="BK99" i="33"/>
  <c r="F38" i="34"/>
  <c r="BC101" i="1" s="1"/>
  <c r="BC100" i="1" s="1"/>
  <c r="AY100" i="1" s="1"/>
  <c r="J313" i="34"/>
  <c r="J74" i="34" s="1"/>
  <c r="BK312" i="34"/>
  <c r="J312" i="34" s="1"/>
  <c r="J73" i="34" s="1"/>
  <c r="J339" i="34"/>
  <c r="J76" i="34" s="1"/>
  <c r="BK338" i="34"/>
  <c r="J338" i="34" s="1"/>
  <c r="J75" i="34" s="1"/>
  <c r="J56" i="33"/>
  <c r="J35" i="33"/>
  <c r="AV99" i="1" s="1"/>
  <c r="J35" i="34"/>
  <c r="AV101" i="1" s="1"/>
  <c r="J100" i="34"/>
  <c r="J65" i="34" s="1"/>
  <c r="J36" i="34"/>
  <c r="AW101" i="1" s="1"/>
  <c r="J35" i="35"/>
  <c r="AV103" i="1" s="1"/>
  <c r="F35" i="35"/>
  <c r="AZ103" i="1" s="1"/>
  <c r="AZ102" i="1" s="1"/>
  <c r="AV102" i="1" s="1"/>
  <c r="J33" i="37"/>
  <c r="AV105" i="1" s="1"/>
  <c r="F33" i="37"/>
  <c r="AZ105" i="1" s="1"/>
  <c r="F36" i="34"/>
  <c r="BA101" i="1" s="1"/>
  <c r="BA100" i="1" s="1"/>
  <c r="AW100" i="1" s="1"/>
  <c r="J36" i="35"/>
  <c r="AW103" i="1" s="1"/>
  <c r="E48" i="36"/>
  <c r="F55" i="36"/>
  <c r="BK84" i="36"/>
  <c r="J34" i="37"/>
  <c r="AW105" i="1" s="1"/>
  <c r="J33" i="36"/>
  <c r="AV104" i="1" s="1"/>
  <c r="F34" i="36"/>
  <c r="BA104" i="1" s="1"/>
  <c r="J55" i="37"/>
  <c r="J52" i="37"/>
  <c r="F54" i="37"/>
  <c r="BK103" i="23" l="1"/>
  <c r="BK102" i="21"/>
  <c r="R103" i="23"/>
  <c r="R102" i="23" s="1"/>
  <c r="R87" i="13"/>
  <c r="R86" i="13" s="1"/>
  <c r="R85" i="13" s="1"/>
  <c r="AT94" i="1"/>
  <c r="AT87" i="1"/>
  <c r="BK283" i="9"/>
  <c r="J283" i="9" s="1"/>
  <c r="J64" i="9" s="1"/>
  <c r="BK247" i="7"/>
  <c r="J247" i="7" s="1"/>
  <c r="J64" i="7" s="1"/>
  <c r="BD54" i="1"/>
  <c r="W33" i="1" s="1"/>
  <c r="R99" i="34"/>
  <c r="R98" i="34" s="1"/>
  <c r="P96" i="28"/>
  <c r="P95" i="28" s="1"/>
  <c r="AU89" i="1" s="1"/>
  <c r="AU88" i="1" s="1"/>
  <c r="R87" i="15"/>
  <c r="R86" i="15" s="1"/>
  <c r="R85" i="15" s="1"/>
  <c r="R88" i="7"/>
  <c r="R87" i="7" s="1"/>
  <c r="P89" i="7"/>
  <c r="P88" i="7" s="1"/>
  <c r="P87" i="7" s="1"/>
  <c r="AU60" i="1" s="1"/>
  <c r="BK99" i="34"/>
  <c r="BK98" i="34" s="1"/>
  <c r="J98" i="34" s="1"/>
  <c r="BK95" i="27"/>
  <c r="BK95" i="30"/>
  <c r="AT102" i="1"/>
  <c r="R100" i="26"/>
  <c r="R99" i="26" s="1"/>
  <c r="T98" i="33"/>
  <c r="T97" i="33" s="1"/>
  <c r="T86" i="19"/>
  <c r="T85" i="19" s="1"/>
  <c r="P87" i="16"/>
  <c r="P86" i="16" s="1"/>
  <c r="P85" i="16" s="1"/>
  <c r="AU69" i="1" s="1"/>
  <c r="BK87" i="15"/>
  <c r="J87" i="15" s="1"/>
  <c r="J61" i="15" s="1"/>
  <c r="T89" i="7"/>
  <c r="T88" i="7" s="1"/>
  <c r="T87" i="7" s="1"/>
  <c r="AT85" i="1"/>
  <c r="BK85" i="6"/>
  <c r="P99" i="34"/>
  <c r="P98" i="34" s="1"/>
  <c r="AU101" i="1" s="1"/>
  <c r="AU100" i="1" s="1"/>
  <c r="P86" i="19"/>
  <c r="P85" i="19" s="1"/>
  <c r="AU72" i="1" s="1"/>
  <c r="T90" i="9"/>
  <c r="AT100" i="1"/>
  <c r="AT98" i="1"/>
  <c r="BK95" i="31"/>
  <c r="BK91" i="29"/>
  <c r="BK90" i="9"/>
  <c r="BK89" i="5"/>
  <c r="BK87" i="16"/>
  <c r="J87" i="16" s="1"/>
  <c r="J61" i="16" s="1"/>
  <c r="P93" i="22"/>
  <c r="P92" i="22" s="1"/>
  <c r="AU77" i="1" s="1"/>
  <c r="AU76" i="1" s="1"/>
  <c r="T86" i="17"/>
  <c r="T85" i="17" s="1"/>
  <c r="R87" i="19"/>
  <c r="R86" i="19" s="1"/>
  <c r="R85" i="19" s="1"/>
  <c r="P87" i="13"/>
  <c r="P86" i="13" s="1"/>
  <c r="P85" i="13" s="1"/>
  <c r="AU66" i="1" s="1"/>
  <c r="P87" i="19"/>
  <c r="P89" i="9"/>
  <c r="P88" i="9" s="1"/>
  <c r="AU62" i="1" s="1"/>
  <c r="AT99" i="1"/>
  <c r="BK226" i="31"/>
  <c r="J226" i="31" s="1"/>
  <c r="J71" i="31" s="1"/>
  <c r="BK98" i="24"/>
  <c r="AT58" i="1"/>
  <c r="P103" i="23"/>
  <c r="P102" i="23" s="1"/>
  <c r="AU79" i="1" s="1"/>
  <c r="AU78" i="1" s="1"/>
  <c r="P100" i="26"/>
  <c r="P99" i="26" s="1"/>
  <c r="AU85" i="1" s="1"/>
  <c r="AU84" i="1" s="1"/>
  <c r="P86" i="15"/>
  <c r="P85" i="15" s="1"/>
  <c r="AU68" i="1" s="1"/>
  <c r="BK114" i="12"/>
  <c r="J114" i="12" s="1"/>
  <c r="J64" i="12" s="1"/>
  <c r="J115" i="12"/>
  <c r="J65" i="12" s="1"/>
  <c r="T294" i="21"/>
  <c r="T101" i="21" s="1"/>
  <c r="P91" i="29"/>
  <c r="P90" i="29" s="1"/>
  <c r="AU91" i="1" s="1"/>
  <c r="AU90" i="1" s="1"/>
  <c r="T87" i="15"/>
  <c r="T86" i="15" s="1"/>
  <c r="T85" i="15" s="1"/>
  <c r="AT104" i="1"/>
  <c r="AT65" i="1"/>
  <c r="T100" i="26"/>
  <c r="T99" i="26" s="1"/>
  <c r="T98" i="24"/>
  <c r="T97" i="24" s="1"/>
  <c r="T102" i="23"/>
  <c r="R93" i="22"/>
  <c r="R92" i="22" s="1"/>
  <c r="T87" i="13"/>
  <c r="T86" i="13" s="1"/>
  <c r="T85" i="13" s="1"/>
  <c r="P86" i="17"/>
  <c r="P85" i="17" s="1"/>
  <c r="AU70" i="1" s="1"/>
  <c r="BK82" i="37"/>
  <c r="BB54" i="1"/>
  <c r="AX54" i="1" s="1"/>
  <c r="P95" i="31"/>
  <c r="P94" i="31" s="1"/>
  <c r="AU95" i="1" s="1"/>
  <c r="AU94" i="1" s="1"/>
  <c r="T95" i="31"/>
  <c r="T94" i="31" s="1"/>
  <c r="T86" i="18"/>
  <c r="T85" i="18" s="1"/>
  <c r="AT91" i="1"/>
  <c r="BK82" i="2"/>
  <c r="J82" i="2" s="1"/>
  <c r="J59" i="2" s="1"/>
  <c r="R95" i="32"/>
  <c r="R94" i="32" s="1"/>
  <c r="T86" i="16"/>
  <c r="T85" i="16" s="1"/>
  <c r="AT103" i="1"/>
  <c r="AT101" i="1"/>
  <c r="AT83" i="1"/>
  <c r="P101" i="21"/>
  <c r="AU75" i="1" s="1"/>
  <c r="AU74" i="1" s="1"/>
  <c r="P95" i="32"/>
  <c r="P94" i="32" s="1"/>
  <c r="AU97" i="1" s="1"/>
  <c r="AU96" i="1" s="1"/>
  <c r="P96" i="25"/>
  <c r="AU83" i="1" s="1"/>
  <c r="AU82" i="1" s="1"/>
  <c r="P95" i="27"/>
  <c r="P94" i="27" s="1"/>
  <c r="AU87" i="1" s="1"/>
  <c r="AU86" i="1" s="1"/>
  <c r="T96" i="28"/>
  <c r="T95" i="28" s="1"/>
  <c r="R98" i="24"/>
  <c r="R97" i="24" s="1"/>
  <c r="T99" i="34"/>
  <c r="T98" i="34" s="1"/>
  <c r="P95" i="30"/>
  <c r="P94" i="30" s="1"/>
  <c r="AU93" i="1" s="1"/>
  <c r="AU92" i="1" s="1"/>
  <c r="T95" i="27"/>
  <c r="T94" i="27" s="1"/>
  <c r="AT67" i="1"/>
  <c r="T89" i="9"/>
  <c r="T88" i="9" s="1"/>
  <c r="R87" i="14"/>
  <c r="R86" i="14" s="1"/>
  <c r="R85" i="14" s="1"/>
  <c r="J87" i="17"/>
  <c r="J61" i="17" s="1"/>
  <c r="BK86" i="17"/>
  <c r="BK86" i="16"/>
  <c r="BK85" i="16" s="1"/>
  <c r="J85" i="16" s="1"/>
  <c r="AT62" i="1"/>
  <c r="AT56" i="1"/>
  <c r="BK89" i="3"/>
  <c r="J89" i="3" s="1"/>
  <c r="J61" i="3" s="1"/>
  <c r="BK98" i="33"/>
  <c r="J99" i="33"/>
  <c r="J65" i="33" s="1"/>
  <c r="AT105" i="1"/>
  <c r="AT89" i="1"/>
  <c r="J103" i="23"/>
  <c r="J64" i="23" s="1"/>
  <c r="BK102" i="23"/>
  <c r="J102" i="23" s="1"/>
  <c r="BK93" i="22"/>
  <c r="J94" i="22"/>
  <c r="J65" i="22" s="1"/>
  <c r="AT74" i="1"/>
  <c r="J90" i="9"/>
  <c r="J61" i="9" s="1"/>
  <c r="BK88" i="5"/>
  <c r="J89" i="5"/>
  <c r="J61" i="5" s="1"/>
  <c r="BK88" i="11"/>
  <c r="J89" i="7"/>
  <c r="J61" i="7" s="1"/>
  <c r="BK88" i="7"/>
  <c r="J85" i="6"/>
  <c r="J61" i="6" s="1"/>
  <c r="BK84" i="6"/>
  <c r="AT55" i="1"/>
  <c r="J84" i="36"/>
  <c r="J61" i="36" s="1"/>
  <c r="BK83" i="36"/>
  <c r="J93" i="35"/>
  <c r="J64" i="35" s="1"/>
  <c r="BK92" i="35"/>
  <c r="J92" i="35" s="1"/>
  <c r="J95" i="31"/>
  <c r="J64" i="31" s="1"/>
  <c r="J91" i="29"/>
  <c r="J64" i="29" s="1"/>
  <c r="BK90" i="29"/>
  <c r="J90" i="29" s="1"/>
  <c r="AT86" i="1"/>
  <c r="J87" i="18"/>
  <c r="J61" i="18" s="1"/>
  <c r="BK86" i="18"/>
  <c r="R96" i="25"/>
  <c r="J87" i="20"/>
  <c r="J61" i="20" s="1"/>
  <c r="BK86" i="20"/>
  <c r="AV70" i="1"/>
  <c r="AT70" i="1" s="1"/>
  <c r="J102" i="21"/>
  <c r="J64" i="21" s="1"/>
  <c r="BK101" i="21"/>
  <c r="J101" i="21" s="1"/>
  <c r="AT71" i="1"/>
  <c r="J87" i="14"/>
  <c r="J61" i="14" s="1"/>
  <c r="BK86" i="14"/>
  <c r="AT69" i="1"/>
  <c r="BK224" i="32"/>
  <c r="J224" i="32" s="1"/>
  <c r="J71" i="32" s="1"/>
  <c r="J225" i="32"/>
  <c r="J72" i="32" s="1"/>
  <c r="J96" i="28"/>
  <c r="J64" i="28" s="1"/>
  <c r="BK95" i="28"/>
  <c r="J95" i="28" s="1"/>
  <c r="J101" i="26"/>
  <c r="J65" i="26" s="1"/>
  <c r="BK100" i="26"/>
  <c r="J98" i="24"/>
  <c r="J64" i="24" s="1"/>
  <c r="BK97" i="24"/>
  <c r="J97" i="24" s="1"/>
  <c r="AT80" i="1"/>
  <c r="J97" i="25"/>
  <c r="J64" i="25" s="1"/>
  <c r="BK96" i="25"/>
  <c r="J96" i="25" s="1"/>
  <c r="BK86" i="13"/>
  <c r="J87" i="13"/>
  <c r="J61" i="13" s="1"/>
  <c r="J87" i="12"/>
  <c r="J61" i="12" s="1"/>
  <c r="BK86" i="12"/>
  <c r="J85" i="10"/>
  <c r="J61" i="10" s="1"/>
  <c r="BK84" i="10"/>
  <c r="J85" i="8"/>
  <c r="J61" i="8" s="1"/>
  <c r="BK84" i="8"/>
  <c r="J85" i="4"/>
  <c r="J61" i="4" s="1"/>
  <c r="BK84" i="4"/>
  <c r="BC54" i="1"/>
  <c r="J82" i="37"/>
  <c r="J60" i="37" s="1"/>
  <c r="BK81" i="37"/>
  <c r="J81" i="37" s="1"/>
  <c r="J95" i="32"/>
  <c r="J64" i="32" s="1"/>
  <c r="J95" i="30"/>
  <c r="J64" i="30" s="1"/>
  <c r="BK94" i="30"/>
  <c r="J94" i="30" s="1"/>
  <c r="J95" i="27"/>
  <c r="J64" i="27" s="1"/>
  <c r="BK94" i="27"/>
  <c r="J94" i="27" s="1"/>
  <c r="BK86" i="19"/>
  <c r="J87" i="19"/>
  <c r="J61" i="19" s="1"/>
  <c r="AT79" i="1"/>
  <c r="BA54" i="1"/>
  <c r="AZ54" i="1"/>
  <c r="J99" i="34" l="1"/>
  <c r="J64" i="34" s="1"/>
  <c r="BK94" i="31"/>
  <c r="J94" i="31" s="1"/>
  <c r="BK89" i="9"/>
  <c r="BK86" i="15"/>
  <c r="J30" i="2"/>
  <c r="J39" i="2" s="1"/>
  <c r="W31" i="1"/>
  <c r="AU54" i="1"/>
  <c r="J86" i="16"/>
  <c r="J60" i="16" s="1"/>
  <c r="J86" i="17"/>
  <c r="J60" i="17" s="1"/>
  <c r="BK85" i="17"/>
  <c r="J85" i="17" s="1"/>
  <c r="BK88" i="3"/>
  <c r="J88" i="3" s="1"/>
  <c r="J60" i="3" s="1"/>
  <c r="J30" i="37"/>
  <c r="J59" i="37"/>
  <c r="BK99" i="26"/>
  <c r="J99" i="26" s="1"/>
  <c r="J100" i="26"/>
  <c r="J64" i="26" s="1"/>
  <c r="W29" i="1"/>
  <c r="AV54" i="1"/>
  <c r="J86" i="19"/>
  <c r="J60" i="19" s="1"/>
  <c r="BK85" i="19"/>
  <c r="J85" i="19" s="1"/>
  <c r="J84" i="8"/>
  <c r="J60" i="8" s="1"/>
  <c r="BK83" i="8"/>
  <c r="J83" i="8" s="1"/>
  <c r="J86" i="12"/>
  <c r="J60" i="12" s="1"/>
  <c r="BK85" i="12"/>
  <c r="J85" i="12" s="1"/>
  <c r="W30" i="1"/>
  <c r="AW54" i="1"/>
  <c r="AK30" i="1" s="1"/>
  <c r="J63" i="27"/>
  <c r="J32" i="27"/>
  <c r="BK94" i="32"/>
  <c r="J94" i="32" s="1"/>
  <c r="J86" i="13"/>
  <c r="J60" i="13" s="1"/>
  <c r="BK85" i="13"/>
  <c r="J85" i="13" s="1"/>
  <c r="J63" i="24"/>
  <c r="J32" i="24"/>
  <c r="J32" i="28"/>
  <c r="J63" i="28"/>
  <c r="BK87" i="3"/>
  <c r="J87" i="3" s="1"/>
  <c r="J86" i="14"/>
  <c r="J60" i="14" s="1"/>
  <c r="BK85" i="14"/>
  <c r="J85" i="14" s="1"/>
  <c r="BK87" i="11"/>
  <c r="J87" i="11" s="1"/>
  <c r="J88" i="11"/>
  <c r="J60" i="11" s="1"/>
  <c r="J89" i="9"/>
  <c r="J60" i="9" s="1"/>
  <c r="BK88" i="9"/>
  <c r="J88" i="9" s="1"/>
  <c r="J32" i="23"/>
  <c r="J63" i="23"/>
  <c r="J63" i="34"/>
  <c r="J32" i="34"/>
  <c r="BK85" i="15"/>
  <c r="J85" i="15" s="1"/>
  <c r="J86" i="15"/>
  <c r="J60" i="15" s="1"/>
  <c r="AY54" i="1"/>
  <c r="W32" i="1"/>
  <c r="J84" i="4"/>
  <c r="J60" i="4" s="1"/>
  <c r="BK83" i="4"/>
  <c r="J83" i="4" s="1"/>
  <c r="J84" i="10"/>
  <c r="J60" i="10" s="1"/>
  <c r="BK83" i="10"/>
  <c r="J83" i="10" s="1"/>
  <c r="J30" i="16"/>
  <c r="J59" i="16"/>
  <c r="J32" i="25"/>
  <c r="J63" i="25"/>
  <c r="J32" i="29"/>
  <c r="J63" i="29"/>
  <c r="J32" i="35"/>
  <c r="J63" i="35"/>
  <c r="J84" i="6"/>
  <c r="J60" i="6" s="1"/>
  <c r="BK83" i="6"/>
  <c r="J83" i="6" s="1"/>
  <c r="BK87" i="7"/>
  <c r="J87" i="7" s="1"/>
  <c r="J88" i="7"/>
  <c r="J60" i="7" s="1"/>
  <c r="J88" i="5"/>
  <c r="J60" i="5" s="1"/>
  <c r="BK87" i="5"/>
  <c r="J87" i="5" s="1"/>
  <c r="J32" i="30"/>
  <c r="J63" i="30"/>
  <c r="J86" i="18"/>
  <c r="J60" i="18" s="1"/>
  <c r="BK85" i="18"/>
  <c r="J85" i="18" s="1"/>
  <c r="J63" i="21"/>
  <c r="J32" i="21"/>
  <c r="J86" i="20"/>
  <c r="J60" i="20" s="1"/>
  <c r="BK85" i="20"/>
  <c r="J85" i="20" s="1"/>
  <c r="J32" i="31"/>
  <c r="J63" i="31"/>
  <c r="J83" i="36"/>
  <c r="J60" i="36" s="1"/>
  <c r="BK82" i="36"/>
  <c r="J82" i="36" s="1"/>
  <c r="J93" i="22"/>
  <c r="J64" i="22" s="1"/>
  <c r="BK92" i="22"/>
  <c r="J92" i="22" s="1"/>
  <c r="J98" i="33"/>
  <c r="J64" i="33" s="1"/>
  <c r="BK97" i="33"/>
  <c r="J97" i="33" s="1"/>
  <c r="AG55" i="1" l="1"/>
  <c r="AN55" i="1" s="1"/>
  <c r="J30" i="17"/>
  <c r="J59" i="17"/>
  <c r="J41" i="21"/>
  <c r="AG75" i="1"/>
  <c r="J30" i="10"/>
  <c r="J59" i="10"/>
  <c r="J59" i="9"/>
  <c r="J30" i="9"/>
  <c r="J41" i="24"/>
  <c r="AG81" i="1"/>
  <c r="J41" i="31"/>
  <c r="AG95" i="1"/>
  <c r="J41" i="30"/>
  <c r="AG93" i="1"/>
  <c r="J59" i="7"/>
  <c r="J30" i="7"/>
  <c r="J41" i="35"/>
  <c r="AG103" i="1"/>
  <c r="J41" i="25"/>
  <c r="AG83" i="1"/>
  <c r="J59" i="3"/>
  <c r="J30" i="3"/>
  <c r="J41" i="27"/>
  <c r="AG87" i="1"/>
  <c r="J59" i="12"/>
  <c r="J30" i="12"/>
  <c r="J59" i="19"/>
  <c r="J30" i="19"/>
  <c r="J63" i="22"/>
  <c r="J32" i="22"/>
  <c r="AG101" i="1"/>
  <c r="J41" i="34"/>
  <c r="J32" i="33"/>
  <c r="J63" i="33"/>
  <c r="J59" i="36"/>
  <c r="J30" i="36"/>
  <c r="J59" i="20"/>
  <c r="J30" i="20"/>
  <c r="J30" i="18"/>
  <c r="J59" i="18"/>
  <c r="J59" i="5"/>
  <c r="J30" i="5"/>
  <c r="J30" i="6"/>
  <c r="J59" i="6"/>
  <c r="J59" i="4"/>
  <c r="J30" i="4"/>
  <c r="J30" i="14"/>
  <c r="J59" i="14"/>
  <c r="J59" i="13"/>
  <c r="J30" i="13"/>
  <c r="J63" i="26"/>
  <c r="J32" i="26"/>
  <c r="J41" i="29"/>
  <c r="AG91" i="1"/>
  <c r="AG69" i="1"/>
  <c r="AN69" i="1" s="1"/>
  <c r="J39" i="16"/>
  <c r="J59" i="15"/>
  <c r="J30" i="15"/>
  <c r="J41" i="23"/>
  <c r="AG79" i="1"/>
  <c r="J59" i="11"/>
  <c r="J30" i="11"/>
  <c r="J41" i="28"/>
  <c r="AG89" i="1"/>
  <c r="J30" i="8"/>
  <c r="J59" i="8"/>
  <c r="AT54" i="1"/>
  <c r="AK29" i="1"/>
  <c r="J32" i="32"/>
  <c r="J63" i="32"/>
  <c r="AG105" i="1"/>
  <c r="AN105" i="1" s="1"/>
  <c r="J39" i="37"/>
  <c r="AG70" i="1" l="1"/>
  <c r="AN70" i="1" s="1"/>
  <c r="J39" i="17"/>
  <c r="AG64" i="1"/>
  <c r="AN64" i="1" s="1"/>
  <c r="J39" i="11"/>
  <c r="AG90" i="1"/>
  <c r="AN90" i="1" s="1"/>
  <c r="AN91" i="1"/>
  <c r="J39" i="4"/>
  <c r="AG57" i="1"/>
  <c r="AN57" i="1" s="1"/>
  <c r="J39" i="5"/>
  <c r="AG58" i="1"/>
  <c r="AN58" i="1" s="1"/>
  <c r="AG77" i="1"/>
  <c r="J41" i="22"/>
  <c r="AG56" i="1"/>
  <c r="AN56" i="1" s="1"/>
  <c r="J39" i="3"/>
  <c r="AG102" i="1"/>
  <c r="AN102" i="1" s="1"/>
  <c r="AN103" i="1"/>
  <c r="AG80" i="1"/>
  <c r="AN80" i="1" s="1"/>
  <c r="AN81" i="1"/>
  <c r="AG74" i="1"/>
  <c r="AN74" i="1" s="1"/>
  <c r="AN75" i="1"/>
  <c r="AG61" i="1"/>
  <c r="AN61" i="1" s="1"/>
  <c r="J39" i="8"/>
  <c r="AG88" i="1"/>
  <c r="AN88" i="1" s="1"/>
  <c r="AN89" i="1"/>
  <c r="AG78" i="1"/>
  <c r="AN78" i="1" s="1"/>
  <c r="AN79" i="1"/>
  <c r="AG85" i="1"/>
  <c r="J41" i="26"/>
  <c r="J39" i="36"/>
  <c r="AG104" i="1"/>
  <c r="AN104" i="1" s="1"/>
  <c r="J39" i="19"/>
  <c r="AG72" i="1"/>
  <c r="AN72" i="1" s="1"/>
  <c r="AG86" i="1"/>
  <c r="AN86" i="1" s="1"/>
  <c r="AN87" i="1"/>
  <c r="AG82" i="1"/>
  <c r="AN82" i="1" s="1"/>
  <c r="AN83" i="1"/>
  <c r="AG60" i="1"/>
  <c r="AN60" i="1" s="1"/>
  <c r="J39" i="7"/>
  <c r="AG94" i="1"/>
  <c r="AN94" i="1" s="1"/>
  <c r="AN95" i="1"/>
  <c r="AG67" i="1"/>
  <c r="AN67" i="1" s="1"/>
  <c r="J39" i="14"/>
  <c r="AG59" i="1"/>
  <c r="AN59" i="1" s="1"/>
  <c r="J39" i="6"/>
  <c r="AG71" i="1"/>
  <c r="AN71" i="1" s="1"/>
  <c r="J39" i="18"/>
  <c r="AN101" i="1"/>
  <c r="AG100" i="1"/>
  <c r="AN100" i="1" s="1"/>
  <c r="AG63" i="1"/>
  <c r="AN63" i="1" s="1"/>
  <c r="J39" i="10"/>
  <c r="AG68" i="1"/>
  <c r="AN68" i="1" s="1"/>
  <c r="J39" i="15"/>
  <c r="J39" i="13"/>
  <c r="AG66" i="1"/>
  <c r="AN66" i="1" s="1"/>
  <c r="J39" i="20"/>
  <c r="AG73" i="1"/>
  <c r="AN73" i="1" s="1"/>
  <c r="J39" i="12"/>
  <c r="AG65" i="1"/>
  <c r="AN65" i="1" s="1"/>
  <c r="AG92" i="1"/>
  <c r="AN92" i="1" s="1"/>
  <c r="AN93" i="1"/>
  <c r="J39" i="9"/>
  <c r="AG62" i="1"/>
  <c r="AN62" i="1" s="1"/>
  <c r="J41" i="32"/>
  <c r="AG97" i="1"/>
  <c r="J41" i="33"/>
  <c r="AG99" i="1"/>
  <c r="AG96" i="1" l="1"/>
  <c r="AN96" i="1" s="1"/>
  <c r="AN97" i="1"/>
  <c r="AG98" i="1"/>
  <c r="AN98" i="1" s="1"/>
  <c r="AN99" i="1"/>
  <c r="AG84" i="1"/>
  <c r="AN84" i="1" s="1"/>
  <c r="AN85" i="1"/>
  <c r="AG76" i="1"/>
  <c r="AN77" i="1"/>
  <c r="AN76" i="1" l="1"/>
  <c r="AG54" i="1"/>
  <c r="AK26" i="1" l="1"/>
  <c r="AK35" i="1" s="1"/>
  <c r="AN54" i="1"/>
</calcChain>
</file>

<file path=xl/sharedStrings.xml><?xml version="1.0" encoding="utf-8"?>
<sst xmlns="http://schemas.openxmlformats.org/spreadsheetml/2006/main" count="46989" uniqueCount="3871">
  <si>
    <t>Export Komplet</t>
  </si>
  <si>
    <t>VZ</t>
  </si>
  <si>
    <t>2.0</t>
  </si>
  <si>
    <t>ZAMOK</t>
  </si>
  <si>
    <t>False</t>
  </si>
  <si>
    <t>{8b91ade0-f658-4b5f-8a16-1575cccbb1bd}</t>
  </si>
  <si>
    <t>0,01</t>
  </si>
  <si>
    <t>21</t>
  </si>
  <si>
    <t>15</t>
  </si>
  <si>
    <t>REKAPITULACE STAVBY</t>
  </si>
  <si>
    <t>v ---  níže se nacházejí doplnkové a pomocné údaje k sestavám  --- v</t>
  </si>
  <si>
    <t>Návod na vyplnění</t>
  </si>
  <si>
    <t>0,001</t>
  </si>
  <si>
    <t>Kód:</t>
  </si>
  <si>
    <t>64019039</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</si>
  <si>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</si>
  <si>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</si>
  <si>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traťového úseku Železný Brod - Tanvald</t>
  </si>
  <si>
    <t>KSO:</t>
  </si>
  <si>
    <t/>
  </si>
  <si>
    <t>CC-CZ:</t>
  </si>
  <si>
    <t>Místo:</t>
  </si>
  <si>
    <t>Železný Brod - Tanvald</t>
  </si>
  <si>
    <t>Datum:</t>
  </si>
  <si>
    <t>11. 2. 2019</t>
  </si>
  <si>
    <t>Zadavatel:</t>
  </si>
  <si>
    <t>IČ:</t>
  </si>
  <si>
    <t>70994234</t>
  </si>
  <si>
    <t>DIČ:</t>
  </si>
  <si>
    <t>CZ70994234</t>
  </si>
  <si>
    <t>Uchazeč:</t>
  </si>
  <si>
    <t>Vyplň údaj</t>
  </si>
  <si>
    <t>Projektant:</t>
  </si>
  <si>
    <t>25292161</t>
  </si>
  <si>
    <t>Prodin a.s.</t>
  </si>
  <si>
    <t>CZ25292161</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</si>
  <si>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</si>
  <si>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</si>
  <si>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</si>
  <si>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</si>
  <si>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</si>
  <si>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</si>
  <si>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</si>
  <si>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</si>
  <si>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</si>
  <si>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</si>
  <si>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</si>
  <si>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</si>
  <si>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</si>
  <si>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</si>
  <si>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</si>
  <si>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</si>
  <si>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</si>
  <si>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</si>
  <si>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</si>
  <si>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</si>
  <si>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</si>
  <si>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</si>
  <si>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</si>
  <si>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</si>
  <si>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</si>
  <si>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</si>
  <si>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</si>
  <si>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</si>
  <si>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</si>
  <si>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</si>
  <si>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</si>
  <si>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</si>
  <si>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</si>
  <si>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</si>
  <si>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</si>
  <si>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</si>
  <si>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</si>
  <si>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</si>
  <si>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</si>
  <si>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</si>
  <si>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</si>
  <si>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</si>
  <si>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PS 01-01-01</t>
  </si>
  <si>
    <t>Úpravy zabezpečovacího zařízení</t>
  </si>
  <si>
    <t>STA</t>
  </si>
  <si>
    <t>1</t>
  </si>
  <si>
    <t>{2e48bfb0-61d6-4b5f-b124-b7fc98216322}</t>
  </si>
  <si>
    <t>2</t>
  </si>
  <si>
    <t>SO 01-10-01</t>
  </si>
  <si>
    <t>Železniční svršek km 0,148 - km 5,590</t>
  </si>
  <si>
    <t>{09a7ae61-2c41-4460-a31e-0a9c0453ead6}</t>
  </si>
  <si>
    <t>SO 01-10-01.1</t>
  </si>
  <si>
    <t>Náskedná úprava GPK a obnova BK v km 0,148 - km 5,590</t>
  </si>
  <si>
    <t>{62b0e46c-ea1c-404e-aa31-534155cd1abf}</t>
  </si>
  <si>
    <t>SO 01-10-02</t>
  </si>
  <si>
    <t>Železniční svršek km 5,590 - km 11,560</t>
  </si>
  <si>
    <t>{a6a585c0-9601-4d4d-8c75-68dfe7c53906}</t>
  </si>
  <si>
    <t>SO 01-10-02.1</t>
  </si>
  <si>
    <t>Následná úprava GPK a obnova BK v km 5,590 - km 11,560</t>
  </si>
  <si>
    <t>{dc7180a2-5f77-46ab-b2b1-d1568d2e0db4}</t>
  </si>
  <si>
    <t>SO 01-10-03</t>
  </si>
  <si>
    <t>Železniční svršek, km 11,560 - 13,149</t>
  </si>
  <si>
    <t>{51dcfd11-d90f-4f26-a20c-bcf4978c43c0}</t>
  </si>
  <si>
    <t>SO 01-10-03.1</t>
  </si>
  <si>
    <t>Následná úprava GPK a obnova BK v km 11,560 - 13,149</t>
  </si>
  <si>
    <t>{e60172b6-f20d-4cef-b49e-d6169a743353}</t>
  </si>
  <si>
    <t>SO 01-10-04</t>
  </si>
  <si>
    <t>Železniční svršek, km 13,149 - km 16,824</t>
  </si>
  <si>
    <t>{2782bf55-6279-4a88-9f0c-eeb9538f9355}</t>
  </si>
  <si>
    <t>SO 01-10-04.1</t>
  </si>
  <si>
    <t>Následná úprava GPK a obnova BK v km 13,149 - km 16,824</t>
  </si>
  <si>
    <t>{67694fd0-8e49-4f6d-bc01-79649ce5a1a4}</t>
  </si>
  <si>
    <t>SO 01-11-01</t>
  </si>
  <si>
    <t>Zastávka Spálov, nástupiště</t>
  </si>
  <si>
    <t>{0bc1b90f-e30a-49c5-bbe2-77450e0c8f69}</t>
  </si>
  <si>
    <t>SO 01-11-02</t>
  </si>
  <si>
    <t>Zastávka Jesenný, nástupiště</t>
  </si>
  <si>
    <t>{a8dc22b6-a0b8-4e8c-a579-acca1021ae11}</t>
  </si>
  <si>
    <t>SO 01-11-03</t>
  </si>
  <si>
    <t>Zastávka Návarov, nástupiště</t>
  </si>
  <si>
    <t>{00a152cf-264f-438b-b80a-c9126e2f88c3}</t>
  </si>
  <si>
    <t>SO 01-11-04</t>
  </si>
  <si>
    <t>ŽST Velké Hamry, nástupiště 1. a 2.</t>
  </si>
  <si>
    <t>{7d4840b9-0983-4988-82e1-1cbc9952fa67}</t>
  </si>
  <si>
    <t>SO 01-13-01</t>
  </si>
  <si>
    <t>Přejezd v ev. km  2,256</t>
  </si>
  <si>
    <t>{e7962ff1-868d-49fe-aacb-21f790e1d4e8}</t>
  </si>
  <si>
    <t>SO 01-13-02</t>
  </si>
  <si>
    <t>Přejezd v ev. km  12,223</t>
  </si>
  <si>
    <t>{2b87e243-ab4a-4fca-9022-6bf2c4c96a7f}</t>
  </si>
  <si>
    <t>SO 01-13-03</t>
  </si>
  <si>
    <t>Přejezd v ev. km  12,927</t>
  </si>
  <si>
    <t>{0a30ac42-1426-4113-9080-5540dc430d6f}</t>
  </si>
  <si>
    <t>SO 01-13-04</t>
  </si>
  <si>
    <t>Přejezd v ev. km  13,091</t>
  </si>
  <si>
    <t>{b66e837a-dfe1-4c91-a551-fc112e1c9d1f}</t>
  </si>
  <si>
    <t>SO 01-13-05</t>
  </si>
  <si>
    <t>Přejezd v ev. km  13,782</t>
  </si>
  <si>
    <t>{298c43e0-6f67-49ce-9484-f9b0145d8aa9}</t>
  </si>
  <si>
    <t>SO 01-13-06</t>
  </si>
  <si>
    <t>Přejezd v ev. km  14,410</t>
  </si>
  <si>
    <t>{a740d457-8746-46ec-adbc-f2ebea9a4acc}</t>
  </si>
  <si>
    <t>SO 01-20-01</t>
  </si>
  <si>
    <t>Železniční most v ev. km 1,224</t>
  </si>
  <si>
    <t>{4ab307b7-8f15-4bc1-b08d-61b1e8695ec1}</t>
  </si>
  <si>
    <t>3110-16-074-01/01</t>
  </si>
  <si>
    <t>Soupis</t>
  </si>
  <si>
    <t>{1bc26317-c26e-4ae2-9914-d439a6b6b1f9}</t>
  </si>
  <si>
    <t>821</t>
  </si>
  <si>
    <t>SO 01-20-02</t>
  </si>
  <si>
    <t>Železniční most v ev. km 3,230</t>
  </si>
  <si>
    <t>{56f38386-47b0-4509-a48f-0ec20fc38187}</t>
  </si>
  <si>
    <t>3110-16-074-02/01</t>
  </si>
  <si>
    <t>{3185806f-1ac8-47d0-8758-12f283cc89db}</t>
  </si>
  <si>
    <t>SO 01-20-03</t>
  </si>
  <si>
    <t>Železniční most v ev. km 6,472</t>
  </si>
  <si>
    <t>{7fe6d5af-8663-45cc-b110-3779a7b9261f}</t>
  </si>
  <si>
    <t>3110-16-074-03/01</t>
  </si>
  <si>
    <t>{3f44b5b2-989d-4c1a-b359-ca0b1892a207}</t>
  </si>
  <si>
    <t>SO 01-20-04</t>
  </si>
  <si>
    <t>Železniční most v ev. km 10,667</t>
  </si>
  <si>
    <t>{3430c506-365d-4f36-9bd8-691eb4cf6481}</t>
  </si>
  <si>
    <t>3110-16-074-04/01</t>
  </si>
  <si>
    <t>{f629d526-f9a7-4895-92cc-3e93e0060d34}</t>
  </si>
  <si>
    <t>SO 01-20-05</t>
  </si>
  <si>
    <t>Železniční most v ev. km 11,035</t>
  </si>
  <si>
    <t>{39c4777c-04b6-407c-a30b-ee84bffb64ee}</t>
  </si>
  <si>
    <t>3110-16-074-05/01</t>
  </si>
  <si>
    <t>{8e0dfe6e-8ece-4a58-92f2-b6a0bd7c5fb2}</t>
  </si>
  <si>
    <t>821 2</t>
  </si>
  <si>
    <t>SO 01-20-06</t>
  </si>
  <si>
    <t>Železniční most v ev. km 12,510</t>
  </si>
  <si>
    <t>{f6359623-af33-4e5b-a2c6-46959d0482ec}</t>
  </si>
  <si>
    <t>3110-16-074-06/01</t>
  </si>
  <si>
    <t>{8e22f4b7-0654-4cfd-b655-534ba5a786e6}</t>
  </si>
  <si>
    <t>SO 01-20-07</t>
  </si>
  <si>
    <t>Železniční most v ev. km 15,912</t>
  </si>
  <si>
    <t>{9d20ed02-c826-4b51-a5d2-117a9ccc1ad9}</t>
  </si>
  <si>
    <t>3110-16-074-07/01</t>
  </si>
  <si>
    <t>{d2872164-ccd9-4b1b-89d1-c1f84ccb0162}</t>
  </si>
  <si>
    <t>SO 01-21-01</t>
  </si>
  <si>
    <t>Propustek v ev. km 2,470</t>
  </si>
  <si>
    <t>{e3d2e244-3131-47bb-988c-84e142043b00}</t>
  </si>
  <si>
    <t>3110-16-074-08/01</t>
  </si>
  <si>
    <t>{07345330-bf93-4591-8d11-decf3b7669d5}</t>
  </si>
  <si>
    <t>SO 01-21-02</t>
  </si>
  <si>
    <t>Propustek v ev. km 2,939</t>
  </si>
  <si>
    <t>{5dbbb16e-227d-4e3e-ba40-4ea1218447a7}</t>
  </si>
  <si>
    <t>3110-16-074-09/01</t>
  </si>
  <si>
    <t>{1248bc93-f247-4aec-a42b-360166688f47}</t>
  </si>
  <si>
    <t>SO 01-21-03</t>
  </si>
  <si>
    <t>Propustek v ev. km 3,036</t>
  </si>
  <si>
    <t>{f3572602-4296-4a4e-b335-575c05ecc6c4}</t>
  </si>
  <si>
    <t>3110-16-074-10/01</t>
  </si>
  <si>
    <t>{01597b24-df00-48eb-b5b9-242d8aa21f66}</t>
  </si>
  <si>
    <t>SO 01-21-04</t>
  </si>
  <si>
    <t>Propustek v ev. km 8,998</t>
  </si>
  <si>
    <t>{966fec41-307e-4822-9067-cf6f2cd9f09e}</t>
  </si>
  <si>
    <t>3110-16-074-11/01</t>
  </si>
  <si>
    <t>{971377a8-a389-4af6-83cc-49872a2ebf41}</t>
  </si>
  <si>
    <t>SO 01-21-05</t>
  </si>
  <si>
    <t>Propustek v ev. km 9,388</t>
  </si>
  <si>
    <t>{56b8e590-94aa-473f-97ca-d723b5ce3075}</t>
  </si>
  <si>
    <t>3110-16-074-12/01</t>
  </si>
  <si>
    <t>{bad9d32f-8dbb-41cc-8c6b-73517cea33fe}</t>
  </si>
  <si>
    <t>SO 01-21-06</t>
  </si>
  <si>
    <t>Propustek v ev. km 11,966</t>
  </si>
  <si>
    <t>{234dfccf-31a1-4487-bc35-4da11cf08293}</t>
  </si>
  <si>
    <t>3110-16-074-13/01</t>
  </si>
  <si>
    <t>{65221093-ae58-46e8-8c40-b35b5571db23}</t>
  </si>
  <si>
    <t>SO 01-21-07</t>
  </si>
  <si>
    <t>Propustek v ev. km 14,705</t>
  </si>
  <si>
    <t>{7edc5695-38fb-429d-bdeb-9c46754e3fd2}</t>
  </si>
  <si>
    <t>3110-16-074-14/01</t>
  </si>
  <si>
    <t>{5adb7318-f544-4083-a3c3-4a68fcffd380}</t>
  </si>
  <si>
    <t>SO 01-22-01</t>
  </si>
  <si>
    <t>Opěrná zeď v km 6,303-6,390</t>
  </si>
  <si>
    <t>{5af952d7-2b1c-45d6-80e8-5202297f69bb}</t>
  </si>
  <si>
    <t>3110-16-074-15/01</t>
  </si>
  <si>
    <t>{40711a72-75a5-4383-abb6-06dfe53b9236}</t>
  </si>
  <si>
    <t>SO 90-01-01</t>
  </si>
  <si>
    <t>Značení a výstroj trati</t>
  </si>
  <si>
    <t>{bb7f2e08-dc12-4c6d-aa0a-fae3175d5773}</t>
  </si>
  <si>
    <t>SO 98-98</t>
  </si>
  <si>
    <t>Všeobecný stavební objekt</t>
  </si>
  <si>
    <t>{405d5abb-aca2-4e7c-a237-6f671ede52ea}</t>
  </si>
  <si>
    <t>KRYCÍ LIST SOUPISU PRACÍ</t>
  </si>
  <si>
    <t>Objekt:</t>
  </si>
  <si>
    <t>PS 01-01-01 - Úpravy zabezpečovacího zařízení</t>
  </si>
  <si>
    <t xml:space="preserve"> </t>
  </si>
  <si>
    <t>REKAPITULACE ČLENĚNÍ SOUPISU PRACÍ</t>
  </si>
  <si>
    <t>Kód dílu - Popis</t>
  </si>
  <si>
    <t>Cena celkem [CZK]</t>
  </si>
  <si>
    <t>-1</t>
  </si>
  <si>
    <t>M - Práce a dodávky M</t>
  </si>
  <si>
    <t xml:space="preserve">    46-M - Zemní práce při extr.mont.pracích</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</si>
  <si>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</si>
  <si>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</si>
  <si>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</si>
  <si>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</si>
  <si>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</si>
  <si>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</si>
  <si>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</si>
  <si>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</si>
  <si>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</si>
  <si>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</si>
  <si>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</si>
  <si>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</si>
  <si>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</si>
  <si>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</si>
  <si>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M</t>
  </si>
  <si>
    <t>7590521514</t>
  </si>
  <si>
    <t>Venkovní vedení kabelová - metalické sítě Plněné, párované s ochr. vodičem TCEKPFLEY 3 P 1,0 D</t>
  </si>
  <si>
    <t>m</t>
  </si>
  <si>
    <t>8</t>
  </si>
  <si>
    <t>ROZPOCET</t>
  </si>
  <si>
    <t>4</t>
  </si>
  <si>
    <t>376855009</t>
  </si>
  <si>
    <t>7491100120</t>
  </si>
  <si>
    <t>Trubková vedení Ohebné elektroinstalační trubky KOPOFLEX  50 rudá</t>
  </si>
  <si>
    <t>966133688</t>
  </si>
  <si>
    <t>3</t>
  </si>
  <si>
    <t>7590105426R</t>
  </si>
  <si>
    <t>Ball Marker - kabelový označník</t>
  </si>
  <si>
    <t>ks</t>
  </si>
  <si>
    <t>512</t>
  </si>
  <si>
    <t>958900532</t>
  </si>
  <si>
    <t>7590150030</t>
  </si>
  <si>
    <t>Uzemnění, ukolejnění Tyč zemnící se svorkou l=1,5m  (HM0354405211015)</t>
  </si>
  <si>
    <t>kus</t>
  </si>
  <si>
    <t>700573277</t>
  </si>
  <si>
    <t>5</t>
  </si>
  <si>
    <t>7590541419</t>
  </si>
  <si>
    <t>Slaboproudé rozvody, kabely pro přívod a vnitřní instalaci Spojky metalických kabelů a příslušenství Teplem smrštitelná zesílená spojka pro netlakované kabely XAGA 500-125/30-460/EY</t>
  </si>
  <si>
    <t>ÚOŽI 2019 01</t>
  </si>
  <si>
    <t>128</t>
  </si>
  <si>
    <t>-1387847340</t>
  </si>
  <si>
    <t>Práce a dodávky M</t>
  </si>
  <si>
    <t>46-M</t>
  </si>
  <si>
    <t>Zemní práce při extr.mont.pracích</t>
  </si>
  <si>
    <t>6</t>
  </si>
  <si>
    <t>K</t>
  </si>
  <si>
    <t>460150063</t>
  </si>
  <si>
    <t>Hloubení zapažených i nezapažených kabelových rýh ručně včetně urovnání dna s přemístěním výkopku do vzdálenosti 3 m od okraje jámy nebo naložením na dopravní prostředek šířky 40 cm, hloubky 80 cm, v hornině třídy 3</t>
  </si>
  <si>
    <t>64</t>
  </si>
  <si>
    <t>-539905857</t>
  </si>
  <si>
    <t>7</t>
  </si>
  <si>
    <t>460560163</t>
  </si>
  <si>
    <t>Zásyp kabelových rýh ručně s uložením výkopku ve vrstvách včetně zhutnění a urovnání povrchu šířky 35 cm hloubky 80 cm, v hornině třídy 3</t>
  </si>
  <si>
    <t>1900471595</t>
  </si>
  <si>
    <t>OST</t>
  </si>
  <si>
    <t>Ostatní</t>
  </si>
  <si>
    <t>7491654010</t>
  </si>
  <si>
    <t>Montáž svorek spojovacích se 2 šrouby (typ SS, SO, SR03, aj.)</t>
  </si>
  <si>
    <t>-1067832866</t>
  </si>
  <si>
    <t>9</t>
  </si>
  <si>
    <t>7492756030</t>
  </si>
  <si>
    <t>Pomocné práce pro montáž kabelů vyhledání stávajících kabelů ( měření, sonda ) - v obvodu žel. stanice nebo na na trati včetně provedení sondy</t>
  </si>
  <si>
    <t>1286030449</t>
  </si>
  <si>
    <t>10</t>
  </si>
  <si>
    <t>7492756040</t>
  </si>
  <si>
    <t>Pomocné práce pro montáž kabelů zatažení kabelů do chráničky do 4 kg/m</t>
  </si>
  <si>
    <t>1873268040</t>
  </si>
  <si>
    <t>11</t>
  </si>
  <si>
    <t>7498451010</t>
  </si>
  <si>
    <t>Měření zemničů zemních odporů - zemniče prvního nebo samostatného - včetně vyhotovení protokolu</t>
  </si>
  <si>
    <t>1902296825</t>
  </si>
  <si>
    <t>12</t>
  </si>
  <si>
    <t>7590525230</t>
  </si>
  <si>
    <t>Montáž kabelu návěstního volně uloženého s jádrem 1 mm Cu TCEKEZE, TCEKFE, TCEKPFLEY, TCEKPFLEZE do 7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</si>
  <si>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1180131825</t>
  </si>
  <si>
    <t>13</t>
  </si>
  <si>
    <t>7590525463</t>
  </si>
  <si>
    <t>Montáž spojky rovné pro plastové kabely párové Raychem XAGA s konektory UDW2 2 plášť bez pancíře do 10 žil - nasazení manžety, spojení žil, převlečení manžety, nahřátí pro její tepelné smrštění, uložení spojky v jámě</t>
  </si>
  <si>
    <t>867782783</t>
  </si>
  <si>
    <t>14</t>
  </si>
  <si>
    <t>7590555132</t>
  </si>
  <si>
    <t>Montáž forma pro kabely TCEKPFLE, TCEKPFLEY, TCEKPFLEZE, TCEKPFLEZY do 3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</si>
  <si>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664631690</t>
  </si>
  <si>
    <t>7591505110</t>
  </si>
  <si>
    <t>Kompletace, propojení a testování elektronické výstroje PZZ</t>
  </si>
  <si>
    <t>464126696</t>
  </si>
  <si>
    <t>16</t>
  </si>
  <si>
    <t>7592005050</t>
  </si>
  <si>
    <t>Montáž počítacího bodu (senzoru) RSR 180 - uložení a připevnění na určené místo, seřízení polohy, přezkoušení</t>
  </si>
  <si>
    <t>-1251424602</t>
  </si>
  <si>
    <t>17</t>
  </si>
  <si>
    <t>7593505270</t>
  </si>
  <si>
    <t>Montáž kabelového označníku Ball Marker - upevnění kabelového označníku na plášť kabelu upevňovacími prvky</t>
  </si>
  <si>
    <t>-1878239465</t>
  </si>
  <si>
    <t>18</t>
  </si>
  <si>
    <t>7594305015</t>
  </si>
  <si>
    <t>Montáž součástí počítače náprav neoprénové ochranné hadice se soupravou pro upevnění k pražci</t>
  </si>
  <si>
    <t>981890353</t>
  </si>
  <si>
    <t>19</t>
  </si>
  <si>
    <t>7594305020</t>
  </si>
  <si>
    <t>Montáž součástí počítače náprav bleskojistkové svorkovnice</t>
  </si>
  <si>
    <t>546004185</t>
  </si>
  <si>
    <t>20</t>
  </si>
  <si>
    <t>7594305035</t>
  </si>
  <si>
    <t>Montáž součástí počítače náprav kabelového závěru KSL-FP pro RSR</t>
  </si>
  <si>
    <t>-2145092673</t>
  </si>
  <si>
    <t>7594305040</t>
  </si>
  <si>
    <t>Montáž součástí počítače náprav upevňovací kolejnicové čelisti SK 140</t>
  </si>
  <si>
    <t>2143029748</t>
  </si>
  <si>
    <t>22</t>
  </si>
  <si>
    <t>7594307035</t>
  </si>
  <si>
    <t>Demontáž součástí počítače náprav kabelového závěru KSL-FP pro RSR</t>
  </si>
  <si>
    <t>2101656326</t>
  </si>
  <si>
    <t>23</t>
  </si>
  <si>
    <t>7598015005</t>
  </si>
  <si>
    <t>Přeměření izolačního stavu kabelu závlačného 10 žil</t>
  </si>
  <si>
    <t>1340423998</t>
  </si>
  <si>
    <t>24</t>
  </si>
  <si>
    <t>7598095085</t>
  </si>
  <si>
    <t>Přezkoušení a regulace senzoru počítacího bodu - kontrola (nastavení) mechanických parametrů polohy, regulace napájení, kalibrace, kontrola funkce a započítávání, kontrola indikace</t>
  </si>
  <si>
    <t>1762844935</t>
  </si>
  <si>
    <t>25</t>
  </si>
  <si>
    <t>7598095090</t>
  </si>
  <si>
    <t>Přezkoušení a regulace počítače náprav včetně vyhotovení protokolu za 1 úsek - provedení příslušných měření, nastavení zařízení, přezkoušení funkce a vyhotovení protokolu</t>
  </si>
  <si>
    <t>1351726032</t>
  </si>
  <si>
    <t>26</t>
  </si>
  <si>
    <t>7598095120</t>
  </si>
  <si>
    <t>Přezkoušení a regulace časové jednotky - kontrola zapojení včetně příslušného zkoušení hodnot zařízení</t>
  </si>
  <si>
    <t>876784901</t>
  </si>
  <si>
    <t>27</t>
  </si>
  <si>
    <t>7598095150</t>
  </si>
  <si>
    <t>Regulovaní a aktivování automatického přejezdového zařízení se závorami - regulování proudokruhů výstražníku, závorových břeven, regulování chodu břeven, směrovaní výstražníku, kontrola napájecích zdrojů a relé, přezkoušení činnosti zařízení a kontrolní skříňky (indikací a ovládání)</t>
  </si>
  <si>
    <t>297558337</t>
  </si>
  <si>
    <t>28</t>
  </si>
  <si>
    <t>7598095155</t>
  </si>
  <si>
    <t>Regulovaní a aktivování automatického přejezdového zařízení bez závor - regulování proudokruhů výstražníku, závorových břeven, regulování chodu břeven, směrovaní výstražníku, kontrola napájecích zdrojů a relé, přezkoušení činnosti zařízení a kontrolní skříňky (indikací a ovládání)</t>
  </si>
  <si>
    <t>-108737469</t>
  </si>
  <si>
    <t>29</t>
  </si>
  <si>
    <t>7598095390</t>
  </si>
  <si>
    <t>Příprava ke komplexním zkouškám za 1 jízdní cestu do 30 výhybek - oživení, seřízení a nastavení zařízení s ohledem na postup jeho uvádění do provozu</t>
  </si>
  <si>
    <t>-1520808378</t>
  </si>
  <si>
    <t>30</t>
  </si>
  <si>
    <t>7598095435</t>
  </si>
  <si>
    <t>Příprava ke komplexním zkouškám automatických přejezdových zabezpečovacích zařízení se závorami jednokolejné - oživení, seřízení a nastavení zařízení s ohledem na postup jeho uvádění do provozu</t>
  </si>
  <si>
    <t>-1806537514</t>
  </si>
  <si>
    <t>31</t>
  </si>
  <si>
    <t>7598095445</t>
  </si>
  <si>
    <t>Příprava ke komplexním zkouškám automatických přejezdových zabezpečovacích zařízení bez závor jednokolejné - oživení, seřízení a nastavení zařízení s ohledem na postup jeho uvádění do provozu</t>
  </si>
  <si>
    <t>-1159881762</t>
  </si>
  <si>
    <t>32</t>
  </si>
  <si>
    <t>7598095460</t>
  </si>
  <si>
    <t>Komplexní zkouška za 1 jízdní cestu do 30 výhybek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</si>
  <si>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272871542</t>
  </si>
  <si>
    <t>33</t>
  </si>
  <si>
    <t>7598095460R</t>
  </si>
  <si>
    <t>Úprava adresného SW zařízení ESA, simulování stavů</t>
  </si>
  <si>
    <t>kpl</t>
  </si>
  <si>
    <t>267901865</t>
  </si>
  <si>
    <t>34</t>
  </si>
  <si>
    <t>7598095505</t>
  </si>
  <si>
    <t>Komplexní zkouška automatických přejezdových zabezpečovacích zařízení se závorami jednokolejné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</si>
  <si>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-1224149435</t>
  </si>
  <si>
    <t>35</t>
  </si>
  <si>
    <t>7598095515</t>
  </si>
  <si>
    <t>Komplexní zkouška automatických přejezdových zabezpečovacích zařízení bez závor jednokolejné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</si>
  <si>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-782899336</t>
  </si>
  <si>
    <t>36</t>
  </si>
  <si>
    <t>7598095546</t>
  </si>
  <si>
    <t>Vyhotovení protokolu UTZ pro SZZ reléové a elektronické do 10 výhybkových jednotek - vykonání prohlídky a zkoušky včetně vyhotovení protokolu podle vyhl. 100/1995 Sb., Výhybkovou jednotkou (VJ) je jednoduchá výhybka bez rozlišení počtu přestavníků, spojka jsou 2 VJ, křižovatková výhybka 2 VJ, křižovatková s PHS 4 VJ, výkolejka s motorem 1 VJ.</t>
  </si>
  <si>
    <t>90170646</t>
  </si>
  <si>
    <t>37</t>
  </si>
  <si>
    <t>7598095550</t>
  </si>
  <si>
    <t>Vyhotovení protokolu UTZ pro PZZ bez závor jedna kolej - vykonání prohlídky a zkoušky včetně vyhotovení protokolu podle vyhl. 100/1995 Sb.</t>
  </si>
  <si>
    <t>-1924554099</t>
  </si>
  <si>
    <t>38</t>
  </si>
  <si>
    <t>7598095560</t>
  </si>
  <si>
    <t>Vyhotovení protokolu UTZ pro PZZ se závorou jedna kolej - vykonání prohlídky a zkoušky včetně vyhotovení protokolu podle vyhl. 100/1995 Sb.</t>
  </si>
  <si>
    <t>-720935177</t>
  </si>
  <si>
    <t>39</t>
  </si>
  <si>
    <t>7598095700</t>
  </si>
  <si>
    <t>Dozor pracovníků provozovatele při práci na živém zařízení</t>
  </si>
  <si>
    <t>hod</t>
  </si>
  <si>
    <t>-11624224</t>
  </si>
  <si>
    <t>SO 01-10-01 - Železniční svršek km 0,148 - km 5,590</t>
  </si>
  <si>
    <t>HSV - Práce a dodávky HSV</t>
  </si>
  <si>
    <t xml:space="preserve">    Položky dle ÚOŽI - 2019</t>
  </si>
  <si>
    <t xml:space="preserve">      5 - Komunikace pozemní</t>
  </si>
  <si>
    <t xml:space="preserve">      9 - Ostatní</t>
  </si>
  <si>
    <t xml:space="preserve">    Položky dle ÚRS - 2019</t>
  </si>
  <si>
    <t xml:space="preserve">      1 - Zemní práce</t>
  </si>
  <si>
    <t xml:space="preserve">    Položky R: - Položky "R":</t>
  </si>
  <si>
    <t xml:space="preserve">      90 - Ostatní</t>
  </si>
  <si>
    <t>HSV</t>
  </si>
  <si>
    <t>Práce a dodávky HSV</t>
  </si>
  <si>
    <t>Položky dle ÚOŽI</t>
  </si>
  <si>
    <t>2019</t>
  </si>
  <si>
    <t>Komunikace pozemní</t>
  </si>
  <si>
    <t>5905020010</t>
  </si>
  <si>
    <t>Oprava stezky strojně s odstraněním drnu a nánosu do 10 cm. Poznámka: 1. V cenách jsou započteny náklady na odtěžení nánosu stezky a rozprostření výzisku na terén nebo naložení na dopravní prostředek a úprava povrchu stezky.</t>
  </si>
  <si>
    <t>m2</t>
  </si>
  <si>
    <t>PSC</t>
  </si>
  <si>
    <t>Poznámka k souboru cen:_x000D_
1. V cenách jsou započteny náklady na odtěžení nánosu stezky a rozprostření výzisku na terén nebo naložení na dopravní prostředek a úprava povrchu stezky.</t>
  </si>
  <si>
    <t>5905035110</t>
  </si>
  <si>
    <t>Výměna KL malou těžící mechanizací včetně lavičky lože otevřené.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</si>
  <si>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m3</t>
  </si>
  <si>
    <t>Poznámka k souboru cen:_x000D_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pražce._x000D_
2. V cenách nejsou obsaženy náklady na podbití pražce, dodávku a doplnění kameniva.</t>
  </si>
  <si>
    <t>5905070010</t>
  </si>
  <si>
    <t>Odsunutí koleje od osy do 0,50 m. Poznámka: 1. V cenách jsou započteny náklady na odstranění kameniva za hlavami, podél pražců a odsun koleje od osy.</t>
  </si>
  <si>
    <t>Poznámka k souboru cen:_x000D_
1. V cenách jsou započteny náklady na odstranění kameniva za hlavami, podél pražců a odsun koleje od osy.</t>
  </si>
  <si>
    <t>5905085040</t>
  </si>
  <si>
    <t>Souvislé čištění KL strojně koleje pražce betonové rozdělení "c". Poznámka: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</si>
  <si>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km</t>
  </si>
  <si>
    <t>Poznámka k souboru cen:_x000D_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pražců._x000D_
2. V cenách nejsou obsaženy náklady na snížení KL pod patou kolejnice, následnou úpravu směrového a výškového uspořádání dodávku a doplnění kameniva.</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</si>
  <si>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</si>
  <si>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</si>
  <si>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Poznámka k souboru cen:_x000D_
1. V cenách jsou započteny náklady na doplnění kameniva ojediněle ručně vidlemi a/nebo souvisle strojně z výsypných vozů případně nakladačem._x000D_
2. V cenách nejsou obsaženy náklady na dodávku kameniva.</t>
  </si>
  <si>
    <t>5955101000</t>
  </si>
  <si>
    <t>Kamenivo drcené štěrk frakce 31,5/63 třídy BI</t>
  </si>
  <si>
    <t>t</t>
  </si>
  <si>
    <t>5905110010</t>
  </si>
  <si>
    <t>Snížení KL pod patou kolejnice v koleji. Poznámka: 1. V cenách jsou započteny náklady na snížení KL pod patou kolejnice ručně vidlemi. 2. V cenách nejsou obsaženy náklady na doplnění a dodávku kameniva.</t>
  </si>
  <si>
    <t>Poznámka k souboru cen:_x000D_
1. V cenách jsou započteny náklady na snížení KL pod patou kolejnice ručně vidlemi._x000D_
2. V cenách nejsou obsaženy náklady na doplnění a dodávku kameniva.</t>
  </si>
  <si>
    <t>P</t>
  </si>
  <si>
    <t>Poznámka k položce:_x000D_
Kilometr koleje=km</t>
  </si>
  <si>
    <t>5906105010</t>
  </si>
  <si>
    <t>Demontáž pražce dřevěný. Poznámka: 1. V cenách jsou započteny náklady na manipulaci, demontáž, odstrojení do součástí a uložení pražců.</t>
  </si>
  <si>
    <t>Poznámka k souboru cen:_x000D_
1. V cenách jsou započteny náklady na manipulaci, demontáž, odstrojení do součástí a uložení pražců.</t>
  </si>
  <si>
    <t>5906110020</t>
  </si>
  <si>
    <t>Oprava rozdělení pražců příčných betonových posun přes 10 cm.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</si>
  <si>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Poznámka k souboru cen:_x000D_
1. V cenách jsou započteny náklady na uvolnění upevňovadel, odstranění kameniva v míře dostatečné pro posun pražce, jeho posunutí, dotažení upevňovadel, dohození a úprava KL._x000D_
2. V cenách nejsou obsaženy náklady na podbití pražce, doplnění a dodávku kameniva.</t>
  </si>
  <si>
    <t>5906125360</t>
  </si>
  <si>
    <t>Montáž kolejového roštu na úložišti pražce betonové vystrojené tv. S49 rozdělení "c". Poznámka: 1. V cenách jsou započteny náklady na úpravu plochy pro montáž, vrtání pražců dřevěných nevystrojených, manipulaci a montáž KR. 2. V cenách nejsou obsaženy náklady na dodávku materiálu.</t>
  </si>
  <si>
    <t>Poznámka k souboru cen:_x000D_
1. V cenách jsou započteny náklady na úpravu plochy pro montáž, vrtání pražců dřevěných nevystrojených, manipulaci a montáž KR._x000D_
2. V cenách nejsou obsaženy náklady na dodávku materiálu.</t>
  </si>
  <si>
    <t>5957201010</t>
  </si>
  <si>
    <t>Kolejnice užité tv. S49</t>
  </si>
  <si>
    <t>Poznámka k položce:_x000D_
viz výkaz výměr. DODÁVKA MATERIÁLU SŽDC, S.O. - POLOŽKU NEOCEŇOVAT!!!</t>
  </si>
  <si>
    <t>5956213065</t>
  </si>
  <si>
    <t>Pražec betonový příčný vystrojený  užitý tv. SB 8 P</t>
  </si>
  <si>
    <t>5958128005</t>
  </si>
  <si>
    <t>Komplety Skl 24 (šroub RS 0, matice M 22, podložka Uls 6)</t>
  </si>
  <si>
    <t>Poznámka k položce:_x000D_
DODÁVKA MATERIÁLU SŽDC, S.O. - POLOŽKU NEOCEŇOVAT!!!</t>
  </si>
  <si>
    <t>5958125005</t>
  </si>
  <si>
    <t>Komplety s antikorozní úpravou Skl 24 (svěrka Skl24, šroub RS0, matice M22, podložka Uls6)</t>
  </si>
  <si>
    <t>5958158005</t>
  </si>
  <si>
    <t>Podložka pryžová pod patu kolejnice S49  183/126/6</t>
  </si>
  <si>
    <t>5906130170</t>
  </si>
  <si>
    <t>Montáž kolejového roštu v ose koleje pražce dřevěné vystrojené tv. S49 rozdělení "c". Poznámka: 1. V cenách jsou započteny náklady na vrtání pražců dřevěných nevystrojených, manipulaci a montáž KR. 2. V cenách nejsou obsaženy náklady na dodávku materiálu.</t>
  </si>
  <si>
    <t>Poznámka k souboru cen:_x000D_
1. V cenách jsou započteny náklady na vrtání pražců dřevěných nevystrojených, manipulaci a montáž KR._x000D_
2. V cenách nejsou obsaženy náklady na dodávku materiálu.</t>
  </si>
  <si>
    <t>5956101020</t>
  </si>
  <si>
    <t>Pražec dřevěný příčný vystrojený   dub 2600x260x160 mm</t>
  </si>
  <si>
    <t>40</t>
  </si>
  <si>
    <t>5906130430</t>
  </si>
  <si>
    <t>Montáž kolejového roštu v ose koleje pražce ocelové tv. Y vystrojené tv. S49 rozdělení "k". Poznámka: 1. V cenách jsou započteny náklady na vrtání pražců dřevěných nevystrojených, manipulaci a montáž KR. 2. V cenách nejsou obsaženy náklady na dodávku materiálu.</t>
  </si>
  <si>
    <t>42</t>
  </si>
  <si>
    <t>5957110040</t>
  </si>
  <si>
    <t>Kolejnice tv. 49 E 1, třídy R350HT</t>
  </si>
  <si>
    <t>44</t>
  </si>
  <si>
    <t>5956134017</t>
  </si>
  <si>
    <t>Pražec ocelový tv. Y příčný vystrojené základní S 49 rozevření 650</t>
  </si>
  <si>
    <t>46</t>
  </si>
  <si>
    <t>Poznámka k položce:_x000D_
pevná cena vč. dopravy na místo stavby. PŘEDOBJEDNANÝ MATERIÁL - POLOŽKU NEOCEŇOVAT A ANI NIJAK JINAK MĚNIT JEJÍ JEDNOTKOVOU CENU!!!</t>
  </si>
  <si>
    <t>5906135070</t>
  </si>
  <si>
    <t>Demontáž kolejového roštu koleje na úložišti pražce dřevěné tv. S49 rozdělení "c". Poznámka: 1. V cenách jsou započteny náklady na demontáž a rozebrání kolejového roštu do součástí, manipulaci, naložení výzisku na dopravní prostředek a uložení na úložišti. 2. V cenách nejsou obsaženy náklady na dopravu a vytřídění.</t>
  </si>
  <si>
    <t>48</t>
  </si>
  <si>
    <t>Poznámka k souboru cen:_x000D_
1. V cenách jsou započteny náklady na demontáž a rozebrání kolejového roštu do součástí, manipulaci, naložení výzisku na dopravní prostředek a uložení na úložišti._x000D_
2. V cenách nejsou obsaženy náklady na dopravu a vytřídění.</t>
  </si>
  <si>
    <t>5906135190</t>
  </si>
  <si>
    <t>Demontáž kolejového roštu koleje na úložišti pražce betonové tv. S49 "c". Poznámka: 1. V cenách jsou započteny náklady na demontáž a rozebrání kolejového roštu do součástí, manipulaci, naložení výzisku na dopravní prostředek a uložení na úložišti. 2. V cenách nejsou obsaženy náklady na dopravu a vytřídění.</t>
  </si>
  <si>
    <t>50</t>
  </si>
  <si>
    <t>5907015035</t>
  </si>
  <si>
    <t>Ojedinělá výměna kolejnic stávající upevnění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</si>
  <si>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52</t>
  </si>
  <si>
    <t>Poznámka k souboru cen:_x000D_
1. V cenách jsou započteny náklady na demontáž upevňovadel, výměnu kolejnic, dílů a součástí, úpravu dilatačních spár, pryžových podložek, montáž upevňovadel, zřízení nebo demontáž prozatímních styků a ošetření součástí mazivem._x000D_
2. V cenách nejsou započteny náklady na dělení kolejnic, zřízení svaru, demontáž nebo montáž styků.</t>
  </si>
  <si>
    <t>Poznámka k položce:_x000D_
Metr kolejnice=m</t>
  </si>
  <si>
    <t>54</t>
  </si>
  <si>
    <t>5907015120</t>
  </si>
  <si>
    <t>Ojedinělá výměna kolejnic současně s výměnou pražců tv. S49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</si>
  <si>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56</t>
  </si>
  <si>
    <t>58</t>
  </si>
  <si>
    <t>5958140010</t>
  </si>
  <si>
    <t>Podkladnice žebrová tv. S4M</t>
  </si>
  <si>
    <t>60</t>
  </si>
  <si>
    <t>5958158080</t>
  </si>
  <si>
    <t>Podložka z penefolu pod podkladnici 390/210/5</t>
  </si>
  <si>
    <t>62</t>
  </si>
  <si>
    <t>5958134040</t>
  </si>
  <si>
    <t>Součásti upevňovací kroužek pružný dvojitý Fe 6</t>
  </si>
  <si>
    <t>5958134080</t>
  </si>
  <si>
    <t>Součásti upevňovací vrtule R2 (160)</t>
  </si>
  <si>
    <t>66</t>
  </si>
  <si>
    <t>68</t>
  </si>
  <si>
    <t>70</t>
  </si>
  <si>
    <t>5907040030</t>
  </si>
  <si>
    <t>Posun kolejnic před svařováním tv. S49. Poznámka: 1. V cenách jsou započteny náklady na přizdvižení a posun kolejnice. Položka se použije v případě krácení deformovaných konců kolejnic před svařováním. 2. V cenách nejsou obsaženy náklady na demontáž a montáž upevňovadel. Položku nelze použít pro posun z důvodu úpravy dilatačních spár před svařováním.</t>
  </si>
  <si>
    <t>72</t>
  </si>
  <si>
    <t>Poznámka k souboru cen:_x000D_
1. V cenách jsou započteny náklady na přizdvižení a posun kolejnice. Položka se použije v případě krácení deformovaných konců kolejnic před svařováním._x000D_
2. V cenách nejsou obsaženy náklady na demontáž a montáž upevňovadel. Položku nelze použít pro posun z důvodu úpravy dilatačních spár před svařováním.</t>
  </si>
  <si>
    <t>5907050020</t>
  </si>
  <si>
    <t>Dělení kolejnic řezáním nebo rozbroušením tv. S49. Poznámka: 1. V cenách jsou započteny náklady na manipulaci podložení, označení a provedení řezu kolejnice.</t>
  </si>
  <si>
    <t>74</t>
  </si>
  <si>
    <t>Poznámka k souboru cen:_x000D_
1. V cenách jsou započteny náklady na manipulaci podložení, označení a provedení řezu kolejnice.</t>
  </si>
  <si>
    <t>Poznámka k položce:_x000D_
Řez=kus</t>
  </si>
  <si>
    <t>5908050005</t>
  </si>
  <si>
    <t>Výměna upevnění podkladnicového komplet. Poznámka: 1. V cenách jsou započteny náklady na demontáž, výměnu a montáž, ošetření součástí mazivem a naložení výzisku na dopravní prostředek. 2. V cenách nejsou obsaženy náklady na vrtání pražce a dodávku materiálu.</t>
  </si>
  <si>
    <t>76</t>
  </si>
  <si>
    <t>Poznámka k souboru cen:_x000D_
1. V cenách jsou započteny náklady na demontáž, výměnu a montáž, ošetření součástí mazivem a naložení výzisku na dopravní prostředek._x000D_
2. V cenách nejsou obsaženy náklady na vrtání pražce a dodávku materiálu.</t>
  </si>
  <si>
    <t>78</t>
  </si>
  <si>
    <t>80</t>
  </si>
  <si>
    <t>41</t>
  </si>
  <si>
    <t>5909030020</t>
  </si>
  <si>
    <t>Následná úprava GPK koleje směrové a výškové uspořádání pražce betonové. Poznámka: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</si>
  <si>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82</t>
  </si>
  <si>
    <t>Poznámka k souboru cen:_x000D_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objednateli._x000D_
2. V cenách nejsou obsaženy náklady na zaměření APK, doplnění a dodávku kameniva a snížení KL pod patou kolejnice.</t>
  </si>
  <si>
    <t>5909030030</t>
  </si>
  <si>
    <t>Následná úprava GPK koleje směrové a výškové uspořádání pražce ocelové tv. Y. Poznámka: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</si>
  <si>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84</t>
  </si>
  <si>
    <t>43</t>
  </si>
  <si>
    <t>5909031020</t>
  </si>
  <si>
    <t>Úprava GPK koleje směrové a výškové uspořádání pražce betonové. Poznámka: 1. V cenách jsou započteny náklady na nasazení strojní linky pro úpravu směrového a výškového uspořádání ASP metodou zmenšování chyb a úpravu KL pluhem včetně měření mezních stavebních odchylek dle ČSN, měření techologických veličin a předání tištěných výstupů objednateli. 2. V cenách nejsou obsaženy náklady doplnění a dodávku kameniva a snížení KL pod patou kolejnice.</t>
  </si>
  <si>
    <t>86</t>
  </si>
  <si>
    <t>Poznámka k souboru cen:_x000D_
1. V cenách jsou započteny náklady na nasazení strojní linky pro úpravu směrového a výškového uspořádání ASP metodou zmenšování chyb a úpravu KL pluhem včetně měření mezních stavebních odchylek dle ČSN, měření techologických veličin a předání tištěných výstupů objednateli._x000D_
2. V cenách nejsou obsaženy náklady doplnění a dodávku kameniva a snížení KL pod patou kolejnice.</t>
  </si>
  <si>
    <t>5910015020</t>
  </si>
  <si>
    <t>Odtavovací stykové svařování mobilní svářečkou kolejnic nových délky do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</si>
  <si>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svar</t>
  </si>
  <si>
    <t>88</t>
  </si>
  <si>
    <t>Poznámka k souboru cen:_x000D_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dokumentace._x000D_
2. V cenách nejsou obsaženy náklady na kontrolu svaru ultrazvukem, podbití pražců a demontáž styku.</t>
  </si>
  <si>
    <t>45</t>
  </si>
  <si>
    <t>5910021120</t>
  </si>
  <si>
    <t>Svařování kolejnic termitem zkrácený předehřev standardní spára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</si>
  <si>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90</t>
  </si>
  <si>
    <t>Poznámka k souboru cen:_x000D_
1. V cenách jsou započteny náklady na vybrání kameniva z mezipražcového prostoru, demontáž upevňovadel, směrové a výškové vyrovnání kolejnic, provedení svaru, montáž upevňovadel, vizuální kontrola, měření geometrie svaru._x000D_
2. V cenách nejsou obsaženy náklady na kontrolu svaru ultrazvukem, podbití pražců a demontáž styku.</t>
  </si>
  <si>
    <t>5910040020</t>
  </si>
  <si>
    <t>Umožnění volné dilatace kolejnice demontáž upevňovadel bez osazení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</si>
  <si>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92</t>
  </si>
  <si>
    <t>Poznámka k souboru cen:_x000D_
1. V cenách jsou započteny náklady na uvolnění, demontáž a rovnoměrné prodloužení nebo zkrácení kolejnice, vyznačení značek a vedení dokumentace._x000D_
2. V cenách nejsou obsaženy náklady na demontáž kolejnicových spojek.</t>
  </si>
  <si>
    <t>47</t>
  </si>
  <si>
    <t>5910040120</t>
  </si>
  <si>
    <t>Umožnění volné dilatace kolejnice montáž upevňovadel bez odstranění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</si>
  <si>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94</t>
  </si>
  <si>
    <t>5910136010</t>
  </si>
  <si>
    <t>Montáž pražcové kotvy v koleji. Poznámka: 1. V cenách jsou započteny náklady na odstranění kameniva, montáž, ošetření součásti mazivem a úpravu kameniva. 2. V cenách nejsou obsaženy náklady na dodávku materiálu.</t>
  </si>
  <si>
    <t>96</t>
  </si>
  <si>
    <t>Poznámka k souboru cen:_x000D_
1. V cenách jsou započteny náklady na odstranění kameniva, montáž, ošetření součásti mazivem a úpravu kameniva._x000D_
2. V cenách nejsou obsaženy náklady na dodávku materiálu.</t>
  </si>
  <si>
    <t>49</t>
  </si>
  <si>
    <t>5960101005</t>
  </si>
  <si>
    <t>Pražcové kotvy TDHB pro pražec betonový SB 8</t>
  </si>
  <si>
    <t>98</t>
  </si>
  <si>
    <t>5912065210</t>
  </si>
  <si>
    <t>Montáž zajišťovací značky včetně sloupku a základu konzolové. Poznámka: 1. V cenách jsou započteny náklady na montáž součástí značky včetně zemních prací a úpravy terénu. 2. V cenách nejsou obsaženy náklady na dodávku materiálu.</t>
  </si>
  <si>
    <t>100</t>
  </si>
  <si>
    <t>Poznámka k souboru cen:_x000D_
1. V cenách jsou započteny náklady na montáž součástí značky včetně zemních prací a úpravy terénu._x000D_
2. V cenách nejsou obsaženy náklady na dodávku materiálu.</t>
  </si>
  <si>
    <t>Poznámka k položce:_x000D_
Značka=kus</t>
  </si>
  <si>
    <t>51</t>
  </si>
  <si>
    <t>5962119010</t>
  </si>
  <si>
    <t>Zajištění PPK konzolová značka</t>
  </si>
  <si>
    <t>102</t>
  </si>
  <si>
    <t>5962119025</t>
  </si>
  <si>
    <t>Zajištění PPK betonový sloupek pro konzolovou značku</t>
  </si>
  <si>
    <t>104</t>
  </si>
  <si>
    <t>53</t>
  </si>
  <si>
    <t>5915010020</t>
  </si>
  <si>
    <t>Těžení zeminy nebo horniny železničního spodku II. třídy. Poznámka: 1. V cenách jsou započteny náklady na těžení a uložení výzisku na terén nebo naložení na dopravní prostředek a uložení na úložišti.</t>
  </si>
  <si>
    <t>106</t>
  </si>
  <si>
    <t>Poznámka k souboru cen:_x000D_
1. V cenách jsou započteny náklady na těžení a uložení výzisku na terén nebo naložení na dopravní prostředek a uložení na úložišti.</t>
  </si>
  <si>
    <t>5917040030</t>
  </si>
  <si>
    <t>Kolejnicový mazník mechanický montáž. Poznámka: 1. V cenách jsou započteny náklady na demontáž, nebo montáž včetně doplnění mazníku mazivem, natlakování, seřízení a kontrolufunkčnosti.a zajištění funkčnosti. 2. V cenách nejsou obsaženy náklady na dodávku materiálu.</t>
  </si>
  <si>
    <t>-802613178</t>
  </si>
  <si>
    <t>Poznámka k souboru cen:_x000D_
1. V cenách jsou započteny náklady na demontáž, nebo montáž včetně doplnění mazníku mazivem, natlakování, seřízení a kontrolufunkčnosti.a zajištění funkčnosti._x000D_
2. V cenách nejsou obsaženy náklady na dodávku materiálu.</t>
  </si>
  <si>
    <t>55</t>
  </si>
  <si>
    <t>5917040040</t>
  </si>
  <si>
    <t>Kolejnicový mazník mechanický demontáž. Poznámka: 1. V cenách jsou započteny náklady na demontáž, nebo montáž včetně doplnění mazníku mazivem, natlakování, seřízení a kontrolufunkčnosti.a zajištění funkčnosti. 2. V cenách nejsou obsaženy náklady na dodávku materiálu.</t>
  </si>
  <si>
    <t>1488970700</t>
  </si>
  <si>
    <t>5999010010</t>
  </si>
  <si>
    <t>Vyjmutí a snesení konstrukcí nebo dílů hmotnosti do 10 t. Poznámka: 1. V cenách jsou započteny náklady na manipulaci vyjmutí a snesení zdvihacím prostředkem, naložení, složení, přeprava v místě technologické manipulace. Položka obsahuje náklady na práce v blízkosti trakčního vedení.</t>
  </si>
  <si>
    <t>108</t>
  </si>
  <si>
    <t>Poznámka k souboru cen:_x000D_
1. V cenách jsou započteny náklady na manipulaci vyjmutí a snesení zdvihacím prostředkem, naložení, složení, přeprava v místě technologické manipulace. Položka obsahuje náklady na práce v blízkosti trakčního vedení.</t>
  </si>
  <si>
    <t>57</t>
  </si>
  <si>
    <t>5999015010</t>
  </si>
  <si>
    <t>Vložení konstrukcí nebo dílů hmotnosti do 10 t. Poznámka: 1. V cenách jsou započteny náklady na vložení konstrukce podle technologického postupu, přeprava v místě technologické manipulace. Položka obsahuje náklady na práce v blízkosti trakčního vedení.</t>
  </si>
  <si>
    <t>110</t>
  </si>
  <si>
    <t>Poznámka k souboru cen:_x000D_
1. V cenách jsou započteny náklady na vložení konstrukce podle technologického postupu, přeprava v místě technologické manipulace. Položka obsahuje náklady na práce v blízkosti trakčního vedení.</t>
  </si>
  <si>
    <t>5906045010</t>
  </si>
  <si>
    <t>Příplatek za překážku po jedné straně koleje. Poznámka: 1. V cenách jsou započteny náklady na obtížnou manipulaci u překážky dlouhé alespoň 0,5 metru a vzdálené méně než 2,5 metru od osy koleje. Pro výkon se stanoví délka nezbytně nutná.</t>
  </si>
  <si>
    <t>112</t>
  </si>
  <si>
    <t>Poznámka k souboru cen:_x000D_
1. V cenách jsou započteny náklady na obtížnou manipulaci u překážky dlouhé alespoň 0,5 metru a vzdálené méně než 2,5 metru od osy koleje. Pro výkon se stanoví délka nezbytně nutná.</t>
  </si>
  <si>
    <t>59</t>
  </si>
  <si>
    <t>5915020010</t>
  </si>
  <si>
    <t>Povrchová úprava plochy železničního spodku. Poznámka: 1. V cenách jsou započteny náklady na urovnání a úpravu ploch nebo skládek výzisku kameniva a zeminy s jejich případnou rekultivací.</t>
  </si>
  <si>
    <t>114</t>
  </si>
  <si>
    <t>Poznámka k souboru cen:_x000D_
1. V cenách jsou započteny náklady na urovnání a úpravu ploch nebo skládek výzisku kameniva a zeminy s jejich případnou rekultivací.</t>
  </si>
  <si>
    <t>5908063050</t>
  </si>
  <si>
    <t>Oprava rozchodu koleje vložením klínové podložky. Poznámka: 1. V cenách jsou započteny náklady na demontáž upevňovadel, opravu rozchodu, montáž upevňovadel a ošetření součástí mazivem. 2. V cenách nejsou obsaženy náklady na dodávku materiálu.</t>
  </si>
  <si>
    <t>úl.pl.</t>
  </si>
  <si>
    <t>116</t>
  </si>
  <si>
    <t>Poznámka k souboru cen:_x000D_
1. V cenách jsou započteny náklady na demontáž upevňovadel, opravu rozchodu, montáž upevňovadel a ošetření součástí mazivem._x000D_
2. V cenách nejsou obsaženy náklady na dodávku materiálu.</t>
  </si>
  <si>
    <t>61</t>
  </si>
  <si>
    <t>5958164000</t>
  </si>
  <si>
    <t>Podložka pro úpravu rozchodu koleje klínová TN 774</t>
  </si>
  <si>
    <t>118</t>
  </si>
  <si>
    <t>246223387</t>
  </si>
  <si>
    <t>63</t>
  </si>
  <si>
    <t>564676809</t>
  </si>
  <si>
    <t>-582663967</t>
  </si>
  <si>
    <t>65</t>
  </si>
  <si>
    <t>-2071938181</t>
  </si>
  <si>
    <t>9901000700</t>
  </si>
  <si>
    <t>Doprava dodávek zhotovitele, dodávek objednatele nebo výzisku mechanizací o nosnosti do 3,5 t do 100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</si>
  <si>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519471401</t>
  </si>
  <si>
    <t>Poznámka k souboru cen:_x000D_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 Ceny jsou určeny pro dopravu silničními i kolejovými vozidly. V ceně jsou započteny i náklady na zpáteční cestu dopravního prostředku. Pokud bude realizována jednosměrná přeprava z bodu A do bodu B (např. pro společnost Cargo, a.s.), uvažuje se poloviční vzdálenost z celkově ujeté trasy.</t>
  </si>
  <si>
    <t>VV</t>
  </si>
  <si>
    <t>doprava drobného svrškového materiálu</t>
  </si>
  <si>
    <t>67</t>
  </si>
  <si>
    <t>9902100100</t>
  </si>
  <si>
    <t>Doprava dodávek zhotovitele, dodávek objednatele nebo výzisku mechanizací přes 3,5 t sypanin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</si>
  <si>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120</t>
  </si>
  <si>
    <t>Poznámka k položce:_x000D_
Měrnou jednotkou je t přepravovaného materiálu.</t>
  </si>
  <si>
    <t>1,8*974,12+1,808*(3997,68+217,68)</t>
  </si>
  <si>
    <t>9902100300</t>
  </si>
  <si>
    <t>Doprava dodávek zhotovitele, dodávek objednatele nebo výzisku mechanizací přes 3,5 t sypanin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</si>
  <si>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122</t>
  </si>
  <si>
    <t>1,8*(9741,18-974,12)+7227,805+1,808*118,25</t>
  </si>
  <si>
    <t>69</t>
  </si>
  <si>
    <t>124</t>
  </si>
  <si>
    <t>"doprava nového kameniva fr 32/63 na stavbu" 12255,393</t>
  </si>
  <si>
    <t>9902200100</t>
  </si>
  <si>
    <t>Doprava dodávek zhotovitele, dodávek objednatele nebo výzisku mechanizací přes 3,5 t objemnějšího kusového materiálu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</si>
  <si>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126</t>
  </si>
  <si>
    <t xml:space="preserve">manipulace s výziskem a přeprava užitého materiálu </t>
  </si>
  <si>
    <t>933,848+0,05*(470+92,88)</t>
  </si>
  <si>
    <t>71</t>
  </si>
  <si>
    <t>9902200900</t>
  </si>
  <si>
    <t>Doprava dodávek zhotovitele, dodávek objednatele nebo výzisku mechanizací přes 3,5 t objemnějšího kusového materiálu do 200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</si>
  <si>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přeprava pražcových kotev</t>
  </si>
  <si>
    <t>3,833</t>
  </si>
  <si>
    <t>9902900100</t>
  </si>
  <si>
    <t>Naložení sypanin, drobného kusového materiálu, suti Poznámka: Ceny jsou určeny pro nakládání materiálu v případech, kdy není naložení součástí dodávky materiálu nebo není uvedeno v popisu cen a pro nakládání z meziskládky. Ceny se použijí i pro nakládání materiálu z vlastních zásob objednatele.</t>
  </si>
  <si>
    <t>134</t>
  </si>
  <si>
    <t>Poznámka k souboru cen:_x000D_
Ceny jsou určeny pro nakládání materiálu v případech, kdy není naložení součástí dodávky materiálu nebo není uvedeno v popisu cen a pro nakládání z meziskládky. Ceny se použijí i pro nakládání materiálu z vlastních zásob objednatele.</t>
  </si>
  <si>
    <t>1,808*(3997,68)</t>
  </si>
  <si>
    <t>73</t>
  </si>
  <si>
    <t>9903200100</t>
  </si>
  <si>
    <t>Přeprava mechanizace na místo prováděných prací o hmotnosti přes 12 t přes 50 do 100 km Poznámka: Ceny jsou určeny pro dopravu mechanizmů na místo prováděných prací po silnici i po kolejích.V ceně jsou započteny i náklady na zpáteční cestu dopravního prostředku. Měrnou jednotkou je kus přepravovaného stroje.</t>
  </si>
  <si>
    <t>136</t>
  </si>
  <si>
    <t>Poznámka k souboru cen:_x000D_
Ceny jsou určeny pro dopravu mechanizmů na místo prováděných prací po silnici i po kolejích.V ceně jsou započteny i náklady na zpáteční cestu dopravního prostředku. Měrnou jednotkou je kus přepravovaného stroje.</t>
  </si>
  <si>
    <t>9909000100</t>
  </si>
  <si>
    <t>Poplatek za uložení suti nebo hmot na oficiální skládku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</si>
  <si>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138</t>
  </si>
  <si>
    <t>Poznámka k souboru cen:_x000D_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</si>
  <si>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75</t>
  </si>
  <si>
    <t>9909000300</t>
  </si>
  <si>
    <t>Poplatek za likvidaci dřevěných kolejnicových podpor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</si>
  <si>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140</t>
  </si>
  <si>
    <t>9909000400</t>
  </si>
  <si>
    <t>Poplatek za likvidaci plastových součástí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</si>
  <si>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142</t>
  </si>
  <si>
    <t>Položky dle ÚRS</t>
  </si>
  <si>
    <t>Zemní práce</t>
  </si>
  <si>
    <t>77</t>
  </si>
  <si>
    <t>171101105</t>
  </si>
  <si>
    <t>Uložení sypaniny do násypů s rozprostřením sypaniny ve vrstvách a s hrubým urovnáním zhutněných s uzavřením povrchu násypu z hornin soudržných s předepsanou mírou zhutnění v procentech výsledků zkoušek Proctor-Standard (dále jen PS) na 103 % PS</t>
  </si>
  <si>
    <t>CS ÚRS 2019 01</t>
  </si>
  <si>
    <t>144</t>
  </si>
  <si>
    <t xml:space="preserve">Poznámka k souboru cen:_x000D_
1. Ceny lze použít i pro sypaniny odebírané z hald, pro hlušinu apod._x000D_
2. Cenu 20-1101 lze použít i pro:_x000D_
a) rozprostření zbylého výkopu na místě po zásypu jam a rýh pro podzemní vedení a zářezů pro podzemní vedení; toto množství se určí v m3 uloženého výkopku, měřeného v rostlém stavu,_x000D_
b) uložení výkopku do násypů pod vodou._x000D_
3. Ceny lze použít i pro uložení sypaniny s předepsaným zhutněním na trvalé skládky, do koryt vodotečí a do prohlubní terénu._x000D_
4. Cenu 10-1131 lze použít i pro ukládání sypaniny z hornin nesoudržných i soudržných společně bez možnosti jejich roztřídění._x000D_
5. Ceny -1121 a -1131 lze použít jen tehdy, jestliže objem násypů, oceňovaných těmito cenami, měřený podle ustanovení čl. 3571 Všeobecných podmínek katalogu nepřesáhne 100 000 m3na objektu. Násypy, jejichž součet objemů přesáhne 100 000 m3 na objektu, se ocení individuálně._x000D_
6. Ceny jsou určeny pro míru zhutnění určenou projektem:_x000D_
a) pro ceny -1101 až -1105 v % výsledku zkoušky PS,_x000D_
b) pro ceny -1111 a -1112 relativní ulehlostí I(d),_x000D_
c) pro ceny -1121 a -1131 stanovením technologie._x000D_
7. Ceny nelze použít:_x000D_
a) pro uložení sypaniny do hrází; uložení netříděné sypaniny do hrází se oceňuje cenami souboru cen 171 uložení netříděných sypanin do hrází části A 03, případně cenovými normativy podle části A 31,_x000D_
b) pro uložení sypaniny do ochranných valů nebo těch jejich částí, jejichž šířka je menší než 3 m. Toto uložení se oceňuje cenami souboru cen 175 10-11 Obsyp objektů._x000D_
8. Cena 20-1101 neplatí pro uložení výkopku nebo ornice při vykopávkách pro podzemní vedení podél hrany výkopu, z něhož byl výkopek získán a to ani tehdy, jestliže se výkopek po vyhození z výkopiště na povrch území ještě dále přemísťuje na hromady . podél výkopu._x000D_
9. Horninami soudržnými se rozumějí takové horniny, u nichž zdrojem pevnosti jsou molekulární a chemické vazby mezi částicemi horniny. Jde o horniny, které jsou schopny plastických deformací._x000D_
10. Horninami nesoudržnými se rozumějí horniny, u nichž hlavním zdrojem pevnosti ve smyku je pouze tření mezi jednotlivými oddělenými pevnými částicemi horniny._x000D_
11. Horninami sypkými se rozumějí horniny III. skupiny podle ČSN 72 1002 se zrnem do 125 mm. Množství zrn velikosti přes 125 mm může být nejvýše 5 % objemu._x000D_
12. Horninami kamenitými se rozumějí nestmelené úlomkovité horniny skalní a sypké se zrny přes 125 mm. Množství zrn velikosti přes 125 mm musí být vyšší než 5 % objemu._x000D_
13. Ceny pro uložení soudržných hornin lze použít, jestliže jejich přirozená vlhkost při ukládání do násypu není vyšší než 2 % optimální vlhkosti dle zkoušky PS na neredukovaný materiál. Je-li vlhkost při ukládání sypaniny do násypu vyšší, ocení se uložení sypaniny individuálně._x000D_
14. Zajišťuje-li se předepsané zhutnění násypu přesypáním podle čl. 120 ČSN 73 3050, ocení se odstranění přesypané části cenami 122 . 0-71 Odkopávky nebo prokopávky při pozemkových úpravách_x000D_
</t>
  </si>
  <si>
    <t>SPCM</t>
  </si>
  <si>
    <t>nepropustný materiál - výzisk ze stavby</t>
  </si>
  <si>
    <t>146</t>
  </si>
  <si>
    <t>Poznámka k položce:_x000D_
VÝZISK ZE STAVBY - POLOŽKU NEOCEŇOVAT!!!</t>
  </si>
  <si>
    <t>Položky R:</t>
  </si>
  <si>
    <t>Položky "R":</t>
  </si>
  <si>
    <t>79</t>
  </si>
  <si>
    <t>Nab.cena1</t>
  </si>
  <si>
    <t>Ochrana stávajících sítí</t>
  </si>
  <si>
    <t>148</t>
  </si>
  <si>
    <t>SO 01-10-01.1 - Náskedná úprava GPK a obnova BK v km 0,148 - km 5,590</t>
  </si>
  <si>
    <t>SO 01-10-02 - Železniční svršek km 5,590 - km 11,560</t>
  </si>
  <si>
    <t>Poznámka k položce:_x000D_
pevná cena vč. dopravy na místo stavby.  PŘEDOBJEDNANÝ MATERIÁL - POLOŽKU NEOCEŇOVAT A ANI NIJAK JINAK MĚNIT JEJÍ JEDNOTKOVOU CENU!!!</t>
  </si>
  <si>
    <t>5956134027</t>
  </si>
  <si>
    <t>Pražec ocelový tv. Y příčný vystrojené základní 49 pozink rozevření 650</t>
  </si>
  <si>
    <t>5907030045</t>
  </si>
  <si>
    <t>Záměna kolejnic stávající upevnění tv. S49 rozdělení "u". Poznámka: 1. V cenách jsou započteny náklady na demontáž upevňovadel, záměnu vnějšího a vnitřního pásu,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</si>
  <si>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Poznámka k souboru cen:_x000D_
1. V cenách jsou započteny náklady na demontáž upevňovadel, záměnu vnějšího a vnitřního pásu, dílů a součástí, montáž upevňovadel, úpravu dilatačních spár, pryžových podložek, zřízení nebo demontáž prozatímních styků a ošetření součástí mazivem._x000D_
2. V cenách nejsou započteny náklady na dělení kolejnic, zřízení svaru, demontáž nebo montáž styků.</t>
  </si>
  <si>
    <t>-538288109</t>
  </si>
  <si>
    <t>1179054478</t>
  </si>
  <si>
    <t>1901433996</t>
  </si>
  <si>
    <t>2101221682</t>
  </si>
  <si>
    <t>-45415217</t>
  </si>
  <si>
    <t>-256639835</t>
  </si>
  <si>
    <t>-1976348463</t>
  </si>
  <si>
    <t>"doprava drobného svrškového materiálu" 3</t>
  </si>
  <si>
    <t>1,8*1051,16+1,808*(4850,76+64,06+1286,18)</t>
  </si>
  <si>
    <t>1,8*(10511,56-1051,16)+11095,588</t>
  </si>
  <si>
    <t>"přeprava nového kameniva fr 32/63" 17087,063</t>
  </si>
  <si>
    <t>"manipulace s výziskem a přeprava užitého materiálu"</t>
  </si>
  <si>
    <t>1469,319+0,05*(160+29,8)</t>
  </si>
  <si>
    <t>"přeprava pražcových kotev" 2,857</t>
  </si>
  <si>
    <t>130</t>
  </si>
  <si>
    <t>132</t>
  </si>
  <si>
    <t>5906020120</t>
  </si>
  <si>
    <t>Souvislá výměna pražců v KL otevřeném i zapuštěném pražce betonové příčné vystrojené. Poznámka: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 2. V cenách nejsou obsaženy náklady na podbití pražců, snížení KL pod patou kolejnice, dodávku materiálu, dopravu výzisku na skládku a skládkovné.</t>
  </si>
  <si>
    <t>Sborník UOŽI 01 2019</t>
  </si>
  <si>
    <t>790658824</t>
  </si>
  <si>
    <t>Poznámka k souboru cen:_x000D_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vrtule._x000D_
2. V cenách nejsou obsaženy náklady na podbití pražců, snížení KL pod patou kolejnice, dodávku materiálu, dopravu výzisku na skládku a skládkovné.</t>
  </si>
  <si>
    <t>2047554698</t>
  </si>
  <si>
    <t>-870823555</t>
  </si>
  <si>
    <t>9902900200</t>
  </si>
  <si>
    <t>Naložení objemnějšího kusového materiálu, vybouraných hmot Poznámka: Ceny jsou určeny pro nakládání materiálu v případech, kdy není naložení součástí dodávky materiálu nebo není uvedeno v popisu cen a pro nakládání z meziskládky. Ceny se použijí i pro nakládání materiálu z vlastních zásob objednatele.</t>
  </si>
  <si>
    <t>1339635920</t>
  </si>
  <si>
    <t>9902200600</t>
  </si>
  <si>
    <t>Doprava dodávek zhotovitele, dodávek objednatele nebo výzisku mechanizací přes 3,5 t objemnějšího kusového materiálu do 80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</si>
  <si>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1493073602</t>
  </si>
  <si>
    <t>1378590300</t>
  </si>
  <si>
    <t>-567050584</t>
  </si>
  <si>
    <t>1214329334</t>
  </si>
  <si>
    <t>-679402882</t>
  </si>
  <si>
    <t>81</t>
  </si>
  <si>
    <t>83</t>
  </si>
  <si>
    <t>SO 01-10-02.1 - Následná úprava GPK a obnova BK v km 5,590 - km 11,560</t>
  </si>
  <si>
    <t>SO 01-10-03 - Železniční svršek, km 11,560 - 13,149</t>
  </si>
  <si>
    <t>5913280035</t>
  </si>
  <si>
    <t>Demontáž dílů komunikace ze zámkové dlažby uložení v podsypu. Poznámka: 1. V cenách jsou započteny náklady na odstranění dlažby nebo obrubníku a naložení na dopravní prostředek.</t>
  </si>
  <si>
    <t>Poznámka k souboru cen:_x000D_
1. V cenách jsou započteny náklady na odstranění dlažby nebo obrubníku a naložení na dopravní prostředek.</t>
  </si>
  <si>
    <t>5913285035</t>
  </si>
  <si>
    <t>Montáž dílů komunikace ze zámkové dlažby uložení v podsypu. Poznámka: 1. V cenách jsou započteny náklady na osazení dlažby nebo obrubníku. 2. V cenách nejsou obsaženy náklady na dodávku materiálu.</t>
  </si>
  <si>
    <t>Poznámka k souboru cen:_x000D_
1. V cenách jsou započteny náklady na osazení dlažby nebo obrubníku._x000D_
2. V cenách nejsou obsaženy náklady na dodávku materiálu.</t>
  </si>
  <si>
    <t>5964151000</t>
  </si>
  <si>
    <t>Dlažba zámková hladká cihla</t>
  </si>
  <si>
    <t>5914115340</t>
  </si>
  <si>
    <t>Demontáž nástupištních desek Sudop K 230. Poznámka: 1. V cenách jsou započteny náklady na snesení, uložení nebo naložení na dopravní prostředek a uložení na úložišti.</t>
  </si>
  <si>
    <t>Poznámka k souboru cen:_x000D_
1. V cenách jsou započteny náklady na snesení, uložení nebo naložení na dopravní prostředek a uložení na úložišti.</t>
  </si>
  <si>
    <t>5914125040</t>
  </si>
  <si>
    <t>Montáž nástupištních desek Sudop K 230. Poznámka: 1. V cenách jsou započteny náklady na manipulaci a montáž desek podle vzorového listu. 2. V cenách nejsou obsaženy náklady na dodávku materiálu.</t>
  </si>
  <si>
    <t>Poznámka k souboru cen:_x000D_
1. V cenách jsou započteny náklady na manipulaci a montáž desek podle vzorového listu._x000D_
2. V cenách nejsou obsaženy náklady na dodávku materiálu.</t>
  </si>
  <si>
    <t>222240860</t>
  </si>
  <si>
    <t>2112107093</t>
  </si>
  <si>
    <t>1595002121</t>
  </si>
  <si>
    <t>979004107</t>
  </si>
  <si>
    <t>-554847241</t>
  </si>
  <si>
    <t>1,8*284,61+1,808*(1329,72+63,6)</t>
  </si>
  <si>
    <t>1,8*(2846,1-284,61)+2404,134+1,808*154</t>
  </si>
  <si>
    <t>"doprava nového kameniva fr. 32/63" 4306,333</t>
  </si>
  <si>
    <t>"manipulace s výziskem a přeprava užitého materiálu" 95,564</t>
  </si>
  <si>
    <t>"přeprava pražcových kotev" 5,453</t>
  </si>
  <si>
    <t>1881793138</t>
  </si>
  <si>
    <t>150591866</t>
  </si>
  <si>
    <t>-1084725080</t>
  </si>
  <si>
    <t>1775359823</t>
  </si>
  <si>
    <t>-24394842</t>
  </si>
  <si>
    <t>199759230</t>
  </si>
  <si>
    <t>1046669578</t>
  </si>
  <si>
    <t>-898445046</t>
  </si>
  <si>
    <t>2020959674</t>
  </si>
  <si>
    <t>SO 01-10-03.1 - Následná úprava GPK a obnova BK v km 11,560 - 13,149</t>
  </si>
  <si>
    <t>SO 01-10-04 - Železniční svršek, km 13,149 - km 16,824</t>
  </si>
  <si>
    <t xml:space="preserve">      D1 - Komunikace</t>
  </si>
  <si>
    <t>5957110030</t>
  </si>
  <si>
    <t>Kolejnice tv. 49 E 1, třídy R260</t>
  </si>
  <si>
    <t>5906130400</t>
  </si>
  <si>
    <t>Montáž kolejového roštu v ose koleje pražce betonové vystrojené tv. S49 rozdělení "u". Poznámka: 1. V cenách jsou započteny náklady na vrtání pražců dřevěných nevystrojených, manipulaci a montáž KR. 2. V cenách nejsou obsaženy náklady na dodávku materiálu.</t>
  </si>
  <si>
    <t>Poznámka k položce:_x000D_
položka zahrnuje montáže KMDZ vč. navazujících kolejových polí před a za mostem na atypických betonových pražcích VPS</t>
  </si>
  <si>
    <t>5961179045</t>
  </si>
  <si>
    <t>Dilatační zařízení KMDZS49 1:20 dilatující délka 30-80 m, 4200 mm dl.</t>
  </si>
  <si>
    <t>-2053541131</t>
  </si>
  <si>
    <t>Poznámka k položce:_x000D_
s dopravou do HK. DODÁVKA MATERIÁLU SŽDC, S.O. - POLOŽKU NEOCEŇOVAT!!!</t>
  </si>
  <si>
    <t>5961179045.1</t>
  </si>
  <si>
    <t>-1282467337</t>
  </si>
  <si>
    <t>Poznámka k položce:_x000D_
Jedná se o atypickou konstrukci celkové délky 9,6m v přechodových oblastech mostního objektu zahrnujících KMDZ dl. 4,2m a kompletní sadu 17 ks atypických betonových pražců VPS pro uchycení oc. úhelníku s dopravou do HK. Podrobněji viz příslušný kladecí plán. DODÁVKA MATERIÁLU SŽDC, S.O. - POLOŽKU NEOCEŇOVAT!!!</t>
  </si>
  <si>
    <t>Poznámka k položce:_x000D_
pevná cena vč. nákladů na dopravu na místo stavby.  PŘEDOBJEDNANÝ MATERIÁL - POLOŽKU NEOCEŇOVAT A ANI NIJAK JINAK MĚNIT JEJÍ JEDNOTKOVOU CENU!!!</t>
  </si>
  <si>
    <t>5913315032</t>
  </si>
  <si>
    <t>Výstroj komunikace montáž svodidla betonového. Poznámka: 1. V cenách na zřízení jsou započteny náklady na demontáž, výměnu nebo montáž dílu. 2. V cenách nejsou obsaženy náklady na dodávku materiálu.</t>
  </si>
  <si>
    <t>Poznámka k souboru cen:_x000D_
1. V cenách na zřízení jsou započteny náklady na demontáž, výměnu nebo montáž dílu._x000D_
2. V cenách nejsou obsaženy náklady na dodávku materiálu.</t>
  </si>
  <si>
    <t>5963143000</t>
  </si>
  <si>
    <t>Svodidlo betonové-vodicí stěna</t>
  </si>
  <si>
    <t>5914035010</t>
  </si>
  <si>
    <t>Zřízení otevřených odvodňovacích zařízení příkopové tvárnice.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</si>
  <si>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Poznámka k souboru cen:_x000D_
1. V cenách jsou započteny náklady na zřízení podkladní vrstvy a uložení zařízení podle vzorového listu a rozprostření výzisku na terén nebo naložení na dopravní prostředek._x000D_
2. V cenách nejsou obsaženy náklady na provedení výkopku, ruční dočištění a dodávku materiálu.</t>
  </si>
  <si>
    <t>5964119010</t>
  </si>
  <si>
    <t>Příkopová tvárnice TZZ 4a</t>
  </si>
  <si>
    <t>5914050030</t>
  </si>
  <si>
    <t>Demontáž krytých odvodňovacích zařízení svodného potrubí. Poznámka: 1. V cenách jsou započteny náklady na demontáž dílů, zához, urovnání a úpravu terénu nebo naložení výzisku na dopravní prostředek. 2. V cenách nejsou obsaženy náklady na dopravu a skládkovné.</t>
  </si>
  <si>
    <t>Poznámka k souboru cen:_x000D_
1. V cenách jsou započteny náklady na demontáž dílů, zához, urovnání a úpravu terénu nebo naložení výzisku na dopravní prostředek._x000D_
2. V cenách nejsou obsaženy náklady na dopravu a skládkovné.</t>
  </si>
  <si>
    <t>5914075030</t>
  </si>
  <si>
    <t>Zřízení konstrukční vrstvy pražcového podloží bez geomateriálu tl. 0,50 m. Poznámka: 1. V cenách jsou započteny náklady na naložení výzisku na dopravní prostředek. 2. V cenách nejsou obsaženy náklady na dodávku materiálu a odtěžení zeminy.</t>
  </si>
  <si>
    <t>Poznámka k souboru cen:_x000D_
1. V cenách jsou započteny náklady na naložení výzisku na dopravní prostředek._x000D_
2. V cenách nejsou obsaženy náklady na dodávku materiálu a odtěžení zeminy.</t>
  </si>
  <si>
    <t>Poznámka k položce:_x000D_
VL Ž4 typ 2</t>
  </si>
  <si>
    <t>5955101035</t>
  </si>
  <si>
    <t>Kamenivo těžené 0/32</t>
  </si>
  <si>
    <t>5914105020</t>
  </si>
  <si>
    <t>Zřízení ochranné konstrukce železničního tělesa ve styku s vodními toky a díly ochranné konstrukce a zpevnění svahů. Poznámka: 1. V cenách jsou započteny náklady na zřízení ochranné konstrukce. 2. V cenách nejsou obsaženy náklady na dodávku materiálu a těžení zeminy.</t>
  </si>
  <si>
    <t>Poznámka k souboru cen:_x000D_
1. V cenách jsou započteny náklady na zřízení ochranné konstrukce._x000D_
2. V cenách nejsou obsaženy náklady na dodávku materiálu a těžení zeminy.</t>
  </si>
  <si>
    <t>5964153000</t>
  </si>
  <si>
    <t>Dlaždice betonová 40x40</t>
  </si>
  <si>
    <t>1751069917</t>
  </si>
  <si>
    <t>1511330910</t>
  </si>
  <si>
    <t>992939281</t>
  </si>
  <si>
    <t>-1002211830</t>
  </si>
  <si>
    <t>-1169875307</t>
  </si>
  <si>
    <t>1,8*596,61+1,808*(2780,54+133,32)</t>
  </si>
  <si>
    <t>1,8*(5966,07-596,61)+5027,216+1,808*154</t>
  </si>
  <si>
    <t>"doprava kameniva fr. 32/63" 9184,011</t>
  </si>
  <si>
    <t xml:space="preserve">"doprava kameniva fr. 0/32" 121,885 </t>
  </si>
  <si>
    <t>Součet</t>
  </si>
  <si>
    <t>"manipulace s výziskem a přeprava užitého materiálu" 556,5</t>
  </si>
  <si>
    <t>9902200400</t>
  </si>
  <si>
    <t>Doprava dodávek zhotovitele, dodávek objednatele nebo výzisku mechanizací přes 3,5 t objemnějšího kusového materiálu do 40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</si>
  <si>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"přeprava prefabrikátů" 14,902</t>
  </si>
  <si>
    <t>-1800531966</t>
  </si>
  <si>
    <t>přeprava KMDZ a bet. pražců z HK</t>
  </si>
  <si>
    <t>3*1,05+107,5*0,16</t>
  </si>
  <si>
    <t>"přeprava pražcových kotev" 1,861</t>
  </si>
  <si>
    <t>152</t>
  </si>
  <si>
    <t>154</t>
  </si>
  <si>
    <t>156</t>
  </si>
  <si>
    <t>158</t>
  </si>
  <si>
    <t>160</t>
  </si>
  <si>
    <t>85</t>
  </si>
  <si>
    <t>162</t>
  </si>
  <si>
    <t>164</t>
  </si>
  <si>
    <t>87</t>
  </si>
  <si>
    <t>166</t>
  </si>
  <si>
    <t>D1</t>
  </si>
  <si>
    <t>Komunikace</t>
  </si>
  <si>
    <t>514471111</t>
  </si>
  <si>
    <t>Prolití kolejového lože pryskyřicí</t>
  </si>
  <si>
    <t>168</t>
  </si>
  <si>
    <t>89</t>
  </si>
  <si>
    <t>170</t>
  </si>
  <si>
    <t>SO 01-10-04.1 - Následná úprava GPK a obnova BK v km 13,149 - km 16,824</t>
  </si>
  <si>
    <t>SO 01-11-01 - Zastávka Spálov, nástupiště</t>
  </si>
  <si>
    <t>5914120030</t>
  </si>
  <si>
    <t>Demontáž nástupiště úrovňového Tischer jednostranného včetně podložek. Poznámka: 1. V cenách jsou započteny náklady na snesení dílů i zásypu a jejich uložení na plochu nebo naložení na dopravní prostředek a uložení na úložišti.</t>
  </si>
  <si>
    <t>Poznámka k souboru cen:_x000D_
1. V cenách jsou započteny náklady na snesení dílů i zásypu a jejich uložení na plochu nebo naložení na dopravní prostředek a uložení na úložišti.</t>
  </si>
  <si>
    <t>5915010010</t>
  </si>
  <si>
    <t>Těžení zeminy nebo horniny železničního spodku I. třídy. Poznámka: 1. V cenách jsou započteny náklady na těžení a uložení výzisku na terén nebo naložení na dopravní prostředek a uložení na úložišti.</t>
  </si>
  <si>
    <t>5914130030</t>
  </si>
  <si>
    <t>Montáž nástupiště úrovňového Tischer. Poznámka: 1. V cenách jsou započteny náklady na úpravu terénu, montáž a zásyp podle vzorového listu. 2. V cenách nejsou obsaženy náklady na dodávku materiálu.</t>
  </si>
  <si>
    <t>Poznámka k souboru cen:_x000D_
1. V cenách jsou započteny náklady na úpravu terénu, montáž a zásyp podle vzorového listu._x000D_
2. V cenách nejsou obsaženy náklady na dodávku materiálu.</t>
  </si>
  <si>
    <t>5955101020</t>
  </si>
  <si>
    <t>Kamenivo drcené štěrkodrť frakce 0/32</t>
  </si>
  <si>
    <t>5964161005</t>
  </si>
  <si>
    <t>Beton lehce zhutnitelný C 16/20;X0 F5 2 200 2 662</t>
  </si>
  <si>
    <t>5964161025</t>
  </si>
  <si>
    <t>Beton lehce zhutnitelný C 25/30;XC2 vyhovuje i XC1 F5 2 410 2 916</t>
  </si>
  <si>
    <t>9902100200</t>
  </si>
  <si>
    <t>Doprava dodávek zhotovitele, dodávek objednatele nebo výzisku mechanizací přes 3,5 t sypanin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</si>
  <si>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9902100800</t>
  </si>
  <si>
    <t>Doprava dodávek zhotovitele, dodávek objednatele nebo výzisku mechanizací přes 3,5 t sypanin do 150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</si>
  <si>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564911411</t>
  </si>
  <si>
    <t>Podklad nebo podsyp z asfaltového recyklátu s rozprostřením a zhutněním, po zhutnění tl. 50 mm</t>
  </si>
  <si>
    <t>573451113</t>
  </si>
  <si>
    <t>Dvojitý nátěr DN s posypem kamenivem a se zaválcováním z asfaltu silničního, v množství 2,1 kg/m2</t>
  </si>
  <si>
    <t xml:space="preserve">Poznámka k souboru cen:_x000D_
1. Pokud není dvojitý nátěr prováděn v jednom časovém sledu, je považován za 2 jednoduché nátěry._x000D_
</t>
  </si>
  <si>
    <t>Železniční spodek Meliorační žlábek</t>
  </si>
  <si>
    <t>SO 01-11-02 - Zastávka Jesenný, nástupiště</t>
  </si>
  <si>
    <t>SO 01-11-03 - Zastávka Návarov, nástupiště</t>
  </si>
  <si>
    <t>Poznámka k položce:_x000D_
Jedná se pouze o délku nástupištní hrany a není v ní zohledněn případný požadavek na zřízení přístupu (rampy, náběhu, schodů, atp.). Tuto skutečnost je nutné zohlednit při oceňování položky!</t>
  </si>
  <si>
    <t>5964147015</t>
  </si>
  <si>
    <t>Nástupištní díly podložka pod tvárnici Tischer</t>
  </si>
  <si>
    <t>5964147020</t>
  </si>
  <si>
    <t>Nástupištní díly tvárnice Tischer B</t>
  </si>
  <si>
    <t>SO 01-11-04 - ŽST Velké Hamry, nástupiště 1. a 2.</t>
  </si>
  <si>
    <t>5914120010</t>
  </si>
  <si>
    <t>Demontáž nástupiště úrovňového sypaného v celé šíři. Poznámka: 1. V cenách jsou započteny náklady na snesení dílů i zásypu a jejich uložení na plochu nebo naložení na dopravní prostředek a uložení na úložišti.</t>
  </si>
  <si>
    <t>5914110050</t>
  </si>
  <si>
    <t>Oprava nástupiště sypaného z kameniva úprava v celém profilu. Poznámka: 1. V cenách jsou započteny náklady na manipulaci a naložení výzisku kameniva na dopravní prostředek. 2. V cenách nejsou obsaženy náklady na dodávku materiálu.</t>
  </si>
  <si>
    <t>Poznámka k souboru cen:_x000D_
1. V cenách jsou započteny náklady na manipulaci a naložení výzisku kameniva na dopravní prostředek._x000D_
2. V cenách nejsou obsaženy náklady na dodávku materiálu.</t>
  </si>
  <si>
    <t>5955101030</t>
  </si>
  <si>
    <t>Kamenivo drcené drť frakce 8/16</t>
  </si>
  <si>
    <t>SO 01-13-01 - Přejezd v ev. km  2,256</t>
  </si>
  <si>
    <t>5915005020</t>
  </si>
  <si>
    <t>Hloubení rýh nebo jam na železničním spodku II. třídy. Poznámka: 1. V cenách jsou započteny náklady na hloubení a uložení výzisku na terén nebo naložení na dopravní prostředek a uložení na úložišti.</t>
  </si>
  <si>
    <t>Poznámka k souboru cen:_x000D_
1. V cenách jsou započteny náklady na hloubení a uložení výzisku na terén nebo naložení na dopravní prostředek a uložení na úložišti.</t>
  </si>
  <si>
    <t>5913060020</t>
  </si>
  <si>
    <t>Demontáž dílů betonové přejezdové konstrukce vnitřního panelu. Poznámka: 1. V cenách jsou započteny náklady na demontáž konstrukce a naložení na dopravní prostředek.</t>
  </si>
  <si>
    <t>Poznámka k souboru cen:_x000D_
1. V cenách jsou započteny náklady na demontáž konstrukce a naložení na dopravní prostředek.</t>
  </si>
  <si>
    <t>5905055010</t>
  </si>
  <si>
    <t>Odstranění stávajícího kolejového lože odtěžením v koleji. Poznámka: 1. V cenách jsou započteny náklady na odstranění KL, úpravu pláně a rozprostření výzisku na terén nebo jeho naložení na dopravní prostředek. 2. Položka se použije v případech, kdy se nové KL nezřizuje.</t>
  </si>
  <si>
    <t>Poznámka k souboru cen:_x000D_
1. V cenách jsou započteny náklady na odstranění KL, úpravu pláně a rozprostření výzisku na terén nebo jeho naložení na dopravní prostředek._x000D_
2. Položka se použije v případech, kdy se nové KL nezřizuje.</t>
  </si>
  <si>
    <t>5914055010</t>
  </si>
  <si>
    <t>Zřízení krytých odvodňovacích zařízení potrubí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</si>
  <si>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Poznámka k souboru cen:_x000D_
1. V cenách jsou započteny náklady na zřízení podkladní vrstvy, uložení, obsypání a zásyp zařízení podle vzorového listu a rozprostření výzisku na terén nebo naložení na dopravní prostředek._x000D_
2. V cenách nejsou obsaženy náklady na provedení výkopku, ruční dočištění a dodávku materiálu.</t>
  </si>
  <si>
    <t>5964103010</t>
  </si>
  <si>
    <t>Drenážní plastové díly trubka celoperforovaná DN 200 mm</t>
  </si>
  <si>
    <t>5955101012</t>
  </si>
  <si>
    <t>Kamenivo drcené štěrk frakce 16/32</t>
  </si>
  <si>
    <t>5955101040</t>
  </si>
  <si>
    <t>Kamenivo těžené 0/8</t>
  </si>
  <si>
    <t>5913270010</t>
  </si>
  <si>
    <t>Vložení výztužné vložky textilní nebo geosyntetické. Poznámka: 1. V cenách jsou započteny náklady na vložení vložky pro zvýšení soudržnosti vrstev asfaltobetonu . 2. V cenách nejsou obsaženy náklady na dodávku materiálu.</t>
  </si>
  <si>
    <t>Poznámka k souboru cen:_x000D_
1. V cenách jsou započteny náklady na vložení vložky pro zvýšení soudržnosti vrstev asfaltobetonu ._x000D_
2. V cenách nejsou obsaženy náklady na dodávku materiálu.</t>
  </si>
  <si>
    <t>5964133005</t>
  </si>
  <si>
    <t>Geotextilie separační</t>
  </si>
  <si>
    <t>5914055020</t>
  </si>
  <si>
    <t>Zřízení krytých odvodňovacích zařízení šachty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</si>
  <si>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5964103120</t>
  </si>
  <si>
    <t>Drenážní plastové díly šachta průchozí DN 400/250  1 vtok/1 odtok DN 250 mm</t>
  </si>
  <si>
    <t>5964103130</t>
  </si>
  <si>
    <t>Drenážní plastové díly prodlužovací nástavec šachty D 400, délka 3 m</t>
  </si>
  <si>
    <t>5964104150</t>
  </si>
  <si>
    <t>Kanalizační díly plastové Krycí víko šachty plastové pochůzné</t>
  </si>
  <si>
    <t>5914055030</t>
  </si>
  <si>
    <t>Zřízení krytých odvodňovacích zařízení svodného potrubí.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</si>
  <si>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5964104005</t>
  </si>
  <si>
    <t>Kanalizační díly plastové trubka hladká DN 200</t>
  </si>
  <si>
    <t>5914035470</t>
  </si>
  <si>
    <t>Zřízení otevřených odvodňovacích zařízení trativodní výusť z lomového kamene.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</si>
  <si>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5955101045</t>
  </si>
  <si>
    <t>Lomový kámen tříděný pro rovnaniny</t>
  </si>
  <si>
    <t>5914075110</t>
  </si>
  <si>
    <t>Zřízení konstrukční vrstvy pražcového podloží včetně geotextilie tl. 0,15 m. Poznámka: 1. V cenách jsou započteny náklady na naložení výzisku na dopravní prostředek. 2. V cenách nejsou obsaženy náklady na dodávku materiálu a odtěžení zeminy.</t>
  </si>
  <si>
    <t>Poznámka k položce:_x000D_
VL Ž4 typ 3</t>
  </si>
  <si>
    <t>5913040030</t>
  </si>
  <si>
    <t>Montáž celopryžové přejezdové konstrukce málo zatížené v koleji část vnější a vnitřní včetně závěrných zídek. Poznámka: 1. V cenách jsou započteny náklady na montáž konstrukce. 2. V cenách nejsou obsaženy náklady na dodávku materiálu.</t>
  </si>
  <si>
    <t>Poznámka k souboru cen:_x000D_
1. V cenách jsou započteny náklady na montáž konstrukce._x000D_
2. V cenách nejsou obsaženy náklady na dodávku materiálu.</t>
  </si>
  <si>
    <t>5963201015</t>
  </si>
  <si>
    <t>Přejezd celopryžový užitý panel vnitřní</t>
  </si>
  <si>
    <t>5963201010</t>
  </si>
  <si>
    <t>Přejezd celopryžový užitý panel vnější</t>
  </si>
  <si>
    <t>5963101055</t>
  </si>
  <si>
    <t>Přejezd celopryžový Strail náběhový klín pero</t>
  </si>
  <si>
    <t>5963101060</t>
  </si>
  <si>
    <t>Přejezd celopryžový Strail náběhový klín drážka</t>
  </si>
  <si>
    <t>5963101050</t>
  </si>
  <si>
    <t>Přejezd celopryžový Strail spínací táhlo střední 1200 mm</t>
  </si>
  <si>
    <t>5963101085</t>
  </si>
  <si>
    <t>Přejezd celopryžový Strail spínací táhlo 1200 mm</t>
  </si>
  <si>
    <t>5963101105</t>
  </si>
  <si>
    <t>Přejezd celopryžový Strail závěrná zídka tvaru T délky 1200 mm</t>
  </si>
  <si>
    <t>5963101120</t>
  </si>
  <si>
    <t>Přejezd celopryžový Strail betonový základ délky 1500 mm</t>
  </si>
  <si>
    <t>5964161015</t>
  </si>
  <si>
    <t>Beton lehce zhutnitelný C 20/25;XC2 vyhovuje i XC1 F5 2 365 2 862</t>
  </si>
  <si>
    <t>5913245010</t>
  </si>
  <si>
    <t>Oprava komunikace vyplněním trhlin zálivkovou hmotou. Poznámka: 1. V cenách jsou započteny náklady očištění místa od nečistot, vyplnění trhlin zalitím, nerovností nebo výtluku vyplněním a zhutnění výplně. 2. V cenách nejsou obsaženy náklady na dodávku materiálu.</t>
  </si>
  <si>
    <t>Poznámka k souboru cen:_x000D_
1. V cenách jsou započteny náklady očištění místa od nečistot, vyplnění trhlin zalitím, nerovností nebo výtluku vyplněním a zhutnění výplně._x000D_
2. V cenách nejsou obsaženy náklady na dodávku materiálu.</t>
  </si>
  <si>
    <t>9902200300</t>
  </si>
  <si>
    <t>Doprava dodávek zhotovitele, dodávek objednatele nebo výzisku mechanizací přes 3,5 t objemnějšího kusového materiálu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</si>
  <si>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9902200700</t>
  </si>
  <si>
    <t>Doprava dodávek zhotovitele, dodávek objednatele nebo výzisku mechanizací přes 3,5 t objemnějšího kusového materiálu do 100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</si>
  <si>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9902200200</t>
  </si>
  <si>
    <t>Doprava dodávek zhotovitele, dodávek objednatele nebo výzisku mechanizací přes 3,5 t objemnějšího kusového materiálu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</si>
  <si>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9909000500</t>
  </si>
  <si>
    <t>Poplatek uložení odpadu betonových prefabrikátů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</si>
  <si>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564931412</t>
  </si>
  <si>
    <t>Podklad nebo podsyp z asfaltového recyklátu s rozprostřením a zhutněním, po zhutnění tl. 100 mm</t>
  </si>
  <si>
    <t>564871111</t>
  </si>
  <si>
    <t>Podklad ze štěrkodrti ŠD s rozprostřením a zhutněním, po zhutnění tl. 250 mm</t>
  </si>
  <si>
    <t>597361121</t>
  </si>
  <si>
    <t>Svodnice vody ocelová šířky 120 mm, kotvená do betonu</t>
  </si>
  <si>
    <t xml:space="preserve">Poznámka k souboru cen:_x000D_
1. V cenách jsou započteny i náklady na zemní práce potřebné k provedení rýhy v tělese cesty a zásyp svodnice._x000D_
</t>
  </si>
  <si>
    <t>SO 01-13-02 - Přejezd v ev. km  12,223</t>
  </si>
  <si>
    <t>5915010030</t>
  </si>
  <si>
    <t>Těžení zeminy nebo horniny železničního spodku III. třídy. Poznámka: 1. V cenách jsou započteny náklady na těžení a uložení výzisku na terén nebo naložení na dopravní prostředek a uložení na úložišti.</t>
  </si>
  <si>
    <t>5913235020</t>
  </si>
  <si>
    <t>Dělení AB komunikace řezáním hloubky do 20 cm. Poznámka: 1. V cenách jsou započteny náklady na provedení úkolu.</t>
  </si>
  <si>
    <t>Poznámka k souboru cen:_x000D_
1. V cenách jsou započteny náklady na provedení úkolu.</t>
  </si>
  <si>
    <t>5913240020</t>
  </si>
  <si>
    <t>Odstranění AB komunikace odtěžením nebo frézováním hloubky do 20 cm. Poznámka: 1. V cenách jsou započteny náklady na odtěžení nebo frézování a naložení výzisku na dopravní prostředek.</t>
  </si>
  <si>
    <t>Poznámka k souboru cen:_x000D_
1. V cenách jsou započteny náklady na odtěžení nebo frézování a naložení výzisku na dopravní prostředek.</t>
  </si>
  <si>
    <t>5914030510</t>
  </si>
  <si>
    <t>Demontáž dílů otevřeného odvodnění silničního žlabu s mřížkou. Poznámka: 1. V cenách jsou započteny náklady na demontáž dílů, zához, urovnání a úpravu terénu nebo naložení výzisku na dopravní prostředek. 2. V cenách nejsou obsaženy náklady na dopravu a skládkovné.</t>
  </si>
  <si>
    <t>5913035230</t>
  </si>
  <si>
    <t>Demontáž celopryžové přejezdové konstrukce silně zatížené v koleji část vnější a vnitřní včetně závěrných zídek. Poznámka: 1. V cenách jsou započteny náklady na demontáž konstrukce, naložení na dopravní prostředek.</t>
  </si>
  <si>
    <t>Poznámka k souboru cen:_x000D_
1. V cenách jsou započteny náklady na demontáž konstrukce, naložení na dopravní prostředek.</t>
  </si>
  <si>
    <t>5913105010</t>
  </si>
  <si>
    <t>Demontáž zádlažbové přejezdové konstrukce část vnější a vnitřní bez závěrných zídek. Poznámka: 1. V cenách jsou započteny náklady na demontáž konstrukce a naložení na dopravní prostředek.</t>
  </si>
  <si>
    <t>5999010020</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</si>
  <si>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 práce v blízkosti trakčního vedení.</t>
  </si>
  <si>
    <t>5914075430</t>
  </si>
  <si>
    <t>Zřízení konstrukční vrstvy pražcového podloží podle konstrukce typ 6. Poznámka: 1. V cenách jsou započteny náklady na naložení výzisku na dopravní prostředek. 2. V cenách nejsou obsaženy náklady na dodávku materiálu a odtěžení zeminy.</t>
  </si>
  <si>
    <t>Poznámka k položce:_x000D_
VL č. Ž4</t>
  </si>
  <si>
    <t>5913170030</t>
  </si>
  <si>
    <t>Montáž polymerové přejezdové konstrukce část vnější a vnitřní včetně závěrných zídek. Poznámka: 1. V cenách jsou započteny náklady na montáž a manipulaci. 2. V cenách nejsou obsaženy náklady na dodávku materiálu.</t>
  </si>
  <si>
    <t>Poznámka k souboru cen:_x000D_
1. V cenách jsou započteny náklady na montáž a manipulaci._x000D_
2. V cenách nejsou obsaženy náklady na dodávku materiálu.</t>
  </si>
  <si>
    <t>5963122001</t>
  </si>
  <si>
    <t>Přejezd z polymerového betonu kompletní sestava</t>
  </si>
  <si>
    <t>5955101080</t>
  </si>
  <si>
    <t>Kamenivo drcené recyklované drť frakce 4/8</t>
  </si>
  <si>
    <t>5999015020</t>
  </si>
  <si>
    <t>Vložení konstrukcí nebo dílů hmotnosti přes 10 do 20 t. Poznámka: 1. V cenách jsou započteny náklady na vložení konstrukce podle technologického postupu, přeprava v místě technologické manipulace. Položka obsahuje náklady na práce v blízkosti trakčního vedení.</t>
  </si>
  <si>
    <t>5913250020</t>
  </si>
  <si>
    <t>Zřízení konstrukce vozovky asfaltobetonové dle vzorového listu Ž těžké - podkladní, ložní a obrusná vrstva tloušťky do 25 cm. Poznámka: 1. V cenách jsou započteny náklady na zřízení netuhé vozovky podle VL s živičným podkladem ze stmelených vrstev podle vzorového listu Ž. 2. V cenách nejsou obsaženy náklady na dodávku materiálu.</t>
  </si>
  <si>
    <t>Poznámka k souboru cen:_x000D_
1. V cenách jsou započteny náklady na zřízení netuhé vozovky podle VL s živičným podkladem ze stmelených vrstev podle vzorového listu Ž._x000D_
2. V cenách nejsou obsaženy náklady na dodávku materiálu.</t>
  </si>
  <si>
    <t>5963146000</t>
  </si>
  <si>
    <t>Asfaltový beton ACO 11S 50/70 střednězrnný-obrusná vrstva</t>
  </si>
  <si>
    <t>5963146010</t>
  </si>
  <si>
    <t>Asfaltový beton ACL 16S 50/70 hrubozrnný-ložní vrstva</t>
  </si>
  <si>
    <t>5963146020</t>
  </si>
  <si>
    <t>Asfaltový beton ACP 16S 50/70 středněznný-podkladní vrstva</t>
  </si>
  <si>
    <t>5914035510</t>
  </si>
  <si>
    <t>Zřízení otevřených odvodňovacích zařízení silničního žlabu s mřížkou.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</si>
  <si>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5964123000</t>
  </si>
  <si>
    <t>Odvodňovací žlab s mříží</t>
  </si>
  <si>
    <t>5964161035</t>
  </si>
  <si>
    <t>Beton lehce zhutnitelný C 25/30;XA2 vyhovuje i XC4 F5 2 510 3 037</t>
  </si>
  <si>
    <t>9902201200</t>
  </si>
  <si>
    <t>Doprava dodávek zhotovitele, dodávek objednatele nebo výzisku mechanizací přes 3,5 t objemnějšího kusového materiálu do 350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</si>
  <si>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113311121</t>
  </si>
  <si>
    <t>Odstranění geosyntetik s uložením na vzdálenost do 20 m nebo naložením na dopravní prostředek geotextilie</t>
  </si>
  <si>
    <t xml:space="preserve">Poznámka k souboru cen:_x000D_
1. V cenách -1111 až -1131 nejsou započteny náklady na odstranění vrstev uložených nad geosyntetikem._x000D_
2. V ceně -1141 jsou započteny i náklady odstranění zásypu buněk a krycí vrstvy tl. 100 mm._x000D_
</t>
  </si>
  <si>
    <t>598316700</t>
  </si>
  <si>
    <t>směs pro beton třída C-/7,5 (B7,5) kamenivo do 22 mm</t>
  </si>
  <si>
    <t>567131111</t>
  </si>
  <si>
    <t>Podklad ze směsi stmelené cementem SC bez dilatačních spár, s rozprostřením a zhutněním SC C 3/4 (SC I), po zhutnění tl. 160 mm</t>
  </si>
  <si>
    <t xml:space="preserve">Poznámka k souboru cen:_x000D_
1. V cenách jsou započteny i náklady na ošetření povrchu podkladu vodou._x000D_
2. V cenách 567 1.-4 jsou započteny i náklady postřik proti odpařování vody._x000D_
3. V cenách nejsou započteny náklady na:_x000D_
a) příp. postřik, který se oceňuje cenou 919 74-8111 Postřik popř. zdrsnění povrchu cementobetonového krytu nebo podkladu ochrannou emulzí,_x000D_
b) zřízení dilatačních spár a jejich vyplnění; tyto práce se oceňují cenami souborů cen 919 11-1 Řezání dilatačních spár, 919 12-. Těsnění dilatačních spár a 919 13 Vyztužení dilatačních spár._x000D_
</t>
  </si>
  <si>
    <t>SO 01-13-03 - Přejezd v ev. km  12,927</t>
  </si>
  <si>
    <t>5913235010</t>
  </si>
  <si>
    <t>Dělení AB komunikace řezáním hloubky do 10 cm. Poznámka: 1. V cenách jsou započteny náklady na provedení úkolu.</t>
  </si>
  <si>
    <t>5913240010</t>
  </si>
  <si>
    <t>Odstranění AB komunikace odtěžením nebo frézováním hloubky do 10 cm. Poznámka: 1. V cenách jsou započteny náklady na odtěžení nebo frézování a naložení výzisku na dopravní prostředek.</t>
  </si>
  <si>
    <t>5913025020</t>
  </si>
  <si>
    <t>Demontáž dílů přejezdu celopryžového v koleji vnitřní panel. Poznámka: 1. V cenách jsou započteny náklady na demontáž a naložení dílů na dopravní prostředek.</t>
  </si>
  <si>
    <t>Poznámka k souboru cen:_x000D_
1. V cenách jsou započteny náklady na demontáž a naložení dílů na dopravní prostředek.</t>
  </si>
  <si>
    <t>5914075020</t>
  </si>
  <si>
    <t>Zřízení konstrukční vrstvy pražcového podloží bez geomateriálu tl. 0,30 m. Poznámka: 1. V cenách jsou započteny náklady na naložení výzisku na dopravní prostředek. 2. V cenách nejsou obsaženy náklady na dodávku materiálu a odtěžení zeminy.</t>
  </si>
  <si>
    <t>5913250010</t>
  </si>
  <si>
    <t>Zřízení konstrukce vozovky asfaltobetonové dle vzorového listu Ž lehké - ložní a obrusná vrstva tloušťky do 12 cm. Poznámka: 1. V cenách jsou započteny náklady na zřízení netuhé vozovky podle VL s živičným podkladem ze stmelených vrstev podle vzorového listu Ž. 2. V cenách nejsou obsaženy náklady na dodávku materiálu.</t>
  </si>
  <si>
    <t>567122114</t>
  </si>
  <si>
    <t>Podklad ze směsi stmelené cementem SC bez dilatačních spár, s rozprostřením a zhutněním SC C 8/10 (KSC I), po zhutnění tl. 150 mm</t>
  </si>
  <si>
    <t>564851111</t>
  </si>
  <si>
    <t>Podklad ze štěrkodrti ŠD s rozprostřením a zhutněním, po zhutnění tl. 150 mm</t>
  </si>
  <si>
    <t>SO 01-13-04 - Přejezd v ev. km  13,091</t>
  </si>
  <si>
    <t>5913060010</t>
  </si>
  <si>
    <t>Demontáž dílů betonové přejezdové konstrukce vnějšího panelu. Poznámka: 1. V cenách jsou započteny náklady na demontáž konstrukce a naložení na dopravní prostředek.</t>
  </si>
  <si>
    <t>5914030520</t>
  </si>
  <si>
    <t>Demontáž dílů otevřeného odvodnění silničního žlabu štěrbinového. Poznámka: 1. V cenách jsou započteny náklady na demontáž dílů, zához, urovnání a úpravu terénu nebo naložení výzisku na dopravní prostředek. 2. V cenách nejsou obsaženy náklady na dopravu a skládkovné.</t>
  </si>
  <si>
    <t>5914035520</t>
  </si>
  <si>
    <t>Zřízení otevřených odvodňovacích zařízení silničního žlabu štěrbinový.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</si>
  <si>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5964127000</t>
  </si>
  <si>
    <t>Odvodňovací žlaby štěrbinové betonové malé</t>
  </si>
  <si>
    <t>SO 01-13-05 - Přejezd v ev. km  13,782</t>
  </si>
  <si>
    <t>5913240030</t>
  </si>
  <si>
    <t>Odstranění AB komunikace odtěžením nebo frézováním hloubky do 30 cm. Poznámka: 1. V cenách jsou započteny náklady na odtěžení nebo frézování a naložení výzisku na dopravní prostředek.</t>
  </si>
  <si>
    <t>5914030550</t>
  </si>
  <si>
    <t>Demontáž dílů otevřeného odvodnění prahové vpusti z prefabrikovaných dílů. Poznámka: 1. V cenách jsou započteny náklady na demontáž dílů, zához, urovnání a úpravu terénu nebo naložení výzisku na dopravní prostředek. 2. V cenách nejsou obsaženy náklady na dopravu a skládkovné.</t>
  </si>
  <si>
    <t>5964104000</t>
  </si>
  <si>
    <t>Kanalizační díly plastové trubka hladká DN 150</t>
  </si>
  <si>
    <t>5964104010</t>
  </si>
  <si>
    <t>Kanalizační díly plastové trubka hladká DN 250</t>
  </si>
  <si>
    <t>5914075130</t>
  </si>
  <si>
    <t>Zřízení konstrukční vrstvy pražcového podloží včetně geotextilie tl. 0,50 m. Poznámka: 1. V cenách jsou započteny náklady na naložení výzisku na dopravní prostředek. 2. V cenách nejsou obsaženy náklady na dodávku materiálu a odtěžení zeminy.</t>
  </si>
  <si>
    <t>564952112</t>
  </si>
  <si>
    <t>Podklad z mechanicky zpevněného kameniva MZK (minerální beton) s rozprostřením a s hutněním, po zhutnění tl. 160 mm</t>
  </si>
  <si>
    <t xml:space="preserve">Poznámka k souboru cen:_x000D_
1. ČSN 73 6126-1 připouští pro MZK max. tl. 300 mm._x000D_
2. V cenách nejsou započteny náklady na:_x000D_
a) ochranu povrchu podkladu filtračním postřikem, který se oceňuje cenami souboru cen 573 11-11,_x000D_
b) spojovací postřik před pokládkou asfaltových směsí, který se oceňuje cenami souboru cen 573 2.-11._x000D_
</t>
  </si>
  <si>
    <t>SO 01-13-06 - Přejezd v ev. km  14,410</t>
  </si>
  <si>
    <t>5964127005</t>
  </si>
  <si>
    <t>Odvodňovací žlaby štěrbinové betonové masívní</t>
  </si>
  <si>
    <t>SO 01-20-01 - Železniční most v ev. km 1,224</t>
  </si>
  <si>
    <t>Soupis:</t>
  </si>
  <si>
    <t>3110-16-074-01/01 - Železniční most v ev. km 1,224</t>
  </si>
  <si>
    <t>CZ-CPV:</t>
  </si>
  <si>
    <t>50000000-5</t>
  </si>
  <si>
    <t>CZ-CPA:</t>
  </si>
  <si>
    <t>SŽDC, s.o., OŘ Hradec Králové</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</si>
  <si>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</si>
  <si>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</si>
  <si>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</si>
  <si>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</si>
  <si>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</si>
  <si>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</si>
  <si>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6 -    Úpravy povrchů, podlahy a osazování výplní</t>
  </si>
  <si>
    <t xml:space="preserve">    9 -     Ostatní konstrukce a práce, bourání</t>
  </si>
  <si>
    <t xml:space="preserve">    997 -     Přesun sutě</t>
  </si>
  <si>
    <t xml:space="preserve">    998 -     Přesun hmot</t>
  </si>
  <si>
    <t>PSV -     Práce a dodávky PSV</t>
  </si>
  <si>
    <t xml:space="preserve">    711 -    Izolace proti vodě, vlhkosti a plynům</t>
  </si>
  <si>
    <t xml:space="preserve">    767 -     Konstrukce zámečnické</t>
  </si>
  <si>
    <t>M -     Práce a dodávky M</t>
  </si>
  <si>
    <t xml:space="preserve">    22-M -     Montáže oznam. a zabezp. zařízení</t>
  </si>
  <si>
    <t xml:space="preserve">    46-M -     Zemní práce při extr.mont.pracích</t>
  </si>
  <si>
    <t xml:space="preserve">     Práce a dodávky HSV</t>
  </si>
  <si>
    <t xml:space="preserve">     Zemní práce</t>
  </si>
  <si>
    <t>122202501</t>
  </si>
  <si>
    <t>Odkopávky a prokopávky nezapažené pro spodní stavbu železnic do 100 m3 v hornině tř. 3</t>
  </si>
  <si>
    <t>-459244998</t>
  </si>
  <si>
    <t>9*1*0,25*2+4 "očištění za křídly, drenáže</t>
  </si>
  <si>
    <t>12*0,5*5*2" ZKPP</t>
  </si>
  <si>
    <t>4,3*7,3*2 "základ křídel+přech.oblast</t>
  </si>
  <si>
    <t>3*4 "hloubení výkopu pro křídla, bude uloženo zpět</t>
  </si>
  <si>
    <t>122202508</t>
  </si>
  <si>
    <t>Příplatek k odkopávkám pro spodní stavbu železnic v hornině tř. 3 za ztížení při rekonstrukci</t>
  </si>
  <si>
    <t>284236149</t>
  </si>
  <si>
    <t>162701105</t>
  </si>
  <si>
    <t>Vodorovné přemístění do 10000 m výkopku/sypaniny z horniny tř. 1 až 4</t>
  </si>
  <si>
    <t>-325646894</t>
  </si>
  <si>
    <t>162701109</t>
  </si>
  <si>
    <t>Příplatek k vodorovnému přemístění výkopku/sypaniny z horniny tř. 1 až 4 ZKD 1000 m přes 10000 m</t>
  </si>
  <si>
    <t>850058463</t>
  </si>
  <si>
    <t>131,28*22</t>
  </si>
  <si>
    <t>171201201</t>
  </si>
  <si>
    <t>Uložení sypaniny na skládky</t>
  </si>
  <si>
    <t>1199362577</t>
  </si>
  <si>
    <t>171201211.1</t>
  </si>
  <si>
    <t>Poplatek za uložení odpadu ze sypaniny na skládce (skládkovné)</t>
  </si>
  <si>
    <t>1493132528</t>
  </si>
  <si>
    <t>131,28*2</t>
  </si>
  <si>
    <t>174101101</t>
  </si>
  <si>
    <t>Zásyp jam, šachet rýh nebo kolem objektů sypaninou se zhutněním</t>
  </si>
  <si>
    <t>835783738</t>
  </si>
  <si>
    <t>3,6*5,1*2 "přech.oblast</t>
  </si>
  <si>
    <t>3*4 "pro křídla - bude použit stávající materiál</t>
  </si>
  <si>
    <t>583441690</t>
  </si>
  <si>
    <t>štěrkodrť frakce 0-32 (ŠDa) OTP ČD</t>
  </si>
  <si>
    <t>86208608</t>
  </si>
  <si>
    <t>12*0,5*5*2*2" ZKPP</t>
  </si>
  <si>
    <t>3,6*5,1*2*2 "přech.oblast</t>
  </si>
  <si>
    <t xml:space="preserve">    Zakládání</t>
  </si>
  <si>
    <t>212795111</t>
  </si>
  <si>
    <t>Příčné odvodnění mostní opěry z plastových trub DN 160 včetně podkladního betonu, štěrkového obsypu</t>
  </si>
  <si>
    <t>1289785297</t>
  </si>
  <si>
    <t>Poznámka k položce:_x000D_
příčná drenáž včetně vyústění z HDPE, DN 150</t>
  </si>
  <si>
    <t>2*6</t>
  </si>
  <si>
    <t>225211116</t>
  </si>
  <si>
    <t>Vrty maloprofilové jádrové D do 93 mm úklon do 45° hl do 25 m hor. V a VI</t>
  </si>
  <si>
    <t>-1280490674</t>
  </si>
  <si>
    <t>0,8*3*2</t>
  </si>
  <si>
    <t>225311114</t>
  </si>
  <si>
    <t>Vrty maloprofilové jádrové D do 156 mm úklon do 45° hl do 25 m hor. III a IV</t>
  </si>
  <si>
    <t>390532230</t>
  </si>
  <si>
    <t>3*6*2</t>
  </si>
  <si>
    <t>225311116</t>
  </si>
  <si>
    <t>Vrty maloprofilové jádrové D do 156 mm úklon do 45° hl do 25 m hor. V a VI</t>
  </si>
  <si>
    <t>-1948219297</t>
  </si>
  <si>
    <t>9*6*2</t>
  </si>
  <si>
    <t>231611114</t>
  </si>
  <si>
    <t>Výztuž pilot betonovaných do země ocel z betonářské oceli 10 505</t>
  </si>
  <si>
    <t>1146934904</t>
  </si>
  <si>
    <t>0,356</t>
  </si>
  <si>
    <t>281602111</t>
  </si>
  <si>
    <t>Injektování povrchové nízkotlaké s dvojitým obturátorem mikropilot a kotev tlakem do 0,6 MPa</t>
  </si>
  <si>
    <t>-975611797</t>
  </si>
  <si>
    <t>283111113R</t>
  </si>
  <si>
    <t>Zřízení trubkových mikropilot svislých D 108 mm</t>
  </si>
  <si>
    <t>-1156978995</t>
  </si>
  <si>
    <t>14011080R</t>
  </si>
  <si>
    <t>trubka ocelová bezešvá hladká jakost 11 353 108x16 mm</t>
  </si>
  <si>
    <t>-987871810</t>
  </si>
  <si>
    <t>283131113R</t>
  </si>
  <si>
    <t>Zřízení hlavy mikropilot namáhaných tlakem i tahem D do 115 mm vč. materiálu</t>
  </si>
  <si>
    <t>1090100932</t>
  </si>
  <si>
    <t xml:space="preserve">   Svislé a kompletní konstrukce</t>
  </si>
  <si>
    <t>326215122R</t>
  </si>
  <si>
    <t>Zdivo LTM z nepravidelných kamenů na maltu, objem jednoho kamene přes 0,02 m3 - přezdívání</t>
  </si>
  <si>
    <t>1331863851</t>
  </si>
  <si>
    <t>4*1,25</t>
  </si>
  <si>
    <t>334121112.3R</t>
  </si>
  <si>
    <t>Osazení prefabrikovaných opěr a nosné konstrukce z ŽB hmotnosti přes 10 t</t>
  </si>
  <si>
    <t>860553613</t>
  </si>
  <si>
    <t>Poznámka k položce:_x000D_
osazení prefabrikátů úložných prahů na původní spodní stavbu a osazení do předepsané výše. Hmotnost 1 ks prefabrikátu 16 t, max. vyložení 14 m</t>
  </si>
  <si>
    <t>2+2+2</t>
  </si>
  <si>
    <t>334323118R</t>
  </si>
  <si>
    <t>Mostní opěry a úložné prahy ze ŽB C 30/37</t>
  </si>
  <si>
    <t>1661933806</t>
  </si>
  <si>
    <t>Poznámka k položce:_x000D_
prefabrikáty</t>
  </si>
  <si>
    <t>8,4+9,0 "úložné prahy</t>
  </si>
  <si>
    <t>1,1*3*4 "křídla</t>
  </si>
  <si>
    <t>0,35*0,35*0,8*4 "patky zábradlí</t>
  </si>
  <si>
    <t>334351112</t>
  </si>
  <si>
    <t>Bednění systémové mostních opěr a úložných prahů z překližek pro ŽB - zřízení</t>
  </si>
  <si>
    <t>-601580552</t>
  </si>
  <si>
    <t>Poznámka k položce:_x000D_
z výkresu tvarů</t>
  </si>
  <si>
    <t>73,453</t>
  </si>
  <si>
    <t>334351211</t>
  </si>
  <si>
    <t>Bednění systémové mostních opěr a úložných prahů z překližek - odstranění</t>
  </si>
  <si>
    <t>517977414</t>
  </si>
  <si>
    <t>334361411</t>
  </si>
  <si>
    <t>Výztuž opěr, prahů, křídel, pilířů, sloupů ze svařovaných sítí do 3,5 kg/m2</t>
  </si>
  <si>
    <t>-1353418311</t>
  </si>
  <si>
    <t>Poznámka k položce:_x000D_
včetně montážních přípravků</t>
  </si>
  <si>
    <t>6,4918</t>
  </si>
  <si>
    <t xml:space="preserve">    Vodorovné konstrukce</t>
  </si>
  <si>
    <t>421321132.4R</t>
  </si>
  <si>
    <t>Mostní nosné deskové konstrukce z oceli S355</t>
  </si>
  <si>
    <t>1065622077</t>
  </si>
  <si>
    <t>Poznámka k položce:_x000D_
Ocelová nosná konstrukce (část) z oceli S355 - výroba v mostárně, doprava na určené místo k trati. Z výkazu oceli.</t>
  </si>
  <si>
    <t>22,45</t>
  </si>
  <si>
    <t>421351131</t>
  </si>
  <si>
    <t>Bednění boční stěny konstrukcí mostů výšky do 350 mm - zřízení</t>
  </si>
  <si>
    <t>-1374299455</t>
  </si>
  <si>
    <t>2*(2*2,0+0,82*5,42+2*0,3)</t>
  </si>
  <si>
    <t>421351231</t>
  </si>
  <si>
    <t>Bednění stěny boční konstrukcí mostů výšky do 350 mm - odstranění</t>
  </si>
  <si>
    <t>2069292131</t>
  </si>
  <si>
    <t>423172411.R.1</t>
  </si>
  <si>
    <t>Montáž nosné OK - most</t>
  </si>
  <si>
    <t>-495089186</t>
  </si>
  <si>
    <t>Poznámka k položce:_x000D_
vložení NK do otvoru</t>
  </si>
  <si>
    <t>"OK: "22,45</t>
  </si>
  <si>
    <t>"betonové příčníky: "0,25*5,4*2,5*2</t>
  </si>
  <si>
    <t>"izolace: "0,5</t>
  </si>
  <si>
    <t>423321128.1R</t>
  </si>
  <si>
    <t>Mostní nosné prefabrikované konstrukce trámové ze ŽB C 30/37</t>
  </si>
  <si>
    <t>1454600181</t>
  </si>
  <si>
    <t>"ŽB příčníky"   0,25*5,4*2</t>
  </si>
  <si>
    <t>423361216</t>
  </si>
  <si>
    <t>Výztuž trámové konstrukce z betonářské oceli 10 505</t>
  </si>
  <si>
    <t>123034533</t>
  </si>
  <si>
    <t>"výztuž příčníků, viz výkres výztuže"   0,58</t>
  </si>
  <si>
    <t>421941521</t>
  </si>
  <si>
    <t>Demontáž podlahových plechů bez výztuh na mostech</t>
  </si>
  <si>
    <t>-985975488</t>
  </si>
  <si>
    <t>(2*0,35+1,05)*10</t>
  </si>
  <si>
    <t>421953211</t>
  </si>
  <si>
    <t>Dřevěné mostní podlahy dočasné z fošen a hranolů - odstranění</t>
  </si>
  <si>
    <t>-1630514263</t>
  </si>
  <si>
    <t>2*0,89*7,4</t>
  </si>
  <si>
    <t>451315124</t>
  </si>
  <si>
    <t>Podkladní nebo výplňová vrstva z betonu C 12/15 tl do 150 mm</t>
  </si>
  <si>
    <t>1619746224</t>
  </si>
  <si>
    <t>Poznámka k položce:_x000D_
Podkladní beton pod drenáž, křídla</t>
  </si>
  <si>
    <t>451475121</t>
  </si>
  <si>
    <t>Podkladní vrstva plastbetonová samonivelační první vrstva tl 10 mm</t>
  </si>
  <si>
    <t>2029339388</t>
  </si>
  <si>
    <t>"uložení ozubu tl. 30,0 mm"    0,5*5,4*2</t>
  </si>
  <si>
    <t>"patky zábradlí"    (0,25*0,21)*4</t>
  </si>
  <si>
    <t>451475122</t>
  </si>
  <si>
    <t>Podkladní vrstva plastbetonová samonivelační každá další vrstva tl 10 mm</t>
  </si>
  <si>
    <t>-100754134</t>
  </si>
  <si>
    <t>"uložení ozubu tl. 30,0 mm"    0,5*5,4*2*2</t>
  </si>
  <si>
    <t>"patky zábradlí"    (0,25*0,21)*4*1</t>
  </si>
  <si>
    <t>452471101.3R</t>
  </si>
  <si>
    <t>Podkladní vrstva z malty cementové tl do 100 mm</t>
  </si>
  <si>
    <t>2087118967</t>
  </si>
  <si>
    <t>Poznámka k položce:_x000D_
cementové lože pro uložení prefabrikovaných úložných prahů</t>
  </si>
  <si>
    <t>2*1,3783*4,37</t>
  </si>
  <si>
    <t>275316131R</t>
  </si>
  <si>
    <t>Drobné doplňkové konstrukce z prostého betonu</t>
  </si>
  <si>
    <t>-146026663</t>
  </si>
  <si>
    <t>465513156.R</t>
  </si>
  <si>
    <t>Dlažba svahu u opěr z upraveného lomového žulového kamene LK 20 do lože C 25/30 plochy do 10 m2</t>
  </si>
  <si>
    <t>-207499191</t>
  </si>
  <si>
    <t>Poznámka k položce:_x000D_
Vyústění drenáže</t>
  </si>
  <si>
    <t>1*1*0,2*2</t>
  </si>
  <si>
    <t xml:space="preserve">    Komunikace pozemní</t>
  </si>
  <si>
    <t>521272215</t>
  </si>
  <si>
    <t>Demontáž mostnic s odsunem hmot mimo objekt mostu</t>
  </si>
  <si>
    <t>1605774554</t>
  </si>
  <si>
    <t>521283221</t>
  </si>
  <si>
    <t>Demontáž pozednic včetně odstranění štěrkového podsypu</t>
  </si>
  <si>
    <t>-827455370</t>
  </si>
  <si>
    <t xml:space="preserve">   Úpravy povrchů, podlahy a osazování výplní</t>
  </si>
  <si>
    <t>628613234</t>
  </si>
  <si>
    <t>Protikorozní ochrana OK mostu IV. tř.- základní a podkladní epoxidový, vrchní PU nátěr s metalizací</t>
  </si>
  <si>
    <t>1747454854</t>
  </si>
  <si>
    <t>Poznámka k položce:_x000D_
skladba PKO viz TZ</t>
  </si>
  <si>
    <t>"viz. výkaz oceli NK: ŽSP + ONS 02"   177</t>
  </si>
  <si>
    <t>"viz výkaz oceli OK - zábradlí : ŽSP + ONS 02"  43,563</t>
  </si>
  <si>
    <t>132610500.R</t>
  </si>
  <si>
    <t xml:space="preserve">Metalizační drát ZnAl 15 </t>
  </si>
  <si>
    <t>kg</t>
  </si>
  <si>
    <t>-289155813</t>
  </si>
  <si>
    <t>Poznámka k položce:_x000D_
Spotřeba je cca 1,1 kg ZnAl na 1 m2 při 100 ym.</t>
  </si>
  <si>
    <t>220,563*1,284</t>
  </si>
  <si>
    <t xml:space="preserve">    Ostatní konstrukce a práce, bourání</t>
  </si>
  <si>
    <t>911121211</t>
  </si>
  <si>
    <t>Výroba ocelového zábradli při opravách mostů</t>
  </si>
  <si>
    <t>538152897</t>
  </si>
  <si>
    <t>(16,25+2,1)*2</t>
  </si>
  <si>
    <t>911121311</t>
  </si>
  <si>
    <t>Montáž ocelového zábradli při opravách mostů</t>
  </si>
  <si>
    <t>210370592</t>
  </si>
  <si>
    <t>130104300</t>
  </si>
  <si>
    <t>úhelník ocelový rovnostranný, v jakosti 11 375, 70 x 70 x 8 mm</t>
  </si>
  <si>
    <t>-1526021962</t>
  </si>
  <si>
    <t>(36,7*3)*8,4*1,03/1000</t>
  </si>
  <si>
    <t>130104340.1</t>
  </si>
  <si>
    <t>úhelník ocelový rovnostranný, v jakosti 11 375, 80 x 80 x 10 mm</t>
  </si>
  <si>
    <t>1090653000</t>
  </si>
  <si>
    <t>1,03*(1,1*8+1,65*6)*11,86/1000</t>
  </si>
  <si>
    <t>130102840</t>
  </si>
  <si>
    <t>tyč ocelová plochá, v jakosti 11 375, 100 x 6 mm</t>
  </si>
  <si>
    <t>-1634057969</t>
  </si>
  <si>
    <t>1,03*0,15*6*4,8/1000</t>
  </si>
  <si>
    <t>135225300.R</t>
  </si>
  <si>
    <t>ocel široká jakost S235 JR 250x16 mm</t>
  </si>
  <si>
    <t>1097737364</t>
  </si>
  <si>
    <t>(8*0,25*0,25*128*1,03)/1000</t>
  </si>
  <si>
    <t>925943222.R.1</t>
  </si>
  <si>
    <t>Dopravní zařízení - jeřáb železniční</t>
  </si>
  <si>
    <t>899217978</t>
  </si>
  <si>
    <t>Poznámka k položce:_x000D_
železniční jeřáb včetně osádky a přepravy, 1x demontáž OK, 1x montáž OK a ÚP+ křídel, 2x manipulace s vrt. soupravou</t>
  </si>
  <si>
    <t>941111121</t>
  </si>
  <si>
    <t>Montáž lešení řadového trubkového lehkého s podlahami zatížení do 200 kg/m2 š do 1,2 m v do 10 m</t>
  </si>
  <si>
    <t>-1329683552</t>
  </si>
  <si>
    <t>320</t>
  </si>
  <si>
    <t>941111211</t>
  </si>
  <si>
    <t>Příplatek k lešení řadovému trubkovému lehkému s podlahami š 0,9 m v 10 m za první a ZKD den použití</t>
  </si>
  <si>
    <t>878855165</t>
  </si>
  <si>
    <t>320*20</t>
  </si>
  <si>
    <t>941111821</t>
  </si>
  <si>
    <t>Demontáž lešení řadového trubkového lehkého s podlahami zatížení do 200 kg/m2 š do 1,2 m v do 10 m</t>
  </si>
  <si>
    <t>643315563</t>
  </si>
  <si>
    <t>962021112</t>
  </si>
  <si>
    <t>Bourání mostních zdí a pilířů z kamene</t>
  </si>
  <si>
    <t>1032768882</t>
  </si>
  <si>
    <t>0,75*1,8*2*4 "křídla</t>
  </si>
  <si>
    <t>962051111</t>
  </si>
  <si>
    <t>Bourání mostních zdí a pilířů z ŽB</t>
  </si>
  <si>
    <t>1943666156</t>
  </si>
  <si>
    <t>(1,8*4,4+1,3*1*1,1*2+2,5*1,1*0,31*2)*2</t>
  </si>
  <si>
    <t>966075141</t>
  </si>
  <si>
    <t>Odstranění kovového zábradlí vcelku</t>
  </si>
  <si>
    <t>-625039913</t>
  </si>
  <si>
    <t>2*13,3+2*2,5</t>
  </si>
  <si>
    <t>317171132.R</t>
  </si>
  <si>
    <t>Kotvení betonu kotvou do vývrtu</t>
  </si>
  <si>
    <t>-368300768</t>
  </si>
  <si>
    <t>2*3</t>
  </si>
  <si>
    <t>985121222</t>
  </si>
  <si>
    <t>Tryskání degradovaného betonu líce kleneb vodou pod tlakem do 1250 barů</t>
  </si>
  <si>
    <t>217083043</t>
  </si>
  <si>
    <t>Poznámka k položce:_x000D_
Před spárováním 800 bar a po spárování 1250 bar</t>
  </si>
  <si>
    <t>(29,3+6,5*1*2)*2*2  "dříky opěr</t>
  </si>
  <si>
    <t>(54,5+10,5*0,75)*2*2  "křídla vlevo vč. římsy</t>
  </si>
  <si>
    <t>(26,3+3,9*0,75)*2*2  "křídla vpravo" "vč. římsy</t>
  </si>
  <si>
    <t>985142112</t>
  </si>
  <si>
    <t>Vysekání spojovací hmoty ze spár zdiva hl do 40 mm dl do 12 m/m2</t>
  </si>
  <si>
    <t>-923967413</t>
  </si>
  <si>
    <t>(29,3+6,5*1*2)*2  "dříky opěr</t>
  </si>
  <si>
    <t>(54,5+10,5*0,75)*2  "křídla vlevo vč. římsy</t>
  </si>
  <si>
    <t>(26,3+3,9*0,75)*2  "křídla vpravo" "vč. římsy</t>
  </si>
  <si>
    <t>628633112</t>
  </si>
  <si>
    <t>Spárování kamenného zdiva mostů aktivovanou maltou spára hl do 40 mm dl do 12 m/m2</t>
  </si>
  <si>
    <t>121626738</t>
  </si>
  <si>
    <t>997</t>
  </si>
  <si>
    <t xml:space="preserve">    Přesun sutě</t>
  </si>
  <si>
    <t>997013811</t>
  </si>
  <si>
    <t>Poplatek za uložení na skládce (skládkovné) stavebního odpadu dřevěného kód odpadu 170 201</t>
  </si>
  <si>
    <t>-1610925038</t>
  </si>
  <si>
    <t>0,95*7,4*0,04*2*0,7</t>
  </si>
  <si>
    <t>997221825.1</t>
  </si>
  <si>
    <t>Poplatek za uložení železobetonového odpadu na skládce (skládkovné)</t>
  </si>
  <si>
    <t>-1698735347</t>
  </si>
  <si>
    <t>Poznámka k položce:_x000D_
skládka Košťálov 22 km</t>
  </si>
  <si>
    <t>24,97*2,5</t>
  </si>
  <si>
    <t>997221855</t>
  </si>
  <si>
    <t>Poplatek za uložení odpadu z kameniva na skládce (skládkovné)</t>
  </si>
  <si>
    <t>342418088</t>
  </si>
  <si>
    <t>10,8*2,4</t>
  </si>
  <si>
    <t>997211612</t>
  </si>
  <si>
    <t>Nakládání vybouraných hmot na dopravní prostředky pro vodorovnou dopravu</t>
  </si>
  <si>
    <t>-142351117</t>
  </si>
  <si>
    <t>0,394+62,425+25,920+2,125</t>
  </si>
  <si>
    <t>997211521</t>
  </si>
  <si>
    <t>Vodorovná doprava vybouraných hmot po suchu na vzdálenost do 1 km</t>
  </si>
  <si>
    <t>1490125527</t>
  </si>
  <si>
    <t>90,864*21</t>
  </si>
  <si>
    <t>997211519</t>
  </si>
  <si>
    <t>Příplatek ZKD 1 km u vodorovné dopravy suti</t>
  </si>
  <si>
    <t>-1007585120</t>
  </si>
  <si>
    <t>90,865*21</t>
  </si>
  <si>
    <t>997211621.R</t>
  </si>
  <si>
    <t>Ekologická likvidace mostnic - drcení a odvoz do 100 km</t>
  </si>
  <si>
    <t>-430665935</t>
  </si>
  <si>
    <t>17*0,125</t>
  </si>
  <si>
    <t>998</t>
  </si>
  <si>
    <t xml:space="preserve">    Přesun hmot</t>
  </si>
  <si>
    <t>998214111</t>
  </si>
  <si>
    <t>Přesun hmot pro mosty montované z dílců ŽB nebo předpjatých v do 20 m</t>
  </si>
  <si>
    <t>1893480668</t>
  </si>
  <si>
    <t>PSV</t>
  </si>
  <si>
    <t xml:space="preserve">    Práce a dodávky PSV</t>
  </si>
  <si>
    <t>711</t>
  </si>
  <si>
    <t xml:space="preserve">   Izolace proti vodě, vlhkosti a plynům</t>
  </si>
  <si>
    <t>711112001</t>
  </si>
  <si>
    <t>Provedení izolace proti zemní vlhkosti svislé za studena nátěrem penetračním</t>
  </si>
  <si>
    <t>215408404</t>
  </si>
  <si>
    <t>4,5*4</t>
  </si>
  <si>
    <t>111631500</t>
  </si>
  <si>
    <t>lak asfaltový ALP/9 bal 9 kg</t>
  </si>
  <si>
    <t>-1238688424</t>
  </si>
  <si>
    <t>0,4/1000*18</t>
  </si>
  <si>
    <t>711112002</t>
  </si>
  <si>
    <t>Provedení izolace proti zemní vlhkosti svislé za studena lakem asfaltovým</t>
  </si>
  <si>
    <t>1253841232</t>
  </si>
  <si>
    <t>"nátěr 2x"   18*2</t>
  </si>
  <si>
    <t>111631520</t>
  </si>
  <si>
    <t>lak asfaltový RENOLAK ALN bal. 160 kg</t>
  </si>
  <si>
    <t>-450685681</t>
  </si>
  <si>
    <t>1,2/1000*18*2</t>
  </si>
  <si>
    <t>711341564</t>
  </si>
  <si>
    <t>Provedení hydroizolace mostovek pásy přitavením NAIP</t>
  </si>
  <si>
    <t>-1674606874</t>
  </si>
  <si>
    <t>Poznámka k položce:_x000D_
plnoplošná spojená</t>
  </si>
  <si>
    <t>8,4*3*2*1,1 "L-křídla A24 prostor mezi nimi</t>
  </si>
  <si>
    <t>0,95*4,8*2*1,1 "rub úložného prahu</t>
  </si>
  <si>
    <t>628331655.1R</t>
  </si>
  <si>
    <t>pás těžký asfaltový, schválený systém SŽDC</t>
  </si>
  <si>
    <t>-1973307219</t>
  </si>
  <si>
    <t>711341570.R</t>
  </si>
  <si>
    <t>Provedení izolace mostovek - schválený systém SŽDC - stříkaná</t>
  </si>
  <si>
    <t>1367541432</t>
  </si>
  <si>
    <t>Poznámka k položce:_x000D_
bezešvá izolace</t>
  </si>
  <si>
    <t>5,9*10,7+0,25*4</t>
  </si>
  <si>
    <t>711491177</t>
  </si>
  <si>
    <t>Připevnění vodorovné izolace proti tlakové vodě nerezovou lištou</t>
  </si>
  <si>
    <t>140849177</t>
  </si>
  <si>
    <t>2*(2*3+5,42)</t>
  </si>
  <si>
    <t>137566170.R</t>
  </si>
  <si>
    <t>pásnice nerezová 40/4 - (kotvení izolace)</t>
  </si>
  <si>
    <t>282254591</t>
  </si>
  <si>
    <t>311410111.R</t>
  </si>
  <si>
    <t>vrut nerez  10 x 70 (6hr. hlava) DIN 571/A2</t>
  </si>
  <si>
    <t>tis kus</t>
  </si>
  <si>
    <t>-1280485921</t>
  </si>
  <si>
    <t>3*2*(2*3+5,42)/1000</t>
  </si>
  <si>
    <t>711491272</t>
  </si>
  <si>
    <t>Provedení izolace proti tlakové vodě svislé z textilií vrstva ochranná</t>
  </si>
  <si>
    <t>356396982</t>
  </si>
  <si>
    <t>693110620</t>
  </si>
  <si>
    <t>geotextilie netkaná geoNetex M, 300 g/m2, šíře 300 cm</t>
  </si>
  <si>
    <t>-885301321</t>
  </si>
  <si>
    <t>998711201</t>
  </si>
  <si>
    <t>Přesun hmot procentní pro izolace proti vodě, vlhkosti a plynům v objektech v do 6 m</t>
  </si>
  <si>
    <t>%</t>
  </si>
  <si>
    <t>-207418537</t>
  </si>
  <si>
    <t>767</t>
  </si>
  <si>
    <t xml:space="preserve">    Konstrukce zámečnické</t>
  </si>
  <si>
    <t>767995111</t>
  </si>
  <si>
    <t>Montáž atypických zámečnických konstrukcí hmotnosti do 5 kg</t>
  </si>
  <si>
    <t>-285987695</t>
  </si>
  <si>
    <t>Poznámka k položce:_x000D_
kryty spár</t>
  </si>
  <si>
    <t>13611220</t>
  </si>
  <si>
    <t>plech ocelový hladký jakost S 235 JR tl 6mm tabule</t>
  </si>
  <si>
    <t>1365798059</t>
  </si>
  <si>
    <t>767996710.R</t>
  </si>
  <si>
    <t>Demontáž stávající ocelové konstrukce - kompletní</t>
  </si>
  <si>
    <t>-1120403523</t>
  </si>
  <si>
    <t>Poznámka k položce:_x000D_
včetně odvozu do 10 km</t>
  </si>
  <si>
    <t>9,5+1 "OK, zábradlí, ložiska atd.</t>
  </si>
  <si>
    <t xml:space="preserve">    Práce a dodávky M</t>
  </si>
  <si>
    <t>22-M</t>
  </si>
  <si>
    <t xml:space="preserve">    Montáže oznam. a zabezp. zařízení</t>
  </si>
  <si>
    <t>220860071.R</t>
  </si>
  <si>
    <t>Pomocné práce zřízení nebo zajištění ochrany inženýrských sítí</t>
  </si>
  <si>
    <t>soub</t>
  </si>
  <si>
    <t>-852973503</t>
  </si>
  <si>
    <t>388995112R</t>
  </si>
  <si>
    <t>Tvarovka kabelovodu HDPE do konstrukce římsy tvaru žlab s víkem</t>
  </si>
  <si>
    <t>-1255618446</t>
  </si>
  <si>
    <t>10,2+2*12,5 "v rozsahu mostu A38 úprav ZKPP</t>
  </si>
  <si>
    <t xml:space="preserve">    Zemní práce při extr.mont.pracích</t>
  </si>
  <si>
    <t>460001026.R</t>
  </si>
  <si>
    <t>Vytyčení trati kabelového vedení podzemního v terénu volném podél trati</t>
  </si>
  <si>
    <t>-787393870</t>
  </si>
  <si>
    <t>SO 01-20-02 - Železniční most v ev. km 3,230</t>
  </si>
  <si>
    <t>3110-16-074-02/01 - Železniční most v ev. km 3,230</t>
  </si>
  <si>
    <t xml:space="preserve">    6 -     Úpravy povrchů, podlahy a osazování výplní</t>
  </si>
  <si>
    <t xml:space="preserve">    9 -     Ostatní konstrukce a práce-bourání</t>
  </si>
  <si>
    <t xml:space="preserve">    99 -     Přesuny hmot a suti</t>
  </si>
  <si>
    <t>-805069119</t>
  </si>
  <si>
    <t>Poznámka k položce:_x000D_
Demontáž hlavových plechů a jejich uložení na předpolí</t>
  </si>
  <si>
    <t>2*0,28*36.5+0,82*36.5</t>
  </si>
  <si>
    <t>421941321.R</t>
  </si>
  <si>
    <t>Montáž podlahy z plechů bez výztuh při opravě mostu</t>
  </si>
  <si>
    <t>1579392148</t>
  </si>
  <si>
    <t>Poznámka k položce:_x000D_
Zpětná montáž hlavových plechů, včetně doplnění spojovacího materiálu</t>
  </si>
  <si>
    <t>-2012828300</t>
  </si>
  <si>
    <t>"Pod pozednice"8*0,51*0,28</t>
  </si>
  <si>
    <t>-892453027</t>
  </si>
  <si>
    <t>"Pod pozednice"8*0,51*0,28*2</t>
  </si>
  <si>
    <t>-1529821823</t>
  </si>
  <si>
    <t>Poznámka k položce:_x000D_
mostnice a pozednice</t>
  </si>
  <si>
    <t>521273121</t>
  </si>
  <si>
    <t>Výroba dřevěných mostnic železničního mostu s převýšením bez klínu</t>
  </si>
  <si>
    <t>-1094056889</t>
  </si>
  <si>
    <t>521273221</t>
  </si>
  <si>
    <t>Montáž dřevěných mostnic železničního mostu s převýšením bez klínu</t>
  </si>
  <si>
    <t>1249530023</t>
  </si>
  <si>
    <t>608153650</t>
  </si>
  <si>
    <t>mostnice dřevěná impregnovaná olejem DB 24x26 cm L 240 cm</t>
  </si>
  <si>
    <t>-1845580929</t>
  </si>
  <si>
    <t>9*0,24*0,26*2,4</t>
  </si>
  <si>
    <t>608153450</t>
  </si>
  <si>
    <t>mostnice dřevěná impregnovaná olejem DB 24x24 cm L 240 cm</t>
  </si>
  <si>
    <t>200446129</t>
  </si>
  <si>
    <t>53*0,24*0,24*2,4</t>
  </si>
  <si>
    <t>311980340</t>
  </si>
  <si>
    <t>šroub mostnicový ČSN 02 1352, 20 x 300 mm</t>
  </si>
  <si>
    <t>-2138355916</t>
  </si>
  <si>
    <t>521281111</t>
  </si>
  <si>
    <t>Výroba pozednic železničního mostu z tvrdého dřeva</t>
  </si>
  <si>
    <t>1198822569</t>
  </si>
  <si>
    <t>2*2</t>
  </si>
  <si>
    <t>521281211</t>
  </si>
  <si>
    <t>Montáž pozednic železničního mostu z tvrdého dřeva</t>
  </si>
  <si>
    <t>-302326898</t>
  </si>
  <si>
    <t>608153450.2R</t>
  </si>
  <si>
    <t>pozednice dřevěná impregnovaná olejem DB 16x26 cm L 240 cm</t>
  </si>
  <si>
    <t>811676376</t>
  </si>
  <si>
    <t>(2+2)*0,16*0,26*2,4</t>
  </si>
  <si>
    <t>-232844378</t>
  </si>
  <si>
    <t xml:space="preserve">    Úpravy povrchů, podlahy a osazování výplní</t>
  </si>
  <si>
    <t>628613233</t>
  </si>
  <si>
    <t>Protikorozní ochrana OK mostu III. tř.- základní a podkladní epoxidový, vrchní PU nátěr s metalizací</t>
  </si>
  <si>
    <t>699264748</t>
  </si>
  <si>
    <t>Poznámka k položce:_x000D_
Protikorozní ochrana nových částí pojistných úhelníků viz příloha 01 - Technická zpráva.</t>
  </si>
  <si>
    <t>20,6</t>
  </si>
  <si>
    <t>1893554785</t>
  </si>
  <si>
    <t>20,6*1,1</t>
  </si>
  <si>
    <t>-1322166642</t>
  </si>
  <si>
    <t>Poznámka k položce:_x000D_
Obnova protikorozní ochrany stávajících částí konstrukce, horní pásnice, mostnicové stoličky, viz příloha 01 - technická zpráva.</t>
  </si>
  <si>
    <t>"stávající pojistné úhelníky"39,9</t>
  </si>
  <si>
    <t>"horní pásnice"2*0,35*36</t>
  </si>
  <si>
    <t>"stoličky"52*0,3</t>
  </si>
  <si>
    <t>1423804419</t>
  </si>
  <si>
    <t>80,7*1,1</t>
  </si>
  <si>
    <t xml:space="preserve">    Ostatní konstrukce a práce-bourání</t>
  </si>
  <si>
    <t>936171150</t>
  </si>
  <si>
    <t>Demontáž pojistných úhelníků L 160 x 160 x 40 na železničních mostech přímých nebo v oblouku</t>
  </si>
  <si>
    <t>-1494089372</t>
  </si>
  <si>
    <t>936171111</t>
  </si>
  <si>
    <t>Zřízení pojistných úhelníků na mostu v koleji S 49 nebo R 65 s přímo pojížděnou mostovkou</t>
  </si>
  <si>
    <t>605543874</t>
  </si>
  <si>
    <t>Poznámka k položce:_x000D_
Zpětná montáž včetně nových úhelníků ve výbězích.</t>
  </si>
  <si>
    <t>936171211</t>
  </si>
  <si>
    <t>Výroba pojistných úhelníků L 160x100x14 pro kolej S 49 na mostě</t>
  </si>
  <si>
    <t>-584816869</t>
  </si>
  <si>
    <t>2*10</t>
  </si>
  <si>
    <t>944611111R</t>
  </si>
  <si>
    <t>Montáž ochranné plachty z textilie z umělých vláken</t>
  </si>
  <si>
    <t>-805590184</t>
  </si>
  <si>
    <t>Poznámka k položce:_x000D_
včetně nosné konstrukce</t>
  </si>
  <si>
    <t>10*36</t>
  </si>
  <si>
    <t>944611211R</t>
  </si>
  <si>
    <t>Příplatek k ochranné plachtě za první a ZKD den použití</t>
  </si>
  <si>
    <t>-1779900086</t>
  </si>
  <si>
    <t>360*20</t>
  </si>
  <si>
    <t>944611811R</t>
  </si>
  <si>
    <t>Demontáž ochranné plachty z textilie z umělých vláken</t>
  </si>
  <si>
    <t>-1764809100</t>
  </si>
  <si>
    <t>99</t>
  </si>
  <si>
    <t xml:space="preserve">    Přesuny hmot a suti</t>
  </si>
  <si>
    <t>997241552.R</t>
  </si>
  <si>
    <t>Jízda kolejových prostředků - kolejový bagr</t>
  </si>
  <si>
    <t>h</t>
  </si>
  <si>
    <t>-902524421</t>
  </si>
  <si>
    <t>997241558.R</t>
  </si>
  <si>
    <t>Jízda kolejových prostředků přívěsný vozík</t>
  </si>
  <si>
    <t>den</t>
  </si>
  <si>
    <t>1416381693</t>
  </si>
  <si>
    <t>1821007056</t>
  </si>
  <si>
    <t>Poznámka k položce:_x000D_
skládka Lodín 75 km</t>
  </si>
  <si>
    <t>53*0,75*0,24*0,24*2,4</t>
  </si>
  <si>
    <t>9*0,75*0,26*0,24*2,4</t>
  </si>
  <si>
    <t>4*0,26*0,16*0,75*2,6</t>
  </si>
  <si>
    <t>SO 01-20-03 - Železniční most v ev. km 6,472</t>
  </si>
  <si>
    <t>3110-16-074-03/01 - Železniční most v ev. km 6,472</t>
  </si>
  <si>
    <t>HSV -    Práce a dodávky HSV</t>
  </si>
  <si>
    <t xml:space="preserve">    1 -     Zemní práce</t>
  </si>
  <si>
    <t xml:space="preserve">    2 -    Zakládání</t>
  </si>
  <si>
    <t xml:space="preserve">    998 -    Přesun hmot</t>
  </si>
  <si>
    <t>PSV -    Práce a dodávky PSV</t>
  </si>
  <si>
    <t>M -    Práce a dodávky M</t>
  </si>
  <si>
    <t xml:space="preserve">    21-M -    Elektromontáže</t>
  </si>
  <si>
    <t xml:space="preserve">    22-M -    Montáže oznam. a zabezp. zařízení</t>
  </si>
  <si>
    <t xml:space="preserve">    46-M -    Zemní práce při extr.mont.pracích</t>
  </si>
  <si>
    <t xml:space="preserve">   Práce a dodávky HSV</t>
  </si>
  <si>
    <t xml:space="preserve">    Zemní práce</t>
  </si>
  <si>
    <t>122202501.1R</t>
  </si>
  <si>
    <t>2051606983</t>
  </si>
  <si>
    <t>"výkop pro křídla"9,1*1,5*2</t>
  </si>
  <si>
    <t>"výkop pro drenáže"11,5*1,0*2</t>
  </si>
  <si>
    <t>"ZKPP za drenážemi"0,5*5*(12-3,4)</t>
  </si>
  <si>
    <t>122202501.2R</t>
  </si>
  <si>
    <t>555513601</t>
  </si>
  <si>
    <t>"pro sanaci líců opěr a křídel, bude uloženo zpět"   0,5*0,5*(16,0+14,5)</t>
  </si>
  <si>
    <t>1838673211</t>
  </si>
  <si>
    <t>"z odkopávek" 71,8+7,625</t>
  </si>
  <si>
    <t>460120019</t>
  </si>
  <si>
    <t>Naložení výkopku strojně z hornin třídy 1až4</t>
  </si>
  <si>
    <t>-491207110</t>
  </si>
  <si>
    <t>Poznámka k položce:_x000D_
z meziskládky pro zpětný zásyp</t>
  </si>
  <si>
    <t>39000728</t>
  </si>
  <si>
    <t>Poznámka k položce:_x000D_
skládka Košťálov 27 km</t>
  </si>
  <si>
    <t>"z odkopávek" 71,8</t>
  </si>
  <si>
    <t>-1874688859</t>
  </si>
  <si>
    <t>71,8*17</t>
  </si>
  <si>
    <t>-151573228</t>
  </si>
  <si>
    <t>71,8*2,0</t>
  </si>
  <si>
    <t>266709742</t>
  </si>
  <si>
    <t>"zásyp rýhy pro sanaci líců opěr a křídel"7,625</t>
  </si>
  <si>
    <t>"zásyp prefabr. křídel a drenáží"0,6*1,0*4+1*1*4</t>
  </si>
  <si>
    <t>174101101.R</t>
  </si>
  <si>
    <t>Zásyp jam, šachet rýh nebo kolem objektů sypaninou z nakupovaných materiálů se zhutněním</t>
  </si>
  <si>
    <t>-808704752</t>
  </si>
  <si>
    <t>Poznámka k položce:_x000D_
zásyp ZKPP + přechodová oblast, hutněno po vrstvách tl. max. 0,3 mm, na ID=0,8 resp. 0,95</t>
  </si>
  <si>
    <t>"ZKPP mezi křídly"0,5*5,1*1,75*2</t>
  </si>
  <si>
    <t>"ZKPP za křídly"0,5*5*(12-1,75)*2</t>
  </si>
  <si>
    <t>"přech. oblast"0,48*5,1*3,2*2</t>
  </si>
  <si>
    <t>štěrkodrť frakce 0-32 třída A</t>
  </si>
  <si>
    <t>-1849425190</t>
  </si>
  <si>
    <t xml:space="preserve">   Zakládání</t>
  </si>
  <si>
    <t>-98161807</t>
  </si>
  <si>
    <t>"příčná drenáž včetně vyústění z HDPE"    9*2</t>
  </si>
  <si>
    <t>212795333.R</t>
  </si>
  <si>
    <t>Překrytí spáry deskou z HDPE tl.10 mm</t>
  </si>
  <si>
    <t>1406623857</t>
  </si>
  <si>
    <t>Poznámka k položce:_x000D_
včetně ukotvení</t>
  </si>
  <si>
    <t>345713700</t>
  </si>
  <si>
    <t>deska HDPE tl.10 mm</t>
  </si>
  <si>
    <t>-1982197770</t>
  </si>
  <si>
    <t>2*2*(0,9*0,2+0,21*0,15+0,15*0,9)</t>
  </si>
  <si>
    <t>317321118</t>
  </si>
  <si>
    <t>Mostní římsy ze ŽB C 30/37</t>
  </si>
  <si>
    <t>-2111076329</t>
  </si>
  <si>
    <t>Poznámka k položce:_x000D_
římsy kolmých křídel</t>
  </si>
  <si>
    <t>0,09*(10,7+1,75+1,85+8,75)</t>
  </si>
  <si>
    <t>317353121</t>
  </si>
  <si>
    <t>Bednění mostních říms všech tvarů - zřízení</t>
  </si>
  <si>
    <t>-2019520345</t>
  </si>
  <si>
    <t>0,95*(10,7+1,75+1,85+8,75)</t>
  </si>
  <si>
    <t>317353221</t>
  </si>
  <si>
    <t>Bednění mostních říms všech tvarů - odstranění</t>
  </si>
  <si>
    <t>1326831525</t>
  </si>
  <si>
    <t>317361116</t>
  </si>
  <si>
    <t>Výztuž mostních říms z betonářské oceli 10 505</t>
  </si>
  <si>
    <t>1580702940</t>
  </si>
  <si>
    <t>0,52-0,38</t>
  </si>
  <si>
    <t>334323118.R</t>
  </si>
  <si>
    <t>Mostní prefabrikáty opěry a křídla ze ŽB C 30/37</t>
  </si>
  <si>
    <t>948423280</t>
  </si>
  <si>
    <t>4,7*2</t>
  </si>
  <si>
    <t>Bednění systémové mostních opěr a křídel z překližek pro ŽB - zřízení</t>
  </si>
  <si>
    <t>-871352617</t>
  </si>
  <si>
    <t>2*(12,75+3,0+(2,0+0,4+1,4)+(2,1+0,4+1,5)+(0,55+0,35)*1,8)</t>
  </si>
  <si>
    <t>Bednění systémové mostních opěr a křídel z překližek - odstranění</t>
  </si>
  <si>
    <t>-1121173389</t>
  </si>
  <si>
    <t>334361216</t>
  </si>
  <si>
    <t>Výztuž dříků opěr z betonářské oceli 10 505</t>
  </si>
  <si>
    <t>-2079073276</t>
  </si>
  <si>
    <t>1,969</t>
  </si>
  <si>
    <t>334121112.1R</t>
  </si>
  <si>
    <t>Osazení prefabrikovaných opěr nebo pilířů z ŽB hmotnosti přes 10 t</t>
  </si>
  <si>
    <t>-1106080659</t>
  </si>
  <si>
    <t>Poznámka k položce:_x000D_
osazení prefabrikátů na původní spodní stavbu</t>
  </si>
  <si>
    <t>"úložné prahy hm. 11,7 t, 2 ks"2</t>
  </si>
  <si>
    <t>388995212</t>
  </si>
  <si>
    <t>Chránička kabelů z trub HDPE v římse DN 110</t>
  </si>
  <si>
    <t>1770537698</t>
  </si>
  <si>
    <t>Poznámka k položce:_x000D_
chránička na zábradlí HDPE prof. 100 pro kabel ČD-Telematiky a SSZT, včetně upevnění na zábradlí</t>
  </si>
  <si>
    <t>"v rozsahu mostu a úprav ZKPP"    10,0</t>
  </si>
  <si>
    <t>421321132.1R</t>
  </si>
  <si>
    <t>Mostní nosné deskové konstrukce z oceli S235</t>
  </si>
  <si>
    <t>625913789</t>
  </si>
  <si>
    <t>Poznámka k položce:_x000D_
Ocelová nosná konstrukce (část) z oceli S235 - výroba v mostárně, doprava na určené místo k trati. Z výkazu oceli.</t>
  </si>
  <si>
    <t>4,2</t>
  </si>
  <si>
    <t>421321132.2R</t>
  </si>
  <si>
    <t>Mostní nosné deskové konstrukce z oceli S275</t>
  </si>
  <si>
    <t>867806202</t>
  </si>
  <si>
    <t>Poznámka k položce:_x000D_
Ocelová nosná konstrukce (část) z oceli S275 - výroba v mostárně, doprava na určené místo k trati. Z výkazu oceli.</t>
  </si>
  <si>
    <t>1,2</t>
  </si>
  <si>
    <t>-91570271</t>
  </si>
  <si>
    <t>(1,25+0,25+1,13+0,25+1,25)*4,5</t>
  </si>
  <si>
    <t>423321128</t>
  </si>
  <si>
    <t>Mostní nosné konstrukce trámové ze ŽB C 30/37</t>
  </si>
  <si>
    <t>210739948</t>
  </si>
  <si>
    <t>"ŽB příčníky"   2*(2,05*0,7+0,035*4,64)</t>
  </si>
  <si>
    <t>1201510263</t>
  </si>
  <si>
    <t>2*(2*2,0+0,82*4,64+2*0,3)</t>
  </si>
  <si>
    <t>-2140779839</t>
  </si>
  <si>
    <t>-763943388</t>
  </si>
  <si>
    <t>982962345</t>
  </si>
  <si>
    <t>"výztuž příčníků, viz výkres výztuže"   0,775</t>
  </si>
  <si>
    <t>423172411.R</t>
  </si>
  <si>
    <t>2023383867</t>
  </si>
  <si>
    <t>"OK"4,2+1,2</t>
  </si>
  <si>
    <t>"příčníky"7,8</t>
  </si>
  <si>
    <t>-2128982275</t>
  </si>
  <si>
    <t>"pod drenáž"9*1,2*2</t>
  </si>
  <si>
    <t>"pod křídla"1,2*5,4*2</t>
  </si>
  <si>
    <t>-1514526027</t>
  </si>
  <si>
    <t>"uložení ozubu tl. 30,0 mm"    0,5*4,75*2</t>
  </si>
  <si>
    <t>"patky zábradlí"    (0,25*0,21)*8</t>
  </si>
  <si>
    <t>-883984238</t>
  </si>
  <si>
    <t>452471101.2R</t>
  </si>
  <si>
    <t>Podkladní vrstva z malty cementové tl do 30 mm</t>
  </si>
  <si>
    <t>1925112183</t>
  </si>
  <si>
    <t>2*1,3*4,55</t>
  </si>
  <si>
    <t>1080667685</t>
  </si>
  <si>
    <t>0,8*1*4</t>
  </si>
  <si>
    <t>-920140078</t>
  </si>
  <si>
    <t>393219023</t>
  </si>
  <si>
    <t>-1900300086</t>
  </si>
  <si>
    <t>Poznámka k položce:_x000D_
hlavní nosníky (truhlíky) a mostovkový plech, konzoly, pochozí plocha hlavního nosníku, žlab pro IS, skladba PKO viz TZ</t>
  </si>
  <si>
    <t>"hlavní nosníky (truhlíky) a mostovkový plech, konzoly, nosníky podlah, viz. výkaz oceli NK: ŽSP + ONS 02"   59,0</t>
  </si>
  <si>
    <t>"viz výkaz oceli OK - zábradlí : ŽSP + ONS 02"   23</t>
  </si>
  <si>
    <t>-843061956</t>
  </si>
  <si>
    <t>82*1,284</t>
  </si>
  <si>
    <t>911122112</t>
  </si>
  <si>
    <t>Výroba dílů ocelového zábradlí přes 50 kg při opravách mostů</t>
  </si>
  <si>
    <t>1931462927</t>
  </si>
  <si>
    <t>Poznámka k položce:_x000D_
z výkazu oceli</t>
  </si>
  <si>
    <t>655</t>
  </si>
  <si>
    <t>911122212</t>
  </si>
  <si>
    <t>Montáž dílů ocelového zábradlí přes 50 kg při opravách mostů</t>
  </si>
  <si>
    <t>-298246013</t>
  </si>
  <si>
    <t>130104280</t>
  </si>
  <si>
    <t>úhelník ocelový rovnostranný, v jakosti 11 375, 70 x 70 x 6 mm</t>
  </si>
  <si>
    <t>-1166075357</t>
  </si>
  <si>
    <t>"včetně prořezu 3%"    1,03*(174,7+144,6+50,2+8,3)/1000</t>
  </si>
  <si>
    <t>-1339148776</t>
  </si>
  <si>
    <t>1,03*(101,3+105)/1000</t>
  </si>
  <si>
    <t>-483509216</t>
  </si>
  <si>
    <t>1,03*3,3/1000</t>
  </si>
  <si>
    <t>135225300</t>
  </si>
  <si>
    <t>ocel široká jakost S235JR 250x16 mm</t>
  </si>
  <si>
    <t>-1833068538</t>
  </si>
  <si>
    <t>1,03*48,2/1000</t>
  </si>
  <si>
    <t>925943222.R</t>
  </si>
  <si>
    <t>-1981041665</t>
  </si>
  <si>
    <t>Poznámka k položce:_x000D_
železniční jeřáb včetně osádky a přepravy</t>
  </si>
  <si>
    <t>925943333.R</t>
  </si>
  <si>
    <t>Kolový jeřáb do 45 t</t>
  </si>
  <si>
    <t>Sh</t>
  </si>
  <si>
    <t>150760722</t>
  </si>
  <si>
    <t>Poznámka k položce:_x000D_
Vyjmutí OK po částech - 10,4t</t>
  </si>
  <si>
    <t>2*8</t>
  </si>
  <si>
    <t>936942211</t>
  </si>
  <si>
    <t>Zhotovení tabulky s letopočtem opravy mostu vložením šablony do bednění</t>
  </si>
  <si>
    <t>567660505</t>
  </si>
  <si>
    <t>-226536871</t>
  </si>
  <si>
    <t>984018440</t>
  </si>
  <si>
    <t>35*20</t>
  </si>
  <si>
    <t>-1142050142</t>
  </si>
  <si>
    <t>949101111</t>
  </si>
  <si>
    <t>Lešení pomocné pro objekty pozemních staveb s lešeňovou podlahou v do 1,9 m zatížení do 150 kg/m2</t>
  </si>
  <si>
    <t>1099986842</t>
  </si>
  <si>
    <t>"pro sanaci spodní stavby"    2*100*1,5</t>
  </si>
  <si>
    <t>962041211</t>
  </si>
  <si>
    <t>Bourání mostních zdí a pilířů z betonu prostého</t>
  </si>
  <si>
    <t>-1128215055</t>
  </si>
  <si>
    <t>Poznámka k položce:_x000D_
Bourání bet. povrchu opěr a kolmých křídel</t>
  </si>
  <si>
    <t>(17,5+4+1+49+3*2+1,5*2)*0,11</t>
  </si>
  <si>
    <t>856013295</t>
  </si>
  <si>
    <t>Poznámka k položce:_x000D_
bourání ŽB částí</t>
  </si>
  <si>
    <t>"části úložných prahů, závěrných zdí a rovnob. křídel"1,35*5*2+1*4</t>
  </si>
  <si>
    <t>" římsy kolmých křídel"0,08*(10,7+1,75+1,85+8,75)</t>
  </si>
  <si>
    <t>963071122</t>
  </si>
  <si>
    <t>Demontáž ocelových prvků mostů nýtovaných přes 100 kg</t>
  </si>
  <si>
    <t>-999552256</t>
  </si>
  <si>
    <t>"OK"2500</t>
  </si>
  <si>
    <t>"zábradlí"400</t>
  </si>
  <si>
    <t>977151111</t>
  </si>
  <si>
    <t>Jádrové vrty diamantovými korunkami do D 35 mm do stavebních materiálů</t>
  </si>
  <si>
    <t>-1026717842</t>
  </si>
  <si>
    <t>Poznámka k položce:_x000D_
pro kotvení říms na křídlech, DN do 16 mm</t>
  </si>
  <si>
    <t>0,3*47</t>
  </si>
  <si>
    <t>977151113</t>
  </si>
  <si>
    <t>Jádrové vrty diamantovými korunkami do D 50 mm do stavebních materiálů</t>
  </si>
  <si>
    <t>940672726</t>
  </si>
  <si>
    <t>0,75*5*2</t>
  </si>
  <si>
    <t>317171131.R</t>
  </si>
  <si>
    <t>-1815784887</t>
  </si>
  <si>
    <t>-1038821821</t>
  </si>
  <si>
    <t>2*(26+5)</t>
  </si>
  <si>
    <t>985142211</t>
  </si>
  <si>
    <t>Vysekání spojovací hmoty ze spár zdiva hl přes 40 mm dl do 6 m/m2</t>
  </si>
  <si>
    <t>-643377633</t>
  </si>
  <si>
    <t>Poznámka k položce:_x000D_
100% plochy</t>
  </si>
  <si>
    <t>26+5</t>
  </si>
  <si>
    <t>985232112</t>
  </si>
  <si>
    <t>Hloubkové spárování zdiva aktivovanou maltou spára hl do 80 mm dl do 12 m/m2</t>
  </si>
  <si>
    <t>1985565005</t>
  </si>
  <si>
    <t>985233122</t>
  </si>
  <si>
    <t>Úprava spár po spárování zdiva zdrsněním spára dl do 12 m/m2</t>
  </si>
  <si>
    <t>-562096246</t>
  </si>
  <si>
    <t>985521111</t>
  </si>
  <si>
    <t>Stříkaný beton z mokré směsi stěn tl do 30 mm</t>
  </si>
  <si>
    <t>-1984722903</t>
  </si>
  <si>
    <t>"celková tl. betonu 110 mm"17,5+4+1+49+3*2+1,5*2</t>
  </si>
  <si>
    <t>985521119</t>
  </si>
  <si>
    <t>Příplatek ke stříkanému betonu z mokré směsi stěn ZKD 10 mm</t>
  </si>
  <si>
    <t>-2109453247</t>
  </si>
  <si>
    <t>"celková tl. betonu 110 mm"(17,5+4+1+49+3*2+1,5*2)*(11-3)</t>
  </si>
  <si>
    <t>985561121</t>
  </si>
  <si>
    <t>Výztuž stříkaného betonu stěn z betonářské oceli 10 505 D do 8 mm</t>
  </si>
  <si>
    <t>1840926924</t>
  </si>
  <si>
    <t>Poznámka k položce:_x000D_
z výkazu výztuže</t>
  </si>
  <si>
    <t>"sítě R8x100x100"0,71</t>
  </si>
  <si>
    <t>985564123</t>
  </si>
  <si>
    <t>Kotvičky pro výztuž stříkaného betonu hl do 400 mm z oceli D 10 mm do cementové malty</t>
  </si>
  <si>
    <t>439909609</t>
  </si>
  <si>
    <t>950</t>
  </si>
  <si>
    <t>985121122</t>
  </si>
  <si>
    <t>Tryskání degradovaného betonu stěn a rubu kleneb vodou pod tlakem do 1250 barů</t>
  </si>
  <si>
    <t>2097235012</t>
  </si>
  <si>
    <t>Poznámka k položce:_x000D_
Očištění betonových částí před aplikací stříkaného betonu, tlak 800 bar.</t>
  </si>
  <si>
    <t>17,5+4+1+49+3*2+1,5*2</t>
  </si>
  <si>
    <t>-113939685</t>
  </si>
  <si>
    <t>36632256</t>
  </si>
  <si>
    <t>997241554.R</t>
  </si>
  <si>
    <t>Přesuny hmot - Menzi muck</t>
  </si>
  <si>
    <t>678007142</t>
  </si>
  <si>
    <t>9970138010</t>
  </si>
  <si>
    <t>Poplatek za uložení stavebního betonového odpadu na skládce (skládkovné)</t>
  </si>
  <si>
    <t>591251118</t>
  </si>
  <si>
    <t>9970138020</t>
  </si>
  <si>
    <t>Poplatek za uložení stavebního železobetonového odpadu na skládce (skládkovné)</t>
  </si>
  <si>
    <t>54599359</t>
  </si>
  <si>
    <t>506668897</t>
  </si>
  <si>
    <t>77,970</t>
  </si>
  <si>
    <t>1439111726</t>
  </si>
  <si>
    <t>-1856017268</t>
  </si>
  <si>
    <t>77,970*26</t>
  </si>
  <si>
    <t>2050216037</t>
  </si>
  <si>
    <t>(7+2)*0,75*0,26*0,25*2,4</t>
  </si>
  <si>
    <t xml:space="preserve">   Přesun hmot</t>
  </si>
  <si>
    <t>1646367964</t>
  </si>
  <si>
    <t xml:space="preserve">   Práce a dodávky PSV</t>
  </si>
  <si>
    <t>-1660019887</t>
  </si>
  <si>
    <t>1,0*4+0,2*1,0*4</t>
  </si>
  <si>
    <t>-91537456</t>
  </si>
  <si>
    <t>0,4/1000*(1,0*4+0,2*1,0*4)</t>
  </si>
  <si>
    <t>-1729416303</t>
  </si>
  <si>
    <t>"nátěr 2x"   1,0*4+0,2*1,0*4*2</t>
  </si>
  <si>
    <t>-1420721847</t>
  </si>
  <si>
    <t>1,2/1000*(1,0*4+0,2*1,0*4*2)</t>
  </si>
  <si>
    <t>-1009329732</t>
  </si>
  <si>
    <t>"rub úložného prahu, dno a ruby křídel"3,5*4,7*2+1,1*1,75*4</t>
  </si>
  <si>
    <t>"dolní výběh drenáže"1,2*2,2*2</t>
  </si>
  <si>
    <t>-1896380422</t>
  </si>
  <si>
    <t>2145794245</t>
  </si>
  <si>
    <t>1711522121</t>
  </si>
  <si>
    <t>711491273</t>
  </si>
  <si>
    <t>Provedení izolace proti tlakové vodě svislé z nopové folie</t>
  </si>
  <si>
    <t>-1572212739</t>
  </si>
  <si>
    <t>283230390</t>
  </si>
  <si>
    <t>fólie nopová, šířka 2m</t>
  </si>
  <si>
    <t>-2007624109</t>
  </si>
  <si>
    <t>711161571</t>
  </si>
  <si>
    <t>Ukončovací profil pro nopové fólie</t>
  </si>
  <si>
    <t>513921296</t>
  </si>
  <si>
    <t>5,35*2</t>
  </si>
  <si>
    <t>91</t>
  </si>
  <si>
    <t>-337131856</t>
  </si>
  <si>
    <t>4,9*5,1</t>
  </si>
  <si>
    <t>1918255086</t>
  </si>
  <si>
    <t>2*(2*1,9+5,1)</t>
  </si>
  <si>
    <t>93</t>
  </si>
  <si>
    <t>125241781</t>
  </si>
  <si>
    <t>551748423</t>
  </si>
  <si>
    <t>3*2*(2*1,9+5,1)/1000</t>
  </si>
  <si>
    <t>95</t>
  </si>
  <si>
    <t>1175395363</t>
  </si>
  <si>
    <t xml:space="preserve">   Práce a dodávky M</t>
  </si>
  <si>
    <t>21-M</t>
  </si>
  <si>
    <t xml:space="preserve">   Elektromontáže</t>
  </si>
  <si>
    <t>210020256.R</t>
  </si>
  <si>
    <t>Montáž roštů a lávek atypických ostatních zhotovením</t>
  </si>
  <si>
    <t>-64550894</t>
  </si>
  <si>
    <t>Poznámka k položce:_x000D_
nové kompozitní rošty s nosností min. 600kgúm2 a protiskluznou úpravou - včetně upevňovacího mat. dle zvyklostí dodavatele</t>
  </si>
  <si>
    <t>4,5</t>
  </si>
  <si>
    <t>97</t>
  </si>
  <si>
    <t>553470700.R</t>
  </si>
  <si>
    <t>rošt podlahový kompozit protiskluz</t>
  </si>
  <si>
    <t>256</t>
  </si>
  <si>
    <t>42361239</t>
  </si>
  <si>
    <t xml:space="preserve">   Montáže oznam. a zabezp. zařízení</t>
  </si>
  <si>
    <t>-913742691</t>
  </si>
  <si>
    <t>Poznámka k položce:_x000D_
Kábel bude během stavby provizorně vyvěšen. V závěru prací bude zpět na pravé zábradlí.</t>
  </si>
  <si>
    <t xml:space="preserve">   Zemní práce při extr.mont.pracích</t>
  </si>
  <si>
    <t>2143161717</t>
  </si>
  <si>
    <t>Poznámka k položce:_x000D_
Zahrnuje veškeré náklady spojené s objednatelem požadovaných zařízení.</t>
  </si>
  <si>
    <t>SO 01-20-04 - Železniční most v ev. km 10,667</t>
  </si>
  <si>
    <t>3110-16-074-04/01 - Železniční most v ev. km 10,667</t>
  </si>
  <si>
    <t xml:space="preserve">    3 -     Svislé a kompletní konstrukce</t>
  </si>
  <si>
    <t xml:space="preserve">      99 -     Přesuny hmot a suti</t>
  </si>
  <si>
    <t xml:space="preserve">    998 -   Přesun hmot</t>
  </si>
  <si>
    <t xml:space="preserve">    711 -     Izolace proti vodě, vlhkosti a plynům</t>
  </si>
  <si>
    <t>111111313</t>
  </si>
  <si>
    <t>Odstranění ruderálního porostu do 100 m2 naložení a odvoz do 20 km ve svahu do 1:1</t>
  </si>
  <si>
    <t>2118169458</t>
  </si>
  <si>
    <t>Poznámka k položce:_x000D_
Uvažováno cca 50% celkové plochy svahů</t>
  </si>
  <si>
    <t>4*30/2</t>
  </si>
  <si>
    <t>111201401</t>
  </si>
  <si>
    <t>Spálení křovin a stromů průměru kmene do 100 mm</t>
  </si>
  <si>
    <t>-2060486656</t>
  </si>
  <si>
    <t>Poznámka k položce:_x000D_
Uvažováno cca 10% z celkové plochy úpravy svahů</t>
  </si>
  <si>
    <t>4*30*0,1</t>
  </si>
  <si>
    <t>111212213</t>
  </si>
  <si>
    <t>Odstranění nevhodných dřevin do 100 m2 výšky do 1m s odstraněním pařezů ve svahu do 1:1</t>
  </si>
  <si>
    <t>-460818480</t>
  </si>
  <si>
    <t>-1640923044</t>
  </si>
  <si>
    <t>2*0,5</t>
  </si>
  <si>
    <t>916114014</t>
  </si>
  <si>
    <t>1335320483</t>
  </si>
  <si>
    <t>-858411042</t>
  </si>
  <si>
    <t>2*0,5*23</t>
  </si>
  <si>
    <t>1388855298</t>
  </si>
  <si>
    <t>Poznámka k položce:_x000D_
Skládka Košťálov 33 km</t>
  </si>
  <si>
    <t>2*0,5*2,0</t>
  </si>
  <si>
    <t>1028464787</t>
  </si>
  <si>
    <t>-2019508065</t>
  </si>
  <si>
    <t xml:space="preserve">    Svislé a kompletní konstrukce</t>
  </si>
  <si>
    <t>317321118.1R</t>
  </si>
  <si>
    <t>Mostní římsy dobetonávka ze ŽB C 30/37</t>
  </si>
  <si>
    <t>1291970829</t>
  </si>
  <si>
    <t>Poznámka k položce:_x000D_
Nové části římsy vpravo na O1 a O2</t>
  </si>
  <si>
    <t>0,95*(0,206*0,6+0,208*0,75)</t>
  </si>
  <si>
    <t>-410563898</t>
  </si>
  <si>
    <t>"O1"2*0,22*0,6+2*0,22*0,95</t>
  </si>
  <si>
    <t>"O2"2*0,22*0,75+2*0,22*0,95</t>
  </si>
  <si>
    <t>1452415885</t>
  </si>
  <si>
    <t>-1201419759</t>
  </si>
  <si>
    <t>421941221</t>
  </si>
  <si>
    <t>Výroba podlahy z plechů bez výztuh opravě mostu</t>
  </si>
  <si>
    <t>-305600787</t>
  </si>
  <si>
    <t>1,3*1,17*12</t>
  </si>
  <si>
    <t>-685222863</t>
  </si>
  <si>
    <t>Poznámka k položce:_x000D_
Demontáž hlavových plechů a pravého chodníkového plechu a jejich uložení na předpolí</t>
  </si>
  <si>
    <t>1,1*15,3+1,12*14</t>
  </si>
  <si>
    <t>-521702077</t>
  </si>
  <si>
    <t>Poznámka k položce:_x000D_
Zpětná montáž hlavových plechů.</t>
  </si>
  <si>
    <t>1,3*1,17*12+1,12*14</t>
  </si>
  <si>
    <t>130108140</t>
  </si>
  <si>
    <t>ocel profilová UPN, v jakosti S235 JR, h=80 mm</t>
  </si>
  <si>
    <t>1185972541</t>
  </si>
  <si>
    <t>(51,6+68,9)/1000*1,02</t>
  </si>
  <si>
    <t>130102200</t>
  </si>
  <si>
    <t>tyč ocelová plochá, v jakosti S235 JR, 50 x 6  mm</t>
  </si>
  <si>
    <t>1792270721</t>
  </si>
  <si>
    <t>0,5*1,02/1000</t>
  </si>
  <si>
    <t>86447873</t>
  </si>
  <si>
    <t>10,1*1,02/1000</t>
  </si>
  <si>
    <t>136112280</t>
  </si>
  <si>
    <t>plech tlustý hladký jakost S 235 JR, 10x1000x2000 mm</t>
  </si>
  <si>
    <t>1896380403</t>
  </si>
  <si>
    <t>47/1000*1,02</t>
  </si>
  <si>
    <t>135111300</t>
  </si>
  <si>
    <t>ocel široká jakost S235JR 160x20 mm</t>
  </si>
  <si>
    <t>-1517739813</t>
  </si>
  <si>
    <t>26,4/1000*1,02</t>
  </si>
  <si>
    <t>135151160.R</t>
  </si>
  <si>
    <t>ocelové stoličky pro mostnice</t>
  </si>
  <si>
    <t>-1461861447</t>
  </si>
  <si>
    <t>50,8/1000</t>
  </si>
  <si>
    <t>13611309</t>
  </si>
  <si>
    <t>plech ocelový černý žebrovaný S235 JR slza tl 6mm tabule</t>
  </si>
  <si>
    <t>1298674293</t>
  </si>
  <si>
    <t>859,7/1000*1,02</t>
  </si>
  <si>
    <t>429172111</t>
  </si>
  <si>
    <t>Výroba ocelových prvků pro opravu mostů šroubovaných nebo svařovaných do 100 kg</t>
  </si>
  <si>
    <t>-1265658659</t>
  </si>
  <si>
    <t>Poznámka k položce:_x000D_
nové ocelové prvky</t>
  </si>
  <si>
    <t>"stoličky mostnic"50,8</t>
  </si>
  <si>
    <t>"přípravky rozšíření konzol"80,8*1,02</t>
  </si>
  <si>
    <t>"podlahové nosníky"122,3*1,02</t>
  </si>
  <si>
    <t>"nové patky zábradlí na římsách"10,1*1,02</t>
  </si>
  <si>
    <t>-1117594691</t>
  </si>
  <si>
    <t>"Pod sloupky"0,95*(0,6+0,75)</t>
  </si>
  <si>
    <t>"Pod pozednice"4*0,5*0,28</t>
  </si>
  <si>
    <t>429172211</t>
  </si>
  <si>
    <t>Montáž ocelových prvků pro opravu mostů šroubovaných nebo svařovaných do 100 kg</t>
  </si>
  <si>
    <t>1378974033</t>
  </si>
  <si>
    <t>-115529734</t>
  </si>
  <si>
    <t>"Pod pozednice"4*0,5*0,28*3</t>
  </si>
  <si>
    <t>-1658092727</t>
  </si>
  <si>
    <t>-1698990959</t>
  </si>
  <si>
    <t>-2012406260</t>
  </si>
  <si>
    <t>-441551813</t>
  </si>
  <si>
    <t>22*0,26*0,24*2,4</t>
  </si>
  <si>
    <t>416357436</t>
  </si>
  <si>
    <t>-298227175</t>
  </si>
  <si>
    <t>180097150</t>
  </si>
  <si>
    <t>608153450.1</t>
  </si>
  <si>
    <t>pozednice dřevěná impregnovaná olejem DB 24x24 cm L 240 cm</t>
  </si>
  <si>
    <t>627956114</t>
  </si>
  <si>
    <t>2*0,26*0,24*2,4</t>
  </si>
  <si>
    <t>1610489978</t>
  </si>
  <si>
    <t>-1937293114</t>
  </si>
  <si>
    <t>Poznámka k položce:_x000D_
Obnova protikorozní ochrany stávajících částí konstrukce, viz příloha 01 - technická zpráva.</t>
  </si>
  <si>
    <t>-260709221</t>
  </si>
  <si>
    <t>20*1,1</t>
  </si>
  <si>
    <t>-1167125490</t>
  </si>
  <si>
    <t>Poznámka k položce:_x000D_
Obnova protikorozní ochrana nových částí konstrukce, viz příloha 01 - technická zpráva.</t>
  </si>
  <si>
    <t>44,9</t>
  </si>
  <si>
    <t>324062276</t>
  </si>
  <si>
    <t>44,9*1,1</t>
  </si>
  <si>
    <t>-1978134695</t>
  </si>
  <si>
    <t>Poznámka k položce:_x000D_
Zpětná montáž pravého zábradlí do nové polohy</t>
  </si>
  <si>
    <t>17,62*45</t>
  </si>
  <si>
    <t>140610045</t>
  </si>
  <si>
    <t>12*12</t>
  </si>
  <si>
    <t>944611211</t>
  </si>
  <si>
    <t>-175824003</t>
  </si>
  <si>
    <t>144*20</t>
  </si>
  <si>
    <t>1532917103</t>
  </si>
  <si>
    <t>946221131</t>
  </si>
  <si>
    <t>Montáž lešení zavěšeného dílcového na potrubních mostech zatížení tř. 3 do 200 kg/m2 v do 10 m</t>
  </si>
  <si>
    <t>-955321636</t>
  </si>
  <si>
    <t>7*12</t>
  </si>
  <si>
    <t>946221231</t>
  </si>
  <si>
    <t>Příplatek k lešení zavěšenému dílcovému na mostech 200 kg/m2 v do 10 m za první a ZKD den použití</t>
  </si>
  <si>
    <t>1510039354</t>
  </si>
  <si>
    <t>84*20</t>
  </si>
  <si>
    <t>946211831</t>
  </si>
  <si>
    <t>Demontáž lešení zavěšeného trubkového na potrubních mostech zatížení tř. 3 do 200 kg/m2 v do 10 m</t>
  </si>
  <si>
    <t>889420670</t>
  </si>
  <si>
    <t>-397379456</t>
  </si>
  <si>
    <t>0.2*0.95*(0.6+0.75)+0.01*2.6*0.4</t>
  </si>
  <si>
    <t>963071111</t>
  </si>
  <si>
    <t>Demontáž ocelových prvků mostů šroubovaných nebo svařovaných do 100 kg</t>
  </si>
  <si>
    <t>1393254079</t>
  </si>
  <si>
    <t>"styčníkové plechy"6*6</t>
  </si>
  <si>
    <t>"stoličky"22*5</t>
  </si>
  <si>
    <t>152491011</t>
  </si>
  <si>
    <t>Poznámka k položce:_x000D_
Demontáž pravého zábradlí a jeho přesun mimo most.</t>
  </si>
  <si>
    <t>17,62</t>
  </si>
  <si>
    <t>977131117</t>
  </si>
  <si>
    <t>Vrty příklepovými vrtáky D do 25 mm do cihelného zdiva nebo prostého betonu</t>
  </si>
  <si>
    <t>1226677707</t>
  </si>
  <si>
    <t>6*0,45</t>
  </si>
  <si>
    <t>-1712950668</t>
  </si>
  <si>
    <t>1924057923</t>
  </si>
  <si>
    <t>-524788445</t>
  </si>
  <si>
    <t>-1627492403</t>
  </si>
  <si>
    <t>(0.2*0.95*(0.6+0.75)+0.01*2.6*0.4)*2,5</t>
  </si>
  <si>
    <t>135718464</t>
  </si>
  <si>
    <t>Poznámka k položce:_x000D_
skládka Košťálov 33 km</t>
  </si>
  <si>
    <t>-784183749</t>
  </si>
  <si>
    <t>(0.2*0.95*(0.6+0.75)+0.01*2.6*0.4)*2,5*32</t>
  </si>
  <si>
    <t>997221825</t>
  </si>
  <si>
    <t>-1942711095</t>
  </si>
  <si>
    <t>-2035997403</t>
  </si>
  <si>
    <t>Poznámka k položce:_x000D_
skládka Lodín 85 km</t>
  </si>
  <si>
    <t>(22+2)*0,75*0,26*0,25*2,4</t>
  </si>
  <si>
    <t xml:space="preserve">  Přesun hmot</t>
  </si>
  <si>
    <t>998212111</t>
  </si>
  <si>
    <t>Přesun hmot pro mosty zděné, monolitické betonové nebo ocelové v do 20 m</t>
  </si>
  <si>
    <t>-1541388092</t>
  </si>
  <si>
    <t xml:space="preserve">    Izolace proti vodě, vlhkosti a plynům</t>
  </si>
  <si>
    <t>322703338</t>
  </si>
  <si>
    <t>0,22*0,6+0,2*0,95+0,22*0,75+0,22*0,95</t>
  </si>
  <si>
    <t>lak asfaltový ALP/9 (t) bal 9 kg</t>
  </si>
  <si>
    <t>-2145122244</t>
  </si>
  <si>
    <t>(0,22*0,6+0,2*0,95+0,22*0,75+0,22*0,95)*0,003</t>
  </si>
  <si>
    <t>-1496709483</t>
  </si>
  <si>
    <t>(0,22*0,6+0,2*0,95+0,22*0,75+0,22*0,95)</t>
  </si>
  <si>
    <t>-778666779</t>
  </si>
  <si>
    <t>(0,22*0,6+0,2*0,95+0,22*0,75+0,22*0,95)*0,003*2</t>
  </si>
  <si>
    <t>998711101</t>
  </si>
  <si>
    <t>Přesun hmot tonážní pro izolace proti vodě, vlhkosti a plynům v objektech výšky do 6 m</t>
  </si>
  <si>
    <t>-1544415311</t>
  </si>
  <si>
    <t>SO 01-20-05 - Železniční most v ev. km 11,035</t>
  </si>
  <si>
    <t>3110-16-074-05/01 - Železniční most v ev. km 11,035</t>
  </si>
  <si>
    <t>214</t>
  </si>
  <si>
    <t>HSV -     Práce a dodávky HSV</t>
  </si>
  <si>
    <t xml:space="preserve">    Práce a dodávky HSV</t>
  </si>
  <si>
    <t>112965376</t>
  </si>
  <si>
    <t>4*15/2</t>
  </si>
  <si>
    <t>-1506790072</t>
  </si>
  <si>
    <t>4*15*0,1</t>
  </si>
  <si>
    <t>167641254</t>
  </si>
  <si>
    <t>119001421</t>
  </si>
  <si>
    <t>Dočasné zajištění kabelů a kabelových tratí ze 3 volně ložených kabelů</t>
  </si>
  <si>
    <t>-244927340</t>
  </si>
  <si>
    <t>Poznámka k položce:_x000D_
Provizorní vyvěšení a ochránění IS, včetně vytyčení a měření útlumu</t>
  </si>
  <si>
    <t>121101102</t>
  </si>
  <si>
    <t>Sejmutí ornice s přemístěním na vzdálenost do 100 m</t>
  </si>
  <si>
    <t>-361253891</t>
  </si>
  <si>
    <t>Poznámka k položce:_x000D_
uložení v místě stavby</t>
  </si>
  <si>
    <t>4*15*0,15</t>
  </si>
  <si>
    <t>122301102</t>
  </si>
  <si>
    <t>Odkopávky a prokopávky nezapažené v hornině tř. 4 objem do 1000 m3</t>
  </si>
  <si>
    <t>573052378</t>
  </si>
  <si>
    <t>Poznámka k položce:_x000D_
výkopy pro izolaci a gabiony</t>
  </si>
  <si>
    <t>"přechodové oblasti"2*1,0*5,5+2*5,5*5,5*0,1</t>
  </si>
  <si>
    <t>"pro dlažbu koryta"2*7+2*1*4,7</t>
  </si>
  <si>
    <t>122301109</t>
  </si>
  <si>
    <t>Příplatek za lepivost u odkopávek nezapažených v hornině tř. 4</t>
  </si>
  <si>
    <t>-699354147</t>
  </si>
  <si>
    <t>-2132784291</t>
  </si>
  <si>
    <t>-1784418689</t>
  </si>
  <si>
    <t>40,45*23</t>
  </si>
  <si>
    <t>-329900292</t>
  </si>
  <si>
    <t>Poznámka k položce:_x000D_
výkopy</t>
  </si>
  <si>
    <t>40,45*2,0</t>
  </si>
  <si>
    <t>1909962513</t>
  </si>
  <si>
    <t>Poznámka k položce:_x000D_
pod plání</t>
  </si>
  <si>
    <t>2*1,0*5,5</t>
  </si>
  <si>
    <t>201755960</t>
  </si>
  <si>
    <t>2*1,0*5,5*2,0</t>
  </si>
  <si>
    <t>181202305</t>
  </si>
  <si>
    <t>Úprava pláně na násypech se zhutněním</t>
  </si>
  <si>
    <t>1535025194</t>
  </si>
  <si>
    <t>Poznámka k položce:_x000D_
přehutnění pláně pod kolejovým ložem</t>
  </si>
  <si>
    <t>2*5,5*5</t>
  </si>
  <si>
    <t>181411123</t>
  </si>
  <si>
    <t>Založení lučního trávníku výsevem plochy do 1000 m2 ve svahu do 1:1</t>
  </si>
  <si>
    <t>-609477465</t>
  </si>
  <si>
    <t>4*15</t>
  </si>
  <si>
    <t>005724740</t>
  </si>
  <si>
    <t>osivo směs travní krajinná - svahová</t>
  </si>
  <si>
    <t>-1315787265</t>
  </si>
  <si>
    <t>4*15*0,025</t>
  </si>
  <si>
    <t>182301122</t>
  </si>
  <si>
    <t>Rozprostření ornice pl do 500 m2 ve svahu přes 1:5 tl vrstvy do 150 mm</t>
  </si>
  <si>
    <t>-1037926914</t>
  </si>
  <si>
    <t>Poznámka k položce:_x000D_
rozprostření v místě</t>
  </si>
  <si>
    <t>2055624684</t>
  </si>
  <si>
    <t>2*9</t>
  </si>
  <si>
    <t>583438740</t>
  </si>
  <si>
    <t>kamenivo drcené hrubé frakce 8-16 třída A</t>
  </si>
  <si>
    <t>-127115223</t>
  </si>
  <si>
    <t>Poznámka k položce:_x000D_
obsyp drenáže</t>
  </si>
  <si>
    <t>2*9*0,1</t>
  </si>
  <si>
    <t>451315134</t>
  </si>
  <si>
    <t>Podkladní nebo výplňová vrstva z betonu C 12/15 tl do 200 mm</t>
  </si>
  <si>
    <t>109897120</t>
  </si>
  <si>
    <t>Poznámka k položce:_x000D_
pod izolaci, průměrná výška 0,2 m</t>
  </si>
  <si>
    <t>2*5,0*5,0</t>
  </si>
  <si>
    <t>451475111</t>
  </si>
  <si>
    <t>Podkladní vrstva pod ložiska z plastbetonu s pryskyřicí CHS Epoxy 512 první vrstva tl 10 mm</t>
  </si>
  <si>
    <t>-688593209</t>
  </si>
  <si>
    <t>Poznámka k položce:_x000D_
podlití zábradelních sloupků</t>
  </si>
  <si>
    <t>"pod zábradlí"2*6*0,26*0,22</t>
  </si>
  <si>
    <t>465513258.2R</t>
  </si>
  <si>
    <t>Dlažba svahu u opěr z upraveného lomového žulového kamene tl. do 0,200 m do lože C 30/37 plochy do 10 m2 a tl. do 0,150 m</t>
  </si>
  <si>
    <t>-289168245</t>
  </si>
  <si>
    <t>Poznámka k položce:_x000D_
Odláždění vyůstění drenáží, nová dlažba koryta toku</t>
  </si>
  <si>
    <t>2*0,75*1,0</t>
  </si>
  <si>
    <t>462511161</t>
  </si>
  <si>
    <t>Zához z lomového kamene tříděného hmotnost kamenů do 80 kg bez výplně</t>
  </si>
  <si>
    <t>-1798041483</t>
  </si>
  <si>
    <t>Poznámka k položce:_x000D_
Těžký kamenný zához do koryta</t>
  </si>
  <si>
    <t>2*0,5*4,7</t>
  </si>
  <si>
    <t>1414260864</t>
  </si>
  <si>
    <t>Poznámka k položce:_x000D_
Odláždění vyústění drenáží.</t>
  </si>
  <si>
    <t>1473548595</t>
  </si>
  <si>
    <t>Poznámka k položce:_x000D_
zábradlí, z výkazu oceli</t>
  </si>
  <si>
    <t>822260656</t>
  </si>
  <si>
    <t>1,1*29</t>
  </si>
  <si>
    <t>1823769170</t>
  </si>
  <si>
    <t>-1106098835</t>
  </si>
  <si>
    <t>Poznámka k položce:_x000D_
včetně kotvení</t>
  </si>
  <si>
    <t>ocel profilová UPN, v jakosti 11 375, h=80 mm</t>
  </si>
  <si>
    <t>-1570034776</t>
  </si>
  <si>
    <t>(53,6+7,2+27+52+9,3)/1000*1,03</t>
  </si>
  <si>
    <t>-2118051756</t>
  </si>
  <si>
    <t>(152,2+156,7+10,4+65)/1000*1,03</t>
  </si>
  <si>
    <t>130103281.R</t>
  </si>
  <si>
    <t>tyč ocelová plochá, v jakosti S23 JR, 200 x 12 mm</t>
  </si>
  <si>
    <t>2045315992</t>
  </si>
  <si>
    <t>(43,6+72,9+82,3+14,1+0,8+9,9)/1000*1,03</t>
  </si>
  <si>
    <t>-1866248304</t>
  </si>
  <si>
    <t>Poznámka k položce:_x000D_
na římsu čela</t>
  </si>
  <si>
    <t>943211111</t>
  </si>
  <si>
    <t>Montáž lešení prostorového rámového lehkého s podlahami zatížení do 200 kg/m2 v do 10 m</t>
  </si>
  <si>
    <t>-1694591354</t>
  </si>
  <si>
    <t>943211211</t>
  </si>
  <si>
    <t>Příplatek k lešení prostorovému rámovému lehkému s podlahami v do 10 m za první a ZKD den použití</t>
  </si>
  <si>
    <t>1786418929</t>
  </si>
  <si>
    <t>24*20</t>
  </si>
  <si>
    <t>943211811</t>
  </si>
  <si>
    <t>Demontáž lešení prostorového rámového lehkého s podlahami zatížení do 200 kg/m2 v do 10 m</t>
  </si>
  <si>
    <t>-155789530</t>
  </si>
  <si>
    <t>963071112</t>
  </si>
  <si>
    <t>Demontáž ocelových prvků mostů šroubovaných nebo svařovaných přes 100 kg</t>
  </si>
  <si>
    <t>1651304603</t>
  </si>
  <si>
    <t>Poznámka k položce:_x000D_
demontáž stávajícího ocelového zábradlí</t>
  </si>
  <si>
    <t>(10,5+12,1)*35</t>
  </si>
  <si>
    <t>985121223</t>
  </si>
  <si>
    <t>Tryskání degradovaného betonu líce kleneb vodou pod tlakem do 2500 barů</t>
  </si>
  <si>
    <t>994748257</t>
  </si>
  <si>
    <t>Poznámka k položce:_x000D_
římsy, tlak 1200 - 2500 bar, dle potřeby</t>
  </si>
  <si>
    <t>2*1,2*(10,6+12,1)</t>
  </si>
  <si>
    <t>985311111</t>
  </si>
  <si>
    <t>Reprofilace stěn cementovými sanačními maltami tl 10 mm</t>
  </si>
  <si>
    <t>-1170574668</t>
  </si>
  <si>
    <t>985312112</t>
  </si>
  <si>
    <t>Stěrka k vyrovnání betonových ploch stěn tl 3 mm</t>
  </si>
  <si>
    <t>1889189592</t>
  </si>
  <si>
    <t>Poznámka k položce:_x000D_
sanace horního povrchu říms</t>
  </si>
  <si>
    <t>985323111</t>
  </si>
  <si>
    <t>Spojovací můstek reprofilovaného betonu na cementové bázi tl 1 mm</t>
  </si>
  <si>
    <t>-470513735</t>
  </si>
  <si>
    <t>985324211</t>
  </si>
  <si>
    <t>Ochranný akrylátový nátěr betonu dvojnásobný s impregnací (OS-B)</t>
  </si>
  <si>
    <t>366186549</t>
  </si>
  <si>
    <t>Poznámka k položce:_x000D_
Nátěry sanovaných ploch, 100% povrchu betonu.</t>
  </si>
  <si>
    <t>Tryskání kamenného zdiva vodou pod tlakem do 1250 barů</t>
  </si>
  <si>
    <t>1148347327</t>
  </si>
  <si>
    <t>Poznámka k položce:_x000D_
Před spárováním 800 bar a po spárování 1250 bar, 100% plochy</t>
  </si>
  <si>
    <t>2*((5+5+13+14)*1,15+(19+17+7+5+6+5))</t>
  </si>
  <si>
    <t>-1036924733</t>
  </si>
  <si>
    <t>Poznámka k položce:_x000D_
45% plochy</t>
  </si>
  <si>
    <t>0,45*((5+5+13+14)*1,15+(19+17+7+5+6+5))</t>
  </si>
  <si>
    <t>985232111</t>
  </si>
  <si>
    <t>Hloubkové spárování zdiva aktivovanou maltou spára hl do 80 mm dl do 6 m/m2</t>
  </si>
  <si>
    <t>1329295730</t>
  </si>
  <si>
    <t>985233112</t>
  </si>
  <si>
    <t>Úprava spár po spárování zdiva zdrsněním spára dl do 6 m/m2</t>
  </si>
  <si>
    <t>-1496110757</t>
  </si>
  <si>
    <t>730987575</t>
  </si>
  <si>
    <t>1776571332</t>
  </si>
  <si>
    <t>1162239444</t>
  </si>
  <si>
    <t>1208419421</t>
  </si>
  <si>
    <t>711131101</t>
  </si>
  <si>
    <t>Provedení izolace proti zemní vlhkosti pásy na sucho vodorovné AIP nebo tkaninou</t>
  </si>
  <si>
    <t>724338849</t>
  </si>
  <si>
    <t>5*5,3*2</t>
  </si>
  <si>
    <t>628331655.2R</t>
  </si>
  <si>
    <t>-91851377</t>
  </si>
  <si>
    <t>711141559</t>
  </si>
  <si>
    <t>Provedení izolace proti zemní vlhkosti pásy přitavením vodorovné NAIP</t>
  </si>
  <si>
    <t>-1003737579</t>
  </si>
  <si>
    <t>Poznámka k položce:_x000D_
izolace</t>
  </si>
  <si>
    <t>4,6*6,1</t>
  </si>
  <si>
    <t>1855063144</t>
  </si>
  <si>
    <t>-1381109871</t>
  </si>
  <si>
    <t>10,53+12,1</t>
  </si>
  <si>
    <t>269676907</t>
  </si>
  <si>
    <t>10,3+12,1</t>
  </si>
  <si>
    <t>-1303582074</t>
  </si>
  <si>
    <t>3*(10,3+12,1)/1000</t>
  </si>
  <si>
    <t>711491271</t>
  </si>
  <si>
    <t>Provedení izolace proti tlakové vodě svislé z textilií vrstva podkladní</t>
  </si>
  <si>
    <t>84088935</t>
  </si>
  <si>
    <t>693110780</t>
  </si>
  <si>
    <t>geotextilie netkaná 700 g/m2</t>
  </si>
  <si>
    <t>1263388592</t>
  </si>
  <si>
    <t>Poznámka k položce:_x000D_
podklad izolace</t>
  </si>
  <si>
    <t>-2092075554</t>
  </si>
  <si>
    <t>Poznámka k položce:_x000D_
ochrana izolace</t>
  </si>
  <si>
    <t>5*5,3*2+4,6*6,1</t>
  </si>
  <si>
    <t>69311087.R</t>
  </si>
  <si>
    <t xml:space="preserve">textilie netkaná  1200 g/m2 </t>
  </si>
  <si>
    <t>1295074721</t>
  </si>
  <si>
    <t>-1764568360</t>
  </si>
  <si>
    <t>Poznámka k položce:_x000D_
Kábel budeběhem stavby provizorně přeložen (vyvěšen). Vzávěru prací bude stávající žlab vpravo na nové konzoly na novém zábradlí.</t>
  </si>
  <si>
    <t>SO 01-20-06 - Železniční most v ev. km 12,510</t>
  </si>
  <si>
    <t>3110-16-074-06/01 - Železniční most v ev. km 12,510</t>
  </si>
  <si>
    <t>577386163</t>
  </si>
  <si>
    <t>4*25/2</t>
  </si>
  <si>
    <t>-1594040697</t>
  </si>
  <si>
    <t>4*25*0,1</t>
  </si>
  <si>
    <t>-2078837945</t>
  </si>
  <si>
    <t>-841533725</t>
  </si>
  <si>
    <t>119001421.R</t>
  </si>
  <si>
    <t>Dočasné zajištění mimodrážních kabelů a kabelových tratí NN</t>
  </si>
  <si>
    <t>-1466542430</t>
  </si>
  <si>
    <t>Poznámka k položce:_x000D_
Dočasné zajištění vedení NN ve správě ČEZ Distribuce a.s.</t>
  </si>
  <si>
    <t>1679970856</t>
  </si>
  <si>
    <t>4*25*0,15</t>
  </si>
  <si>
    <t>-1301831110</t>
  </si>
  <si>
    <t>Poznámka k položce:_x000D_
výkopy pro izolaci a gabion</t>
  </si>
  <si>
    <t>"přechodové oblasti"4,1*4,3+(4,2*8,1+(5,4+4,9)*2,4)*0,2</t>
  </si>
  <si>
    <t>"gabiony"6,9*2,2*0,7+4,6*2,2*1,2+5,9*2,5*1,15</t>
  </si>
  <si>
    <t>-1714647685</t>
  </si>
  <si>
    <t>991660555</t>
  </si>
  <si>
    <t>Poznámka k položce:_x000D_
skládka Košťálov 34 km</t>
  </si>
  <si>
    <t>69,111</t>
  </si>
  <si>
    <t>1451687077</t>
  </si>
  <si>
    <t>69,111*24</t>
  </si>
  <si>
    <t>-217690643</t>
  </si>
  <si>
    <t>69,111*2,0</t>
  </si>
  <si>
    <t>-1752083248</t>
  </si>
  <si>
    <t>4,1*4,3</t>
  </si>
  <si>
    <t>1449066214</t>
  </si>
  <si>
    <t>4,1*4,3*2,0</t>
  </si>
  <si>
    <t>-2040841520</t>
  </si>
  <si>
    <t>15*5</t>
  </si>
  <si>
    <t>-1719564633</t>
  </si>
  <si>
    <t>4*25</t>
  </si>
  <si>
    <t>-1176210754</t>
  </si>
  <si>
    <t>4*25*0,025</t>
  </si>
  <si>
    <t>182201101</t>
  </si>
  <si>
    <t>Svahování násypů</t>
  </si>
  <si>
    <t>744146398</t>
  </si>
  <si>
    <t>4*8,5*5</t>
  </si>
  <si>
    <t>-86217427</t>
  </si>
  <si>
    <t>798594829</t>
  </si>
  <si>
    <t>2*7,0</t>
  </si>
  <si>
    <t>-135625899</t>
  </si>
  <si>
    <t>2*7*0,1</t>
  </si>
  <si>
    <t>273311126</t>
  </si>
  <si>
    <t>Základové desky z betonu prostého C 20/25</t>
  </si>
  <si>
    <t>1921607283</t>
  </si>
  <si>
    <t>Poznámka k položce:_x000D_
desky pod gabiony</t>
  </si>
  <si>
    <t>(3,27*1,30+5,3*1,30+6,15*1,30)*0,15</t>
  </si>
  <si>
    <t>273354111</t>
  </si>
  <si>
    <t>Bednění základových desek - zřízení</t>
  </si>
  <si>
    <t>-1334519485</t>
  </si>
  <si>
    <t>(3,27+1,30+5,3+1,30+6,15+1,30)*2*0,15</t>
  </si>
  <si>
    <t>273354211</t>
  </si>
  <si>
    <t>Bednění základových desek - odstranění</t>
  </si>
  <si>
    <t>424821936</t>
  </si>
  <si>
    <t>273361411</t>
  </si>
  <si>
    <t>Výztuž základových desek ze svařovaných sítí do 3,5 kg/m2</t>
  </si>
  <si>
    <t>-485742007</t>
  </si>
  <si>
    <t>Poznámka k položce:_x000D_
do desky pod gabiony 50 kg/m3</t>
  </si>
  <si>
    <t>0,142</t>
  </si>
  <si>
    <t>275313811</t>
  </si>
  <si>
    <t>Základové patky z betonu tř. C 25/30</t>
  </si>
  <si>
    <t>682132630</t>
  </si>
  <si>
    <t>3*0,3*0,3*1+2*0,4*0,3*1</t>
  </si>
  <si>
    <t>275351215</t>
  </si>
  <si>
    <t>Zřízení bednění stěn základových patek</t>
  </si>
  <si>
    <t>-1221838769</t>
  </si>
  <si>
    <t>3*(0,3*4*1,0+0,3*0,3)+2*(2*0,4+2*0,3+0,4*0,3)*1,0</t>
  </si>
  <si>
    <t>275351216</t>
  </si>
  <si>
    <t>Odstranění bednění stěn základových patek</t>
  </si>
  <si>
    <t>525555740</t>
  </si>
  <si>
    <t>1599672696</t>
  </si>
  <si>
    <t>Poznámka k položce:_x000D_
Nové části říms vpravo na O1 a O2</t>
  </si>
  <si>
    <t>0,2658*8,1</t>
  </si>
  <si>
    <t>632172994</t>
  </si>
  <si>
    <t>8,1*0,21+(0,1+0,35+0,55+0,15)*8,1+8,1*0,42+2*0,265</t>
  </si>
  <si>
    <t>1427568472</t>
  </si>
  <si>
    <t>1480441348</t>
  </si>
  <si>
    <t>0,393</t>
  </si>
  <si>
    <t>326214111.3R</t>
  </si>
  <si>
    <t>Zdivo z lomového kamene do drátěných košů gabionů s urovnáním hran</t>
  </si>
  <si>
    <t>1648526386</t>
  </si>
  <si>
    <t>4,1*1+7,3*1+5,1*1</t>
  </si>
  <si>
    <t>327361016</t>
  </si>
  <si>
    <t>Výztuž opěrných zdí a valů D nad 12 mm z betonářské oceli 10 505</t>
  </si>
  <si>
    <t>1559291070</t>
  </si>
  <si>
    <t>Poznámka k položce:_x000D_
sepnutí gabionů k sobě, 20 kg/m3</t>
  </si>
  <si>
    <t>16,5*0,02</t>
  </si>
  <si>
    <t>153811111</t>
  </si>
  <si>
    <t>Osazení kotvy tyčové dl přes 5 m D od 20 do 28 mm</t>
  </si>
  <si>
    <t>-816425053</t>
  </si>
  <si>
    <t>Poznámka k položce:_x000D_
sepnutí gabionů; ocelové tyče na obou koncích závity M24 - včetně kotevních desek, podložek a matic, včetně PKO Zn</t>
  </si>
  <si>
    <t>13010018</t>
  </si>
  <si>
    <t>tyč ocelová kruhová jakost 11 375 D 25mm</t>
  </si>
  <si>
    <t>1041438002</t>
  </si>
  <si>
    <t>(5,5*4)*0,00385</t>
  </si>
  <si>
    <t>421941111.R</t>
  </si>
  <si>
    <t>Zřízení podlahy z kompozitu na mostnicích, chodnících nebo revizních lávkách</t>
  </si>
  <si>
    <t>264199433</t>
  </si>
  <si>
    <t>0,6*8,1</t>
  </si>
  <si>
    <t>553470360.R</t>
  </si>
  <si>
    <t>rošt podlahový pochozí kompozitní protiskluz</t>
  </si>
  <si>
    <t>1326704660</t>
  </si>
  <si>
    <t>-1857394113</t>
  </si>
  <si>
    <t>-210845229</t>
  </si>
  <si>
    <t>Poznámka k položce:_x000D_
podlahové nosníky, včetně kotvení</t>
  </si>
  <si>
    <t>0,407</t>
  </si>
  <si>
    <t>130109720</t>
  </si>
  <si>
    <t>ocel profilová HE-B, v jakosti 11 375, h=120 mm</t>
  </si>
  <si>
    <t>-405530388</t>
  </si>
  <si>
    <t>Poznámka k položce:_x000D_
konzoly</t>
  </si>
  <si>
    <t>1,03*237,7/1000</t>
  </si>
  <si>
    <t>135308260</t>
  </si>
  <si>
    <t>ocel široká jakost S235JR 300x14 mm</t>
  </si>
  <si>
    <t>-66333507</t>
  </si>
  <si>
    <t>Poznámka k položce:_x000D_
patní plechy</t>
  </si>
  <si>
    <t>1,03*157,8/1000</t>
  </si>
  <si>
    <t>469005529</t>
  </si>
  <si>
    <t>Poznámka k položce:_x000D_
podizolaci, průměrná výška 0,2 m</t>
  </si>
  <si>
    <t>4,2*8,1+(5,4+4,9)*2,4</t>
  </si>
  <si>
    <t>283198298</t>
  </si>
  <si>
    <t>"pod zábradlí"5*0,22*0,25+5*0,26*0,22+9*0,26*0,22</t>
  </si>
  <si>
    <t>451475112</t>
  </si>
  <si>
    <t>Podkladní vrstva pod ložiska z plastbetonu s pryskyřicí CHS Epoxy 512 další vrstvy tl 10 mm</t>
  </si>
  <si>
    <t>617638608</t>
  </si>
  <si>
    <t>465513258.1R</t>
  </si>
  <si>
    <t>-1888070863</t>
  </si>
  <si>
    <t>Poznámka k položce:_x000D_
odláždění vyůstění drenáže</t>
  </si>
  <si>
    <t>1435720142</t>
  </si>
  <si>
    <t>Poznámka k položce:_x000D_
provizorní pažení KL před opěrou O1</t>
  </si>
  <si>
    <t>761976894</t>
  </si>
  <si>
    <t>Poznámka k položce:_x000D_
zábradlí a podlahové nosníky,z výkazu oceli</t>
  </si>
  <si>
    <t>26+8</t>
  </si>
  <si>
    <t>1052177432</t>
  </si>
  <si>
    <t>1,1*34</t>
  </si>
  <si>
    <t>-878789543</t>
  </si>
  <si>
    <t>1221781676</t>
  </si>
  <si>
    <t>130104340</t>
  </si>
  <si>
    <t>úhelník ocelový rovnostranný, v jakosti S235 JR, 80 x 80 x 10 mm</t>
  </si>
  <si>
    <t>208149885</t>
  </si>
  <si>
    <t>(63+36,9+24,9+67,8)/1000*1,03</t>
  </si>
  <si>
    <t>-2117465927</t>
  </si>
  <si>
    <t>(172,8+137,9+58,8+95,7)/1000*1,03</t>
  </si>
  <si>
    <t>-1320574501</t>
  </si>
  <si>
    <t>(45,2+17,0+1,3)/1000*1,03</t>
  </si>
  <si>
    <t>-544093681</t>
  </si>
  <si>
    <t>651155184</t>
  </si>
  <si>
    <t>70,4</t>
  </si>
  <si>
    <t>664384268</t>
  </si>
  <si>
    <t>70,4*20</t>
  </si>
  <si>
    <t>-1397765045</t>
  </si>
  <si>
    <t>-1558180028</t>
  </si>
  <si>
    <t>Poznámka k položce:_x000D_
Bourání mostní římsy z ŽB</t>
  </si>
  <si>
    <t>0,254*8,1</t>
  </si>
  <si>
    <t>1188684382</t>
  </si>
  <si>
    <t>Poznámka k položce:_x000D_
stávající ocelové zábradlí</t>
  </si>
  <si>
    <t>(8,2+8,2)*35</t>
  </si>
  <si>
    <t>977131117.R</t>
  </si>
  <si>
    <t>Vrty příklepovými vrtáky D do 25 mm do kamenného zdiva</t>
  </si>
  <si>
    <t>423418079</t>
  </si>
  <si>
    <t>Poznámka k položce:_x000D_
kotvení výztuže nové římsy</t>
  </si>
  <si>
    <t>9*2*1,0+3*0,8</t>
  </si>
  <si>
    <t>917171131.R</t>
  </si>
  <si>
    <t>-1876161699</t>
  </si>
  <si>
    <t>-791835399</t>
  </si>
  <si>
    <t>2*17+12*5,4+0,5*6,6*6,0+0,5*6,8*5,8+0,5*7,8*6,1+0,5*7,8*5,9+0,4*(6,0+5,8+6,1+5,9)</t>
  </si>
  <si>
    <t>542475567</t>
  </si>
  <si>
    <t>Poznámka k položce:_x000D_
20% plochy</t>
  </si>
  <si>
    <t>(2*17+12*5,4+0,5*6,6*6,0+0,5*6,8*5,8+0,5*7,8*6,1+0,5*7,8*5,9+0,4*(6,0+5,8+6,1+5,9))*0,2</t>
  </si>
  <si>
    <t>733082202</t>
  </si>
  <si>
    <t>23672047</t>
  </si>
  <si>
    <t>985311112</t>
  </si>
  <si>
    <t>Reprofilace stěn cementovými sanačními maltami tl 20 mm</t>
  </si>
  <si>
    <t>682857294</t>
  </si>
  <si>
    <t>Poznámka k položce:_x000D_
sanace ponechané římsy</t>
  </si>
  <si>
    <t>1,3*8,1+2*0,15</t>
  </si>
  <si>
    <t>-1179492994</t>
  </si>
  <si>
    <t>695882303</t>
  </si>
  <si>
    <t>1886410848</t>
  </si>
  <si>
    <t>656363257</t>
  </si>
  <si>
    <t>Poznámka k položce:_x000D_
předpoklad skládka Košťálov (34 km)</t>
  </si>
  <si>
    <t>2,057*2,5</t>
  </si>
  <si>
    <t>997211529</t>
  </si>
  <si>
    <t>Příplatek ZKD 1 km u vodorovné dopravy vybouraných hmot</t>
  </si>
  <si>
    <t>-340651867</t>
  </si>
  <si>
    <t>2,057*2,5*33</t>
  </si>
  <si>
    <t>-992349594</t>
  </si>
  <si>
    <t>-318718549</t>
  </si>
  <si>
    <t>-234759608</t>
  </si>
  <si>
    <t>-1836315750</t>
  </si>
  <si>
    <t>1852021909</t>
  </si>
  <si>
    <t>-383041042</t>
  </si>
  <si>
    <t>2109044821</t>
  </si>
  <si>
    <t>Poznámka k položce:_x000D_
z provizorního pažení KL, skládka Lodín 86 km</t>
  </si>
  <si>
    <t>(5)*0,75*0,26*0,25*2,4</t>
  </si>
  <si>
    <t>-595507856</t>
  </si>
  <si>
    <t>5,2*8,1+5,2*5,0</t>
  </si>
  <si>
    <t>1868751310</t>
  </si>
  <si>
    <t>2119796931</t>
  </si>
  <si>
    <t>2*8,1</t>
  </si>
  <si>
    <t>1243739290</t>
  </si>
  <si>
    <t>1464466591</t>
  </si>
  <si>
    <t>3*2*8,1/1000</t>
  </si>
  <si>
    <t>-475003785</t>
  </si>
  <si>
    <t>914067424</t>
  </si>
  <si>
    <t>-825807916</t>
  </si>
  <si>
    <t>693110451.R</t>
  </si>
  <si>
    <t>geotextilie netkaná 1200 g/m2</t>
  </si>
  <si>
    <t>908064055</t>
  </si>
  <si>
    <t>220260702.2R</t>
  </si>
  <si>
    <t>Montáž s výrobou kabelového žlabu plastového</t>
  </si>
  <si>
    <t>-735340491</t>
  </si>
  <si>
    <t>Poznámka k položce:_x000D_
přesunutí vedení IS do nového plastového žlabu v kolejovém loži</t>
  </si>
  <si>
    <t>20,0</t>
  </si>
  <si>
    <t>SO 01-20-07 - Železniční most v ev. km 15,912</t>
  </si>
  <si>
    <t>3110-16-074-07/01 - Železniční most v ev. km 15,912</t>
  </si>
  <si>
    <t xml:space="preserve">    3 - Svislé a kompletní konstrukce</t>
  </si>
  <si>
    <t>Svislé a kompletní konstrukce</t>
  </si>
  <si>
    <t>334323118</t>
  </si>
  <si>
    <t>-182402889</t>
  </si>
  <si>
    <t>Poznámka k položce:_x000D_
nové části závěrné zídky</t>
  </si>
  <si>
    <t>"nové části závěrné zídky"    0,972</t>
  </si>
  <si>
    <t>Bednění systémové mostních opěr a úložných prahů z překližek pro ŽB - zřízení</t>
  </si>
  <si>
    <t>1325570558</t>
  </si>
  <si>
    <t>2*(0,5*3)*2</t>
  </si>
  <si>
    <t>-1564379695</t>
  </si>
  <si>
    <t>-1502096587</t>
  </si>
  <si>
    <t>"výztuž ŽB úl. prahů a křídel, 200 kg/m3 "   0,194</t>
  </si>
  <si>
    <t>-131686608</t>
  </si>
  <si>
    <t>Poznámka k položce:_x000D_
Nové klínové desky kompletní, nové stoličky pojistných úhelníků, ocel S 235 JR</t>
  </si>
  <si>
    <t>429172111.R</t>
  </si>
  <si>
    <t>Osazení atypických klínových desek včetně výroby a materiálu</t>
  </si>
  <si>
    <t>899989979</t>
  </si>
  <si>
    <t>1706544619</t>
  </si>
  <si>
    <t>136112320</t>
  </si>
  <si>
    <t>plech tlustý hladký jakost S 235 JR, 12x1500x3000 mm</t>
  </si>
  <si>
    <t>-429300792</t>
  </si>
  <si>
    <t>560/1000*1,03</t>
  </si>
  <si>
    <t>516128611</t>
  </si>
  <si>
    <t>"Pod pozednice"4*0,51*0,28</t>
  </si>
  <si>
    <t>1444895569</t>
  </si>
  <si>
    <t>"Pod pozednice"4*0,51*0,28*2</t>
  </si>
  <si>
    <t>1260483465</t>
  </si>
  <si>
    <t>-1352915765</t>
  </si>
  <si>
    <t>608153450.R</t>
  </si>
  <si>
    <t>pozednice dřevěná impregnovaná olejem DB 24x26 cm L 240 cm</t>
  </si>
  <si>
    <t>-326477895</t>
  </si>
  <si>
    <t>2*0,24*0,26*2,4</t>
  </si>
  <si>
    <t>-1355680711</t>
  </si>
  <si>
    <t>521371112</t>
  </si>
  <si>
    <t>Kolej z kolejnic S49 na mostech s přímým upevněním</t>
  </si>
  <si>
    <t>1976099391</t>
  </si>
  <si>
    <t>Poznámka k položce:_x000D_
Včetně montáže podkladnic DFF ( 146 ks).</t>
  </si>
  <si>
    <t>43,4</t>
  </si>
  <si>
    <t>162110100.R</t>
  </si>
  <si>
    <t>podkladnice DFF300</t>
  </si>
  <si>
    <t>356543417</t>
  </si>
  <si>
    <t>Poznámka k položce:_x000D_
podkladnice DFF300 pro přímé upevnění, svěrky Skl 15, neobsahuje kolejnice.  PŘEDOBJEDNANÝ MATERIÁL - POLOŽKU NEOCEŇOVAT A ANI NIJAK JINAK MĚNIT JEJÍ JEDNOTKOVOU CENU!!!</t>
  </si>
  <si>
    <t>73*2+4</t>
  </si>
  <si>
    <t>162110100.R2</t>
  </si>
  <si>
    <t>Montáž podkladnice DFF300.</t>
  </si>
  <si>
    <t>-1550642292</t>
  </si>
  <si>
    <t>Poznámka k položce:_x000D_
montáž podkladnice DFF300 pro přímé upevnění, včetně vrtání, hmoždinek, vrtulí, pružných svěrek Skl 15, neobsahuje kolejnice a podkladnice DFF300</t>
  </si>
  <si>
    <t>-336395556</t>
  </si>
  <si>
    <t>Poznámka k položce:_x000D_
Protikorozní ochrana nových částí pojistných úhelníků a jejich stoliček, viz příloha 01 - technická zpráva.</t>
  </si>
  <si>
    <t>"stoličky pojistných úhelníků"13,5</t>
  </si>
  <si>
    <t>"nové části pojistných úhelníků"22,3</t>
  </si>
  <si>
    <t>1170924861</t>
  </si>
  <si>
    <t>35,8*1,1</t>
  </si>
  <si>
    <t>184309647</t>
  </si>
  <si>
    <t>Poznámka k položce:_x000D_
Obnova protikorozní ochrany horní plochy mostovkového plechu a nových klínových desek (ŽSP + ONS 02), horní povrch mostokového plechu (kromě klínových desek) se zásypem křemičitým pískem, viz příloha 01 - technická zpráva.</t>
  </si>
  <si>
    <t>"mostovkový plech"43,4*2,1</t>
  </si>
  <si>
    <t>"svislé části klínových desek, prům. tl. 31 mm"73*2*(2*0,031*0,39+2*0,031*0,455)</t>
  </si>
  <si>
    <t>"dřík k připevnění podkladnic"73*2*(3,14*0,024*0,07)</t>
  </si>
  <si>
    <t>"stávající pojistné úhelníky"44,3</t>
  </si>
  <si>
    <t>2043941869</t>
  </si>
  <si>
    <t>143,859*1,1</t>
  </si>
  <si>
    <t>581565450</t>
  </si>
  <si>
    <t>písek křemičitý ST 10/40 1,0 - 4,0 mm bal. 50 kg</t>
  </si>
  <si>
    <t>-1170935205</t>
  </si>
  <si>
    <t>Poznámka k položce:_x000D_
pro zásyp přímo pochozí izolace, 3 kg/m2</t>
  </si>
  <si>
    <t>143,859*3,0</t>
  </si>
  <si>
    <t>-1525635202</t>
  </si>
  <si>
    <t>1683974410</t>
  </si>
  <si>
    <t>Poznámka k položce:_x000D_
Zpětná montáž, vč. nových úhelníků ve výbězích</t>
  </si>
  <si>
    <t>-880611284</t>
  </si>
  <si>
    <t>-1479715030</t>
  </si>
  <si>
    <t>10*45,4</t>
  </si>
  <si>
    <t>-1302822445</t>
  </si>
  <si>
    <t>454*20</t>
  </si>
  <si>
    <t>-1937296521</t>
  </si>
  <si>
    <t>953961116</t>
  </si>
  <si>
    <t>Kotvy chemickým tmelem M 24 hl 210 mm do betonu, ŽB nebo kamene s vyvrtáním otvoru</t>
  </si>
  <si>
    <t>-1886497148</t>
  </si>
  <si>
    <t>2*2*9</t>
  </si>
  <si>
    <t>2053229605</t>
  </si>
  <si>
    <t>Poznámka k položce:_x000D_
Demontáž stávajících stoliček pojistných úhelníků bez mostovkového plechu.</t>
  </si>
  <si>
    <t>76*8,5</t>
  </si>
  <si>
    <t>963071122.R</t>
  </si>
  <si>
    <t>Odstranění klínových desek na mostech s přímým upevněním, tl. do 80 mm</t>
  </si>
  <si>
    <t>-574665178</t>
  </si>
  <si>
    <t>Poznámka k položce:_x000D_
Odstranění stávajících klínových desek na mostovkovém plechu bez poškození/oslabení stávající nosné OK.</t>
  </si>
  <si>
    <t>6600</t>
  </si>
  <si>
    <t>487222548</t>
  </si>
  <si>
    <t>1626974103</t>
  </si>
  <si>
    <t>-1676931095</t>
  </si>
  <si>
    <t>2*0,75*0,26*0,24*2,4</t>
  </si>
  <si>
    <t>998242011</t>
  </si>
  <si>
    <t>Přesun hmot pro železniční svršek drah kolejových o sklonu 0,8 %</t>
  </si>
  <si>
    <t>-390019420</t>
  </si>
  <si>
    <t>SO 01-21-01 - Propustek v ev. km 2,470</t>
  </si>
  <si>
    <t>3110-16-074-08/01 - Propustek v ev. km 2,470</t>
  </si>
  <si>
    <t>-1507677294</t>
  </si>
  <si>
    <t>-779907429</t>
  </si>
  <si>
    <t>-343915045</t>
  </si>
  <si>
    <t>1665068882</t>
  </si>
  <si>
    <t>Poznámka k položce:_x000D_
provizorní vyvěšení a ochránění IS, včetně vytyčení a měření útlumu</t>
  </si>
  <si>
    <t>-2013781659</t>
  </si>
  <si>
    <t>-625059587</t>
  </si>
  <si>
    <t>Poznámka k položce:_x000D_
výkopy pro izolace a gabiony</t>
  </si>
  <si>
    <t>"přechodové oblasti"(0,7+1,2)*5,5+2*0,7*5,5</t>
  </si>
  <si>
    <t>"gabiony"4*3,5*0,75</t>
  </si>
  <si>
    <t>1308454946</t>
  </si>
  <si>
    <t>534322305</t>
  </si>
  <si>
    <t>28,65</t>
  </si>
  <si>
    <t>-1006494014</t>
  </si>
  <si>
    <t>28,65*13</t>
  </si>
  <si>
    <t>-829572640</t>
  </si>
  <si>
    <t>"výkopy"28,65*2,0</t>
  </si>
  <si>
    <t>"čištění příkopů" 2*5*0,3*2,0</t>
  </si>
  <si>
    <t>-1370755944</t>
  </si>
  <si>
    <t>(0,7+1,2)*5,5</t>
  </si>
  <si>
    <t>182528899</t>
  </si>
  <si>
    <t>(0,7+1,2)*5,5*2,0</t>
  </si>
  <si>
    <t>-1827458184</t>
  </si>
  <si>
    <t>Poznámka k položce:_x000D_
přehutění pláně pod kolejovým ložem</t>
  </si>
  <si>
    <t>2*6,5*5,5</t>
  </si>
  <si>
    <t>-1861923637</t>
  </si>
  <si>
    <t>-1909594832</t>
  </si>
  <si>
    <t>-2094322220</t>
  </si>
  <si>
    <t>4*2,5*5</t>
  </si>
  <si>
    <t>1232547194</t>
  </si>
  <si>
    <t>245825751</t>
  </si>
  <si>
    <t>2*6,5</t>
  </si>
  <si>
    <t>-612079691</t>
  </si>
  <si>
    <t>2*6,5*0,1</t>
  </si>
  <si>
    <t>-1542344792</t>
  </si>
  <si>
    <t>(4*2,3*1,3)*0,15</t>
  </si>
  <si>
    <t>244312035</t>
  </si>
  <si>
    <t>(2*2,3+2*1,3)*4*0,15</t>
  </si>
  <si>
    <t>309486137</t>
  </si>
  <si>
    <t>-546077359</t>
  </si>
  <si>
    <t>0,1</t>
  </si>
  <si>
    <t>Mostní římsy ze ŽB C 30/37 včetně osazení konzol</t>
  </si>
  <si>
    <t>1188971283</t>
  </si>
  <si>
    <t>2*0,18*8</t>
  </si>
  <si>
    <t>1945954729</t>
  </si>
  <si>
    <t>2*1,4*8+2*0,18</t>
  </si>
  <si>
    <t>-1006512232</t>
  </si>
  <si>
    <t>-690192777</t>
  </si>
  <si>
    <t>0,562</t>
  </si>
  <si>
    <t>326214111.1R</t>
  </si>
  <si>
    <t>Zdivo z lomového kamene do drátěných košů gabionů s urovnáním hran atypické provedení</t>
  </si>
  <si>
    <t>1145813478</t>
  </si>
  <si>
    <t>2*2*1,5*1+2*2*1,25*1</t>
  </si>
  <si>
    <t>-1622247278</t>
  </si>
  <si>
    <t>Poznámka k položce:_x000D_
sepnutí gabionů k sobě, 20kg/m3</t>
  </si>
  <si>
    <t>11*0,02</t>
  </si>
  <si>
    <t>977406507</t>
  </si>
  <si>
    <t>2*0,59*8,0</t>
  </si>
  <si>
    <t>-51400856</t>
  </si>
  <si>
    <t>1952148980</t>
  </si>
  <si>
    <t>797</t>
  </si>
  <si>
    <t>708712354</t>
  </si>
  <si>
    <t>422955740</t>
  </si>
  <si>
    <t>1,03*463,9/1000</t>
  </si>
  <si>
    <t>-1161512422</t>
  </si>
  <si>
    <t>1,03*(91,1+100+118,7)/1000</t>
  </si>
  <si>
    <t>-1290568186</t>
  </si>
  <si>
    <t>2*7*4,5</t>
  </si>
  <si>
    <t>29433000</t>
  </si>
  <si>
    <t>"pod kotevní desky konzol"2*9*0,22*0,26</t>
  </si>
  <si>
    <t>-106990434</t>
  </si>
  <si>
    <t>Poznámka k položce:_x000D_
odláždění vyústění drenáží</t>
  </si>
  <si>
    <t>329511917</t>
  </si>
  <si>
    <t>Poznámka k položce:_x000D_
zábradlí a podlahové nosníky, z výkazu oceli</t>
  </si>
  <si>
    <t>16+17</t>
  </si>
  <si>
    <t>1953262527</t>
  </si>
  <si>
    <t>Poznámka k položce:_x000D_
spotřeba cca 1,1 kg/m2 při tl. 100 ym</t>
  </si>
  <si>
    <t>1,1*33</t>
  </si>
  <si>
    <t>986248610</t>
  </si>
  <si>
    <t>-1435339037</t>
  </si>
  <si>
    <t>1112548816</t>
  </si>
  <si>
    <t>(135,7)/1000*1,03</t>
  </si>
  <si>
    <t>-55839000</t>
  </si>
  <si>
    <t>(170,9+135,9)/1000*1,03</t>
  </si>
  <si>
    <t>906761405</t>
  </si>
  <si>
    <t>(33,9+1,3)/1000*1,03</t>
  </si>
  <si>
    <t>-1799069168</t>
  </si>
  <si>
    <t>938902202</t>
  </si>
  <si>
    <t>Čištění příkopů ručně š dna do 400 mm objem nánosu do 0,30 m3/m</t>
  </si>
  <si>
    <t>-458263463</t>
  </si>
  <si>
    <t>2*5</t>
  </si>
  <si>
    <t>-625567677</t>
  </si>
  <si>
    <t>Poznámka k položce:_x000D_
Bourání mostních říms z ŽB</t>
  </si>
  <si>
    <t>0,25*0,6*8,1+0,27*0,6*8,1</t>
  </si>
  <si>
    <t>-1366693082</t>
  </si>
  <si>
    <t>7,0*35</t>
  </si>
  <si>
    <t>977131118.R</t>
  </si>
  <si>
    <t>Vrty příklepovými vrtáky D do 30 mm do kamenného zdiva</t>
  </si>
  <si>
    <t>1143508659</t>
  </si>
  <si>
    <t>Poznámka k položce:_x000D_
kotevní výztuž nové římsy</t>
  </si>
  <si>
    <t>64*0,8+16*0,4</t>
  </si>
  <si>
    <t>-510309396</t>
  </si>
  <si>
    <t>64+16</t>
  </si>
  <si>
    <t>-235741297</t>
  </si>
  <si>
    <t>2*(6,1+9,6+9,2+9,1)</t>
  </si>
  <si>
    <t>-651343307</t>
  </si>
  <si>
    <t>(6,1+9,6+9,2+9,1)*0,2</t>
  </si>
  <si>
    <t>-295631174</t>
  </si>
  <si>
    <t>-1344605793</t>
  </si>
  <si>
    <t>2067975923</t>
  </si>
  <si>
    <t>Poznámka k položce:_x000D_
předpoklad skládka Košťálov 23 km</t>
  </si>
  <si>
    <t>15,649</t>
  </si>
  <si>
    <t>146363512</t>
  </si>
  <si>
    <t>15,649*22</t>
  </si>
  <si>
    <t>-927620045</t>
  </si>
  <si>
    <t>2,527*2,5</t>
  </si>
  <si>
    <t>-1698510758</t>
  </si>
  <si>
    <t>-1285113601</t>
  </si>
  <si>
    <t>-927859401</t>
  </si>
  <si>
    <t>1401451725</t>
  </si>
  <si>
    <t>-1111999300</t>
  </si>
  <si>
    <t>-371717015</t>
  </si>
  <si>
    <t>1520259901</t>
  </si>
  <si>
    <t>2*8,0</t>
  </si>
  <si>
    <t>1485583165</t>
  </si>
  <si>
    <t>-1396779418</t>
  </si>
  <si>
    <t>3*2*8,0/1000</t>
  </si>
  <si>
    <t>-1747286706</t>
  </si>
  <si>
    <t>-1109060829</t>
  </si>
  <si>
    <t>968494079</t>
  </si>
  <si>
    <t>2*7*4,5+3,2*4,2</t>
  </si>
  <si>
    <t>1150362659</t>
  </si>
  <si>
    <t>SO 01-21-02 - Propustek v ev. km 2,939</t>
  </si>
  <si>
    <t>3110-16-074-09/01 - Propustek v ev. km 2,939</t>
  </si>
  <si>
    <t>-354082889</t>
  </si>
  <si>
    <t>2*10/2</t>
  </si>
  <si>
    <t>-352193721</t>
  </si>
  <si>
    <t>2*10*0,1</t>
  </si>
  <si>
    <t>-101060085</t>
  </si>
  <si>
    <t>115101201</t>
  </si>
  <si>
    <t>Čerpání vody na dopravní výšku do 10 m průměrný přítok do 500 l/min</t>
  </si>
  <si>
    <t>-768838708</t>
  </si>
  <si>
    <t>Poznámka k položce:_x000D_
provizorní čerpání vody z výkopu vč. čerpací soupravy</t>
  </si>
  <si>
    <t>115101301</t>
  </si>
  <si>
    <t>Pohotovost čerpací soupravy pro dopravní výšku do 10 m přítok do 500 l/min</t>
  </si>
  <si>
    <t>1226081135</t>
  </si>
  <si>
    <t>122201101</t>
  </si>
  <si>
    <t>Odkopávky a prokopávky nezapažené v hornině tř. 3 objem do 100 m3</t>
  </si>
  <si>
    <t>619355307</t>
  </si>
  <si>
    <t>Poznámka k položce:_x000D_
výkopy pro nový propustek</t>
  </si>
  <si>
    <t>1,5*4</t>
  </si>
  <si>
    <t>122201109</t>
  </si>
  <si>
    <t>Příplatek za lepivost u odkopávek v hornině tř. 1 až 3</t>
  </si>
  <si>
    <t>-114796794</t>
  </si>
  <si>
    <t>130901113</t>
  </si>
  <si>
    <t>Bourání kcí v hloubených vykopávkách ze zdiva kamenného na maltu cementovou ručně</t>
  </si>
  <si>
    <t>2115673258</t>
  </si>
  <si>
    <t>Poznámka k položce:_x000D_
odbourání kamenné konstrukce propustku</t>
  </si>
  <si>
    <t>1,4*0,25*1,0</t>
  </si>
  <si>
    <t>244782534</t>
  </si>
  <si>
    <t>Poznámka k položce:_x000D_
skládka Košťálov 23 km</t>
  </si>
  <si>
    <t>"z odkopávek" 6</t>
  </si>
  <si>
    <t>"z čištění propustku"0,5*1,0</t>
  </si>
  <si>
    <t>-1079094846</t>
  </si>
  <si>
    <t>6,5*13</t>
  </si>
  <si>
    <t>-1302006101</t>
  </si>
  <si>
    <t>"čištění propustku" 0,5*1,0*2,0</t>
  </si>
  <si>
    <t>"výkopy"6,0*2,0</t>
  </si>
  <si>
    <t>175101201</t>
  </si>
  <si>
    <t>Obsypání objektu nad přilehlým původním terénem sypaninou bez prohození, uloženou do 3 m</t>
  </si>
  <si>
    <t>1724671681</t>
  </si>
  <si>
    <t>175101209</t>
  </si>
  <si>
    <t>Příplatek k obsypání objektu za ruční prohození sypaniny, uložené do 3 m</t>
  </si>
  <si>
    <t>-335735857</t>
  </si>
  <si>
    <t>1636782728</t>
  </si>
  <si>
    <t>1,5*4*2,0</t>
  </si>
  <si>
    <t>1919273542</t>
  </si>
  <si>
    <t>4*4</t>
  </si>
  <si>
    <t>421321107.R</t>
  </si>
  <si>
    <t>Mostní nosné konstrukce deskové z kamene, oprava, příp. výměna poškozených</t>
  </si>
  <si>
    <t>702935397</t>
  </si>
  <si>
    <t>Poznámka k položce:_x000D_
nová kamenná deska propustku</t>
  </si>
  <si>
    <t>452471101</t>
  </si>
  <si>
    <t>Podkladní vrstva z modifikované malty cementové tl do 10 mm</t>
  </si>
  <si>
    <t>-1070334698</t>
  </si>
  <si>
    <t>2*1,3*0,8</t>
  </si>
  <si>
    <t>-1667130051</t>
  </si>
  <si>
    <t>952904121</t>
  </si>
  <si>
    <t>Čištění mostních objektů - ruční odstranění nánosů z otvorů v do 1,5 m</t>
  </si>
  <si>
    <t>-22297833</t>
  </si>
  <si>
    <t>Poznámka k položce:_x000D_
čištění profilu propustku</t>
  </si>
  <si>
    <t>0,5*1,0</t>
  </si>
  <si>
    <t>963021112</t>
  </si>
  <si>
    <t>Bourání mostní nosné konstrukce z kamene</t>
  </si>
  <si>
    <t>-495070543</t>
  </si>
  <si>
    <t>2057496253</t>
  </si>
  <si>
    <t>-2076141366</t>
  </si>
  <si>
    <t>5,152*22</t>
  </si>
  <si>
    <t>-1732043553</t>
  </si>
  <si>
    <t>0,84</t>
  </si>
  <si>
    <t>-55835049</t>
  </si>
  <si>
    <t>-149764767</t>
  </si>
  <si>
    <t>SO 01-21-03 - Propustek v ev. km 3,036</t>
  </si>
  <si>
    <t>3110-16-074-10/01 - Propustek v ev. km 3,036</t>
  </si>
  <si>
    <t>-1890740400</t>
  </si>
  <si>
    <t>4*20/2</t>
  </si>
  <si>
    <t>-1781045715</t>
  </si>
  <si>
    <t>4*20*0,1</t>
  </si>
  <si>
    <t>830612310</t>
  </si>
  <si>
    <t>113105111</t>
  </si>
  <si>
    <t>Rozebrání dlažeb z lomového kamene kladených na sucho</t>
  </si>
  <si>
    <t>813151711</t>
  </si>
  <si>
    <t>2*2*2,5</t>
  </si>
  <si>
    <t>115001104</t>
  </si>
  <si>
    <t>Převedení vody potrubím DN do 300</t>
  </si>
  <si>
    <t>1713331701</t>
  </si>
  <si>
    <t>Poznámka k položce:_x000D_
provizorní převedení vody během výstavby</t>
  </si>
  <si>
    <t>-669609927</t>
  </si>
  <si>
    <t>-1525424347</t>
  </si>
  <si>
    <t>-249682707</t>
  </si>
  <si>
    <t>-1473236652</t>
  </si>
  <si>
    <t>80*0,15</t>
  </si>
  <si>
    <t>143946518</t>
  </si>
  <si>
    <t>Poznámka k položce:_x000D_
výkopy pro nový propustek, včetně nánosů v profilu propustku</t>
  </si>
  <si>
    <t>"pro rozšířený základ"2*0,25*2</t>
  </si>
  <si>
    <t>"výkop pro dlažby"2*0,55*3</t>
  </si>
  <si>
    <t>"výkop pro trouby"11,5*10</t>
  </si>
  <si>
    <t>"odečet stávajícího propustku"(-0,3*6-2,5*6)</t>
  </si>
  <si>
    <t>1107747878</t>
  </si>
  <si>
    <t>102,5/2</t>
  </si>
  <si>
    <t>-599134619</t>
  </si>
  <si>
    <t>"propustek"2,5*6</t>
  </si>
  <si>
    <t>"čelo výtok"0,25*3</t>
  </si>
  <si>
    <t>1981894421</t>
  </si>
  <si>
    <t>Poznámka k položce:_x000D_
skládka Košťálov 24 km</t>
  </si>
  <si>
    <t>"z odkopávek" 102,5</t>
  </si>
  <si>
    <t>147788406</t>
  </si>
  <si>
    <t>102,5*14</t>
  </si>
  <si>
    <t>742533312</t>
  </si>
  <si>
    <t>Poznámka k položce:_x000D_
výkopy, čištění příkopů</t>
  </si>
  <si>
    <t>"výkopy"102,5*2,0</t>
  </si>
  <si>
    <t>1941410947</t>
  </si>
  <si>
    <t>9,5*7,9</t>
  </si>
  <si>
    <t>484408828</t>
  </si>
  <si>
    <t>-1642189185</t>
  </si>
  <si>
    <t>9,5*7,9*2,0</t>
  </si>
  <si>
    <t>-2071964593</t>
  </si>
  <si>
    <t>5,5*8</t>
  </si>
  <si>
    <t>1660822154</t>
  </si>
  <si>
    <t>4*20</t>
  </si>
  <si>
    <t>1729145177</t>
  </si>
  <si>
    <t>80*0,025</t>
  </si>
  <si>
    <t>2147168593</t>
  </si>
  <si>
    <t>(3,5+2,5)*15</t>
  </si>
  <si>
    <t>1475224306</t>
  </si>
  <si>
    <t>273321118</t>
  </si>
  <si>
    <t>Základové desky ze ŽB C 30/37</t>
  </si>
  <si>
    <t>1882978036</t>
  </si>
  <si>
    <t>"zesílená deska na vtoku a výtoku"2*0,51*2,1</t>
  </si>
  <si>
    <t>"typická deska"0,2*1,8*8,0</t>
  </si>
  <si>
    <t>1737036951</t>
  </si>
  <si>
    <t>"rozšíření na vtoku a výtoku"2*(2*2,0*0,66+2*0,66*2,2)</t>
  </si>
  <si>
    <t>"typická deska"2*0,3*1,8+2*0,3*9,51</t>
  </si>
  <si>
    <t>-1308982212</t>
  </si>
  <si>
    <t>-1401547679</t>
  </si>
  <si>
    <t>Poznámka k položce:_x000D_
z výkresové dokumentace</t>
  </si>
  <si>
    <t>0,431</t>
  </si>
  <si>
    <t>274311127</t>
  </si>
  <si>
    <t>Základové pasy, prahy, věnce a ostruhy z betonu prostého C 25/30</t>
  </si>
  <si>
    <t>-952925712</t>
  </si>
  <si>
    <t>Poznámka k položce:_x000D_
stabilizační prahy</t>
  </si>
  <si>
    <t>2*0,75*0,4*2,0</t>
  </si>
  <si>
    <t>274354111</t>
  </si>
  <si>
    <t>Bednění základových pasů - zřízení</t>
  </si>
  <si>
    <t>856413739</t>
  </si>
  <si>
    <t>2*(2*0,85*2,0+2*0,85*0,4)</t>
  </si>
  <si>
    <t>274354211</t>
  </si>
  <si>
    <t>Bednění základových pasů - odstranění</t>
  </si>
  <si>
    <t>-996276525</t>
  </si>
  <si>
    <t>451315114</t>
  </si>
  <si>
    <t>Podkladní nebo výplňová vrstva z betonu C 12/15 tl do 100 mm</t>
  </si>
  <si>
    <t>-2000403760</t>
  </si>
  <si>
    <t>Poznámka k položce:_x000D_
podkladní beton desky</t>
  </si>
  <si>
    <t>2,65*9,6</t>
  </si>
  <si>
    <t>465513258.3R</t>
  </si>
  <si>
    <t>Dlažba svahu u opěr z upraveného lomového žulového kamene tl. do 0,200 m do lože C 30/37 plochy přes 10 m2 a tl. do 0,150 m</t>
  </si>
  <si>
    <t>-1090131836</t>
  </si>
  <si>
    <t>"vtok"2,9*1,41+1,5*3,0</t>
  </si>
  <si>
    <t>"výtok"2,7*1,41+1,5*3,0</t>
  </si>
  <si>
    <t>624631224</t>
  </si>
  <si>
    <t>Tmelení silikonovým tmelem spar prefabrikovaných dílců š do 30 mm včetně penetrace</t>
  </si>
  <si>
    <t>721755892</t>
  </si>
  <si>
    <t>Poznámka k položce:_x000D_
zatěsnění trouby na nátoku a výtoku trvale pružným tmelem</t>
  </si>
  <si>
    <t>2*6,3</t>
  </si>
  <si>
    <t>985324111</t>
  </si>
  <si>
    <t>Impregnační nátěr betonu dvojnásobný (OS-A)</t>
  </si>
  <si>
    <t>-517430734</t>
  </si>
  <si>
    <t>Poznámka k položce:_x000D_
čelo trub</t>
  </si>
  <si>
    <t>2*1,0</t>
  </si>
  <si>
    <t>919521019</t>
  </si>
  <si>
    <t>Zřízení propustků z trub betonových DN 1000</t>
  </si>
  <si>
    <t>2046778675</t>
  </si>
  <si>
    <t>10,3</t>
  </si>
  <si>
    <t>592224121.1R</t>
  </si>
  <si>
    <t>trouba patková železobetonová TZP DN1000</t>
  </si>
  <si>
    <t>-424053088</t>
  </si>
  <si>
    <t>592224121.3R</t>
  </si>
  <si>
    <t>trouba patková železobetonová šikmá TZP DN1000 (vtoková, výtoková)se šikmým čelem</t>
  </si>
  <si>
    <t>-2066383328</t>
  </si>
  <si>
    <t>-852677633</t>
  </si>
  <si>
    <t>-520510871</t>
  </si>
  <si>
    <t>-2080327993</t>
  </si>
  <si>
    <t>Poznámka k položce:_x000D_
předpoklad skládka Košťálov 24 km</t>
  </si>
  <si>
    <t>"rozebraná dlažba"10*0,3*2,4</t>
  </si>
  <si>
    <t>"propustek"15,75*2,4</t>
  </si>
  <si>
    <t>757928159</t>
  </si>
  <si>
    <t>45*23</t>
  </si>
  <si>
    <t>-1343662206</t>
  </si>
  <si>
    <t>997241551.R</t>
  </si>
  <si>
    <t>Jízda kolejových prostředků motorový vozík MUV</t>
  </si>
  <si>
    <t>890673414</t>
  </si>
  <si>
    <t>367444678</t>
  </si>
  <si>
    <t>826746273</t>
  </si>
  <si>
    <t>-1380828255</t>
  </si>
  <si>
    <t>547182088</t>
  </si>
  <si>
    <t>155296109</t>
  </si>
  <si>
    <t>1749403348</t>
  </si>
  <si>
    <t>Poznámka k položce:_x000D_
provedení 1 vrstvy nátěru</t>
  </si>
  <si>
    <t>"trouba" 4,7*10,3</t>
  </si>
  <si>
    <t>111631650</t>
  </si>
  <si>
    <t>penetrační nátěr na mostní závěr Bitmas Primer</t>
  </si>
  <si>
    <t>1815060309</t>
  </si>
  <si>
    <t>0,4/1000*48,41</t>
  </si>
  <si>
    <t>-1026616004</t>
  </si>
  <si>
    <t>Poznámka k položce:_x000D_
provedení 2 vrstev nátěru</t>
  </si>
  <si>
    <t>"trouba" 2*4,7*10,3</t>
  </si>
  <si>
    <t>111613460</t>
  </si>
  <si>
    <t>asfalt stavebně-izolační, AOSI 85/25 B2 bal.190 kg</t>
  </si>
  <si>
    <t>-372106044</t>
  </si>
  <si>
    <t>2*1,2/1000*48,410</t>
  </si>
  <si>
    <t>SO 01-21-04 - Propustek v ev. km 8,998</t>
  </si>
  <si>
    <t>3110-16-074-11/01 - Propustek v ev. km 8,998</t>
  </si>
  <si>
    <t>-772201021</t>
  </si>
  <si>
    <t>887176353</t>
  </si>
  <si>
    <t>449684762</t>
  </si>
  <si>
    <t>-227515524</t>
  </si>
  <si>
    <t>2*1*2,5</t>
  </si>
  <si>
    <t>-1842570143</t>
  </si>
  <si>
    <t>1182771523</t>
  </si>
  <si>
    <t>4*8</t>
  </si>
  <si>
    <t>-226885627</t>
  </si>
  <si>
    <t>447459446</t>
  </si>
  <si>
    <t>352772446</t>
  </si>
  <si>
    <t>60*0,15</t>
  </si>
  <si>
    <t>37783549</t>
  </si>
  <si>
    <t>"pro rozšířený základ" 2*0,25*1,75</t>
  </si>
  <si>
    <t>"výkop pro dlažby" 0,65*3+0,7*3</t>
  </si>
  <si>
    <t>"výkop pro trouby" 4*8</t>
  </si>
  <si>
    <t>1179282028</t>
  </si>
  <si>
    <t>36,925/2</t>
  </si>
  <si>
    <t>1366635713</t>
  </si>
  <si>
    <t>"propustek" 2,1*6,3</t>
  </si>
  <si>
    <t>"čela" 0,2*(3,0+2,0)</t>
  </si>
  <si>
    <t>-1096893587</t>
  </si>
  <si>
    <t>Poznámka k položce:_x000D_
předpoklad skládka Košťálov 35 km</t>
  </si>
  <si>
    <t>"z odkopávek" 36,925</t>
  </si>
  <si>
    <t>2097506202</t>
  </si>
  <si>
    <t>36,925*25</t>
  </si>
  <si>
    <t>-978408275</t>
  </si>
  <si>
    <t>"čištění příkopů" 2*10*0,3*2,0</t>
  </si>
  <si>
    <t>"výkopy"36,925*2,0</t>
  </si>
  <si>
    <t>610029240</t>
  </si>
  <si>
    <t>4,7*6,5</t>
  </si>
  <si>
    <t>694413053</t>
  </si>
  <si>
    <t>1191412356</t>
  </si>
  <si>
    <t>4,7*6,5*2,0</t>
  </si>
  <si>
    <t>-1670224465</t>
  </si>
  <si>
    <t>5,5*5,5</t>
  </si>
  <si>
    <t>-1556468467</t>
  </si>
  <si>
    <t>1303307017</t>
  </si>
  <si>
    <t>60*0,025</t>
  </si>
  <si>
    <t>921310214</t>
  </si>
  <si>
    <t>2*6*1,9</t>
  </si>
  <si>
    <t>1344663528</t>
  </si>
  <si>
    <t>2115408699</t>
  </si>
  <si>
    <t>"zesílená deska na vtoku a výtoku"2*0,45*2,1</t>
  </si>
  <si>
    <t>"typická deska"0,2*1,5*8,0</t>
  </si>
  <si>
    <t>-2075510500</t>
  </si>
  <si>
    <t>"rozšíření na vtoku a výtoku"2*(2*1,75*0,66+2*0,66*2,2)</t>
  </si>
  <si>
    <t>"typická deska"2*0,3*1,6+2*0,3*8,0</t>
  </si>
  <si>
    <t>1086264527</t>
  </si>
  <si>
    <t>666840684</t>
  </si>
  <si>
    <t>0,325</t>
  </si>
  <si>
    <t>727610361</t>
  </si>
  <si>
    <t>2*0,75*0,4*1,75</t>
  </si>
  <si>
    <t>2111458163</t>
  </si>
  <si>
    <t>2*(2*0,85*1,75+2*0,85*0,4)</t>
  </si>
  <si>
    <t>-930697170</t>
  </si>
  <si>
    <t>-1790612048</t>
  </si>
  <si>
    <t>1,75*7,2</t>
  </si>
  <si>
    <t>1336456670</t>
  </si>
  <si>
    <t>"vtok"3,0*1,41+2,0*3,0</t>
  </si>
  <si>
    <t>"výtok"3,6*1,41+1,6*3,0</t>
  </si>
  <si>
    <t>-198830099</t>
  </si>
  <si>
    <t>2*3,25</t>
  </si>
  <si>
    <t>2123473716</t>
  </si>
  <si>
    <t>Poznámka k položce:_x000D_
čela trub</t>
  </si>
  <si>
    <t>919521017</t>
  </si>
  <si>
    <t>Zřízení propustků z trub betonových DN 800</t>
  </si>
  <si>
    <t>1902044807</t>
  </si>
  <si>
    <t>592224120.1R</t>
  </si>
  <si>
    <t>trouba patková železobetonová TZP DN800</t>
  </si>
  <si>
    <t>606217095</t>
  </si>
  <si>
    <t>592224120.3R</t>
  </si>
  <si>
    <t>trouba patková železobetonová šikmá TZP DN800 (vtoková, výtoková)</t>
  </si>
  <si>
    <t>-591400119</t>
  </si>
  <si>
    <t>-2124510578</t>
  </si>
  <si>
    <t>-37451649</t>
  </si>
  <si>
    <t>620403459</t>
  </si>
  <si>
    <t>"rozebraná dlažba"5,0*0,3*2,4</t>
  </si>
  <si>
    <t>"propustek"14,23*2,4</t>
  </si>
  <si>
    <t>-1763799923</t>
  </si>
  <si>
    <t>37,752*34</t>
  </si>
  <si>
    <t>-217197150</t>
  </si>
  <si>
    <t>37,752</t>
  </si>
  <si>
    <t>954679672</t>
  </si>
  <si>
    <t>493815753</t>
  </si>
  <si>
    <t>-1590454712</t>
  </si>
  <si>
    <t>1778062664</t>
  </si>
  <si>
    <t>866987337</t>
  </si>
  <si>
    <t>-18305361</t>
  </si>
  <si>
    <t>-751280723</t>
  </si>
  <si>
    <t>"trouba" 4,4*8,0</t>
  </si>
  <si>
    <t>1886141395</t>
  </si>
  <si>
    <t>0,4/1000*35,2</t>
  </si>
  <si>
    <t>1482127087</t>
  </si>
  <si>
    <t>"trouba" 2*4,4*8,0</t>
  </si>
  <si>
    <t>-2104548418</t>
  </si>
  <si>
    <t>2*1,2/1000*35,2</t>
  </si>
  <si>
    <t>SO 01-21-05 - Propustek v ev. km 9,388</t>
  </si>
  <si>
    <t>3110-16-074-12/01 - Propustek v ev. km 9,388</t>
  </si>
  <si>
    <t>760913324</t>
  </si>
  <si>
    <t>4*17/2</t>
  </si>
  <si>
    <t>-1934820189</t>
  </si>
  <si>
    <t>-719908256</t>
  </si>
  <si>
    <t>-1766925336</t>
  </si>
  <si>
    <t>-382641690</t>
  </si>
  <si>
    <t>-1215625437</t>
  </si>
  <si>
    <t>181317939</t>
  </si>
  <si>
    <t>-2130600481</t>
  </si>
  <si>
    <t>2045166978</t>
  </si>
  <si>
    <t>4*17*0,15</t>
  </si>
  <si>
    <t>-351037924</t>
  </si>
  <si>
    <t>"výkop pro dlažby" 0,7*3+0,65*3</t>
  </si>
  <si>
    <t>"výkop pro trouby" 5*8,8</t>
  </si>
  <si>
    <t>-1811358178</t>
  </si>
  <si>
    <t>48,925/2</t>
  </si>
  <si>
    <t>-487800127</t>
  </si>
  <si>
    <t>"propustek"2,5*5,7</t>
  </si>
  <si>
    <t>"římsa"0,3*3,4</t>
  </si>
  <si>
    <t>"jímka vtok"3,5*1,7*1,8</t>
  </si>
  <si>
    <t>396252663</t>
  </si>
  <si>
    <t>"z odkopávek" 48,925</t>
  </si>
  <si>
    <t>-1461266639</t>
  </si>
  <si>
    <t>48,925*24</t>
  </si>
  <si>
    <t>-253546682</t>
  </si>
  <si>
    <t>Poznámka k položce:_x000D_
výkopy, čištění příokopů</t>
  </si>
  <si>
    <t>"čištění příkopů" 2*8*0,3*2,0</t>
  </si>
  <si>
    <t>"výkopy"48,925*2,0</t>
  </si>
  <si>
    <t>-1674486881</t>
  </si>
  <si>
    <t>Poznámka k položce:_x000D_
Plocha*délka (odečteno z výkresu)</t>
  </si>
  <si>
    <t>5,2*7,5</t>
  </si>
  <si>
    <t>-705841645</t>
  </si>
  <si>
    <t>-15076480</t>
  </si>
  <si>
    <t>5,2*7,5*2,0</t>
  </si>
  <si>
    <t>-1662494922</t>
  </si>
  <si>
    <t>6*6</t>
  </si>
  <si>
    <t>-1106020774</t>
  </si>
  <si>
    <t>4*17</t>
  </si>
  <si>
    <t>1275552154</t>
  </si>
  <si>
    <t>68*0,025</t>
  </si>
  <si>
    <t>-1108485192</t>
  </si>
  <si>
    <t>6*1,9+6*2,4</t>
  </si>
  <si>
    <t>1968519183</t>
  </si>
  <si>
    <t>-1341415835</t>
  </si>
  <si>
    <t>"typická deska"0,2*1,5*9,0</t>
  </si>
  <si>
    <t>-1461424411</t>
  </si>
  <si>
    <t>"typická deska"2*0,3*1,6+2*0,3*9,0</t>
  </si>
  <si>
    <t>1485029247</t>
  </si>
  <si>
    <t>966103263</t>
  </si>
  <si>
    <t>0,352</t>
  </si>
  <si>
    <t>439755181</t>
  </si>
  <si>
    <t>925685867</t>
  </si>
  <si>
    <t>1633955472</t>
  </si>
  <si>
    <t>30671248</t>
  </si>
  <si>
    <t>1,75*8,2</t>
  </si>
  <si>
    <t>-1718783704</t>
  </si>
  <si>
    <t>"vtok"3,1*1,1*1,41+1,8*3,1</t>
  </si>
  <si>
    <t>"výtok"3,5*2,3*1,41+1,4*2,6</t>
  </si>
  <si>
    <t>-343490490</t>
  </si>
  <si>
    <t>599876381</t>
  </si>
  <si>
    <t>-1258150407</t>
  </si>
  <si>
    <t>1057176836</t>
  </si>
  <si>
    <t>-175171406</t>
  </si>
  <si>
    <t>-1198947012</t>
  </si>
  <si>
    <t>912079130</t>
  </si>
  <si>
    <t>-912966126</t>
  </si>
  <si>
    <t>Poznámka k položce:_x000D_
předpoklad skládka Košťálov 34 km</t>
  </si>
  <si>
    <t>"propustek"25,98*2,4</t>
  </si>
  <si>
    <t>1950058855</t>
  </si>
  <si>
    <t>65,952*33</t>
  </si>
  <si>
    <t>920787394</t>
  </si>
  <si>
    <t>65,952</t>
  </si>
  <si>
    <t>-1353987782</t>
  </si>
  <si>
    <t>769939024</t>
  </si>
  <si>
    <t>-1269206140</t>
  </si>
  <si>
    <t>-158634406</t>
  </si>
  <si>
    <t>-1243547951</t>
  </si>
  <si>
    <t>1315815670</t>
  </si>
  <si>
    <t>Poznámka k položce:_x000D_
provedení 1 vstvy nátěru</t>
  </si>
  <si>
    <t>"trouba" 4,4*9,0</t>
  </si>
  <si>
    <t>1356858830</t>
  </si>
  <si>
    <t>0,4/1000*39,6</t>
  </si>
  <si>
    <t>1551497647</t>
  </si>
  <si>
    <t>"trouba" 2*4,4*9,0</t>
  </si>
  <si>
    <t>770461598</t>
  </si>
  <si>
    <t>2*1,2/1000*39,6</t>
  </si>
  <si>
    <t>SO 01-21-06 - Propustek v ev. km 11,966</t>
  </si>
  <si>
    <t>3110-16-074-13/01 - Propustek v ev. km 11,966</t>
  </si>
  <si>
    <t xml:space="preserve">    5 -    Komunikace pozemní</t>
  </si>
  <si>
    <t xml:space="preserve">    8 -    Trubní vedení</t>
  </si>
  <si>
    <t>1122829136</t>
  </si>
  <si>
    <t>896343238</t>
  </si>
  <si>
    <t>997064692</t>
  </si>
  <si>
    <t>115001105</t>
  </si>
  <si>
    <t>Převedení vody potrubím DN do 600</t>
  </si>
  <si>
    <t>-1496231605</t>
  </si>
  <si>
    <t>257784206</t>
  </si>
  <si>
    <t>3*24</t>
  </si>
  <si>
    <t>956277783</t>
  </si>
  <si>
    <t>618081621</t>
  </si>
  <si>
    <t>470501157</t>
  </si>
  <si>
    <t>-1536241081</t>
  </si>
  <si>
    <t>"jímka"12,5*4,5</t>
  </si>
  <si>
    <t>"propustku"9,4*7,5</t>
  </si>
  <si>
    <t>"čelo"17,3*2,3</t>
  </si>
  <si>
    <t>"dlažba"1,0*2,5</t>
  </si>
  <si>
    <t>"nánosy"2,0*0,5</t>
  </si>
  <si>
    <t>236527449</t>
  </si>
  <si>
    <t>188043870</t>
  </si>
  <si>
    <t>"propustek"2,3*9,5</t>
  </si>
  <si>
    <t>"čelo"2*0,7*2,7+1,2*1,9</t>
  </si>
  <si>
    <t>"jímka"1,8*1,7</t>
  </si>
  <si>
    <t>-1478711160</t>
  </si>
  <si>
    <t>Poznámka k položce:_x000D_
skládka Košťálov 32 km</t>
  </si>
  <si>
    <t>"z odkopávek" 170,04</t>
  </si>
  <si>
    <t>1890920430</t>
  </si>
  <si>
    <t>170,04*22</t>
  </si>
  <si>
    <t>1442594385</t>
  </si>
  <si>
    <t>"výkopy"170,04*2,0</t>
  </si>
  <si>
    <t>1233053352</t>
  </si>
  <si>
    <t>"výkop"170,04</t>
  </si>
  <si>
    <t>"vybouraný kámen"30,97</t>
  </si>
  <si>
    <t>"nový propustek"-1,4*10</t>
  </si>
  <si>
    <t>"jímka"-1,4*2,4*2,4</t>
  </si>
  <si>
    <t>"čelo"-(3,7*3,1-0,79*1,0)</t>
  </si>
  <si>
    <t>-1378283333</t>
  </si>
  <si>
    <t>168,266</t>
  </si>
  <si>
    <t>1863499622</t>
  </si>
  <si>
    <t>168,266*2,0</t>
  </si>
  <si>
    <t>274241876</t>
  </si>
  <si>
    <t>Poznámka k položce:_x000D_
přehutnění pláně kolejového lože</t>
  </si>
  <si>
    <t>9*10</t>
  </si>
  <si>
    <t>447977842</t>
  </si>
  <si>
    <t>-1500884083</t>
  </si>
  <si>
    <t>-926340554</t>
  </si>
  <si>
    <t>2*3,5*10</t>
  </si>
  <si>
    <t>-1896834134</t>
  </si>
  <si>
    <t>-27536155</t>
  </si>
  <si>
    <t>"jímka"0,3*1,4*2,4</t>
  </si>
  <si>
    <t>"typická deska"0,25*1,8*8,3</t>
  </si>
  <si>
    <t>"čelo"0,7*1,75*3,1</t>
  </si>
  <si>
    <t>-1969570713</t>
  </si>
  <si>
    <t>"jímka"2*0,3*1,4+2*0,3*2,4</t>
  </si>
  <si>
    <t>"typická deska"2*0,25*8,3</t>
  </si>
  <si>
    <t>"čelo"2*0,7*1,75+2*0,7*3,1</t>
  </si>
  <si>
    <t>1481178164</t>
  </si>
  <si>
    <t>-1434336209</t>
  </si>
  <si>
    <t>Poznámka k položce:_x000D_
výztuž jímky a čela, z výkresové dokumentace 20% z hmotnosti sítí</t>
  </si>
  <si>
    <t>"jímka"0,2*0,328</t>
  </si>
  <si>
    <t>"čelo"0,2*0,317</t>
  </si>
  <si>
    <t>-854966901</t>
  </si>
  <si>
    <t>Poznámka k položce:_x000D_
římsa čela</t>
  </si>
  <si>
    <t>0,25*0,455*3,1</t>
  </si>
  <si>
    <t>-414263619</t>
  </si>
  <si>
    <t>2*0,25*0,455+2*0,25*3,1</t>
  </si>
  <si>
    <t>1296487875</t>
  </si>
  <si>
    <t>-1714857574</t>
  </si>
  <si>
    <t>0,061</t>
  </si>
  <si>
    <t>1441544569</t>
  </si>
  <si>
    <t>Poznámka k položce:_x000D_
dřík čela</t>
  </si>
  <si>
    <t>"čelo"3,1*1,0*2,233+3,1*0,35*0,217+0,5*3,1*0,65*0,217-0,79*0,48-1,54*0,52</t>
  </si>
  <si>
    <t>1888240932</t>
  </si>
  <si>
    <t>"jímka"2*2,1*2,4+2*2,1*1,8+2*2,1*1,4+2*2,1*0,8</t>
  </si>
  <si>
    <t>"čelo"3,1*(2,233+0,65+2,45)+2*2,45*1,0</t>
  </si>
  <si>
    <t>-326937779</t>
  </si>
  <si>
    <t>134674188</t>
  </si>
  <si>
    <t>Poznámka k položce:_x000D_
výztuž čela, z výkresové dokumentace 80% z hmotnosti sítí</t>
  </si>
  <si>
    <t>"čelo"0,8*0,317</t>
  </si>
  <si>
    <t>451315113</t>
  </si>
  <si>
    <t>Podkladní nebo výplňová vrstva z betonu C 8/10 tl do 100 mm</t>
  </si>
  <si>
    <t>1624654191</t>
  </si>
  <si>
    <t>"jímka"2,7*1,7</t>
  </si>
  <si>
    <t>"pod troubu"2*7,85</t>
  </si>
  <si>
    <t>"pod čelo"1,95*3,3</t>
  </si>
  <si>
    <t>482172836</t>
  </si>
  <si>
    <t>"vtok"3,4*3,1</t>
  </si>
  <si>
    <t>"výtok-kaskáda"(1,6+3,3)*2,0</t>
  </si>
  <si>
    <t xml:space="preserve">   Komunikace pozemní</t>
  </si>
  <si>
    <t>564861111</t>
  </si>
  <si>
    <t>Podklad ze štěrkodrtě ŠD tl 200 mm</t>
  </si>
  <si>
    <t>-1361495864</t>
  </si>
  <si>
    <t>Poznámka k položce:_x000D_
Nezpevněná komunikace - podkladní vrstva ze štěrkodrtí fr. 0-63 mm, ŠDB</t>
  </si>
  <si>
    <t>3*10</t>
  </si>
  <si>
    <t>583441970</t>
  </si>
  <si>
    <t>štěrkodrť frakce 0-63</t>
  </si>
  <si>
    <t>1458838350</t>
  </si>
  <si>
    <t>0,2*3,0*10*2,0</t>
  </si>
  <si>
    <t>-1091769854</t>
  </si>
  <si>
    <t>Poznámka k položce:_x000D_
vozovkové vrstvy z asfaltového recyklátu, R-mat</t>
  </si>
  <si>
    <t>564911412.R</t>
  </si>
  <si>
    <t>asfaltový recyklát</t>
  </si>
  <si>
    <t>-1368976842</t>
  </si>
  <si>
    <t>3*10*0,05*1,6</t>
  </si>
  <si>
    <t>579101311.R</t>
  </si>
  <si>
    <t>Zákryt obrusné vrstvy dvouvrstvý tl 20 mm</t>
  </si>
  <si>
    <t>-537593111</t>
  </si>
  <si>
    <t>Poznámka k položce:_x000D_
včetně materiálu</t>
  </si>
  <si>
    <t>622612101</t>
  </si>
  <si>
    <t>Ochranný nátěr silikonový hydrofobizační jednostranný vnějších stěn z pohledového betonu ručně</t>
  </si>
  <si>
    <t>51125960</t>
  </si>
  <si>
    <t>"jímka"2*2,035*1,8+2*2,035*0,8+2*2,4*0,34-0,79</t>
  </si>
  <si>
    <t>"čelo a římsa"(3,1*2,45-0,79)+3,1*0,8</t>
  </si>
  <si>
    <t>-1471382229</t>
  </si>
  <si>
    <t>02*3,2</t>
  </si>
  <si>
    <t>-738397204</t>
  </si>
  <si>
    <t>618003742</t>
  </si>
  <si>
    <t>Poznámka k položce:_x000D_
Spotřeba cca 1,1 kg/m2 při 100 ym</t>
  </si>
  <si>
    <t>1,1*3,31</t>
  </si>
  <si>
    <t xml:space="preserve">   Trubní vedení</t>
  </si>
  <si>
    <t>894302171</t>
  </si>
  <si>
    <t>Stěny šachet tl nad 200 mm ze ŽB bez zvýšených nároků na prostředí tř. C 30/37</t>
  </si>
  <si>
    <t>-11277288</t>
  </si>
  <si>
    <t>"jímka"2*2,1*0,3*2,4+2*2,1*0,3*0,8-1,54*0,3</t>
  </si>
  <si>
    <t>894502201</t>
  </si>
  <si>
    <t>Bednění stěn šachet pravoúhlých nebo vícehranných oboustranné</t>
  </si>
  <si>
    <t>-718893488</t>
  </si>
  <si>
    <t>894608112</t>
  </si>
  <si>
    <t>Výztuž šachet z betonářské oceli 10 505</t>
  </si>
  <si>
    <t>-1504599110</t>
  </si>
  <si>
    <t>Poznámka k položce:_x000D_
výztuž jímky, z výkresové dokumentace, 80% hmotnosti sítí</t>
  </si>
  <si>
    <t>"jímka"0,8*0,328</t>
  </si>
  <si>
    <t>899101111.R</t>
  </si>
  <si>
    <t>Osazení poklopů z kompozitu hmotnosti do 50 kg</t>
  </si>
  <si>
    <t>338215382</t>
  </si>
  <si>
    <t>224923880</t>
  </si>
  <si>
    <t>1582844274</t>
  </si>
  <si>
    <t>130104220.R</t>
  </si>
  <si>
    <t>úhelník ocelový rovnostranný, v jakosti S235 JR, 50 x 50 x 6 mm</t>
  </si>
  <si>
    <t>-1046123864</t>
  </si>
  <si>
    <t>6*5,91/1000*1,03</t>
  </si>
  <si>
    <t>-240417701</t>
  </si>
  <si>
    <t>2*1</t>
  </si>
  <si>
    <t>-146154521</t>
  </si>
  <si>
    <t>-285561499</t>
  </si>
  <si>
    <t>1481830366</t>
  </si>
  <si>
    <t>25,2*1,03/1000</t>
  </si>
  <si>
    <t>úhelník ocelový rovnostranný, v jakosti S235 JR, 70 x 70 x 6 mm</t>
  </si>
  <si>
    <t>-1537211423</t>
  </si>
  <si>
    <t>57,6*1,03/1000</t>
  </si>
  <si>
    <t>-1973447703</t>
  </si>
  <si>
    <t>9*1,03/1000</t>
  </si>
  <si>
    <t>-1940054355</t>
  </si>
  <si>
    <t>9,1</t>
  </si>
  <si>
    <t>592224120.4R</t>
  </si>
  <si>
    <t>-470841085</t>
  </si>
  <si>
    <t>592224120.2R</t>
  </si>
  <si>
    <t>trouba patková železobetonová TZP DN1000 (vtoková kolmá)</t>
  </si>
  <si>
    <t>-104855633</t>
  </si>
  <si>
    <t>-50305582</t>
  </si>
  <si>
    <t>935111211</t>
  </si>
  <si>
    <t>Osazení příkopového žlabu do štěrkopísku tl 100 mm z betonových tvárnic š 800 mm</t>
  </si>
  <si>
    <t>1387487218</t>
  </si>
  <si>
    <t>592275130</t>
  </si>
  <si>
    <t>tvárnice betonová příkopová 33x59x8 cm</t>
  </si>
  <si>
    <t>-1658454116</t>
  </si>
  <si>
    <t>2*5*3</t>
  </si>
  <si>
    <t>1487532040</t>
  </si>
  <si>
    <t>1368631291</t>
  </si>
  <si>
    <t>Poznámka k položce:_x000D_
předpoklad skládka Košťálov 32 km</t>
  </si>
  <si>
    <t>"propustek"30,97*2,4</t>
  </si>
  <si>
    <t>-654096708</t>
  </si>
  <si>
    <t>30,97*2,4*31</t>
  </si>
  <si>
    <t>-210803582</t>
  </si>
  <si>
    <t>74,328</t>
  </si>
  <si>
    <t>1021253265</t>
  </si>
  <si>
    <t>-1249658102</t>
  </si>
  <si>
    <t>-462202544</t>
  </si>
  <si>
    <t>908441696</t>
  </si>
  <si>
    <t>998225111</t>
  </si>
  <si>
    <t>Přesun hmot pro pozemní komunikace s krytem z kamene, monolitickým betonovým nebo živičným</t>
  </si>
  <si>
    <t>1204742443</t>
  </si>
  <si>
    <t>12+2,4</t>
  </si>
  <si>
    <t>2098731359</t>
  </si>
  <si>
    <t>-1307931231</t>
  </si>
  <si>
    <t>"trouba" 5,2*8,4</t>
  </si>
  <si>
    <t>"jímka"7,6*2,4</t>
  </si>
  <si>
    <t>"čelo"(4,1*3,1+2*3,6)-0,8</t>
  </si>
  <si>
    <t>-1644035305</t>
  </si>
  <si>
    <t>0,4/1000*81,03</t>
  </si>
  <si>
    <t>-1951908471</t>
  </si>
  <si>
    <t>"trouba" 2*5,2*8,4</t>
  </si>
  <si>
    <t>"jímka"2*7,6*2,4</t>
  </si>
  <si>
    <t>"čelo"2*((4,1*3,1+2*3,6)-0,8)</t>
  </si>
  <si>
    <t>-874866926</t>
  </si>
  <si>
    <t>1,2/1000*162,060</t>
  </si>
  <si>
    <t>SO 01-21-07 - Propustek v ev. km 14,705</t>
  </si>
  <si>
    <t>3110-16-074-14/01 - Propustek v ev. km 14,705</t>
  </si>
  <si>
    <t>-1552911156</t>
  </si>
  <si>
    <t>1963974216</t>
  </si>
  <si>
    <t>-1441719873</t>
  </si>
  <si>
    <t>2022978963</t>
  </si>
  <si>
    <t>-1996117386</t>
  </si>
  <si>
    <t>-1221066887</t>
  </si>
  <si>
    <t>"přechodové oblasti"(8+8)*0,5</t>
  </si>
  <si>
    <t>"gabiony"5*1,5*1+6*1,5*1+6*1,5*1+6*1,5*1</t>
  </si>
  <si>
    <t>2056959485</t>
  </si>
  <si>
    <t>1602752292</t>
  </si>
  <si>
    <t>-1204891155</t>
  </si>
  <si>
    <t>Poznámka k položce:_x000D_
skládka Košťálov 35 km</t>
  </si>
  <si>
    <t>42,5</t>
  </si>
  <si>
    <t>111553779</t>
  </si>
  <si>
    <t>42,5*25</t>
  </si>
  <si>
    <t>1477942866</t>
  </si>
  <si>
    <t>42,5*2,0</t>
  </si>
  <si>
    <t>1630427279</t>
  </si>
  <si>
    <t>-481103848</t>
  </si>
  <si>
    <t>-1237360677</t>
  </si>
  <si>
    <t>2*5*5</t>
  </si>
  <si>
    <t>657045127</t>
  </si>
  <si>
    <t>212888423</t>
  </si>
  <si>
    <t>1545289631</t>
  </si>
  <si>
    <t>4*2,5*10</t>
  </si>
  <si>
    <t>662930786</t>
  </si>
  <si>
    <t>191032861</t>
  </si>
  <si>
    <t>489171853</t>
  </si>
  <si>
    <t>Poznámka k položce:_x000D_
desky pro gabiony</t>
  </si>
  <si>
    <t>(5*1,3+6*1,3+6*1,3+6*1,3)*0,15</t>
  </si>
  <si>
    <t>1497757644</t>
  </si>
  <si>
    <t>((5+6+6+6)*2+8*1,3)*0,15</t>
  </si>
  <si>
    <t>-480727652</t>
  </si>
  <si>
    <t>-2127307882</t>
  </si>
  <si>
    <t>(5*1,3+6*1,3+6*1,3+6*1,3)*0,15*0,05</t>
  </si>
  <si>
    <t>326214111.2R</t>
  </si>
  <si>
    <t>Zdivo z lomového kamene do drátěných košů gabionů s urovnáním hran atyp</t>
  </si>
  <si>
    <t>2017064831</t>
  </si>
  <si>
    <t>5*1*1+6*1*1+6*1*1+6*1*1</t>
  </si>
  <si>
    <t>95677455</t>
  </si>
  <si>
    <t>Poznámka k položce:_x000D_
sepnutí gabiónů k sobě, 20 kg/m3</t>
  </si>
  <si>
    <t>23*0,02</t>
  </si>
  <si>
    <t>-1603740098</t>
  </si>
  <si>
    <t>6,3+6,4</t>
  </si>
  <si>
    <t>1203733211</t>
  </si>
  <si>
    <t>2*(2,9+9,4+(1,31+0,58)*2,7+(1,65+0,58)*3,0+0,85+0,72+0,7)</t>
  </si>
  <si>
    <t>-252836707</t>
  </si>
  <si>
    <t>236920619</t>
  </si>
  <si>
    <t>1,386*2</t>
  </si>
  <si>
    <t>334121112.2R</t>
  </si>
  <si>
    <t>-597841985</t>
  </si>
  <si>
    <t>421321128R</t>
  </si>
  <si>
    <t>Mostní nosné konstrukce deskové ze ŽB C 30/37</t>
  </si>
  <si>
    <t>-583547086</t>
  </si>
  <si>
    <t>Poznámka k položce:_x000D_
prefabrikát</t>
  </si>
  <si>
    <t>1732644991</t>
  </si>
  <si>
    <t>2*0,55*3,33+2*0,55*3,0+3,33*3,0</t>
  </si>
  <si>
    <t>-1754195549</t>
  </si>
  <si>
    <t>421361226</t>
  </si>
  <si>
    <t>Výztuž ŽB deskového mostu z betonářské oceli 10 505</t>
  </si>
  <si>
    <t>1709315837</t>
  </si>
  <si>
    <t>0,796</t>
  </si>
  <si>
    <t>444125004.R</t>
  </si>
  <si>
    <t>Montáž ŽB prefabrikovaných desek hmotnosti do 15 t</t>
  </si>
  <si>
    <t>753875513</t>
  </si>
  <si>
    <t>Poznámka k položce:_x000D_
Vložení nové nosné konstrukce mostu do otvoru a osazení konstrukce na spodní stavbu, včetně zajištění konstrukce v předepsané výšce po dobu tvrdnutí vrstvy plastmalty. Hmotnost 1 ks prefabrikátu 10,5 t, max. vyložení 11 m.</t>
  </si>
  <si>
    <t>1264192162</t>
  </si>
  <si>
    <t>2*1,9*1,1</t>
  </si>
  <si>
    <t>1653827628</t>
  </si>
  <si>
    <t>2101499310</t>
  </si>
  <si>
    <t>234</t>
  </si>
  <si>
    <t>1233472471</t>
  </si>
  <si>
    <t>-1312138572</t>
  </si>
  <si>
    <t>1,03*201/1000</t>
  </si>
  <si>
    <t>-1250126702</t>
  </si>
  <si>
    <t>1,03*22,2/1000</t>
  </si>
  <si>
    <t>1206223181</t>
  </si>
  <si>
    <t>2*2,2*3,5</t>
  </si>
  <si>
    <t>1135428046</t>
  </si>
  <si>
    <t>Poznámka k položce:_x000D_
zalití kotevních otvorů, podlití NK v ozubu, podlití přímého upevnění a jeho kotevních šroubů, podlití zábradelních sloupků</t>
  </si>
  <si>
    <t>"kotevní otvory-ekvivalentní plocha"2*7*0,75*(3,14*0,05*0,05*2/4-3,14*0,025*0,025/4)/0,01</t>
  </si>
  <si>
    <t>"osazení do ozubu"2*0,52*3,1</t>
  </si>
  <si>
    <t>"pod přímé upevnění"2*5*0,495*0,430</t>
  </si>
  <si>
    <t>"pod zábradlí"2*4*0,21*0,25</t>
  </si>
  <si>
    <t>-759932649</t>
  </si>
  <si>
    <t>"osazení do ozubu"(2*0,52*3,1)*2</t>
  </si>
  <si>
    <t>"pod přímé upevnění"(2*5*0,495*0,430)*2</t>
  </si>
  <si>
    <t>Podkladní vrstva z malty cementové tl do 20 mm</t>
  </si>
  <si>
    <t>1946771302</t>
  </si>
  <si>
    <t>2*1,2*4,4</t>
  </si>
  <si>
    <t>-1012513988</t>
  </si>
  <si>
    <t>-470650956</t>
  </si>
  <si>
    <t>"předpolí"6+11</t>
  </si>
  <si>
    <t>"na propustku"5</t>
  </si>
  <si>
    <t>-813286588</t>
  </si>
  <si>
    <t>17+6+15</t>
  </si>
  <si>
    <t>1469364853</t>
  </si>
  <si>
    <t>-140172346</t>
  </si>
  <si>
    <t>-1881329780</t>
  </si>
  <si>
    <t>894598666</t>
  </si>
  <si>
    <t>74,4/1000*1,03</t>
  </si>
  <si>
    <t>902426205</t>
  </si>
  <si>
    <t>453,9/1000*1,03</t>
  </si>
  <si>
    <t>1088168035</t>
  </si>
  <si>
    <t>51,4*1,03/1000</t>
  </si>
  <si>
    <t>523997033.R</t>
  </si>
  <si>
    <t>Montáž podkladnice DFF300 pro přímé upevnění koleje</t>
  </si>
  <si>
    <t>434763024</t>
  </si>
  <si>
    <t>Poznámka k položce:_x000D_
včetně kotvení, pružné svěrky Skl 15, neobsahuje kolejnici a podkladnice DFF300</t>
  </si>
  <si>
    <t>-51487747</t>
  </si>
  <si>
    <t>-686996892</t>
  </si>
  <si>
    <t>Poznámka k položce:_x000D_
železniční jeřáb včetně osádky a přepravy, pro montáž prefabrikátů</t>
  </si>
  <si>
    <t>-1090528106</t>
  </si>
  <si>
    <t>Poznámka k položce:_x000D_
vyjmutí OK po částech</t>
  </si>
  <si>
    <t>330195785</t>
  </si>
  <si>
    <t>-1712816967</t>
  </si>
  <si>
    <t>-2071778493</t>
  </si>
  <si>
    <t>Poznámka k položce:_x000D_
Ubourání částí opěr a křídel.</t>
  </si>
  <si>
    <t>2*3,5*1,3+1,0*(2,7+2,9+2,7+3,0)</t>
  </si>
  <si>
    <t>-183369890</t>
  </si>
  <si>
    <t>Poznámka k položce:_x000D_
demontáž ocelových konstrukcí propustku</t>
  </si>
  <si>
    <t>2*17,9*3+2*0,01*0,2*3,0+3*11,1*1,5+2*11,9*1,8</t>
  </si>
  <si>
    <t>977151113.1R</t>
  </si>
  <si>
    <t>-616445712</t>
  </si>
  <si>
    <t>Poznámka k položce:_x000D_
vrty pro kotvení prefabrikátů úložných prahů, přep. vrty prof. 50 mm</t>
  </si>
  <si>
    <t>2*7*0,75</t>
  </si>
  <si>
    <t>977151113.2R</t>
  </si>
  <si>
    <t>763916900</t>
  </si>
  <si>
    <t>Poznámka k položce:_x000D_
vrty pro kotvení systému přímého upevnění, prdp. vrty prof. 42 mm</t>
  </si>
  <si>
    <t>2*5*4*0,13</t>
  </si>
  <si>
    <t>-616687993</t>
  </si>
  <si>
    <t>2*(2*6,5+4*2)</t>
  </si>
  <si>
    <t>78856850</t>
  </si>
  <si>
    <t>2*6,5+4*2</t>
  </si>
  <si>
    <t>1822345381</t>
  </si>
  <si>
    <t>-1762682948</t>
  </si>
  <si>
    <t>-1675573419</t>
  </si>
  <si>
    <t>2*3,5*1,3+1,0*(2,7+2,9+2,7+3,0)*2,4</t>
  </si>
  <si>
    <t>1513611630</t>
  </si>
  <si>
    <t>2*3,5*1,3+1,0*(2,7+2,9+2,7+3,0)*2,4*34</t>
  </si>
  <si>
    <t>-929554447</t>
  </si>
  <si>
    <t>Poznámka k položce:_x000D_
skládka Lodín 87 km</t>
  </si>
  <si>
    <t>(6+11+5)*0,75*0,15*0,25*2,600</t>
  </si>
  <si>
    <t>-1351444238</t>
  </si>
  <si>
    <t>1101088896</t>
  </si>
  <si>
    <t>-78194287</t>
  </si>
  <si>
    <t>-1135274648</t>
  </si>
  <si>
    <t>1781095383</t>
  </si>
  <si>
    <t>-446830653</t>
  </si>
  <si>
    <t>92319651</t>
  </si>
  <si>
    <t>Poznámka k položce:_x000D_
izolace úložných prahů</t>
  </si>
  <si>
    <t>2*(3,5+0,25)*4,1</t>
  </si>
  <si>
    <t>628331655.R</t>
  </si>
  <si>
    <t xml:space="preserve">pás těžký asfaltový, schválený systém SŽDC </t>
  </si>
  <si>
    <t>747439179</t>
  </si>
  <si>
    <t>-2054601245</t>
  </si>
  <si>
    <t>Poznámka k položce:_x000D_
ochrana izolace úložných prahů</t>
  </si>
  <si>
    <t>3,0*4,1</t>
  </si>
  <si>
    <t>1688405294</t>
  </si>
  <si>
    <t>711381022</t>
  </si>
  <si>
    <t>Přímopochozí izolace bezešvá s protiskluzovým vsypem</t>
  </si>
  <si>
    <t>-220772310</t>
  </si>
  <si>
    <t>Poznámka k položce:_x000D_
přímopochozí izolace, včetně materiálu</t>
  </si>
  <si>
    <t>3,5*3,1</t>
  </si>
  <si>
    <t>-547504858</t>
  </si>
  <si>
    <t>Poznámka k položce:_x000D_
izolace zasypaných částí spodní stavby, kde není pásová izolace, provedení 1 vrstvy nátěru</t>
  </si>
  <si>
    <t>2*4,0</t>
  </si>
  <si>
    <t>1697279599</t>
  </si>
  <si>
    <t>0,4/1000*8,0</t>
  </si>
  <si>
    <t>677427916</t>
  </si>
  <si>
    <t>Poznámka k položce:_x000D_
izolace zasypaných částí spodní stavby, kde není pásová izolace, provedení 2 vrstev nátěru</t>
  </si>
  <si>
    <t>2*2*4,0</t>
  </si>
  <si>
    <t>1831454191</t>
  </si>
  <si>
    <t>1,2/1000*16</t>
  </si>
  <si>
    <t>220260702.1R</t>
  </si>
  <si>
    <t>Montáž s výrobou kabelového žlabu ocelového</t>
  </si>
  <si>
    <t>-1841487758</t>
  </si>
  <si>
    <t>Poznámka k položce:_x000D_
nový žlab IS na konstrukci</t>
  </si>
  <si>
    <t>13,1</t>
  </si>
  <si>
    <t>SO 01-22-01 - Opěrná zeď v km 6,303-6,390</t>
  </si>
  <si>
    <t>3110-16-074-15/01 - Opěrná zeď v km 6,303-6,390</t>
  </si>
  <si>
    <t>2051707594</t>
  </si>
  <si>
    <t>100*2,0/2</t>
  </si>
  <si>
    <t>-223266285</t>
  </si>
  <si>
    <t>100*2,0*0,1</t>
  </si>
  <si>
    <t>1888904854</t>
  </si>
  <si>
    <t>693427472</t>
  </si>
  <si>
    <t>Poznámka k položce:_x000D_
výkopy pro drenáž</t>
  </si>
  <si>
    <t>30*0,9*1,1</t>
  </si>
  <si>
    <t>-1119088985</t>
  </si>
  <si>
    <t>1102769381</t>
  </si>
  <si>
    <t>Poznámka k položce:_x000D_
odbourání poškozených kamenných říms</t>
  </si>
  <si>
    <t>46,5*0,6*0,3</t>
  </si>
  <si>
    <t>-403106468</t>
  </si>
  <si>
    <t>"z odkopávek" 29,7</t>
  </si>
  <si>
    <t>-1165523394</t>
  </si>
  <si>
    <t>29,7*17</t>
  </si>
  <si>
    <t>1891064348</t>
  </si>
  <si>
    <t>29,7*2,0</t>
  </si>
  <si>
    <t>857962780</t>
  </si>
  <si>
    <t>30*0,9*1,1-0,9*0,15</t>
  </si>
  <si>
    <t>-462799739</t>
  </si>
  <si>
    <t>-1739447142</t>
  </si>
  <si>
    <t>30*0,9*1,1*2,0</t>
  </si>
  <si>
    <t>1946585216</t>
  </si>
  <si>
    <t>Poznámka k položce:_x000D_
přehutnění pláně pod kolejovým ložem nad provedenou drenáží</t>
  </si>
  <si>
    <t>30*1,0</t>
  </si>
  <si>
    <t>212792312R</t>
  </si>
  <si>
    <t>Odvodnění mostní opěry - drenážní plastové potrubí HDPE DN 160</t>
  </si>
  <si>
    <t>-1154702416</t>
  </si>
  <si>
    <t>Poznámka k položce:_x000D_
včetně 2 ks vyústění</t>
  </si>
  <si>
    <t>317321018.R</t>
  </si>
  <si>
    <t>Prefabrikované římsy opěrných zdí a valů ze ŽB tř. C 30/37</t>
  </si>
  <si>
    <t>1615607279</t>
  </si>
  <si>
    <t>Poznámka k položce:_x000D_
prefabrikované římsy, položka kompletní, obsahuje prefabrikát vč. výztuže, bednění a montážních úchytů</t>
  </si>
  <si>
    <t>0,177*46,5</t>
  </si>
  <si>
    <t>319114111</t>
  </si>
  <si>
    <t>Osazování prefabrikovaných říms z betonu železničním kolejovým jeřábem hmotnosti do 5 t</t>
  </si>
  <si>
    <t>-89949341</t>
  </si>
  <si>
    <t>Poznámka k položce:_x000D_
hmotnost prefabrikátu A=0,88t, B=0,66 t</t>
  </si>
  <si>
    <t>21+3</t>
  </si>
  <si>
    <t>451315115</t>
  </si>
  <si>
    <t>Podkladní nebo výplňová vrstva z betonu C 16/20 tl do 100 mm</t>
  </si>
  <si>
    <t>384825512</t>
  </si>
  <si>
    <t>Poznámka k položce:_x000D_
podkladní beton pod nové římsové desky</t>
  </si>
  <si>
    <t>0,64*46,5</t>
  </si>
  <si>
    <t>457311116</t>
  </si>
  <si>
    <t>Vyrovnávací nebo spádový beton C 20/25 včetně úpravy povrchu</t>
  </si>
  <si>
    <t>-1203624487</t>
  </si>
  <si>
    <t>Poznámka k položce:_x000D_
pod drenáž</t>
  </si>
  <si>
    <t>35*0,8*0,15</t>
  </si>
  <si>
    <t>52046077</t>
  </si>
  <si>
    <t>-1045956689</t>
  </si>
  <si>
    <t>0,3*0,6*45</t>
  </si>
  <si>
    <t>977131120.R</t>
  </si>
  <si>
    <t xml:space="preserve">Vrty do kamenného zdiva D do 40 mm </t>
  </si>
  <si>
    <t>-752410719</t>
  </si>
  <si>
    <t>0,65*48</t>
  </si>
  <si>
    <t>590402101.R</t>
  </si>
  <si>
    <t>kotva ocelová prof. 25 mm</t>
  </si>
  <si>
    <t>-273815777</t>
  </si>
  <si>
    <t>Poznámka k položce:_x000D_
kompletní kotvy v pozinkovaném provedení (vč. matic a lepidla) - závitové tyče do vrtu prof. 40 mm vyplněného chem. lepidlem, dl. tyčí 48*1000 mm</t>
  </si>
  <si>
    <t>185</t>
  </si>
  <si>
    <t>977151124</t>
  </si>
  <si>
    <t>Jádrové vrty diamantovými korunkami do D 180 mm do stavebních materiálů</t>
  </si>
  <si>
    <t>623469907</t>
  </si>
  <si>
    <t>Poznámka k položce:_x000D_
pro vyústění drenáže skrz zeď</t>
  </si>
  <si>
    <t>2*1,5</t>
  </si>
  <si>
    <t>-200762440</t>
  </si>
  <si>
    <t>985142212</t>
  </si>
  <si>
    <t>Vysekání spojovací hmoty ze spár zdiva hl přes 40 mm dl do 12 m/m2</t>
  </si>
  <si>
    <t>399595669</t>
  </si>
  <si>
    <t>-1073138936</t>
  </si>
  <si>
    <t>1122981470</t>
  </si>
  <si>
    <t>-2140299337</t>
  </si>
  <si>
    <t>Poznámka k položce:_x000D_
předpoklad skládka Košťálov 27 km</t>
  </si>
  <si>
    <t>181387271</t>
  </si>
  <si>
    <t>0,3*0,6*45*26</t>
  </si>
  <si>
    <t>-1054000058</t>
  </si>
  <si>
    <t>0,3*0,6*45*2,4</t>
  </si>
  <si>
    <t>1619477552</t>
  </si>
  <si>
    <t>636508976</t>
  </si>
  <si>
    <t>-2128990188</t>
  </si>
  <si>
    <t>-688645645</t>
  </si>
  <si>
    <t>SO 90-01-01 - Značení a výstroj trati</t>
  </si>
  <si>
    <t>5912050120</t>
  </si>
  <si>
    <t>Staničení demontáž hektometrovníku. Poznámka: 1. V cenách jsou započteny náklady na zemní práce a výměnu, demontáž nebo montáž staničení. 2. V cenách nejsou obsaženy náklady na dodávku materiálu.</t>
  </si>
  <si>
    <t>Poznámka k souboru cen:_x000D_
1. V cenách jsou započteny náklady na zemní práce a výměnu, demontáž nebo montáž staničení._x000D_
2. V cenách nejsou obsaženy náklady na dodávku materiálu.</t>
  </si>
  <si>
    <t>Poznámka k položce:_x000D_
Díl=kus</t>
  </si>
  <si>
    <t>5912050220</t>
  </si>
  <si>
    <t>Staničení montáž hektometrovníku. Poznámka: 1. V cenách jsou započteny náklady na zemní práce a výměnu, demontáž nebo montáž staničení. 2. V cenách nejsou obsaženy náklady na dodávku materiálu.</t>
  </si>
  <si>
    <t>5962101120</t>
  </si>
  <si>
    <t>Návěstidlo hektometrovník železobetonový se znaky</t>
  </si>
  <si>
    <t>9901000800</t>
  </si>
  <si>
    <t>Doprava dodávek zhotovitele, dodávek objednatele nebo výzisku mechanizací o nosnosti do 3,5 t do 150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</si>
  <si>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Poznámka k položce:_x000D_
Měrnou jednotkou je kus stroje.</t>
  </si>
  <si>
    <t>5913410020</t>
  </si>
  <si>
    <t>Nátěr traťových značek hektometrovníku. Poznámka: 1. V cenách jsou započteny náklady na odstranění drnu a plevelů u značky, očištění od starého nátěru a nečistot, provedení nového nátěru barvou schváleného typu a odstínu včetně případného popisu. 2. V cenách nejsou obsaženy náklady na dodávku materiálu.</t>
  </si>
  <si>
    <t>Poznámka k souboru cen:_x000D_
1. V cenách jsou započteny náklady na odstranění drnu a plevelů u značky, očištění od starého nátěru a nečistot, provedení nového nátěru barvou schváleného typu a odstínu včetně případného popisu._x000D_
2. V cenách nejsou obsaženy náklady na dodávku materiálu.</t>
  </si>
  <si>
    <t>5912045090</t>
  </si>
  <si>
    <t>Montáž návěstidla včetně sloupku a patky staničníku. Poznámka: 1. V cenách jsou započteny náklady na zemní práce, montáž patky, sloupku a návěstidla, úpravu a rozprostření zeminy na terén. 2. V cenách nejsou obsaženy náklady na dodávku materiálu.</t>
  </si>
  <si>
    <t>Poznámka k souboru cen:_x000D_
1. V cenách jsou započteny náklady na zemní práce, montáž patky, sloupku a návěstidla, úpravu a rozprostření zeminy na terén._x000D_
2. V cenách nejsou obsaženy náklady na dodávku materiálu.</t>
  </si>
  <si>
    <t>Poznámka k položce:_x000D_
Návěstidlo+sloupek+patka=kus</t>
  </si>
  <si>
    <t>5912035090</t>
  </si>
  <si>
    <t>Montáž návěstidla staničníku. Poznámka: 1. V cenách jsou započteny náklady na montáž a upevnění návěstidla. 2. V cenách nejsou obsaženy náklady na dodávku materiálu.</t>
  </si>
  <si>
    <t>Poznámka k souboru cen:_x000D_
1. V cenách jsou započteny náklady na montáž a upevnění návěstidla._x000D_
2. V cenách nejsou obsaženy náklady na dodávku materiálu.</t>
  </si>
  <si>
    <t>Poznámka k položce:_x000D_
Návěstidlo=kus</t>
  </si>
  <si>
    <t>7592700283</t>
  </si>
  <si>
    <t>Upozorňovadla, značky Návěsti označující místo na trati Staničník š.480mm, v.610mm (HM0404129990750)</t>
  </si>
  <si>
    <t>5962113000</t>
  </si>
  <si>
    <t>Sloupek ocelový pozinkovaný 70 mm</t>
  </si>
  <si>
    <t>5962114015</t>
  </si>
  <si>
    <t>Výstroj sloupku víčko plast 70 mm</t>
  </si>
  <si>
    <t>5962114000</t>
  </si>
  <si>
    <t>Výstroj sloupku objímka 50 až 100 mm kompletní</t>
  </si>
  <si>
    <t>5962114025</t>
  </si>
  <si>
    <t>Výstroj sloupku patka hliníková kompletní (4 otvory)</t>
  </si>
  <si>
    <t>5964165000</t>
  </si>
  <si>
    <t>Betonová patka sloupku malá prefabrikát</t>
  </si>
  <si>
    <t>5912045030</t>
  </si>
  <si>
    <t>Montáž návěstidla včetně sloupku a patky předvěstníku. Poznámka: 1. V cenách jsou započteny náklady na zemní práce, montáž patky, sloupku a návěstidla, úpravu a rozprostření zeminy na terén. 2. V cenách nejsou obsaženy náklady na dodávku materiálu.</t>
  </si>
  <si>
    <t>5912045040</t>
  </si>
  <si>
    <t>Montáž návěstidla včetně sloupku a patky rychlostníku. Poznámka: 1. V cenách jsou započteny náklady na zemní práce, montáž patky, sloupku a návěstidla, úpravu a rozprostření zeminy na terén. 2. V cenách nejsou obsaženy náklady na dodávku materiálu.</t>
  </si>
  <si>
    <t>7592701545</t>
  </si>
  <si>
    <t>Upozorňovadla, značky Návěsti označující místo na trati Štít návěstní 'předvěstník''  (HM0404129995002)</t>
  </si>
  <si>
    <t>7592701540</t>
  </si>
  <si>
    <t>Upozorňovadla, značky Návěsti označující místo na trati Štít návěstní 'rychlostník'  (HM0404129995001)</t>
  </si>
  <si>
    <t>5912035040</t>
  </si>
  <si>
    <t>Montáž návěstidla rychlostníku. Poznámka: 1. V cenách jsou započteny náklady na montáž a upevnění návěstidla. 2. V cenách nejsou obsaženy náklady na dodávku materiálu.</t>
  </si>
  <si>
    <t>5962101010</t>
  </si>
  <si>
    <t>Návěstidlo rychlostník - obdélník</t>
  </si>
  <si>
    <t>5912045080</t>
  </si>
  <si>
    <t>Montáž návěstidla včetně sloupku a patky výstražného kolíku. Poznámka: 1. V cenách jsou započteny náklady na zemní práce, montáž patky, sloupku a návěstidla, úpravu a rozprostření zeminy na terén. 2. V cenách nejsou obsaženy náklady na dodávku materiálu.</t>
  </si>
  <si>
    <t>5962101090</t>
  </si>
  <si>
    <t>Návěstidlo sloupek s návěstí pískejte</t>
  </si>
  <si>
    <t>5912045100</t>
  </si>
  <si>
    <t>Montáž návěstidla včetně sloupku a patky tabule před zastávkou. Poznámka: 1. V cenách jsou započteny náklady na zemní práce, montáž patky, sloupku a návěstidla, úpravu a rozprostření zeminy na terén. 2. V cenách nejsou obsaženy náklady na dodávku materiálu.</t>
  </si>
  <si>
    <t>5962101050</t>
  </si>
  <si>
    <t>Návěstidlo tabule před zastávkou</t>
  </si>
  <si>
    <t>5912045110</t>
  </si>
  <si>
    <t>Montáž návěstidla včetně sloupku a patky konce nástupiště. Poznámka: 1. V cenách jsou započteny náklady na zemní práce, montáž patky, sloupku a návěstidla, úpravu a rozprostření zeminy na terén. 2. V cenách nejsou obsaženy náklady na dodávku materiálu.</t>
  </si>
  <si>
    <t>5912035110</t>
  </si>
  <si>
    <t>Montáž návěstidla konce nástupiště. Poznámka: 1. V cenách jsou započteny náklady na montáž a upevnění návěstidla. 2. V cenách nejsou obsaženy náklady na dodávku materiálu.</t>
  </si>
  <si>
    <t>5962101045</t>
  </si>
  <si>
    <t>Návěstidlo konec nástupiště</t>
  </si>
  <si>
    <t>5962107000</t>
  </si>
  <si>
    <t>Piktogramy zákaz vstupu</t>
  </si>
  <si>
    <t>7592700905</t>
  </si>
  <si>
    <t>Upozorňovadla, značky Návěsti označující místo na trati Upozorňovadlo vzdál.hlav.návěs návěst'vlak se blíží k hl.návě (HM0404129990501)</t>
  </si>
  <si>
    <t>5912045050</t>
  </si>
  <si>
    <t>Montáž návěstidla včetně sloupku a patky sklonovníku. Poznámka: 1. V cenách jsou započteny náklady na zemní práce, montáž patky, sloupku a návěstidla, úpravu a rozprostření zeminy na terén. 2. V cenách nejsou obsaženy náklady na dodávku materiálu.</t>
  </si>
  <si>
    <t>5912035050</t>
  </si>
  <si>
    <t>Montáž návěstidla sklonovníku. Poznámka: 1. V cenách jsou započteny náklady na montáž a upevnění návěstidla. 2. V cenách nejsou obsaženy náklady na dodávku materiálu.</t>
  </si>
  <si>
    <t>5962101110</t>
  </si>
  <si>
    <t>Návěstidlo sklonovník reflexní</t>
  </si>
  <si>
    <t>5962110000</t>
  </si>
  <si>
    <t>Značení zastávek tabule s názvem</t>
  </si>
  <si>
    <t>150</t>
  </si>
  <si>
    <t>7592825110</t>
  </si>
  <si>
    <t>Montáž výstražného kříže</t>
  </si>
  <si>
    <t>7592820120</t>
  </si>
  <si>
    <t>Součásti výstražníku Kříž výstr.jednokol.kompl.refl A32a bez zvýraznění (CV002639003)</t>
  </si>
  <si>
    <t>SO 98-98 - Všeobecný stavební objekt</t>
  </si>
  <si>
    <t>Položky dle ÚRS - 2019</t>
  </si>
  <si>
    <t xml:space="preserve">    VRN - Vedlejší rozpočtové náklady</t>
  </si>
  <si>
    <t>VRN</t>
  </si>
  <si>
    <t>Vedlejší rozpočtové náklady</t>
  </si>
  <si>
    <t>012002009</t>
  </si>
  <si>
    <t>Geodetické práce pro provádění stavby</t>
  </si>
  <si>
    <t>013244009</t>
  </si>
  <si>
    <t>Výrobně technická dokumentace ocelových konstrukcí</t>
  </si>
  <si>
    <t>013294000</t>
  </si>
  <si>
    <t>Ostatní dokumentace</t>
  </si>
  <si>
    <t>2032493206</t>
  </si>
  <si>
    <t>030001000</t>
  </si>
  <si>
    <t>Zařízení staveniště</t>
  </si>
  <si>
    <t>040001000</t>
  </si>
  <si>
    <t>Inženýrská činnost</t>
  </si>
  <si>
    <t>065002000</t>
  </si>
  <si>
    <t>Mimostaveništní doprava materiálů</t>
  </si>
  <si>
    <t>074002000</t>
  </si>
  <si>
    <t>Železniční a městský kolejový provoz</t>
  </si>
  <si>
    <t>042002000</t>
  </si>
  <si>
    <t>Posudky</t>
  </si>
  <si>
    <t>012303000</t>
  </si>
  <si>
    <t>Geodetické práce po výstavbě</t>
  </si>
  <si>
    <t>1024</t>
  </si>
  <si>
    <t>2049919768</t>
  </si>
  <si>
    <t>013254000</t>
  </si>
  <si>
    <t>Dokumentace skutečného provedení stavby</t>
  </si>
  <si>
    <t>1096745485</t>
  </si>
  <si>
    <t>072103002</t>
  </si>
  <si>
    <t>Projednání DIO a zajištění DIR komunikace I. třídy</t>
  </si>
  <si>
    <t>-682846515</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</si>
  <si>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</si>
  <si>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</si>
  <si>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</si>
  <si>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</si>
  <si>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</si>
  <si>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</si>
  <si>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</si>
  <si>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t xml:space="preserve">Termínem "uchazeč" se myslí "účastník zadávacího řízení" ve smyslu zákona o zadávání veřejných zakázek. </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</si>
  <si>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</si>
  <si>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</si>
  <si>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</si>
  <si>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</si>
  <si>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</si>
  <si>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</si>
  <si>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</si>
  <si>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</si>
  <si>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</si>
  <si>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</si>
  <si>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</si>
  <si>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</si>
  <si>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</si>
  <si>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</si>
  <si>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</si>
  <si>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</si>
  <si>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</si>
  <si>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</si>
  <si>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</si>
  <si>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</si>
  <si>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</si>
  <si>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</si>
  <si>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</si>
  <si>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</si>
  <si>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</si>
  <si>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</si>
  <si>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</si>
  <si>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</si>
  <si>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</si>
  <si>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</si>
  <si>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</si>
  <si>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</si>
  <si>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</si>
  <si>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</si>
  <si>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</si>
  <si>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</si>
  <si>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</si>
  <si>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</si>
  <si>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</si>
  <si>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</si>
  <si>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</si>
  <si>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</si>
  <si>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</si>
  <si>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</si>
  <si>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</si>
  <si>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</si>
  <si>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</si>
  <si>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</si>
  <si>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</si>
  <si>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</si>
  <si>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</si>
  <si>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</si>
  <si>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</si>
  <si>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</si>
  <si>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</si>
  <si>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</si>
  <si>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</si>
  <si>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</si>
  <si>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</si>
  <si>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</si>
  <si>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</si>
  <si>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</si>
  <si>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</si>
  <si>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</si>
  <si>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</si>
  <si>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</si>
  <si>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</si>
  <si>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</si>
  <si>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</si>
  <si>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</si>
  <si>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</si>
  <si>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</si>
  <si>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</si>
  <si>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</si>
  <si>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</si>
  <si>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</si>
  <si>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</si>
  <si>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</si>
  <si>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</si>
  <si>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</si>
  <si>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</si>
  <si>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</si>
  <si>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</si>
  <si>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</si>
  <si>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</si>
  <si>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</si>
  <si>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</si>
  <si>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</si>
  <si>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</si>
  <si>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</si>
  <si>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</si>
  <si>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</si>
  <si>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</si>
  <si>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</si>
  <si>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</si>
  <si>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</si>
  <si>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</si>
  <si>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</si>
  <si>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</si>
  <si>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</si>
  <si>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</si>
  <si>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</si>
  <si>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</si>
  <si>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</si>
  <si>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</si>
  <si>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</si>
  <si>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</si>
  <si>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</si>
  <si>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</si>
  <si>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</si>
  <si>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</si>
  <si>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</si>
  <si>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</si>
  <si>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</si>
  <si>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</si>
  <si>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</si>
  <si>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</si>
  <si>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</si>
  <si>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</si>
  <si>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</si>
  <si>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</si>
  <si>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</si>
  <si>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</si>
  <si>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</si>
  <si>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</si>
  <si>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</si>
  <si>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</si>
  <si>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</si>
  <si>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</si>
  <si>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</si>
  <si>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</si>
  <si>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</si>
  <si>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</si>
  <si>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</si>
  <si>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</si>
  <si>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</si>
  <si>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</si>
  <si>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</si>
  <si>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</si>
  <si>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</si>
  <si>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</si>
  <si>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</si>
  <si>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</si>
  <si>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</si>
  <si>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</si>
  <si>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</si>
  <si>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</si>
  <si>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</si>
  <si>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</si>
  <si>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</si>
  <si>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</si>
  <si>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</si>
  <si>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</si>
  <si>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</si>
  <si>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</si>
  <si>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</si>
  <si>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</si>
  <si>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</si>
  <si>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</si>
  <si>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</si>
  <si>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</si>
  <si>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</si>
  <si>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</si>
  <si>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</si>
  <si>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</si>
  <si>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</si>
  <si>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</si>
  <si>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</si>
  <si>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</si>
  <si>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</si>
  <si>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</si>
  <si>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</si>
  <si>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</si>
  <si>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</si>
  <si>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</si>
  <si>
    <t>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podmínky.Soupis prací je také sestaven s využitím cenové soustavy Sborníku ÚOŽI 2019. Položky, které pochází z této cenové soustavy, jsou ve sloupci 'Cenová soustava' označeny popisem  "ÚOŽI 2019 01".</t>
  </si>
  <si>
    <t>Správa Železniční dopravní cesty, státní organizace</t>
  </si>
  <si>
    <t>Poznámka k položce:_x000D_
Inženýrská činnost zhotovitele pro provádění stavby (oprávnění zástupci zhotovitele zajišťující realizaci stavby celkově a ve všech jejích dílčích částech po celou dobu trvání stavby)</t>
  </si>
  <si>
    <t>Poznámka k položce:_x000D_
Zajištění a zabezpečení zařízení staveniště dle potřeby a rozsahu stavby
- zařízení technického a technologického zázemí stavby (kanceláře, mobilní WC apod.)
- oplocení a ostrahy objektů zařízení staveniště
- pronájmy ploch zařízení staveniště</t>
  </si>
  <si>
    <t>Poznámka k položce:_x000D_
Dokumentace dodavatele stavby: 
- výrobně technická dokumentace ocelových konstrukcí v rozsahu dle platných směrnic zadavatele SŽDC s.o., dále realizační dokumentace/dokumentace zhotovitele pro stavební objekty, realizační dokumentace pro pomocné konstrukce pro demontáž SOK, osazení NOK, postup výměny konstrukcí.</t>
  </si>
  <si>
    <t>Poznámka k položce:_x000D_
Činnost hlavního geodeta stavby:
- kontrola ŽBP před stavbou
- doplnění ŽBP/vybudování a údržba vytyčovací sítě
- vytyčení obvodu stavby
- konzultace, jednání, porady, ...
- kontrolní měření, měření posunů, přetvoření a deformací
- geometrické plány, vytyčování hranic
Činnost geodetů na stavebních objektech:
- vytyčení SO a PS (svršek, spodek, mosty, propustky, ...)
- kontrolní měření (výšky vrstev štěrků apod.)
- měření APK</t>
  </si>
  <si>
    <t>Poznámka k položce:_x000D_
Realizační dokumentace zabezpečovacího zařízení
- Zhotovení realizačních (výrobních) výkresů elektrického zapojení relé a ostatních dílů přejezdového zabezpečovacího zařízení dle konkrétní situace a typu zařízení</t>
  </si>
  <si>
    <t>Poznámka k položce:_x000D_
Náklady spojené s kolejovou  dopravou materiálů mezi jednotlivými zařízeními stavby (např. Žel.Brod, Jesenný apod.)  
- přepravy po koleji nad rámec běžných přeprav z důvodu omezené možnosti přístupů na stavbu</t>
  </si>
  <si>
    <t>Poznámka k položce:_x000D_
Zajištění vypracování Posouzení bezpečnosti a hodnocení rizik zpracované TÚDC pro kolaudaci stavby</t>
  </si>
  <si>
    <t>Poznámka k položce:_x000D_
Činnost geodetů na stavebních objektech:
- Zajištění koleje – zaměření zajišťovacích značek a vyhotovení dokumentace (projekt zajištění koleje)
- Zaměření skutečného provedení jednotlivých SO a PS
- Měření PPK pro následné podbití koleje
Činnost hlavního geodeta stavby:
- Vyhotovení souborného zpracování geodetické části skutečného provedení stavby včetně editovaných mapových podkladů, projednání a předání správci (SŽG)
- Předání souvislého ŽBP po stavbě</t>
  </si>
  <si>
    <t>Poznámka k položce:_x000D_
Zajištění zpracování dokumentace skutečného provedení stavby v listinné a elektronické formě
- Zpracování dokumentace skutečného provedení na dílčí stavební objekty v listinné a elektronické formě
- Kompletace celkové dokumentace skutečného provedení stavby a její vydání v listinné a elektronické podobě dle požadavků investora akce (TreeInfo apod.)</t>
  </si>
  <si>
    <t>Poznámka k položce:_x000D_
Náklady spojené s mimostaveništní dopravou materiálů
- oprava komunikací poškozených realizací stavby v závislosti na technologii provádění, umístění ZS, manipulační technice a HMG zhotovitele
- čištění komunikací v průběhu realizace stavby</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</si>
</sst>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4">
    <font>
      <sz val="8"/>
      <name val="Arial CE"/>
      <family val="2"/>
    </font>
    <font>
      <sz val="8"/>
      <color rgb="FF969696"/>
      <name val="Arial CE"/>
    </font>
    <font>
      <b/>
      <sz val="11"/>
      <name val="Arial CE"/>
    </font>
    <font>
      <b/>
      <sz val="12"/>
      <name val="Arial CE"/>
    </font>
    <font>
      <sz val="11"/>
      <name val="Arial CE"/>
    </font>
    <font>
      <sz val="10"/>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sz val="8"/>
      <color rgb="FFFF000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8"/>
      <name val="Arial CE"/>
    </font>
    <font>
      <sz val="12"/>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b/>
      <sz val="10"/>
      <color rgb="FF003366"/>
      <name val="Arial CE"/>
    </font>
    <font>
      <sz val="10"/>
      <color rgb="FF969696"/>
      <name val="Arial CE"/>
    </font>
    <font>
      <b/>
      <sz val="12"/>
      <color rgb="FF800000"/>
      <name val="Arial CE"/>
    </font>
    <font>
      <sz val="8"/>
      <color rgb="FF960000"/>
      <name val="Arial CE"/>
    </font>
    <font>
      <i/>
      <sz val="8"/>
      <color rgb="FF0000FF"/>
      <name val="Arial CE"/>
    </font>
    <font>
      <sz val="7"/>
      <color rgb="FF969696"/>
      <name val="Arial CE"/>
    </font>
    <font>
      <i/>
      <sz val="7"/>
      <color rgb="FF969696"/>
      <name val="Arial CE"/>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7">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
      <patternFill patternType="solid">
        <fgColor rgb="FFA7DC68"/>
      </patternFill>
    </fill>
    <fill>
      <patternFill patternType="solid">
        <fgColor rgb="FF859BE7"/>
      </patternFill>
    </fill>
  </fills>
  <borders count="32">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2" fillId="0" borderId="0" applyNumberFormat="0" applyFill="0" applyBorder="0" applyAlignment="0" applyProtection="0"/>
  </cellStyleXfs>
  <cellXfs count="338">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lignment horizontal="center" vertical="center"/>
    </xf>
    <xf numFmtId="0" fontId="12" fillId="0" borderId="0" xfId="0" applyFont="1" applyAlignment="1">
      <alignment horizontal="left" vertical="center"/>
    </xf>
    <xf numFmtId="0" fontId="0" fillId="0" borderId="0" xfId="0" applyAlignment="1">
      <alignment horizontal="left" vertical="center"/>
    </xf>
    <xf numFmtId="0" fontId="0" fillId="0" borderId="2" xfId="0" applyBorder="1"/>
    <xf numFmtId="0" fontId="0" fillId="0" borderId="3" xfId="0" applyBorder="1"/>
    <xf numFmtId="0" fontId="0" fillId="0" borderId="4" xfId="0" applyBorder="1"/>
    <xf numFmtId="0" fontId="13" fillId="0" borderId="0" xfId="0" applyFont="1" applyAlignment="1">
      <alignment horizontal="left" vertical="center"/>
    </xf>
    <xf numFmtId="0" fontId="14" fillId="0" borderId="0" xfId="0" applyFont="1" applyAlignment="1">
      <alignment horizontal="left" vertical="center"/>
    </xf>
    <xf numFmtId="0" fontId="15" fillId="0" borderId="0" xfId="0" applyFont="1" applyAlignment="1">
      <alignment horizontal="left" vertical="center"/>
    </xf>
    <xf numFmtId="0" fontId="1"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left" vertical="center"/>
    </xf>
    <xf numFmtId="0" fontId="0" fillId="2" borderId="0" xfId="0" applyFill="1" applyAlignment="1" applyProtection="1">
      <alignment horizontal="left" vertical="center"/>
      <protection locked="0"/>
    </xf>
    <xf numFmtId="49" fontId="0" fillId="2" borderId="0" xfId="0" applyNumberFormat="1" applyFill="1" applyAlignment="1" applyProtection="1">
      <alignment horizontal="left" vertical="center"/>
      <protection locked="0"/>
    </xf>
    <xf numFmtId="0" fontId="0" fillId="0" borderId="0" xfId="0" applyAlignment="1">
      <alignment horizontal="left" vertical="center" wrapText="1"/>
    </xf>
    <xf numFmtId="0" fontId="0" fillId="0" borderId="5" xfId="0" applyBorder="1"/>
    <xf numFmtId="0" fontId="0" fillId="0" borderId="4" xfId="0" applyBorder="1" applyAlignment="1">
      <alignment vertical="center"/>
    </xf>
    <xf numFmtId="0" fontId="17" fillId="0" borderId="6" xfId="0" applyFont="1" applyBorder="1" applyAlignment="1">
      <alignment horizontal="left" vertical="center"/>
    </xf>
    <xf numFmtId="0" fontId="0" fillId="0" borderId="6" xfId="0" applyBorder="1" applyAlignment="1">
      <alignment vertical="center"/>
    </xf>
    <xf numFmtId="0" fontId="1" fillId="0" borderId="4" xfId="0" applyFont="1" applyBorder="1" applyAlignment="1">
      <alignment vertical="center"/>
    </xf>
    <xf numFmtId="0" fontId="0" fillId="3" borderId="0" xfId="0" applyFill="1" applyAlignment="1">
      <alignment vertical="center"/>
    </xf>
    <xf numFmtId="0" fontId="3" fillId="3" borderId="7" xfId="0" applyFont="1" applyFill="1" applyBorder="1" applyAlignment="1">
      <alignment horizontal="left" vertical="center"/>
    </xf>
    <xf numFmtId="0" fontId="0" fillId="3" borderId="8" xfId="0" applyFill="1" applyBorder="1" applyAlignment="1">
      <alignment vertical="center"/>
    </xf>
    <xf numFmtId="0" fontId="3" fillId="3" borderId="8" xfId="0" applyFont="1"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2" fillId="0" borderId="4" xfId="0" applyFont="1" applyBorder="1" applyAlignment="1">
      <alignment vertical="center"/>
    </xf>
    <xf numFmtId="0" fontId="2" fillId="0" borderId="0" xfId="0" applyFont="1" applyAlignment="1">
      <alignment horizontal="left" vertical="center"/>
    </xf>
    <xf numFmtId="0" fontId="18" fillId="0" borderId="0" xfId="0" applyFont="1" applyAlignment="1">
      <alignment vertical="center"/>
    </xf>
    <xf numFmtId="165" fontId="0" fillId="0" borderId="0" xfId="0" applyNumberFormat="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0" fillId="0" borderId="16" xfId="0" applyBorder="1" applyAlignment="1">
      <alignment vertical="center"/>
    </xf>
    <xf numFmtId="0" fontId="0" fillId="4" borderId="8" xfId="0" applyFill="1" applyBorder="1" applyAlignment="1">
      <alignment vertical="center"/>
    </xf>
    <xf numFmtId="0" fontId="20" fillId="4" borderId="9" xfId="0" applyFont="1" applyFill="1" applyBorder="1" applyAlignment="1">
      <alignment horizontal="center" vertical="center"/>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0" fillId="0" borderId="12" xfId="0" applyBorder="1" applyAlignment="1">
      <alignment vertical="center"/>
    </xf>
    <xf numFmtId="0" fontId="3" fillId="0" borderId="4" xfId="0" applyFont="1" applyBorder="1" applyAlignment="1">
      <alignment vertical="center"/>
    </xf>
    <xf numFmtId="0" fontId="22" fillId="0" borderId="0" xfId="0" applyFont="1" applyAlignment="1">
      <alignment horizontal="left" vertical="center"/>
    </xf>
    <xf numFmtId="0" fontId="22" fillId="0" borderId="0" xfId="0" applyFont="1" applyAlignment="1">
      <alignment vertical="center"/>
    </xf>
    <xf numFmtId="4" fontId="22" fillId="0" borderId="0" xfId="0" applyNumberFormat="1" applyFont="1" applyAlignment="1">
      <alignment vertical="center"/>
    </xf>
    <xf numFmtId="0" fontId="3" fillId="0" borderId="0" xfId="0" applyFont="1" applyAlignment="1">
      <alignment horizontal="center" vertical="center"/>
    </xf>
    <xf numFmtId="4" fontId="19" fillId="0" borderId="15" xfId="0" applyNumberFormat="1" applyFont="1" applyBorder="1" applyAlignment="1">
      <alignment vertical="center"/>
    </xf>
    <xf numFmtId="4" fontId="19" fillId="0" borderId="0" xfId="0" applyNumberFormat="1" applyFont="1" applyAlignment="1">
      <alignment vertical="center"/>
    </xf>
    <xf numFmtId="166" fontId="19" fillId="0" borderId="0" xfId="0" applyNumberFormat="1" applyFont="1" applyAlignment="1">
      <alignment vertical="center"/>
    </xf>
    <xf numFmtId="4" fontId="19" fillId="0" borderId="16" xfId="0" applyNumberFormat="1" applyFont="1" applyBorder="1" applyAlignment="1">
      <alignment vertical="center"/>
    </xf>
    <xf numFmtId="0" fontId="3" fillId="0" borderId="0" xfId="0" applyFont="1" applyAlignment="1">
      <alignment horizontal="left" vertical="center"/>
    </xf>
    <xf numFmtId="0" fontId="23" fillId="0" borderId="0" xfId="0" applyFont="1" applyAlignment="1">
      <alignment horizontal="left" vertical="center"/>
    </xf>
    <xf numFmtId="0" fontId="24" fillId="0" borderId="0" xfId="1" applyFont="1" applyAlignment="1">
      <alignment horizontal="center" vertical="center"/>
    </xf>
    <xf numFmtId="0" fontId="4" fillId="0" borderId="4" xfId="0" applyFont="1" applyBorder="1" applyAlignment="1">
      <alignment vertical="center"/>
    </xf>
    <xf numFmtId="0" fontId="25" fillId="0" borderId="0" xfId="0" applyFont="1" applyAlignment="1">
      <alignment vertical="center"/>
    </xf>
    <xf numFmtId="0" fontId="26" fillId="0" borderId="0" xfId="0" applyFont="1" applyAlignment="1">
      <alignment vertical="center"/>
    </xf>
    <xf numFmtId="0" fontId="2" fillId="0" borderId="0" xfId="0" applyFont="1" applyAlignment="1">
      <alignment horizontal="center" vertical="center"/>
    </xf>
    <xf numFmtId="4" fontId="27" fillId="0" borderId="15" xfId="0" applyNumberFormat="1" applyFont="1" applyBorder="1" applyAlignment="1">
      <alignment vertical="center"/>
    </xf>
    <xf numFmtId="4" fontId="27" fillId="0" borderId="0" xfId="0" applyNumberFormat="1" applyFont="1" applyAlignment="1">
      <alignment vertical="center"/>
    </xf>
    <xf numFmtId="166" fontId="27" fillId="0" borderId="0" xfId="0" applyNumberFormat="1" applyFont="1" applyAlignment="1">
      <alignment vertical="center"/>
    </xf>
    <xf numFmtId="4" fontId="27" fillId="0" borderId="16" xfId="0" applyNumberFormat="1" applyFont="1" applyBorder="1" applyAlignment="1">
      <alignment vertical="center"/>
    </xf>
    <xf numFmtId="0" fontId="4" fillId="0" borderId="0" xfId="0" applyFont="1" applyAlignment="1">
      <alignment horizontal="left" vertical="center"/>
    </xf>
    <xf numFmtId="0" fontId="5" fillId="0" borderId="4" xfId="0" applyFont="1" applyBorder="1" applyAlignment="1">
      <alignment vertical="center"/>
    </xf>
    <xf numFmtId="0" fontId="5" fillId="0" borderId="0" xfId="0" applyFont="1" applyAlignment="1">
      <alignment horizontal="center" vertical="center"/>
    </xf>
    <xf numFmtId="4" fontId="29" fillId="0" borderId="15" xfId="0" applyNumberFormat="1" applyFont="1" applyBorder="1" applyAlignment="1">
      <alignment vertical="center"/>
    </xf>
    <xf numFmtId="4" fontId="29" fillId="0" borderId="0" xfId="0" applyNumberFormat="1" applyFont="1" applyAlignment="1">
      <alignment vertical="center"/>
    </xf>
    <xf numFmtId="166" fontId="29" fillId="0" borderId="0" xfId="0" applyNumberFormat="1" applyFont="1" applyAlignment="1">
      <alignment vertical="center"/>
    </xf>
    <xf numFmtId="4" fontId="29" fillId="0" borderId="16" xfId="0" applyNumberFormat="1" applyFont="1" applyBorder="1" applyAlignment="1">
      <alignment vertical="center"/>
    </xf>
    <xf numFmtId="0" fontId="5" fillId="0" borderId="0" xfId="0" applyFont="1" applyAlignment="1">
      <alignment horizontal="left" vertical="center"/>
    </xf>
    <xf numFmtId="4" fontId="27" fillId="0" borderId="20" xfId="0" applyNumberFormat="1" applyFont="1" applyBorder="1" applyAlignment="1">
      <alignment vertical="center"/>
    </xf>
    <xf numFmtId="4" fontId="27" fillId="0" borderId="21" xfId="0" applyNumberFormat="1" applyFont="1" applyBorder="1" applyAlignment="1">
      <alignment vertical="center"/>
    </xf>
    <xf numFmtId="166" fontId="27" fillId="0" borderId="21" xfId="0" applyNumberFormat="1" applyFont="1" applyBorder="1" applyAlignment="1">
      <alignment vertical="center"/>
    </xf>
    <xf numFmtId="4" fontId="27" fillId="0" borderId="22" xfId="0" applyNumberFormat="1" applyFont="1" applyBorder="1" applyAlignment="1">
      <alignment vertical="center"/>
    </xf>
    <xf numFmtId="0" fontId="0" fillId="0" borderId="0" xfId="0" applyProtection="1">
      <protection locked="0"/>
    </xf>
    <xf numFmtId="0" fontId="0" fillId="0" borderId="3" xfId="0" applyBorder="1" applyProtection="1">
      <protection locked="0"/>
    </xf>
    <xf numFmtId="0" fontId="0" fillId="0" borderId="0" xfId="0" applyAlignment="1" applyProtection="1">
      <alignment vertical="center"/>
      <protection locked="0"/>
    </xf>
    <xf numFmtId="0" fontId="1" fillId="0" borderId="0" xfId="0" applyFont="1" applyAlignment="1" applyProtection="1">
      <alignment horizontal="left" vertical="center"/>
      <protection locked="0"/>
    </xf>
    <xf numFmtId="0" fontId="0" fillId="0" borderId="4" xfId="0" applyBorder="1" applyAlignment="1">
      <alignment vertical="center" wrapText="1"/>
    </xf>
    <xf numFmtId="0" fontId="0" fillId="0" borderId="0" xfId="0" applyAlignment="1" applyProtection="1">
      <alignment vertical="center" wrapText="1"/>
      <protection locked="0"/>
    </xf>
    <xf numFmtId="0" fontId="0" fillId="0" borderId="13" xfId="0" applyBorder="1" applyAlignment="1" applyProtection="1">
      <alignment vertical="center"/>
      <protection locked="0"/>
    </xf>
    <xf numFmtId="0" fontId="17" fillId="0" borderId="0" xfId="0" applyFont="1" applyAlignment="1">
      <alignment horizontal="lef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ill="1" applyAlignment="1">
      <alignment vertical="center"/>
    </xf>
    <xf numFmtId="0" fontId="3" fillId="4" borderId="7" xfId="0" applyFont="1" applyFill="1" applyBorder="1" applyAlignment="1">
      <alignment horizontal="left" vertical="center"/>
    </xf>
    <xf numFmtId="0" fontId="3" fillId="4" borderId="8" xfId="0" applyFont="1" applyFill="1" applyBorder="1" applyAlignment="1">
      <alignment horizontal="right" vertical="center"/>
    </xf>
    <xf numFmtId="0" fontId="3" fillId="4" borderId="8" xfId="0" applyFont="1" applyFill="1" applyBorder="1" applyAlignment="1">
      <alignment horizontal="center" vertical="center"/>
    </xf>
    <xf numFmtId="0" fontId="0" fillId="4" borderId="8" xfId="0" applyFill="1" applyBorder="1" applyAlignment="1" applyProtection="1">
      <alignment vertical="center"/>
      <protection locked="0"/>
    </xf>
    <xf numFmtId="4" fontId="3" fillId="4" borderId="8" xfId="0" applyNumberFormat="1" applyFont="1" applyFill="1" applyBorder="1" applyAlignment="1">
      <alignment vertical="center"/>
    </xf>
    <xf numFmtId="0" fontId="0" fillId="4" borderId="9" xfId="0" applyFill="1" applyBorder="1" applyAlignment="1">
      <alignment vertical="center"/>
    </xf>
    <xf numFmtId="0" fontId="0" fillId="0" borderId="11" xfId="0" applyBorder="1" applyAlignment="1" applyProtection="1">
      <alignment vertical="center"/>
      <protection locked="0"/>
    </xf>
    <xf numFmtId="0" fontId="0" fillId="0" borderId="3" xfId="0" applyBorder="1" applyAlignment="1" applyProtection="1">
      <alignment vertical="center"/>
      <protection locked="0"/>
    </xf>
    <xf numFmtId="0" fontId="20" fillId="4" borderId="0" xfId="0" applyFont="1" applyFill="1" applyAlignment="1">
      <alignment horizontal="left" vertical="center"/>
    </xf>
    <xf numFmtId="0" fontId="0" fillId="4" borderId="0" xfId="0" applyFill="1" applyAlignment="1" applyProtection="1">
      <alignment vertical="center"/>
      <protection locked="0"/>
    </xf>
    <xf numFmtId="0" fontId="20" fillId="4" borderId="0" xfId="0" applyFont="1" applyFill="1" applyAlignment="1">
      <alignment horizontal="right" vertical="center"/>
    </xf>
    <xf numFmtId="0" fontId="30" fillId="0" borderId="0" xfId="0" applyFont="1" applyAlignment="1">
      <alignment horizontal="left" vertical="center"/>
    </xf>
    <xf numFmtId="0" fontId="6" fillId="0" borderId="4" xfId="0" applyFont="1" applyBorder="1" applyAlignment="1">
      <alignment vertical="center"/>
    </xf>
    <xf numFmtId="0" fontId="6" fillId="0" borderId="21" xfId="0" applyFont="1" applyBorder="1" applyAlignment="1">
      <alignment horizontal="left" vertical="center"/>
    </xf>
    <xf numFmtId="0" fontId="6" fillId="0" borderId="21" xfId="0" applyFont="1" applyBorder="1" applyAlignment="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lignment vertical="center"/>
    </xf>
    <xf numFmtId="0" fontId="7" fillId="0" borderId="4" xfId="0" applyFont="1" applyBorder="1" applyAlignment="1">
      <alignment vertical="center"/>
    </xf>
    <xf numFmtId="0" fontId="7" fillId="0" borderId="21" xfId="0" applyFont="1" applyBorder="1" applyAlignment="1">
      <alignment horizontal="left" vertical="center"/>
    </xf>
    <xf numFmtId="0" fontId="7" fillId="0" borderId="21" xfId="0" applyFont="1" applyBorder="1" applyAlignment="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lignment vertical="center"/>
    </xf>
    <xf numFmtId="0" fontId="0" fillId="0" borderId="4" xfId="0" applyBorder="1" applyAlignment="1">
      <alignment horizontal="center" vertical="center" wrapText="1"/>
    </xf>
    <xf numFmtId="0" fontId="20" fillId="4" borderId="17" xfId="0" applyFont="1" applyFill="1" applyBorder="1" applyAlignment="1">
      <alignment horizontal="center" vertical="center" wrapText="1"/>
    </xf>
    <xf numFmtId="0" fontId="20" fillId="4" borderId="18" xfId="0" applyFont="1" applyFill="1" applyBorder="1" applyAlignment="1">
      <alignment horizontal="center" vertical="center" wrapText="1"/>
    </xf>
    <xf numFmtId="0" fontId="20" fillId="4" borderId="18" xfId="0" applyFont="1" applyFill="1" applyBorder="1" applyAlignment="1" applyProtection="1">
      <alignment horizontal="center" vertical="center" wrapText="1"/>
      <protection locked="0"/>
    </xf>
    <xf numFmtId="0" fontId="20" fillId="4" borderId="19" xfId="0" applyFont="1" applyFill="1" applyBorder="1" applyAlignment="1">
      <alignment horizontal="center" vertical="center" wrapText="1"/>
    </xf>
    <xf numFmtId="4" fontId="22" fillId="0" borderId="0" xfId="0" applyNumberFormat="1" applyFont="1"/>
    <xf numFmtId="166" fontId="31" fillId="0" borderId="13" xfId="0" applyNumberFormat="1" applyFont="1" applyBorder="1"/>
    <xf numFmtId="166" fontId="31" fillId="0" borderId="14" xfId="0" applyNumberFormat="1" applyFont="1" applyBorder="1"/>
    <xf numFmtId="4" fontId="18" fillId="0" borderId="0" xfId="0" applyNumberFormat="1" applyFont="1" applyAlignment="1">
      <alignment vertical="center"/>
    </xf>
    <xf numFmtId="0" fontId="32" fillId="0" borderId="23" xfId="0" applyFont="1" applyBorder="1" applyAlignment="1">
      <alignment horizontal="center" vertical="center"/>
    </xf>
    <xf numFmtId="49" fontId="32" fillId="0" borderId="23" xfId="0" applyNumberFormat="1" applyFont="1" applyBorder="1" applyAlignment="1">
      <alignment horizontal="left" vertical="center" wrapText="1"/>
    </xf>
    <xf numFmtId="0" fontId="32" fillId="0" borderId="23" xfId="0" applyFont="1" applyBorder="1" applyAlignment="1">
      <alignment horizontal="left" vertical="center" wrapText="1"/>
    </xf>
    <xf numFmtId="0" fontId="32" fillId="0" borderId="23" xfId="0" applyFont="1" applyBorder="1" applyAlignment="1">
      <alignment horizontal="center" vertical="center" wrapText="1"/>
    </xf>
    <xf numFmtId="167" fontId="32" fillId="0" borderId="23" xfId="0" applyNumberFormat="1" applyFont="1" applyBorder="1" applyAlignment="1">
      <alignment vertical="center"/>
    </xf>
    <xf numFmtId="4" fontId="32" fillId="2" borderId="23" xfId="0" applyNumberFormat="1" applyFont="1" applyFill="1" applyBorder="1" applyAlignment="1" applyProtection="1">
      <alignment vertical="center"/>
      <protection locked="0"/>
    </xf>
    <xf numFmtId="4" fontId="32" fillId="0" borderId="23" xfId="0" applyNumberFormat="1" applyFont="1" applyBorder="1" applyAlignment="1">
      <alignment vertical="center"/>
    </xf>
    <xf numFmtId="0" fontId="32" fillId="0" borderId="4" xfId="0" applyFont="1" applyBorder="1" applyAlignment="1">
      <alignment vertical="center"/>
    </xf>
    <xf numFmtId="0" fontId="32" fillId="2" borderId="15" xfId="0" applyFont="1" applyFill="1" applyBorder="1" applyAlignment="1" applyProtection="1">
      <alignment horizontal="left" vertical="center"/>
      <protection locked="0"/>
    </xf>
    <xf numFmtId="0" fontId="32" fillId="0" borderId="0" xfId="0" applyFont="1" applyAlignment="1">
      <alignment horizontal="center" vertical="center"/>
    </xf>
    <xf numFmtId="166" fontId="1" fillId="0" borderId="0" xfId="0" applyNumberFormat="1" applyFont="1" applyAlignment="1">
      <alignment vertical="center"/>
    </xf>
    <xf numFmtId="166" fontId="1" fillId="0" borderId="16" xfId="0" applyNumberFormat="1" applyFont="1" applyBorder="1" applyAlignment="1">
      <alignment vertical="center"/>
    </xf>
    <xf numFmtId="4" fontId="0" fillId="0" borderId="0" xfId="0" applyNumberFormat="1" applyAlignment="1">
      <alignment vertical="center"/>
    </xf>
    <xf numFmtId="0" fontId="8" fillId="0" borderId="4" xfId="0" applyFont="1" applyBorder="1"/>
    <xf numFmtId="0" fontId="8" fillId="0" borderId="0" xfId="0" applyFont="1" applyAlignment="1">
      <alignment horizontal="left"/>
    </xf>
    <xf numFmtId="0" fontId="6" fillId="0" borderId="0" xfId="0" applyFont="1" applyAlignment="1">
      <alignment horizontal="left"/>
    </xf>
    <xf numFmtId="0" fontId="8" fillId="0" borderId="0" xfId="0" applyFont="1" applyProtection="1">
      <protection locked="0"/>
    </xf>
    <xf numFmtId="4" fontId="6" fillId="0" borderId="0" xfId="0" applyNumberFormat="1" applyFont="1"/>
    <xf numFmtId="0" fontId="8" fillId="0" borderId="15" xfId="0" applyFont="1" applyBorder="1"/>
    <xf numFmtId="166" fontId="8" fillId="0" borderId="0" xfId="0" applyNumberFormat="1" applyFont="1"/>
    <xf numFmtId="166" fontId="8" fillId="0" borderId="16" xfId="0" applyNumberFormat="1" applyFont="1" applyBorder="1"/>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lignment horizontal="left"/>
    </xf>
    <xf numFmtId="4" fontId="7" fillId="0" borderId="0" xfId="0" applyNumberFormat="1" applyFont="1"/>
    <xf numFmtId="0" fontId="0" fillId="0" borderId="23" xfId="0" applyBorder="1" applyAlignment="1">
      <alignment horizontal="center" vertical="center"/>
    </xf>
    <xf numFmtId="49" fontId="0" fillId="0" borderId="23" xfId="0" applyNumberFormat="1" applyBorder="1" applyAlignment="1">
      <alignment horizontal="left" vertical="center" wrapText="1"/>
    </xf>
    <xf numFmtId="0" fontId="0" fillId="0" borderId="23" xfId="0" applyBorder="1" applyAlignment="1">
      <alignment horizontal="left" vertical="center" wrapText="1"/>
    </xf>
    <xf numFmtId="0" fontId="0" fillId="0" borderId="23" xfId="0" applyBorder="1" applyAlignment="1">
      <alignment horizontal="center" vertical="center" wrapText="1"/>
    </xf>
    <xf numFmtId="167" fontId="0" fillId="0" borderId="23" xfId="0" applyNumberFormat="1" applyBorder="1" applyAlignment="1">
      <alignment vertical="center"/>
    </xf>
    <xf numFmtId="4" fontId="0" fillId="2" borderId="23" xfId="0" applyNumberFormat="1" applyFill="1" applyBorder="1" applyAlignment="1" applyProtection="1">
      <alignment vertical="center"/>
      <protection locked="0"/>
    </xf>
    <xf numFmtId="4" fontId="0" fillId="0" borderId="23" xfId="0" applyNumberFormat="1" applyBorder="1" applyAlignment="1">
      <alignment vertical="center"/>
    </xf>
    <xf numFmtId="0" fontId="1" fillId="2" borderId="15" xfId="0" applyFont="1" applyFill="1" applyBorder="1" applyAlignment="1" applyProtection="1">
      <alignment horizontal="left" vertical="center"/>
      <protection locked="0"/>
    </xf>
    <xf numFmtId="0" fontId="1" fillId="0" borderId="0" xfId="0" applyFont="1" applyAlignment="1">
      <alignment horizontal="center" vertical="center"/>
    </xf>
    <xf numFmtId="0" fontId="1" fillId="2" borderId="20" xfId="0" applyFont="1" applyFill="1" applyBorder="1" applyAlignment="1" applyProtection="1">
      <alignment horizontal="left" vertical="center"/>
      <protection locked="0"/>
    </xf>
    <xf numFmtId="0" fontId="1" fillId="0" borderId="21" xfId="0" applyFont="1" applyBorder="1" applyAlignment="1">
      <alignment horizontal="center" vertical="center"/>
    </xf>
    <xf numFmtId="0" fontId="0" fillId="0" borderId="21" xfId="0" applyBorder="1" applyAlignment="1">
      <alignment vertical="center"/>
    </xf>
    <xf numFmtId="166" fontId="1" fillId="0" borderId="21" xfId="0" applyNumberFormat="1" applyFont="1" applyBorder="1" applyAlignment="1">
      <alignment vertical="center"/>
    </xf>
    <xf numFmtId="166" fontId="1" fillId="0" borderId="22" xfId="0" applyNumberFormat="1" applyFont="1" applyBorder="1" applyAlignment="1">
      <alignment vertical="center"/>
    </xf>
    <xf numFmtId="0" fontId="33" fillId="0" borderId="0" xfId="0" applyFont="1" applyAlignment="1">
      <alignment horizontal="left" vertical="center"/>
    </xf>
    <xf numFmtId="0" fontId="34" fillId="0" borderId="0" xfId="0" applyFont="1" applyAlignment="1">
      <alignment vertical="center" wrapText="1"/>
    </xf>
    <xf numFmtId="0" fontId="0" fillId="0" borderId="15" xfId="0" applyBorder="1" applyAlignment="1">
      <alignment vertical="center"/>
    </xf>
    <xf numFmtId="0" fontId="32" fillId="5" borderId="23" xfId="0" applyFont="1" applyFill="1" applyBorder="1" applyAlignment="1">
      <alignment horizontal="center" vertical="center"/>
    </xf>
    <xf numFmtId="0" fontId="32" fillId="6" borderId="23" xfId="0" applyFont="1" applyFill="1" applyBorder="1" applyAlignment="1">
      <alignment horizontal="center" vertical="center"/>
    </xf>
    <xf numFmtId="0" fontId="9" fillId="0" borderId="4"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0" fontId="9" fillId="0" borderId="0" xfId="0" applyFont="1" applyAlignment="1" applyProtection="1">
      <alignment vertical="center"/>
      <protection locked="0"/>
    </xf>
    <xf numFmtId="0" fontId="9" fillId="0" borderId="15" xfId="0" applyFont="1" applyBorder="1" applyAlignment="1">
      <alignment vertical="center"/>
    </xf>
    <xf numFmtId="0" fontId="9" fillId="0" borderId="16" xfId="0" applyFont="1" applyBorder="1" applyAlignment="1">
      <alignment vertical="center"/>
    </xf>
    <xf numFmtId="0" fontId="10" fillId="0" borderId="4"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5" xfId="0" applyFont="1" applyBorder="1" applyAlignment="1">
      <alignment vertical="center"/>
    </xf>
    <xf numFmtId="0" fontId="10" fillId="0" borderId="16" xfId="0" applyFont="1" applyBorder="1" applyAlignment="1">
      <alignment vertical="center"/>
    </xf>
    <xf numFmtId="0" fontId="0" fillId="0" borderId="20" xfId="0" applyBorder="1" applyAlignment="1">
      <alignment vertical="center"/>
    </xf>
    <xf numFmtId="0" fontId="0" fillId="0" borderId="22" xfId="0" applyBorder="1" applyAlignment="1">
      <alignment vertical="center"/>
    </xf>
    <xf numFmtId="0" fontId="11" fillId="0" borderId="4"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0" xfId="0" applyFont="1" applyAlignment="1" applyProtection="1">
      <alignment vertical="center"/>
      <protection locked="0"/>
    </xf>
    <xf numFmtId="0" fontId="11" fillId="0" borderId="15" xfId="0" applyFont="1" applyBorder="1" applyAlignment="1">
      <alignment vertical="center"/>
    </xf>
    <xf numFmtId="0" fontId="11" fillId="0" borderId="16" xfId="0" applyFont="1" applyBorder="1" applyAlignment="1">
      <alignment vertical="center"/>
    </xf>
    <xf numFmtId="0" fontId="32" fillId="2" borderId="20" xfId="0" applyFont="1" applyFill="1" applyBorder="1" applyAlignment="1" applyProtection="1">
      <alignment horizontal="left" vertical="center"/>
      <protection locked="0"/>
    </xf>
    <xf numFmtId="0" fontId="32" fillId="0" borderId="21" xfId="0" applyFont="1" applyBorder="1" applyAlignment="1">
      <alignment horizontal="center" vertical="center"/>
    </xf>
    <xf numFmtId="0" fontId="0" fillId="0" borderId="0" xfId="0" applyAlignment="1">
      <alignment horizontal="left" vertical="top"/>
    </xf>
    <xf numFmtId="0" fontId="1" fillId="0" borderId="0" xfId="0" applyFont="1" applyAlignment="1" applyProtection="1">
      <alignment horizontal="left" vertical="top"/>
      <protection locked="0"/>
    </xf>
    <xf numFmtId="0" fontId="10" fillId="0" borderId="20" xfId="0" applyFont="1" applyBorder="1" applyAlignment="1">
      <alignment vertical="center"/>
    </xf>
    <xf numFmtId="0" fontId="10" fillId="0" borderId="21" xfId="0" applyFont="1" applyBorder="1" applyAlignment="1">
      <alignment vertical="center"/>
    </xf>
    <xf numFmtId="0" fontId="10" fillId="0" borderId="22" xfId="0" applyFont="1" applyBorder="1" applyAlignment="1">
      <alignment vertical="center"/>
    </xf>
    <xf numFmtId="0" fontId="11" fillId="0" borderId="20" xfId="0" applyFont="1" applyBorder="1" applyAlignment="1">
      <alignment vertical="center"/>
    </xf>
    <xf numFmtId="0" fontId="11" fillId="0" borderId="21" xfId="0" applyFont="1" applyBorder="1" applyAlignment="1">
      <alignment vertical="center"/>
    </xf>
    <xf numFmtId="0" fontId="11" fillId="0" borderId="22" xfId="0" applyFont="1" applyBorder="1" applyAlignment="1">
      <alignment vertical="center"/>
    </xf>
    <xf numFmtId="0" fontId="0" fillId="0" borderId="0" xfId="0" applyAlignment="1">
      <alignment vertical="top"/>
    </xf>
    <xf numFmtId="0" fontId="35" fillId="0" borderId="24" xfId="0" applyFont="1" applyBorder="1" applyAlignment="1">
      <alignment vertical="center" wrapText="1"/>
    </xf>
    <xf numFmtId="0" fontId="35" fillId="0" borderId="25" xfId="0" applyFont="1" applyBorder="1" applyAlignment="1">
      <alignment vertical="center" wrapText="1"/>
    </xf>
    <xf numFmtId="0" fontId="35" fillId="0" borderId="26" xfId="0" applyFont="1" applyBorder="1" applyAlignment="1">
      <alignment vertical="center" wrapText="1"/>
    </xf>
    <xf numFmtId="0" fontId="35" fillId="0" borderId="27" xfId="0" applyFont="1" applyBorder="1" applyAlignment="1">
      <alignment horizontal="center" vertical="center" wrapText="1"/>
    </xf>
    <xf numFmtId="0" fontId="35" fillId="0" borderId="28" xfId="0" applyFont="1" applyBorder="1" applyAlignment="1">
      <alignment horizontal="center" vertical="center" wrapText="1"/>
    </xf>
    <xf numFmtId="0" fontId="35" fillId="0" borderId="27" xfId="0" applyFont="1" applyBorder="1" applyAlignment="1">
      <alignment vertical="center" wrapText="1"/>
    </xf>
    <xf numFmtId="0" fontId="35" fillId="0" borderId="28" xfId="0" applyFont="1" applyBorder="1" applyAlignment="1">
      <alignment vertical="center" wrapText="1"/>
    </xf>
    <xf numFmtId="0" fontId="37" fillId="0" borderId="1" xfId="0" applyFont="1" applyBorder="1" applyAlignment="1">
      <alignment horizontal="left" vertical="center" wrapText="1"/>
    </xf>
    <xf numFmtId="0" fontId="38" fillId="0" borderId="1" xfId="0" applyFont="1" applyBorder="1" applyAlignment="1">
      <alignment horizontal="left" vertical="center" wrapText="1"/>
    </xf>
    <xf numFmtId="0" fontId="38" fillId="0" borderId="27" xfId="0" applyFont="1" applyBorder="1" applyAlignment="1">
      <alignment vertical="center" wrapText="1"/>
    </xf>
    <xf numFmtId="0" fontId="38" fillId="0" borderId="1" xfId="0" applyFont="1" applyBorder="1" applyAlignment="1">
      <alignment vertical="center" wrapText="1"/>
    </xf>
    <xf numFmtId="0" fontId="38" fillId="0" borderId="1" xfId="0" applyFont="1" applyBorder="1" applyAlignment="1">
      <alignment horizontal="left" vertical="center"/>
    </xf>
    <xf numFmtId="0" fontId="38" fillId="0" borderId="1" xfId="0" applyFont="1" applyBorder="1" applyAlignment="1">
      <alignment vertical="center"/>
    </xf>
    <xf numFmtId="49" fontId="38" fillId="0" borderId="1" xfId="0" applyNumberFormat="1" applyFont="1" applyBorder="1" applyAlignment="1">
      <alignment vertical="center" wrapText="1"/>
    </xf>
    <xf numFmtId="0" fontId="35" fillId="0" borderId="30" xfId="0" applyFont="1" applyBorder="1" applyAlignment="1">
      <alignment vertical="center" wrapText="1"/>
    </xf>
    <xf numFmtId="0" fontId="39" fillId="0" borderId="29" xfId="0" applyFont="1" applyBorder="1" applyAlignment="1">
      <alignment vertical="center" wrapText="1"/>
    </xf>
    <xf numFmtId="0" fontId="35" fillId="0" borderId="31" xfId="0" applyFont="1" applyBorder="1" applyAlignment="1">
      <alignment vertical="center" wrapText="1"/>
    </xf>
    <xf numFmtId="0" fontId="35" fillId="0" borderId="1" xfId="0" applyFont="1" applyBorder="1" applyAlignment="1">
      <alignment vertical="top"/>
    </xf>
    <xf numFmtId="0" fontId="35" fillId="0" borderId="0" xfId="0" applyFont="1" applyAlignment="1">
      <alignment vertical="top"/>
    </xf>
    <xf numFmtId="0" fontId="35" fillId="0" borderId="24" xfId="0" applyFont="1" applyBorder="1" applyAlignment="1">
      <alignment horizontal="left" vertical="center"/>
    </xf>
    <xf numFmtId="0" fontId="35" fillId="0" borderId="25" xfId="0" applyFont="1" applyBorder="1" applyAlignment="1">
      <alignment horizontal="left" vertical="center"/>
    </xf>
    <xf numFmtId="0" fontId="35" fillId="0" borderId="26" xfId="0" applyFont="1" applyBorder="1" applyAlignment="1">
      <alignment horizontal="left" vertical="center"/>
    </xf>
    <xf numFmtId="0" fontId="35" fillId="0" borderId="27" xfId="0" applyFont="1" applyBorder="1" applyAlignment="1">
      <alignment horizontal="left" vertical="center"/>
    </xf>
    <xf numFmtId="0" fontId="35" fillId="0" borderId="28" xfId="0" applyFont="1" applyBorder="1" applyAlignment="1">
      <alignment horizontal="left" vertical="center"/>
    </xf>
    <xf numFmtId="0" fontId="37" fillId="0" borderId="1" xfId="0" applyFont="1" applyBorder="1" applyAlignment="1">
      <alignment horizontal="left" vertical="center"/>
    </xf>
    <xf numFmtId="0" fontId="40" fillId="0" borderId="0" xfId="0" applyFont="1" applyAlignment="1">
      <alignment horizontal="left" vertical="center"/>
    </xf>
    <xf numFmtId="0" fontId="37" fillId="0" borderId="29" xfId="0" applyFont="1" applyBorder="1" applyAlignment="1">
      <alignment horizontal="left" vertical="center"/>
    </xf>
    <xf numFmtId="0" fontId="37" fillId="0" borderId="29" xfId="0" applyFont="1" applyBorder="1" applyAlignment="1">
      <alignment horizontal="center" vertical="center"/>
    </xf>
    <xf numFmtId="0" fontId="40" fillId="0" borderId="29" xfId="0" applyFont="1" applyBorder="1" applyAlignment="1">
      <alignment horizontal="left" vertical="center"/>
    </xf>
    <xf numFmtId="0" fontId="41" fillId="0" borderId="1" xfId="0" applyFont="1" applyBorder="1" applyAlignment="1">
      <alignment horizontal="left" vertical="center"/>
    </xf>
    <xf numFmtId="0" fontId="38" fillId="0" borderId="0" xfId="0" applyFont="1" applyAlignment="1">
      <alignment horizontal="left" vertical="center"/>
    </xf>
    <xf numFmtId="0" fontId="38" fillId="0" borderId="1" xfId="0" applyFont="1" applyBorder="1" applyAlignment="1">
      <alignment horizontal="center" vertical="center"/>
    </xf>
    <xf numFmtId="0" fontId="38" fillId="0" borderId="27" xfId="0" applyFont="1" applyBorder="1" applyAlignment="1">
      <alignment horizontal="left" vertical="center"/>
    </xf>
    <xf numFmtId="0" fontId="35" fillId="0" borderId="30" xfId="0" applyFont="1" applyBorder="1" applyAlignment="1">
      <alignment horizontal="left" vertical="center"/>
    </xf>
    <xf numFmtId="0" fontId="39" fillId="0" borderId="29" xfId="0" applyFont="1" applyBorder="1" applyAlignment="1">
      <alignment horizontal="left" vertical="center"/>
    </xf>
    <xf numFmtId="0" fontId="35" fillId="0" borderId="31" xfId="0" applyFont="1" applyBorder="1" applyAlignment="1">
      <alignment horizontal="left" vertical="center"/>
    </xf>
    <xf numFmtId="0" fontId="35" fillId="0" borderId="1" xfId="0" applyFont="1" applyBorder="1" applyAlignment="1">
      <alignment horizontal="left" vertical="center"/>
    </xf>
    <xf numFmtId="0" fontId="39" fillId="0" borderId="1" xfId="0" applyFont="1" applyBorder="1" applyAlignment="1">
      <alignment horizontal="left" vertical="center"/>
    </xf>
    <xf numFmtId="0" fontId="40" fillId="0" borderId="1" xfId="0" applyFont="1" applyBorder="1" applyAlignment="1">
      <alignment horizontal="left" vertical="center"/>
    </xf>
    <xf numFmtId="0" fontId="38" fillId="0" borderId="29" xfId="0" applyFont="1" applyBorder="1" applyAlignment="1">
      <alignment horizontal="left" vertical="center"/>
    </xf>
    <xf numFmtId="0" fontId="35" fillId="0" borderId="1" xfId="0" applyFont="1" applyBorder="1" applyAlignment="1">
      <alignment horizontal="left" vertical="center" wrapText="1"/>
    </xf>
    <xf numFmtId="0" fontId="38" fillId="0" borderId="1" xfId="0" applyFont="1" applyBorder="1" applyAlignment="1">
      <alignment horizontal="center" vertical="center" wrapText="1"/>
    </xf>
    <xf numFmtId="0" fontId="35" fillId="0" borderId="24" xfId="0" applyFont="1" applyBorder="1" applyAlignment="1">
      <alignment horizontal="left" vertical="center" wrapText="1"/>
    </xf>
    <xf numFmtId="0" fontId="35" fillId="0" borderId="25" xfId="0" applyFont="1" applyBorder="1" applyAlignment="1">
      <alignment horizontal="left" vertical="center" wrapText="1"/>
    </xf>
    <xf numFmtId="0" fontId="35" fillId="0" borderId="26" xfId="0" applyFont="1" applyBorder="1" applyAlignment="1">
      <alignment horizontal="left" vertical="center" wrapText="1"/>
    </xf>
    <xf numFmtId="0" fontId="35" fillId="0" borderId="27" xfId="0" applyFont="1" applyBorder="1" applyAlignment="1">
      <alignment horizontal="left" vertical="center" wrapText="1"/>
    </xf>
    <xf numFmtId="0" fontId="35" fillId="0" borderId="28" xfId="0" applyFont="1" applyBorder="1" applyAlignment="1">
      <alignment horizontal="left" vertical="center" wrapText="1"/>
    </xf>
    <xf numFmtId="0" fontId="40" fillId="0" borderId="27" xfId="0" applyFont="1" applyBorder="1" applyAlignment="1">
      <alignment horizontal="left" vertical="center" wrapText="1"/>
    </xf>
    <xf numFmtId="0" fontId="40" fillId="0" borderId="28" xfId="0" applyFont="1" applyBorder="1" applyAlignment="1">
      <alignment horizontal="left" vertical="center" wrapText="1"/>
    </xf>
    <xf numFmtId="0" fontId="38" fillId="0" borderId="27" xfId="0" applyFont="1" applyBorder="1" applyAlignment="1">
      <alignment horizontal="left" vertical="center" wrapText="1"/>
    </xf>
    <xf numFmtId="0" fontId="38" fillId="0" borderId="28" xfId="0" applyFont="1" applyBorder="1" applyAlignment="1">
      <alignment horizontal="left" vertical="center" wrapText="1"/>
    </xf>
    <xf numFmtId="0" fontId="38" fillId="0" borderId="28" xfId="0" applyFont="1" applyBorder="1" applyAlignment="1">
      <alignment horizontal="left" vertical="center"/>
    </xf>
    <xf numFmtId="0" fontId="38" fillId="0" borderId="30" xfId="0" applyFont="1" applyBorder="1" applyAlignment="1">
      <alignment horizontal="left" vertical="center" wrapText="1"/>
    </xf>
    <xf numFmtId="0" fontId="38" fillId="0" borderId="29" xfId="0" applyFont="1" applyBorder="1" applyAlignment="1">
      <alignment horizontal="left" vertical="center" wrapText="1"/>
    </xf>
    <xf numFmtId="0" fontId="38" fillId="0" borderId="31" xfId="0" applyFont="1" applyBorder="1" applyAlignment="1">
      <alignment horizontal="left" vertical="center" wrapText="1"/>
    </xf>
    <xf numFmtId="0" fontId="38" fillId="0" borderId="1" xfId="0" applyFont="1" applyBorder="1" applyAlignment="1">
      <alignment horizontal="left" vertical="top"/>
    </xf>
    <xf numFmtId="0" fontId="38" fillId="0" borderId="1" xfId="0" applyFont="1" applyBorder="1" applyAlignment="1">
      <alignment horizontal="center" vertical="top"/>
    </xf>
    <xf numFmtId="0" fontId="38" fillId="0" borderId="30" xfId="0" applyFont="1" applyBorder="1" applyAlignment="1">
      <alignment horizontal="left" vertical="center"/>
    </xf>
    <xf numFmtId="0" fontId="38" fillId="0" borderId="31" xfId="0" applyFont="1" applyBorder="1" applyAlignment="1">
      <alignment horizontal="left" vertical="center"/>
    </xf>
    <xf numFmtId="0" fontId="40" fillId="0" borderId="0" xfId="0" applyFont="1" applyAlignment="1">
      <alignment vertical="center"/>
    </xf>
    <xf numFmtId="0" fontId="37" fillId="0" borderId="1" xfId="0" applyFont="1" applyBorder="1" applyAlignment="1">
      <alignment vertical="center"/>
    </xf>
    <xf numFmtId="0" fontId="40" fillId="0" borderId="29" xfId="0" applyFont="1" applyBorder="1" applyAlignment="1">
      <alignment vertical="center"/>
    </xf>
    <xf numFmtId="0" fontId="37" fillId="0" borderId="29" xfId="0" applyFont="1" applyBorder="1" applyAlignment="1">
      <alignment vertical="center"/>
    </xf>
    <xf numFmtId="0" fontId="0" fillId="0" borderId="1" xfId="0" applyBorder="1" applyAlignment="1">
      <alignment vertical="top"/>
    </xf>
    <xf numFmtId="49" fontId="38" fillId="0" borderId="1" xfId="0" applyNumberFormat="1" applyFont="1" applyBorder="1" applyAlignment="1">
      <alignment horizontal="left" vertical="center"/>
    </xf>
    <xf numFmtId="0" fontId="0" fillId="0" borderId="29" xfId="0" applyBorder="1" applyAlignment="1">
      <alignment vertical="top"/>
    </xf>
    <xf numFmtId="0" fontId="37" fillId="0" borderId="29" xfId="0" applyFont="1" applyBorder="1" applyAlignment="1">
      <alignment horizontal="left"/>
    </xf>
    <xf numFmtId="0" fontId="40" fillId="0" borderId="29" xfId="0" applyFont="1" applyBorder="1"/>
    <xf numFmtId="0" fontId="35" fillId="0" borderId="27" xfId="0" applyFont="1" applyBorder="1" applyAlignment="1">
      <alignment vertical="top"/>
    </xf>
    <xf numFmtId="0" fontId="35" fillId="0" borderId="28" xfId="0" applyFont="1" applyBorder="1" applyAlignment="1">
      <alignment vertical="top"/>
    </xf>
    <xf numFmtId="0" fontId="35" fillId="0" borderId="1" xfId="0" applyFont="1" applyBorder="1" applyAlignment="1">
      <alignment horizontal="center" vertical="center"/>
    </xf>
    <xf numFmtId="0" fontId="35" fillId="0" borderId="1" xfId="0" applyFont="1" applyBorder="1" applyAlignment="1">
      <alignment horizontal="left" vertical="top"/>
    </xf>
    <xf numFmtId="0" fontId="35" fillId="0" borderId="30" xfId="0" applyFont="1" applyBorder="1" applyAlignment="1">
      <alignment vertical="top"/>
    </xf>
    <xf numFmtId="0" fontId="35" fillId="0" borderId="29" xfId="0" applyFont="1" applyBorder="1" applyAlignment="1">
      <alignment vertical="top"/>
    </xf>
    <xf numFmtId="0" fontId="35" fillId="0" borderId="31" xfId="0" applyFont="1" applyBorder="1" applyAlignment="1">
      <alignment vertical="top"/>
    </xf>
    <xf numFmtId="4" fontId="32" fillId="2" borderId="23" xfId="0" applyNumberFormat="1" applyFont="1" applyFill="1" applyBorder="1" applyAlignment="1">
      <alignment vertical="center"/>
    </xf>
    <xf numFmtId="4" fontId="26" fillId="0" borderId="0" xfId="0" applyNumberFormat="1" applyFont="1" applyAlignment="1">
      <alignment horizontal="right" vertical="center"/>
    </xf>
    <xf numFmtId="0" fontId="26" fillId="0" borderId="0" xfId="0" applyFont="1" applyAlignment="1">
      <alignment vertical="center"/>
    </xf>
    <xf numFmtId="4" fontId="7" fillId="0" borderId="0" xfId="0" applyNumberFormat="1" applyFont="1" applyAlignment="1">
      <alignment vertical="center"/>
    </xf>
    <xf numFmtId="0" fontId="7" fillId="0" borderId="0" xfId="0" applyFont="1" applyAlignment="1">
      <alignment vertical="center"/>
    </xf>
    <xf numFmtId="4" fontId="26" fillId="0" borderId="0" xfId="0" applyNumberFormat="1" applyFont="1" applyAlignment="1">
      <alignment vertical="center"/>
    </xf>
    <xf numFmtId="0" fontId="28" fillId="0" borderId="0" xfId="0" applyFont="1" applyAlignment="1">
      <alignment horizontal="left" vertical="center" wrapText="1"/>
    </xf>
    <xf numFmtId="0" fontId="25" fillId="0" borderId="0" xfId="0" applyFont="1" applyAlignment="1">
      <alignment horizontal="left" vertical="center" wrapText="1"/>
    </xf>
    <xf numFmtId="4" fontId="22" fillId="0" borderId="0" xfId="0" applyNumberFormat="1" applyFont="1" applyAlignment="1">
      <alignment horizontal="right" vertical="center"/>
    </xf>
    <xf numFmtId="4" fontId="22" fillId="0" borderId="0" xfId="0" applyNumberFormat="1" applyFont="1" applyAlignment="1">
      <alignment vertical="center"/>
    </xf>
    <xf numFmtId="0" fontId="20" fillId="4" borderId="7" xfId="0" applyFont="1" applyFill="1" applyBorder="1" applyAlignment="1">
      <alignment horizontal="center" vertical="center"/>
    </xf>
    <xf numFmtId="0" fontId="20" fillId="4" borderId="8" xfId="0" applyFont="1" applyFill="1" applyBorder="1" applyAlignment="1">
      <alignment horizontal="left" vertical="center"/>
    </xf>
    <xf numFmtId="0" fontId="20" fillId="4" borderId="8" xfId="0" applyFont="1" applyFill="1" applyBorder="1" applyAlignment="1">
      <alignment horizontal="center" vertical="center"/>
    </xf>
    <xf numFmtId="0" fontId="0" fillId="0" borderId="0" xfId="0"/>
    <xf numFmtId="0" fontId="19" fillId="0" borderId="12" xfId="0" applyFont="1" applyBorder="1" applyAlignment="1">
      <alignment horizontal="center" vertical="center"/>
    </xf>
    <xf numFmtId="0" fontId="19" fillId="0" borderId="13" xfId="0" applyFont="1" applyBorder="1" applyAlignment="1">
      <alignment horizontal="left" vertical="center"/>
    </xf>
    <xf numFmtId="0" fontId="1" fillId="0" borderId="15" xfId="0" applyFont="1" applyBorder="1" applyAlignment="1">
      <alignment horizontal="left" vertical="center"/>
    </xf>
    <xf numFmtId="0" fontId="1" fillId="0" borderId="0" xfId="0" applyFont="1" applyAlignment="1">
      <alignment horizontal="left" vertical="center"/>
    </xf>
    <xf numFmtId="0" fontId="0" fillId="0" borderId="0" xfId="0" applyAlignment="1">
      <alignment vertical="center" wrapText="1"/>
    </xf>
    <xf numFmtId="0" fontId="0" fillId="0" borderId="0" xfId="0" applyAlignment="1">
      <alignment vertical="center"/>
    </xf>
    <xf numFmtId="0" fontId="2" fillId="0" borderId="0" xfId="0" applyFont="1" applyAlignment="1">
      <alignment horizontal="left" vertical="center" wrapText="1"/>
    </xf>
    <xf numFmtId="0" fontId="2" fillId="0" borderId="0" xfId="0" applyFont="1" applyAlignment="1">
      <alignment vertical="center"/>
    </xf>
    <xf numFmtId="165" fontId="0" fillId="0" borderId="0" xfId="0" applyNumberFormat="1" applyAlignment="1">
      <alignment horizontal="left" vertical="center"/>
    </xf>
    <xf numFmtId="0" fontId="20" fillId="4" borderId="8" xfId="0" applyFont="1" applyFill="1" applyBorder="1" applyAlignment="1">
      <alignment horizontal="right" vertical="center"/>
    </xf>
    <xf numFmtId="0" fontId="16" fillId="0" borderId="0" xfId="0" applyFont="1" applyAlignment="1">
      <alignment horizontal="left" vertical="top" wrapText="1"/>
    </xf>
    <xf numFmtId="0" fontId="16" fillId="0" borderId="0" xfId="0" applyFont="1" applyAlignment="1">
      <alignment horizontal="left" vertical="center"/>
    </xf>
    <xf numFmtId="4" fontId="17" fillId="0" borderId="6" xfId="0" applyNumberFormat="1" applyFont="1" applyBorder="1" applyAlignment="1">
      <alignment vertical="center"/>
    </xf>
    <xf numFmtId="0" fontId="0" fillId="0" borderId="6" xfId="0" applyBorder="1" applyAlignment="1">
      <alignment vertical="center"/>
    </xf>
    <xf numFmtId="4" fontId="16" fillId="0" borderId="0" xfId="0" applyNumberFormat="1" applyFont="1" applyAlignment="1">
      <alignment vertical="center"/>
    </xf>
    <xf numFmtId="0" fontId="1" fillId="0" borderId="0" xfId="0" applyFont="1" applyAlignment="1">
      <alignment vertical="center"/>
    </xf>
    <xf numFmtId="0" fontId="0" fillId="0" borderId="0" xfId="0" applyAlignment="1">
      <alignment horizontal="left" vertical="center"/>
    </xf>
    <xf numFmtId="0" fontId="2" fillId="0" borderId="0" xfId="0" applyFont="1" applyAlignment="1">
      <alignment horizontal="left" vertical="top" wrapText="1"/>
    </xf>
    <xf numFmtId="49" fontId="0" fillId="2" borderId="0" xfId="0" applyNumberFormat="1" applyFill="1" applyAlignment="1" applyProtection="1">
      <alignment horizontal="left" vertical="center"/>
      <protection locked="0"/>
    </xf>
    <xf numFmtId="0" fontId="0" fillId="0" borderId="0" xfId="0" applyAlignment="1">
      <alignment horizontal="left" vertical="center" wrapText="1"/>
    </xf>
    <xf numFmtId="0" fontId="1" fillId="0" borderId="0" xfId="0" applyFont="1" applyAlignment="1">
      <alignment horizontal="right" vertical="center"/>
    </xf>
    <xf numFmtId="164" fontId="1" fillId="0" borderId="0" xfId="0" applyNumberFormat="1" applyFont="1" applyAlignment="1">
      <alignment horizontal="right" vertical="center"/>
    </xf>
    <xf numFmtId="0" fontId="3" fillId="3" borderId="8" xfId="0" applyFont="1" applyFill="1" applyBorder="1" applyAlignment="1">
      <alignment horizontal="left" vertical="center"/>
    </xf>
    <xf numFmtId="0" fontId="0" fillId="3" borderId="8" xfId="0" applyFill="1" applyBorder="1" applyAlignment="1">
      <alignment vertical="center"/>
    </xf>
    <xf numFmtId="4" fontId="3" fillId="3" borderId="8" xfId="0" applyNumberFormat="1" applyFont="1" applyFill="1" applyBorder="1" applyAlignment="1">
      <alignment vertical="center"/>
    </xf>
    <xf numFmtId="0" fontId="0" fillId="3" borderId="9" xfId="0" applyFill="1" applyBorder="1" applyAlignment="1">
      <alignment vertical="center"/>
    </xf>
    <xf numFmtId="0" fontId="1" fillId="0" borderId="0" xfId="0" applyFont="1" applyAlignment="1">
      <alignment horizontal="left" vertical="center" wrapText="1"/>
    </xf>
    <xf numFmtId="0" fontId="0" fillId="2" borderId="0" xfId="0" applyFill="1" applyAlignment="1" applyProtection="1">
      <alignment horizontal="left" vertical="center"/>
      <protection locked="0"/>
    </xf>
    <xf numFmtId="0" fontId="38" fillId="0" borderId="1" xfId="0" applyFont="1" applyBorder="1" applyAlignment="1">
      <alignment horizontal="left" vertical="center" wrapText="1"/>
    </xf>
    <xf numFmtId="0" fontId="36" fillId="0" borderId="1" xfId="0" applyFont="1" applyBorder="1" applyAlignment="1">
      <alignment horizontal="center" vertical="center"/>
    </xf>
    <xf numFmtId="49" fontId="38" fillId="0" borderId="1" xfId="0" applyNumberFormat="1" applyFont="1" applyBorder="1" applyAlignment="1">
      <alignment horizontal="left" vertical="center" wrapText="1"/>
    </xf>
    <xf numFmtId="0" fontId="37" fillId="0" borderId="29" xfId="0" applyFont="1" applyBorder="1" applyAlignment="1">
      <alignment horizontal="left" wrapText="1"/>
    </xf>
    <xf numFmtId="0" fontId="36" fillId="0" borderId="1" xfId="0" applyFont="1" applyBorder="1" applyAlignment="1">
      <alignment horizontal="center" vertical="center" wrapText="1"/>
    </xf>
    <xf numFmtId="0" fontId="38" fillId="0" borderId="1" xfId="0" applyFont="1" applyBorder="1" applyAlignment="1">
      <alignment horizontal="left" vertical="top"/>
    </xf>
    <xf numFmtId="0" fontId="38" fillId="0" borderId="1" xfId="0" applyFont="1" applyBorder="1" applyAlignment="1">
      <alignment horizontal="left" vertical="center"/>
    </xf>
    <xf numFmtId="0" fontId="37" fillId="0" borderId="29" xfId="0" applyFont="1" applyBorder="1" applyAlignment="1">
      <alignment horizontal="left"/>
    </xf>
    <xf numFmtId="49" fontId="0" fillId="0" borderId="0" xfId="0" applyNumberFormat="1" applyAlignment="1" applyProtection="1">
      <alignment horizontal="left" vertical="center"/>
      <protection locked="0"/>
    </xf>
    <xf numFmtId="0" fontId="0" fillId="2" borderId="0" xfId="0" applyFill="1" applyAlignment="1" applyProtection="1">
      <alignment horizontal="left" vertical="center"/>
    </xf>
    <xf numFmtId="0" fontId="0" fillId="0" borderId="0" xfId="0" applyAlignment="1" applyProtection="1">
      <alignment horizontal="left" vertical="center"/>
    </xf>
    <xf numFmtId="167" fontId="0" fillId="0" borderId="23" xfId="0" applyNumberFormat="1" applyBorder="1" applyAlignment="1" applyProtection="1">
      <alignment vertical="center"/>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6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7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8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9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A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B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C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D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E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F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6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7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8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9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A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B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C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D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E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1F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2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2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2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2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2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107"/>
  <sheetViews>
    <sheetView showGridLines="0" topLeftCell="A4" workbookViewId="0">
      <selection activeCell="E14" sqref="E14:AJ14"/>
    </sheetView>
  </sheetViews>
  <sheetFormatPr defaultRowHeight="11.2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49" width="21.6640625" hidden="1" customWidth="1"/>
    <col min="50" max="51" width="25" hidden="1" customWidth="1"/>
    <col min="52" max="52" width="21.6640625" hidden="1" customWidth="1"/>
    <col min="53" max="53" width="19.1640625" hidden="1" customWidth="1"/>
    <col min="54" max="54" width="25" hidden="1" customWidth="1"/>
    <col min="55" max="55" width="21.6640625" hidden="1" customWidth="1"/>
    <col min="56" max="56" width="19.1640625" hidden="1" customWidth="1"/>
    <col min="57" max="57" width="66.5" customWidth="1"/>
    <col min="71" max="91" width="9.33203125" hidden="1"/>
  </cols>
  <sheetData>
    <row r="1" spans="1:74">
      <c r="A1" s="16" t="s">
        <v>0</v>
      </c>
      <c r="AZ1" s="16" t="s">
        <v>1</v>
      </c>
      <c r="BA1" s="16" t="s">
        <v>2</v>
      </c>
      <c r="BB1" s="16" t="s">
        <v>3</v>
      </c>
      <c r="BT1" s="16" t="s">
        <v>4</v>
      </c>
      <c r="BU1" s="16" t="s">
        <v>4</v>
      </c>
      <c r="BV1" s="16" t="s">
        <v>5</v>
      </c>
    </row>
    <row r="2" spans="1:74" ht="36.950000000000003" customHeight="1">
      <c r="AR2" s="297"/>
      <c r="AS2" s="297"/>
      <c r="AT2" s="297"/>
      <c r="AU2" s="297"/>
      <c r="AV2" s="297"/>
      <c r="AW2" s="297"/>
      <c r="AX2" s="297"/>
      <c r="AY2" s="297"/>
      <c r="AZ2" s="297"/>
      <c r="BA2" s="297"/>
      <c r="BB2" s="297"/>
      <c r="BC2" s="297"/>
      <c r="BD2" s="297"/>
      <c r="BE2" s="297"/>
      <c r="BS2" s="17" t="s">
        <v>6</v>
      </c>
      <c r="BT2" s="17" t="s">
        <v>7</v>
      </c>
    </row>
    <row r="3" spans="1:74" ht="6.95"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spans="1:74" ht="24.95" customHeight="1">
      <c r="B4" s="20"/>
      <c r="D4" s="21" t="s">
        <v>9</v>
      </c>
      <c r="AR4" s="20"/>
      <c r="AS4" s="22" t="s">
        <v>10</v>
      </c>
      <c r="BE4" s="23" t="s">
        <v>11</v>
      </c>
      <c r="BS4" s="17" t="s">
        <v>12</v>
      </c>
    </row>
    <row r="5" spans="1:74" ht="12" customHeight="1">
      <c r="B5" s="20"/>
      <c r="D5" s="24" t="s">
        <v>13</v>
      </c>
      <c r="K5" s="314" t="s">
        <v>14</v>
      </c>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R5" s="20"/>
      <c r="BE5" s="308" t="s">
        <v>15</v>
      </c>
      <c r="BS5" s="17" t="s">
        <v>6</v>
      </c>
    </row>
    <row r="6" spans="1:74" ht="36.950000000000003" customHeight="1">
      <c r="B6" s="20"/>
      <c r="D6" s="25" t="s">
        <v>16</v>
      </c>
      <c r="K6" s="315" t="s">
        <v>17</v>
      </c>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7"/>
      <c r="AK6" s="297"/>
      <c r="AL6" s="297"/>
      <c r="AM6" s="297"/>
      <c r="AN6" s="297"/>
      <c r="AO6" s="297"/>
      <c r="AR6" s="20"/>
      <c r="BE6" s="309"/>
      <c r="BS6" s="17" t="s">
        <v>6</v>
      </c>
    </row>
    <row r="7" spans="1:74" ht="12" customHeight="1">
      <c r="B7" s="20"/>
      <c r="D7" s="26" t="s">
        <v>18</v>
      </c>
      <c r="K7" s="17" t="s">
        <v>19</v>
      </c>
      <c r="AK7" s="26" t="s">
        <v>20</v>
      </c>
      <c r="AN7" s="17" t="s">
        <v>19</v>
      </c>
      <c r="AR7" s="20"/>
      <c r="BE7" s="309"/>
      <c r="BS7" s="17" t="s">
        <v>6</v>
      </c>
    </row>
    <row r="8" spans="1:74" ht="12" customHeight="1">
      <c r="B8" s="20"/>
      <c r="D8" s="26" t="s">
        <v>21</v>
      </c>
      <c r="K8" s="17" t="s">
        <v>22</v>
      </c>
      <c r="AK8" s="26" t="s">
        <v>23</v>
      </c>
      <c r="AN8" s="27" t="s">
        <v>24</v>
      </c>
      <c r="AR8" s="20"/>
      <c r="BE8" s="309"/>
      <c r="BS8" s="17" t="s">
        <v>6</v>
      </c>
    </row>
    <row r="9" spans="1:74" ht="14.45" customHeight="1">
      <c r="B9" s="20"/>
      <c r="AR9" s="20"/>
      <c r="BE9" s="309"/>
      <c r="BS9" s="17" t="s">
        <v>6</v>
      </c>
    </row>
    <row r="10" spans="1:74" ht="12" customHeight="1">
      <c r="B10" s="20"/>
      <c r="D10" s="26" t="s">
        <v>25</v>
      </c>
      <c r="AK10" s="26" t="s">
        <v>26</v>
      </c>
      <c r="AN10" s="17" t="s">
        <v>27</v>
      </c>
      <c r="AR10" s="20"/>
      <c r="BE10" s="309"/>
      <c r="BS10" s="17" t="s">
        <v>6</v>
      </c>
    </row>
    <row r="11" spans="1:74" ht="18.399999999999999" customHeight="1">
      <c r="B11" s="20"/>
      <c r="E11" s="17" t="s">
        <v>3860</v>
      </c>
      <c r="AK11" s="26" t="s">
        <v>28</v>
      </c>
      <c r="AN11" s="17" t="s">
        <v>29</v>
      </c>
      <c r="AR11" s="20"/>
      <c r="BE11" s="309"/>
      <c r="BS11" s="17" t="s">
        <v>6</v>
      </c>
    </row>
    <row r="12" spans="1:74" ht="6.95" customHeight="1">
      <c r="B12" s="20"/>
      <c r="AR12" s="20"/>
      <c r="BE12" s="309"/>
      <c r="BS12" s="17" t="s">
        <v>6</v>
      </c>
    </row>
    <row r="13" spans="1:74" ht="12" customHeight="1">
      <c r="B13" s="20"/>
      <c r="D13" s="26" t="s">
        <v>30</v>
      </c>
      <c r="AK13" s="26" t="s">
        <v>26</v>
      </c>
      <c r="AN13" s="28" t="s">
        <v>31</v>
      </c>
      <c r="AR13" s="20"/>
      <c r="BE13" s="309"/>
      <c r="BS13" s="17" t="s">
        <v>6</v>
      </c>
    </row>
    <row r="14" spans="1:74">
      <c r="B14" s="20"/>
      <c r="E14" s="316"/>
      <c r="F14" s="334"/>
      <c r="G14" s="334"/>
      <c r="H14" s="334"/>
      <c r="I14" s="334"/>
      <c r="J14" s="334"/>
      <c r="K14" s="334"/>
      <c r="L14" s="334"/>
      <c r="M14" s="334"/>
      <c r="N14" s="334"/>
      <c r="O14" s="334"/>
      <c r="P14" s="334"/>
      <c r="Q14" s="334"/>
      <c r="R14" s="334"/>
      <c r="S14" s="334"/>
      <c r="T14" s="334"/>
      <c r="U14" s="334"/>
      <c r="V14" s="334"/>
      <c r="W14" s="334"/>
      <c r="X14" s="334"/>
      <c r="Y14" s="334"/>
      <c r="Z14" s="334"/>
      <c r="AA14" s="334"/>
      <c r="AB14" s="334"/>
      <c r="AC14" s="334"/>
      <c r="AD14" s="334"/>
      <c r="AE14" s="334"/>
      <c r="AF14" s="334"/>
      <c r="AG14" s="334"/>
      <c r="AH14" s="334"/>
      <c r="AI14" s="334"/>
      <c r="AJ14" s="334"/>
      <c r="AK14" s="26" t="s">
        <v>28</v>
      </c>
      <c r="AN14" s="28" t="s">
        <v>31</v>
      </c>
      <c r="AR14" s="20"/>
      <c r="BE14" s="309"/>
      <c r="BS14" s="17" t="s">
        <v>6</v>
      </c>
    </row>
    <row r="15" spans="1:74" ht="6.95" customHeight="1">
      <c r="B15" s="20"/>
      <c r="AR15" s="20"/>
      <c r="BE15" s="309"/>
      <c r="BS15" s="17" t="s">
        <v>4</v>
      </c>
    </row>
    <row r="16" spans="1:74" ht="12" customHeight="1">
      <c r="B16" s="20"/>
      <c r="D16" s="26" t="s">
        <v>32</v>
      </c>
      <c r="AK16" s="26" t="s">
        <v>26</v>
      </c>
      <c r="AN16" s="17" t="s">
        <v>33</v>
      </c>
      <c r="AR16" s="20"/>
      <c r="BE16" s="309"/>
      <c r="BS16" s="17" t="s">
        <v>4</v>
      </c>
    </row>
    <row r="17" spans="2:71" ht="18.399999999999999" customHeight="1">
      <c r="B17" s="20"/>
      <c r="E17" s="17" t="s">
        <v>34</v>
      </c>
      <c r="AK17" s="26" t="s">
        <v>28</v>
      </c>
      <c r="AN17" s="17" t="s">
        <v>35</v>
      </c>
      <c r="AR17" s="20"/>
      <c r="BE17" s="309"/>
      <c r="BS17" s="17" t="s">
        <v>36</v>
      </c>
    </row>
    <row r="18" spans="2:71" ht="6.95" customHeight="1">
      <c r="B18" s="20"/>
      <c r="AR18" s="20"/>
      <c r="BE18" s="309"/>
      <c r="BS18" s="17" t="s">
        <v>6</v>
      </c>
    </row>
    <row r="19" spans="2:71" ht="12" customHeight="1">
      <c r="B19" s="20"/>
      <c r="D19" s="26" t="s">
        <v>37</v>
      </c>
      <c r="AK19" s="26" t="s">
        <v>26</v>
      </c>
      <c r="AN19" s="17" t="s">
        <v>33</v>
      </c>
      <c r="AR19" s="20"/>
      <c r="BE19" s="309"/>
      <c r="BS19" s="17" t="s">
        <v>6</v>
      </c>
    </row>
    <row r="20" spans="2:71" ht="18.399999999999999" customHeight="1">
      <c r="B20" s="20"/>
      <c r="E20" s="17" t="s">
        <v>34</v>
      </c>
      <c r="AK20" s="26" t="s">
        <v>28</v>
      </c>
      <c r="AN20" s="17" t="s">
        <v>35</v>
      </c>
      <c r="AR20" s="20"/>
      <c r="BE20" s="309"/>
      <c r="BS20" s="17" t="s">
        <v>4</v>
      </c>
    </row>
    <row r="21" spans="2:71" ht="6.95" customHeight="1">
      <c r="B21" s="20"/>
      <c r="AR21" s="20"/>
      <c r="BE21" s="309"/>
    </row>
    <row r="22" spans="2:71" ht="12" customHeight="1">
      <c r="B22" s="20"/>
      <c r="D22" s="26" t="s">
        <v>38</v>
      </c>
      <c r="AR22" s="20"/>
      <c r="BE22" s="309"/>
    </row>
    <row r="23" spans="2:71" ht="45" customHeight="1">
      <c r="B23" s="20"/>
      <c r="E23" s="317" t="s">
        <v>3859</v>
      </c>
      <c r="F23" s="317"/>
      <c r="G23" s="317"/>
      <c r="H23" s="317"/>
      <c r="I23" s="317"/>
      <c r="J23" s="317"/>
      <c r="K23" s="317"/>
      <c r="L23" s="317"/>
      <c r="M23" s="317"/>
      <c r="N23" s="317"/>
      <c r="O23" s="317"/>
      <c r="P23" s="317"/>
      <c r="Q23" s="317"/>
      <c r="R23" s="317"/>
      <c r="S23" s="317"/>
      <c r="T23" s="317"/>
      <c r="U23" s="317"/>
      <c r="V23" s="317"/>
      <c r="W23" s="317"/>
      <c r="X23" s="317"/>
      <c r="Y23" s="317"/>
      <c r="Z23" s="317"/>
      <c r="AA23" s="317"/>
      <c r="AB23" s="317"/>
      <c r="AC23" s="317"/>
      <c r="AD23" s="317"/>
      <c r="AE23" s="317"/>
      <c r="AF23" s="317"/>
      <c r="AG23" s="317"/>
      <c r="AH23" s="317"/>
      <c r="AI23" s="317"/>
      <c r="AJ23" s="317"/>
      <c r="AK23" s="317"/>
      <c r="AL23" s="317"/>
      <c r="AM23" s="317"/>
      <c r="AN23" s="317"/>
      <c r="AR23" s="20"/>
      <c r="BE23" s="309"/>
    </row>
    <row r="24" spans="2:71" ht="6.95" customHeight="1">
      <c r="B24" s="20"/>
      <c r="AR24" s="20"/>
      <c r="BE24" s="309"/>
    </row>
    <row r="25" spans="2:71" ht="6.95" customHeight="1">
      <c r="B25" s="2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R25" s="20"/>
      <c r="BE25" s="309"/>
    </row>
    <row r="26" spans="2:71" s="1" customFormat="1" ht="25.9" customHeight="1">
      <c r="B26" s="31"/>
      <c r="D26" s="32" t="s">
        <v>39</v>
      </c>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c r="AJ26" s="33"/>
      <c r="AK26" s="310">
        <f>ROUND(AG54,2)</f>
        <v>44731700</v>
      </c>
      <c r="AL26" s="311"/>
      <c r="AM26" s="311"/>
      <c r="AN26" s="311"/>
      <c r="AO26" s="311"/>
      <c r="AR26" s="31"/>
      <c r="BE26" s="309"/>
    </row>
    <row r="27" spans="2:71" s="1" customFormat="1" ht="6.95" customHeight="1">
      <c r="B27" s="31"/>
      <c r="AR27" s="31"/>
      <c r="BE27" s="309"/>
    </row>
    <row r="28" spans="2:71" s="1" customFormat="1">
      <c r="B28" s="31"/>
      <c r="L28" s="318" t="s">
        <v>40</v>
      </c>
      <c r="M28" s="318"/>
      <c r="N28" s="318"/>
      <c r="O28" s="318"/>
      <c r="P28" s="318"/>
      <c r="W28" s="318" t="s">
        <v>41</v>
      </c>
      <c r="X28" s="318"/>
      <c r="Y28" s="318"/>
      <c r="Z28" s="318"/>
      <c r="AA28" s="318"/>
      <c r="AB28" s="318"/>
      <c r="AC28" s="318"/>
      <c r="AD28" s="318"/>
      <c r="AE28" s="318"/>
      <c r="AK28" s="318" t="s">
        <v>42</v>
      </c>
      <c r="AL28" s="318"/>
      <c r="AM28" s="318"/>
      <c r="AN28" s="318"/>
      <c r="AO28" s="318"/>
      <c r="AR28" s="31"/>
      <c r="BE28" s="309"/>
    </row>
    <row r="29" spans="2:71" s="2" customFormat="1" ht="14.45" customHeight="1">
      <c r="B29" s="34"/>
      <c r="D29" s="26" t="s">
        <v>43</v>
      </c>
      <c r="F29" s="26" t="s">
        <v>44</v>
      </c>
      <c r="L29" s="319">
        <v>0.21</v>
      </c>
      <c r="M29" s="313"/>
      <c r="N29" s="313"/>
      <c r="O29" s="313"/>
      <c r="P29" s="313"/>
      <c r="W29" s="312">
        <f>ROUND(AZ54, 2)</f>
        <v>44731700</v>
      </c>
      <c r="X29" s="313"/>
      <c r="Y29" s="313"/>
      <c r="Z29" s="313"/>
      <c r="AA29" s="313"/>
      <c r="AB29" s="313"/>
      <c r="AC29" s="313"/>
      <c r="AD29" s="313"/>
      <c r="AE29" s="313"/>
      <c r="AK29" s="312">
        <f>ROUND(AV54, 2)</f>
        <v>9393657</v>
      </c>
      <c r="AL29" s="313"/>
      <c r="AM29" s="313"/>
      <c r="AN29" s="313"/>
      <c r="AO29" s="313"/>
      <c r="AR29" s="34"/>
      <c r="BE29" s="309"/>
    </row>
    <row r="30" spans="2:71" s="2" customFormat="1" ht="14.45" customHeight="1">
      <c r="B30" s="34"/>
      <c r="F30" s="26" t="s">
        <v>45</v>
      </c>
      <c r="L30" s="319">
        <v>0.15</v>
      </c>
      <c r="M30" s="313"/>
      <c r="N30" s="313"/>
      <c r="O30" s="313"/>
      <c r="P30" s="313"/>
      <c r="W30" s="312">
        <f>ROUND(BA54, 2)</f>
        <v>0</v>
      </c>
      <c r="X30" s="313"/>
      <c r="Y30" s="313"/>
      <c r="Z30" s="313"/>
      <c r="AA30" s="313"/>
      <c r="AB30" s="313"/>
      <c r="AC30" s="313"/>
      <c r="AD30" s="313"/>
      <c r="AE30" s="313"/>
      <c r="AK30" s="312">
        <f>ROUND(AW54, 2)</f>
        <v>0</v>
      </c>
      <c r="AL30" s="313"/>
      <c r="AM30" s="313"/>
      <c r="AN30" s="313"/>
      <c r="AO30" s="313"/>
      <c r="AR30" s="34"/>
      <c r="BE30" s="309"/>
    </row>
    <row r="31" spans="2:71" s="2" customFormat="1" ht="14.45" hidden="1" customHeight="1">
      <c r="B31" s="34"/>
      <c r="F31" s="26" t="s">
        <v>46</v>
      </c>
      <c r="L31" s="319">
        <v>0.21</v>
      </c>
      <c r="M31" s="313"/>
      <c r="N31" s="313"/>
      <c r="O31" s="313"/>
      <c r="P31" s="313"/>
      <c r="W31" s="312">
        <f>ROUND(BB54, 2)</f>
        <v>0</v>
      </c>
      <c r="X31" s="313"/>
      <c r="Y31" s="313"/>
      <c r="Z31" s="313"/>
      <c r="AA31" s="313"/>
      <c r="AB31" s="313"/>
      <c r="AC31" s="313"/>
      <c r="AD31" s="313"/>
      <c r="AE31" s="313"/>
      <c r="AK31" s="312">
        <v>0</v>
      </c>
      <c r="AL31" s="313"/>
      <c r="AM31" s="313"/>
      <c r="AN31" s="313"/>
      <c r="AO31" s="313"/>
      <c r="AR31" s="34"/>
      <c r="BE31" s="309"/>
    </row>
    <row r="32" spans="2:71" s="2" customFormat="1" ht="14.45" hidden="1" customHeight="1">
      <c r="B32" s="34"/>
      <c r="F32" s="26" t="s">
        <v>47</v>
      </c>
      <c r="L32" s="319">
        <v>0.15</v>
      </c>
      <c r="M32" s="313"/>
      <c r="N32" s="313"/>
      <c r="O32" s="313"/>
      <c r="P32" s="313"/>
      <c r="W32" s="312">
        <f>ROUND(BC54, 2)</f>
        <v>0</v>
      </c>
      <c r="X32" s="313"/>
      <c r="Y32" s="313"/>
      <c r="Z32" s="313"/>
      <c r="AA32" s="313"/>
      <c r="AB32" s="313"/>
      <c r="AC32" s="313"/>
      <c r="AD32" s="313"/>
      <c r="AE32" s="313"/>
      <c r="AK32" s="312">
        <v>0</v>
      </c>
      <c r="AL32" s="313"/>
      <c r="AM32" s="313"/>
      <c r="AN32" s="313"/>
      <c r="AO32" s="313"/>
      <c r="AR32" s="34"/>
      <c r="BE32" s="309"/>
    </row>
    <row r="33" spans="2:44" s="2" customFormat="1" ht="14.45" hidden="1" customHeight="1">
      <c r="B33" s="34"/>
      <c r="F33" s="26" t="s">
        <v>48</v>
      </c>
      <c r="L33" s="319">
        <v>0</v>
      </c>
      <c r="M33" s="313"/>
      <c r="N33" s="313"/>
      <c r="O33" s="313"/>
      <c r="P33" s="313"/>
      <c r="W33" s="312">
        <f>ROUND(BD54, 2)</f>
        <v>0</v>
      </c>
      <c r="X33" s="313"/>
      <c r="Y33" s="313"/>
      <c r="Z33" s="313"/>
      <c r="AA33" s="313"/>
      <c r="AB33" s="313"/>
      <c r="AC33" s="313"/>
      <c r="AD33" s="313"/>
      <c r="AE33" s="313"/>
      <c r="AK33" s="312">
        <v>0</v>
      </c>
      <c r="AL33" s="313"/>
      <c r="AM33" s="313"/>
      <c r="AN33" s="313"/>
      <c r="AO33" s="313"/>
      <c r="AR33" s="34"/>
    </row>
    <row r="34" spans="2:44" s="1" customFormat="1" ht="6.95" customHeight="1">
      <c r="B34" s="31"/>
      <c r="AR34" s="31"/>
    </row>
    <row r="35" spans="2:44" s="1" customFormat="1" ht="25.9" customHeight="1">
      <c r="B35" s="31"/>
      <c r="C35" s="35"/>
      <c r="D35" s="36" t="s">
        <v>49</v>
      </c>
      <c r="E35" s="37"/>
      <c r="F35" s="37"/>
      <c r="G35" s="37"/>
      <c r="H35" s="37"/>
      <c r="I35" s="37"/>
      <c r="J35" s="37"/>
      <c r="K35" s="37"/>
      <c r="L35" s="37"/>
      <c r="M35" s="37"/>
      <c r="N35" s="37"/>
      <c r="O35" s="37"/>
      <c r="P35" s="37"/>
      <c r="Q35" s="37"/>
      <c r="R35" s="37"/>
      <c r="S35" s="37"/>
      <c r="T35" s="38" t="s">
        <v>50</v>
      </c>
      <c r="U35" s="37"/>
      <c r="V35" s="37"/>
      <c r="W35" s="37"/>
      <c r="X35" s="320" t="s">
        <v>51</v>
      </c>
      <c r="Y35" s="321"/>
      <c r="Z35" s="321"/>
      <c r="AA35" s="321"/>
      <c r="AB35" s="321"/>
      <c r="AC35" s="37"/>
      <c r="AD35" s="37"/>
      <c r="AE35" s="37"/>
      <c r="AF35" s="37"/>
      <c r="AG35" s="37"/>
      <c r="AH35" s="37"/>
      <c r="AI35" s="37"/>
      <c r="AJ35" s="37"/>
      <c r="AK35" s="322">
        <f>SUM(AK26:AK33)</f>
        <v>54125357</v>
      </c>
      <c r="AL35" s="321"/>
      <c r="AM35" s="321"/>
      <c r="AN35" s="321"/>
      <c r="AO35" s="323"/>
      <c r="AP35" s="35"/>
      <c r="AQ35" s="35"/>
      <c r="AR35" s="31"/>
    </row>
    <row r="36" spans="2:44" s="1" customFormat="1" ht="6.95" customHeight="1">
      <c r="B36" s="31"/>
      <c r="AR36" s="31"/>
    </row>
    <row r="37" spans="2:44" s="1" customFormat="1" ht="6.95" customHeight="1">
      <c r="B37" s="39"/>
      <c r="C37" s="40"/>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31"/>
    </row>
    <row r="41" spans="2:44" s="1" customFormat="1" ht="6.95" customHeight="1">
      <c r="B41" s="41"/>
      <c r="C41" s="42"/>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31"/>
    </row>
    <row r="42" spans="2:44" s="1" customFormat="1" ht="24.95" customHeight="1">
      <c r="B42" s="31"/>
      <c r="C42" s="21" t="s">
        <v>52</v>
      </c>
      <c r="AR42" s="31"/>
    </row>
    <row r="43" spans="2:44" s="1" customFormat="1" ht="6.95" customHeight="1">
      <c r="B43" s="31"/>
      <c r="AR43" s="31"/>
    </row>
    <row r="44" spans="2:44" s="1" customFormat="1" ht="12" customHeight="1">
      <c r="B44" s="31"/>
      <c r="C44" s="26" t="s">
        <v>13</v>
      </c>
      <c r="L44" s="1" t="str">
        <f>K5</f>
        <v>64019039</v>
      </c>
      <c r="AR44" s="31"/>
    </row>
    <row r="45" spans="2:44" s="3" customFormat="1" ht="36.950000000000003" customHeight="1">
      <c r="B45" s="43"/>
      <c r="C45" s="44" t="s">
        <v>16</v>
      </c>
      <c r="L45" s="304" t="str">
        <f>K6</f>
        <v>Oprava traťového úseku Železný Brod - Tanvald</v>
      </c>
      <c r="M45" s="305"/>
      <c r="N45" s="305"/>
      <c r="O45" s="305"/>
      <c r="P45" s="305"/>
      <c r="Q45" s="305"/>
      <c r="R45" s="305"/>
      <c r="S45" s="305"/>
      <c r="T45" s="305"/>
      <c r="U45" s="305"/>
      <c r="V45" s="305"/>
      <c r="W45" s="305"/>
      <c r="X45" s="305"/>
      <c r="Y45" s="305"/>
      <c r="Z45" s="305"/>
      <c r="AA45" s="305"/>
      <c r="AB45" s="305"/>
      <c r="AC45" s="305"/>
      <c r="AD45" s="305"/>
      <c r="AE45" s="305"/>
      <c r="AF45" s="305"/>
      <c r="AG45" s="305"/>
      <c r="AH45" s="305"/>
      <c r="AI45" s="305"/>
      <c r="AJ45" s="305"/>
      <c r="AK45" s="305"/>
      <c r="AL45" s="305"/>
      <c r="AM45" s="305"/>
      <c r="AN45" s="305"/>
      <c r="AO45" s="305"/>
      <c r="AR45" s="43"/>
    </row>
    <row r="46" spans="2:44" s="1" customFormat="1" ht="6.95" customHeight="1">
      <c r="B46" s="31"/>
      <c r="AR46" s="31"/>
    </row>
    <row r="47" spans="2:44" s="1" customFormat="1" ht="12" customHeight="1">
      <c r="B47" s="31"/>
      <c r="C47" s="26" t="s">
        <v>21</v>
      </c>
      <c r="L47" s="45" t="str">
        <f>IF(K8="","",K8)</f>
        <v>Železný Brod - Tanvald</v>
      </c>
      <c r="AI47" s="26" t="s">
        <v>23</v>
      </c>
      <c r="AM47" s="306" t="str">
        <f>IF(AN8= "","",AN8)</f>
        <v>11. 2. 2019</v>
      </c>
      <c r="AN47" s="306"/>
      <c r="AR47" s="31"/>
    </row>
    <row r="48" spans="2:44" s="1" customFormat="1" ht="6.95" customHeight="1">
      <c r="B48" s="31"/>
      <c r="AR48" s="31"/>
    </row>
    <row r="49" spans="1:91" s="1" customFormat="1" ht="13.7" customHeight="1">
      <c r="B49" s="31"/>
      <c r="C49" s="26" t="s">
        <v>25</v>
      </c>
      <c r="L49" s="1" t="str">
        <f>IF(E11= "","",E11)</f>
        <v>Správa Železniční dopravní cesty, státní organizace</v>
      </c>
      <c r="AI49" s="26" t="s">
        <v>32</v>
      </c>
      <c r="AM49" s="302" t="str">
        <f>IF(E17="","",E17)</f>
        <v>Prodin a.s.</v>
      </c>
      <c r="AN49" s="303"/>
      <c r="AO49" s="303"/>
      <c r="AP49" s="303"/>
      <c r="AR49" s="31"/>
      <c r="AS49" s="298" t="s">
        <v>53</v>
      </c>
      <c r="AT49" s="299"/>
      <c r="AU49" s="47"/>
      <c r="AV49" s="47"/>
      <c r="AW49" s="47"/>
      <c r="AX49" s="47"/>
      <c r="AY49" s="47"/>
      <c r="AZ49" s="47"/>
      <c r="BA49" s="47"/>
      <c r="BB49" s="47"/>
      <c r="BC49" s="47"/>
      <c r="BD49" s="48"/>
    </row>
    <row r="50" spans="1:91" s="1" customFormat="1" ht="13.7" customHeight="1">
      <c r="B50" s="31"/>
      <c r="C50" s="26" t="s">
        <v>30</v>
      </c>
      <c r="L50" s="1">
        <f>IF(E14= "Vyplň údaj","",E14)</f>
        <v>0</v>
      </c>
      <c r="AI50" s="26" t="s">
        <v>37</v>
      </c>
      <c r="AM50" s="302" t="str">
        <f>IF(E20="","",E20)</f>
        <v>Prodin a.s.</v>
      </c>
      <c r="AN50" s="303"/>
      <c r="AO50" s="303"/>
      <c r="AP50" s="303"/>
      <c r="AR50" s="31"/>
      <c r="AS50" s="300"/>
      <c r="AT50" s="301"/>
      <c r="BD50" s="49"/>
    </row>
    <row r="51" spans="1:91" s="1" customFormat="1" ht="10.9" customHeight="1">
      <c r="B51" s="31"/>
      <c r="AR51" s="31"/>
      <c r="AS51" s="300"/>
      <c r="AT51" s="301"/>
      <c r="BD51" s="49"/>
    </row>
    <row r="52" spans="1:91" s="1" customFormat="1" ht="29.25" customHeight="1">
      <c r="B52" s="31"/>
      <c r="C52" s="294" t="s">
        <v>54</v>
      </c>
      <c r="D52" s="295"/>
      <c r="E52" s="295"/>
      <c r="F52" s="295"/>
      <c r="G52" s="295"/>
      <c r="H52" s="50"/>
      <c r="I52" s="296" t="s">
        <v>55</v>
      </c>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307" t="s">
        <v>56</v>
      </c>
      <c r="AH52" s="295"/>
      <c r="AI52" s="295"/>
      <c r="AJ52" s="295"/>
      <c r="AK52" s="295"/>
      <c r="AL52" s="295"/>
      <c r="AM52" s="295"/>
      <c r="AN52" s="296" t="s">
        <v>57</v>
      </c>
      <c r="AO52" s="295"/>
      <c r="AP52" s="295"/>
      <c r="AQ52" s="51" t="s">
        <v>58</v>
      </c>
      <c r="AR52" s="31"/>
      <c r="AS52" s="52" t="s">
        <v>59</v>
      </c>
      <c r="AT52" s="53" t="s">
        <v>60</v>
      </c>
      <c r="AU52" s="53" t="s">
        <v>61</v>
      </c>
      <c r="AV52" s="53" t="s">
        <v>62</v>
      </c>
      <c r="AW52" s="53" t="s">
        <v>63</v>
      </c>
      <c r="AX52" s="53" t="s">
        <v>64</v>
      </c>
      <c r="AY52" s="53" t="s">
        <v>65</v>
      </c>
      <c r="AZ52" s="53" t="s">
        <v>66</v>
      </c>
      <c r="BA52" s="53" t="s">
        <v>67</v>
      </c>
      <c r="BB52" s="53" t="s">
        <v>68</v>
      </c>
      <c r="BC52" s="53" t="s">
        <v>69</v>
      </c>
      <c r="BD52" s="54" t="s">
        <v>70</v>
      </c>
    </row>
    <row r="53" spans="1:91" s="1" customFormat="1" ht="10.9" customHeight="1">
      <c r="B53" s="31"/>
      <c r="AR53" s="31"/>
      <c r="AS53" s="55"/>
      <c r="AT53" s="47"/>
      <c r="AU53" s="47"/>
      <c r="AV53" s="47"/>
      <c r="AW53" s="47"/>
      <c r="AX53" s="47"/>
      <c r="AY53" s="47"/>
      <c r="AZ53" s="47"/>
      <c r="BA53" s="47"/>
      <c r="BB53" s="47"/>
      <c r="BC53" s="47"/>
      <c r="BD53" s="48"/>
    </row>
    <row r="54" spans="1:91" s="4" customFormat="1" ht="32.450000000000003" customHeight="1">
      <c r="B54" s="56"/>
      <c r="C54" s="57" t="s">
        <v>71</v>
      </c>
      <c r="D54" s="58"/>
      <c r="E54" s="58"/>
      <c r="F54" s="58"/>
      <c r="G54" s="58"/>
      <c r="H54" s="58"/>
      <c r="I54" s="58"/>
      <c r="J54" s="58"/>
      <c r="K54" s="58"/>
      <c r="L54" s="58"/>
      <c r="M54" s="58"/>
      <c r="N54" s="58"/>
      <c r="O54" s="58"/>
      <c r="P54" s="58"/>
      <c r="Q54" s="58"/>
      <c r="R54" s="58"/>
      <c r="S54" s="58"/>
      <c r="T54" s="58"/>
      <c r="U54" s="58"/>
      <c r="V54" s="58"/>
      <c r="W54" s="58"/>
      <c r="X54" s="58"/>
      <c r="Y54" s="58"/>
      <c r="Z54" s="58"/>
      <c r="AA54" s="58"/>
      <c r="AB54" s="58"/>
      <c r="AC54" s="58"/>
      <c r="AD54" s="58"/>
      <c r="AE54" s="58"/>
      <c r="AF54" s="58"/>
      <c r="AG54" s="292">
        <f>ROUND(AG55+SUM(AG56:AG74)+AG76+AG78+AG80+AG82+AG84+AG86+AG88+AG90+AG92+AG94+AG96+AG98+AG100+AG102+AG104+AG105,2)</f>
        <v>44731700</v>
      </c>
      <c r="AH54" s="292"/>
      <c r="AI54" s="292"/>
      <c r="AJ54" s="292"/>
      <c r="AK54" s="292"/>
      <c r="AL54" s="292"/>
      <c r="AM54" s="292"/>
      <c r="AN54" s="293">
        <f t="shared" ref="AN54:AN85" si="0">SUM(AG54,AT54)</f>
        <v>54125357</v>
      </c>
      <c r="AO54" s="293"/>
      <c r="AP54" s="293"/>
      <c r="AQ54" s="60" t="s">
        <v>19</v>
      </c>
      <c r="AR54" s="56"/>
      <c r="AS54" s="61">
        <f>ROUND(AS55+SUM(AS56:AS74)+AS76+AS78+AS80+AS82+AS84+AS86+AS88+AS90+AS92+AS94+AS96+AS98+AS100+AS102+AS104+AS105,2)</f>
        <v>0</v>
      </c>
      <c r="AT54" s="62">
        <f t="shared" ref="AT54:AT85" si="1">ROUND(SUM(AV54:AW54),2)</f>
        <v>9393657</v>
      </c>
      <c r="AU54" s="63">
        <f>ROUND(AU55+SUM(AU56:AU74)+AU76+AU78+AU80+AU82+AU84+AU86+AU88+AU90+AU92+AU94+AU96+AU98+AU100+AU102+AU104+AU105,5)</f>
        <v>0</v>
      </c>
      <c r="AV54" s="62">
        <f>ROUND(AZ54*L29,2)</f>
        <v>9393657</v>
      </c>
      <c r="AW54" s="62">
        <f>ROUND(BA54*L30,2)</f>
        <v>0</v>
      </c>
      <c r="AX54" s="62">
        <f>ROUND(BB54*L29,2)</f>
        <v>0</v>
      </c>
      <c r="AY54" s="62">
        <f>ROUND(BC54*L30,2)</f>
        <v>0</v>
      </c>
      <c r="AZ54" s="62">
        <f>ROUND(AZ55+SUM(AZ56:AZ74)+AZ76+AZ78+AZ80+AZ82+AZ84+AZ86+AZ88+AZ90+AZ92+AZ94+AZ96+AZ98+AZ100+AZ102+AZ104+AZ105,2)</f>
        <v>44731700</v>
      </c>
      <c r="BA54" s="62">
        <f>ROUND(BA55+SUM(BA56:BA74)+BA76+BA78+BA80+BA82+BA84+BA86+BA88+BA90+BA92+BA94+BA96+BA98+BA100+BA102+BA104+BA105,2)</f>
        <v>0</v>
      </c>
      <c r="BB54" s="62">
        <f>ROUND(BB55+SUM(BB56:BB74)+BB76+BB78+BB80+BB82+BB84+BB86+BB88+BB90+BB92+BB94+BB96+BB98+BB100+BB102+BB104+BB105,2)</f>
        <v>0</v>
      </c>
      <c r="BC54" s="62">
        <f>ROUND(BC55+SUM(BC56:BC74)+BC76+BC78+BC80+BC82+BC84+BC86+BC88+BC90+BC92+BC94+BC96+BC98+BC100+BC102+BC104+BC105,2)</f>
        <v>0</v>
      </c>
      <c r="BD54" s="64">
        <f>ROUND(BD55+SUM(BD56:BD74)+BD76+BD78+BD80+BD82+BD84+BD86+BD88+BD90+BD92+BD94+BD96+BD98+BD100+BD102+BD104+BD105,2)</f>
        <v>0</v>
      </c>
      <c r="BS54" s="65" t="s">
        <v>72</v>
      </c>
      <c r="BT54" s="65" t="s">
        <v>73</v>
      </c>
      <c r="BU54" s="66" t="s">
        <v>74</v>
      </c>
      <c r="BV54" s="65" t="s">
        <v>75</v>
      </c>
      <c r="BW54" s="65" t="s">
        <v>5</v>
      </c>
      <c r="BX54" s="65" t="s">
        <v>76</v>
      </c>
      <c r="CL54" s="65" t="s">
        <v>19</v>
      </c>
    </row>
    <row r="55" spans="1:91" s="5" customFormat="1" ht="27" customHeight="1">
      <c r="A55" s="67" t="s">
        <v>77</v>
      </c>
      <c r="B55" s="68"/>
      <c r="C55" s="69"/>
      <c r="D55" s="291" t="s">
        <v>78</v>
      </c>
      <c r="E55" s="291"/>
      <c r="F55" s="291"/>
      <c r="G55" s="291"/>
      <c r="H55" s="291"/>
      <c r="I55" s="70"/>
      <c r="J55" s="291" t="s">
        <v>79</v>
      </c>
      <c r="K55" s="291"/>
      <c r="L55" s="291"/>
      <c r="M55" s="291"/>
      <c r="N55" s="291"/>
      <c r="O55" s="291"/>
      <c r="P55" s="291"/>
      <c r="Q55" s="291"/>
      <c r="R55" s="291"/>
      <c r="S55" s="291"/>
      <c r="T55" s="291"/>
      <c r="U55" s="291"/>
      <c r="V55" s="291"/>
      <c r="W55" s="291"/>
      <c r="X55" s="291"/>
      <c r="Y55" s="291"/>
      <c r="Z55" s="291"/>
      <c r="AA55" s="291"/>
      <c r="AB55" s="291"/>
      <c r="AC55" s="291"/>
      <c r="AD55" s="291"/>
      <c r="AE55" s="291"/>
      <c r="AF55" s="291"/>
      <c r="AG55" s="289">
        <f>'PS 01-01-01 - Úpravy zabe...'!J30</f>
        <v>0</v>
      </c>
      <c r="AH55" s="286"/>
      <c r="AI55" s="286"/>
      <c r="AJ55" s="286"/>
      <c r="AK55" s="286"/>
      <c r="AL55" s="286"/>
      <c r="AM55" s="286"/>
      <c r="AN55" s="289">
        <f t="shared" si="0"/>
        <v>0</v>
      </c>
      <c r="AO55" s="286"/>
      <c r="AP55" s="286"/>
      <c r="AQ55" s="71" t="s">
        <v>80</v>
      </c>
      <c r="AR55" s="68"/>
      <c r="AS55" s="72">
        <v>0</v>
      </c>
      <c r="AT55" s="73">
        <f t="shared" si="1"/>
        <v>0</v>
      </c>
      <c r="AU55" s="74">
        <f>'PS 01-01-01 - Úpravy zabe...'!P82</f>
        <v>0</v>
      </c>
      <c r="AV55" s="73">
        <f>'PS 01-01-01 - Úpravy zabe...'!J33</f>
        <v>0</v>
      </c>
      <c r="AW55" s="73">
        <f>'PS 01-01-01 - Úpravy zabe...'!J34</f>
        <v>0</v>
      </c>
      <c r="AX55" s="73">
        <f>'PS 01-01-01 - Úpravy zabe...'!J35</f>
        <v>0</v>
      </c>
      <c r="AY55" s="73">
        <f>'PS 01-01-01 - Úpravy zabe...'!J36</f>
        <v>0</v>
      </c>
      <c r="AZ55" s="73">
        <f>'PS 01-01-01 - Úpravy zabe...'!F33</f>
        <v>0</v>
      </c>
      <c r="BA55" s="73">
        <f>'PS 01-01-01 - Úpravy zabe...'!F34</f>
        <v>0</v>
      </c>
      <c r="BB55" s="73">
        <f>'PS 01-01-01 - Úpravy zabe...'!F35</f>
        <v>0</v>
      </c>
      <c r="BC55" s="73">
        <f>'PS 01-01-01 - Úpravy zabe...'!F36</f>
        <v>0</v>
      </c>
      <c r="BD55" s="75">
        <f>'PS 01-01-01 - Úpravy zabe...'!F37</f>
        <v>0</v>
      </c>
      <c r="BT55" s="76" t="s">
        <v>81</v>
      </c>
      <c r="BV55" s="76" t="s">
        <v>75</v>
      </c>
      <c r="BW55" s="76" t="s">
        <v>82</v>
      </c>
      <c r="BX55" s="76" t="s">
        <v>5</v>
      </c>
      <c r="CL55" s="76" t="s">
        <v>19</v>
      </c>
      <c r="CM55" s="76" t="s">
        <v>83</v>
      </c>
    </row>
    <row r="56" spans="1:91" s="5" customFormat="1" ht="27" customHeight="1">
      <c r="A56" s="67" t="s">
        <v>77</v>
      </c>
      <c r="B56" s="68"/>
      <c r="C56" s="69"/>
      <c r="D56" s="291" t="s">
        <v>84</v>
      </c>
      <c r="E56" s="291"/>
      <c r="F56" s="291"/>
      <c r="G56" s="291"/>
      <c r="H56" s="291"/>
      <c r="I56" s="70"/>
      <c r="J56" s="291" t="s">
        <v>85</v>
      </c>
      <c r="K56" s="291"/>
      <c r="L56" s="291"/>
      <c r="M56" s="291"/>
      <c r="N56" s="291"/>
      <c r="O56" s="291"/>
      <c r="P56" s="291"/>
      <c r="Q56" s="291"/>
      <c r="R56" s="291"/>
      <c r="S56" s="291"/>
      <c r="T56" s="291"/>
      <c r="U56" s="291"/>
      <c r="V56" s="291"/>
      <c r="W56" s="291"/>
      <c r="X56" s="291"/>
      <c r="Y56" s="291"/>
      <c r="Z56" s="291"/>
      <c r="AA56" s="291"/>
      <c r="AB56" s="291"/>
      <c r="AC56" s="291"/>
      <c r="AD56" s="291"/>
      <c r="AE56" s="291"/>
      <c r="AF56" s="291"/>
      <c r="AG56" s="289">
        <f>'SO 01-10-01 - Železniční ...'!J30</f>
        <v>12524400</v>
      </c>
      <c r="AH56" s="286"/>
      <c r="AI56" s="286"/>
      <c r="AJ56" s="286"/>
      <c r="AK56" s="286"/>
      <c r="AL56" s="286"/>
      <c r="AM56" s="286"/>
      <c r="AN56" s="289">
        <f t="shared" si="0"/>
        <v>15154524</v>
      </c>
      <c r="AO56" s="286"/>
      <c r="AP56" s="286"/>
      <c r="AQ56" s="71" t="s">
        <v>80</v>
      </c>
      <c r="AR56" s="68"/>
      <c r="AS56" s="72">
        <v>0</v>
      </c>
      <c r="AT56" s="73">
        <f t="shared" si="1"/>
        <v>2630124</v>
      </c>
      <c r="AU56" s="74">
        <f>'SO 01-10-01 - Železniční ...'!P87</f>
        <v>0</v>
      </c>
      <c r="AV56" s="73">
        <f>'SO 01-10-01 - Železniční ...'!J33</f>
        <v>2630124</v>
      </c>
      <c r="AW56" s="73">
        <f>'SO 01-10-01 - Železniční ...'!J34</f>
        <v>0</v>
      </c>
      <c r="AX56" s="73">
        <f>'SO 01-10-01 - Železniční ...'!J35</f>
        <v>0</v>
      </c>
      <c r="AY56" s="73">
        <f>'SO 01-10-01 - Železniční ...'!J36</f>
        <v>0</v>
      </c>
      <c r="AZ56" s="73">
        <f>'SO 01-10-01 - Železniční ...'!F33</f>
        <v>12524400</v>
      </c>
      <c r="BA56" s="73">
        <f>'SO 01-10-01 - Železniční ...'!F34</f>
        <v>0</v>
      </c>
      <c r="BB56" s="73">
        <f>'SO 01-10-01 - Železniční ...'!F35</f>
        <v>0</v>
      </c>
      <c r="BC56" s="73">
        <f>'SO 01-10-01 - Železniční ...'!F36</f>
        <v>0</v>
      </c>
      <c r="BD56" s="75">
        <f>'SO 01-10-01 - Železniční ...'!F37</f>
        <v>0</v>
      </c>
      <c r="BT56" s="76" t="s">
        <v>81</v>
      </c>
      <c r="BV56" s="76" t="s">
        <v>75</v>
      </c>
      <c r="BW56" s="76" t="s">
        <v>86</v>
      </c>
      <c r="BX56" s="76" t="s">
        <v>5</v>
      </c>
      <c r="CL56" s="76" t="s">
        <v>19</v>
      </c>
      <c r="CM56" s="76" t="s">
        <v>83</v>
      </c>
    </row>
    <row r="57" spans="1:91" s="5" customFormat="1" ht="27" customHeight="1">
      <c r="A57" s="67" t="s">
        <v>77</v>
      </c>
      <c r="B57" s="68"/>
      <c r="C57" s="69"/>
      <c r="D57" s="291" t="s">
        <v>87</v>
      </c>
      <c r="E57" s="291"/>
      <c r="F57" s="291"/>
      <c r="G57" s="291"/>
      <c r="H57" s="291"/>
      <c r="I57" s="70"/>
      <c r="J57" s="291" t="s">
        <v>88</v>
      </c>
      <c r="K57" s="291"/>
      <c r="L57" s="291"/>
      <c r="M57" s="291"/>
      <c r="N57" s="291"/>
      <c r="O57" s="291"/>
      <c r="P57" s="291"/>
      <c r="Q57" s="291"/>
      <c r="R57" s="291"/>
      <c r="S57" s="291"/>
      <c r="T57" s="291"/>
      <c r="U57" s="291"/>
      <c r="V57" s="291"/>
      <c r="W57" s="291"/>
      <c r="X57" s="291"/>
      <c r="Y57" s="291"/>
      <c r="Z57" s="291"/>
      <c r="AA57" s="291"/>
      <c r="AB57" s="291"/>
      <c r="AC57" s="291"/>
      <c r="AD57" s="291"/>
      <c r="AE57" s="291"/>
      <c r="AF57" s="291"/>
      <c r="AG57" s="289">
        <f>'SO 01-10-01.1 - Náskedná ...'!J30</f>
        <v>0</v>
      </c>
      <c r="AH57" s="286"/>
      <c r="AI57" s="286"/>
      <c r="AJ57" s="286"/>
      <c r="AK57" s="286"/>
      <c r="AL57" s="286"/>
      <c r="AM57" s="286"/>
      <c r="AN57" s="289">
        <f t="shared" si="0"/>
        <v>0</v>
      </c>
      <c r="AO57" s="286"/>
      <c r="AP57" s="286"/>
      <c r="AQ57" s="71" t="s">
        <v>80</v>
      </c>
      <c r="AR57" s="68"/>
      <c r="AS57" s="72">
        <v>0</v>
      </c>
      <c r="AT57" s="73">
        <f t="shared" si="1"/>
        <v>0</v>
      </c>
      <c r="AU57" s="74">
        <f>'SO 01-10-01.1 - Náskedná ...'!P83</f>
        <v>0</v>
      </c>
      <c r="AV57" s="73">
        <f>'SO 01-10-01.1 - Náskedná ...'!J33</f>
        <v>0</v>
      </c>
      <c r="AW57" s="73">
        <f>'SO 01-10-01.1 - Náskedná ...'!J34</f>
        <v>0</v>
      </c>
      <c r="AX57" s="73">
        <f>'SO 01-10-01.1 - Náskedná ...'!J35</f>
        <v>0</v>
      </c>
      <c r="AY57" s="73">
        <f>'SO 01-10-01.1 - Náskedná ...'!J36</f>
        <v>0</v>
      </c>
      <c r="AZ57" s="73">
        <f>'SO 01-10-01.1 - Náskedná ...'!F33</f>
        <v>0</v>
      </c>
      <c r="BA57" s="73">
        <f>'SO 01-10-01.1 - Náskedná ...'!F34</f>
        <v>0</v>
      </c>
      <c r="BB57" s="73">
        <f>'SO 01-10-01.1 - Náskedná ...'!F35</f>
        <v>0</v>
      </c>
      <c r="BC57" s="73">
        <f>'SO 01-10-01.1 - Náskedná ...'!F36</f>
        <v>0</v>
      </c>
      <c r="BD57" s="75">
        <f>'SO 01-10-01.1 - Náskedná ...'!F37</f>
        <v>0</v>
      </c>
      <c r="BT57" s="76" t="s">
        <v>81</v>
      </c>
      <c r="BV57" s="76" t="s">
        <v>75</v>
      </c>
      <c r="BW57" s="76" t="s">
        <v>89</v>
      </c>
      <c r="BX57" s="76" t="s">
        <v>5</v>
      </c>
      <c r="CL57" s="76" t="s">
        <v>19</v>
      </c>
      <c r="CM57" s="76" t="s">
        <v>83</v>
      </c>
    </row>
    <row r="58" spans="1:91" s="5" customFormat="1" ht="27" customHeight="1">
      <c r="A58" s="67" t="s">
        <v>77</v>
      </c>
      <c r="B58" s="68"/>
      <c r="C58" s="69"/>
      <c r="D58" s="291" t="s">
        <v>90</v>
      </c>
      <c r="E58" s="291"/>
      <c r="F58" s="291"/>
      <c r="G58" s="291"/>
      <c r="H58" s="291"/>
      <c r="I58" s="70"/>
      <c r="J58" s="291" t="s">
        <v>91</v>
      </c>
      <c r="K58" s="291"/>
      <c r="L58" s="291"/>
      <c r="M58" s="291"/>
      <c r="N58" s="291"/>
      <c r="O58" s="291"/>
      <c r="P58" s="291"/>
      <c r="Q58" s="291"/>
      <c r="R58" s="291"/>
      <c r="S58" s="291"/>
      <c r="T58" s="291"/>
      <c r="U58" s="291"/>
      <c r="V58" s="291"/>
      <c r="W58" s="291"/>
      <c r="X58" s="291"/>
      <c r="Y58" s="291"/>
      <c r="Z58" s="291"/>
      <c r="AA58" s="291"/>
      <c r="AB58" s="291"/>
      <c r="AC58" s="291"/>
      <c r="AD58" s="291"/>
      <c r="AE58" s="291"/>
      <c r="AF58" s="291"/>
      <c r="AG58" s="289">
        <f>'SO 01-10-02 - Železniční ...'!J30</f>
        <v>24353600</v>
      </c>
      <c r="AH58" s="286"/>
      <c r="AI58" s="286"/>
      <c r="AJ58" s="286"/>
      <c r="AK58" s="286"/>
      <c r="AL58" s="286"/>
      <c r="AM58" s="286"/>
      <c r="AN58" s="289">
        <f t="shared" si="0"/>
        <v>29467856</v>
      </c>
      <c r="AO58" s="286"/>
      <c r="AP58" s="286"/>
      <c r="AQ58" s="71" t="s">
        <v>80</v>
      </c>
      <c r="AR58" s="68"/>
      <c r="AS58" s="72">
        <v>0</v>
      </c>
      <c r="AT58" s="73">
        <f t="shared" si="1"/>
        <v>5114256</v>
      </c>
      <c r="AU58" s="74">
        <f>'SO 01-10-02 - Železniční ...'!P87</f>
        <v>0</v>
      </c>
      <c r="AV58" s="73">
        <f>'SO 01-10-02 - Železniční ...'!J33</f>
        <v>5114256</v>
      </c>
      <c r="AW58" s="73">
        <f>'SO 01-10-02 - Železniční ...'!J34</f>
        <v>0</v>
      </c>
      <c r="AX58" s="73">
        <f>'SO 01-10-02 - Železniční ...'!J35</f>
        <v>0</v>
      </c>
      <c r="AY58" s="73">
        <f>'SO 01-10-02 - Železniční ...'!J36</f>
        <v>0</v>
      </c>
      <c r="AZ58" s="73">
        <f>'SO 01-10-02 - Železniční ...'!F33</f>
        <v>24353600</v>
      </c>
      <c r="BA58" s="73">
        <f>'SO 01-10-02 - Železniční ...'!F34</f>
        <v>0</v>
      </c>
      <c r="BB58" s="73">
        <f>'SO 01-10-02 - Železniční ...'!F35</f>
        <v>0</v>
      </c>
      <c r="BC58" s="73">
        <f>'SO 01-10-02 - Železniční ...'!F36</f>
        <v>0</v>
      </c>
      <c r="BD58" s="75">
        <f>'SO 01-10-02 - Železniční ...'!F37</f>
        <v>0</v>
      </c>
      <c r="BT58" s="76" t="s">
        <v>81</v>
      </c>
      <c r="BV58" s="76" t="s">
        <v>75</v>
      </c>
      <c r="BW58" s="76" t="s">
        <v>92</v>
      </c>
      <c r="BX58" s="76" t="s">
        <v>5</v>
      </c>
      <c r="CL58" s="76" t="s">
        <v>19</v>
      </c>
      <c r="CM58" s="76" t="s">
        <v>83</v>
      </c>
    </row>
    <row r="59" spans="1:91" s="5" customFormat="1" ht="27" customHeight="1">
      <c r="A59" s="67" t="s">
        <v>77</v>
      </c>
      <c r="B59" s="68"/>
      <c r="C59" s="69"/>
      <c r="D59" s="291" t="s">
        <v>93</v>
      </c>
      <c r="E59" s="291"/>
      <c r="F59" s="291"/>
      <c r="G59" s="291"/>
      <c r="H59" s="291"/>
      <c r="I59" s="70"/>
      <c r="J59" s="291" t="s">
        <v>94</v>
      </c>
      <c r="K59" s="291"/>
      <c r="L59" s="291"/>
      <c r="M59" s="291"/>
      <c r="N59" s="291"/>
      <c r="O59" s="291"/>
      <c r="P59" s="291"/>
      <c r="Q59" s="291"/>
      <c r="R59" s="291"/>
      <c r="S59" s="291"/>
      <c r="T59" s="291"/>
      <c r="U59" s="291"/>
      <c r="V59" s="291"/>
      <c r="W59" s="291"/>
      <c r="X59" s="291"/>
      <c r="Y59" s="291"/>
      <c r="Z59" s="291"/>
      <c r="AA59" s="291"/>
      <c r="AB59" s="291"/>
      <c r="AC59" s="291"/>
      <c r="AD59" s="291"/>
      <c r="AE59" s="291"/>
      <c r="AF59" s="291"/>
      <c r="AG59" s="289">
        <f>'SO 01-10-02.1 - Následná ...'!J30</f>
        <v>0</v>
      </c>
      <c r="AH59" s="286"/>
      <c r="AI59" s="286"/>
      <c r="AJ59" s="286"/>
      <c r="AK59" s="286"/>
      <c r="AL59" s="286"/>
      <c r="AM59" s="286"/>
      <c r="AN59" s="289">
        <f t="shared" si="0"/>
        <v>0</v>
      </c>
      <c r="AO59" s="286"/>
      <c r="AP59" s="286"/>
      <c r="AQ59" s="71" t="s">
        <v>80</v>
      </c>
      <c r="AR59" s="68"/>
      <c r="AS59" s="72">
        <v>0</v>
      </c>
      <c r="AT59" s="73">
        <f t="shared" si="1"/>
        <v>0</v>
      </c>
      <c r="AU59" s="74">
        <f>'SO 01-10-02.1 - Následná ...'!P83</f>
        <v>0</v>
      </c>
      <c r="AV59" s="73">
        <f>'SO 01-10-02.1 - Následná ...'!J33</f>
        <v>0</v>
      </c>
      <c r="AW59" s="73">
        <f>'SO 01-10-02.1 - Následná ...'!J34</f>
        <v>0</v>
      </c>
      <c r="AX59" s="73">
        <f>'SO 01-10-02.1 - Následná ...'!J35</f>
        <v>0</v>
      </c>
      <c r="AY59" s="73">
        <f>'SO 01-10-02.1 - Následná ...'!J36</f>
        <v>0</v>
      </c>
      <c r="AZ59" s="73">
        <f>'SO 01-10-02.1 - Následná ...'!F33</f>
        <v>0</v>
      </c>
      <c r="BA59" s="73">
        <f>'SO 01-10-02.1 - Následná ...'!F34</f>
        <v>0</v>
      </c>
      <c r="BB59" s="73">
        <f>'SO 01-10-02.1 - Následná ...'!F35</f>
        <v>0</v>
      </c>
      <c r="BC59" s="73">
        <f>'SO 01-10-02.1 - Následná ...'!F36</f>
        <v>0</v>
      </c>
      <c r="BD59" s="75">
        <f>'SO 01-10-02.1 - Následná ...'!F37</f>
        <v>0</v>
      </c>
      <c r="BT59" s="76" t="s">
        <v>81</v>
      </c>
      <c r="BV59" s="76" t="s">
        <v>75</v>
      </c>
      <c r="BW59" s="76" t="s">
        <v>95</v>
      </c>
      <c r="BX59" s="76" t="s">
        <v>5</v>
      </c>
      <c r="CL59" s="76" t="s">
        <v>19</v>
      </c>
      <c r="CM59" s="76" t="s">
        <v>83</v>
      </c>
    </row>
    <row r="60" spans="1:91" s="5" customFormat="1" ht="27" customHeight="1">
      <c r="A60" s="67" t="s">
        <v>77</v>
      </c>
      <c r="B60" s="68"/>
      <c r="C60" s="69"/>
      <c r="D60" s="291" t="s">
        <v>96</v>
      </c>
      <c r="E60" s="291"/>
      <c r="F60" s="291"/>
      <c r="G60" s="291"/>
      <c r="H60" s="291"/>
      <c r="I60" s="70"/>
      <c r="J60" s="291" t="s">
        <v>97</v>
      </c>
      <c r="K60" s="291"/>
      <c r="L60" s="291"/>
      <c r="M60" s="291"/>
      <c r="N60" s="291"/>
      <c r="O60" s="291"/>
      <c r="P60" s="291"/>
      <c r="Q60" s="291"/>
      <c r="R60" s="291"/>
      <c r="S60" s="291"/>
      <c r="T60" s="291"/>
      <c r="U60" s="291"/>
      <c r="V60" s="291"/>
      <c r="W60" s="291"/>
      <c r="X60" s="291"/>
      <c r="Y60" s="291"/>
      <c r="Z60" s="291"/>
      <c r="AA60" s="291"/>
      <c r="AB60" s="291"/>
      <c r="AC60" s="291"/>
      <c r="AD60" s="291"/>
      <c r="AE60" s="291"/>
      <c r="AF60" s="291"/>
      <c r="AG60" s="289">
        <f>'SO 01-10-03 - Železniční ...'!J30</f>
        <v>0</v>
      </c>
      <c r="AH60" s="286"/>
      <c r="AI60" s="286"/>
      <c r="AJ60" s="286"/>
      <c r="AK60" s="286"/>
      <c r="AL60" s="286"/>
      <c r="AM60" s="286"/>
      <c r="AN60" s="289">
        <f t="shared" si="0"/>
        <v>0</v>
      </c>
      <c r="AO60" s="286"/>
      <c r="AP60" s="286"/>
      <c r="AQ60" s="71" t="s">
        <v>80</v>
      </c>
      <c r="AR60" s="68"/>
      <c r="AS60" s="72">
        <v>0</v>
      </c>
      <c r="AT60" s="73">
        <f t="shared" si="1"/>
        <v>0</v>
      </c>
      <c r="AU60" s="74">
        <f>'SO 01-10-03 - Železniční ...'!P87</f>
        <v>0</v>
      </c>
      <c r="AV60" s="73">
        <f>'SO 01-10-03 - Železniční ...'!J33</f>
        <v>0</v>
      </c>
      <c r="AW60" s="73">
        <f>'SO 01-10-03 - Železniční ...'!J34</f>
        <v>0</v>
      </c>
      <c r="AX60" s="73">
        <f>'SO 01-10-03 - Železniční ...'!J35</f>
        <v>0</v>
      </c>
      <c r="AY60" s="73">
        <f>'SO 01-10-03 - Železniční ...'!J36</f>
        <v>0</v>
      </c>
      <c r="AZ60" s="73">
        <f>'SO 01-10-03 - Železniční ...'!F33</f>
        <v>0</v>
      </c>
      <c r="BA60" s="73">
        <f>'SO 01-10-03 - Železniční ...'!F34</f>
        <v>0</v>
      </c>
      <c r="BB60" s="73">
        <f>'SO 01-10-03 - Železniční ...'!F35</f>
        <v>0</v>
      </c>
      <c r="BC60" s="73">
        <f>'SO 01-10-03 - Železniční ...'!F36</f>
        <v>0</v>
      </c>
      <c r="BD60" s="75">
        <f>'SO 01-10-03 - Železniční ...'!F37</f>
        <v>0</v>
      </c>
      <c r="BT60" s="76" t="s">
        <v>81</v>
      </c>
      <c r="BV60" s="76" t="s">
        <v>75</v>
      </c>
      <c r="BW60" s="76" t="s">
        <v>98</v>
      </c>
      <c r="BX60" s="76" t="s">
        <v>5</v>
      </c>
      <c r="CL60" s="76" t="s">
        <v>19</v>
      </c>
      <c r="CM60" s="76" t="s">
        <v>83</v>
      </c>
    </row>
    <row r="61" spans="1:91" s="5" customFormat="1" ht="27" customHeight="1">
      <c r="A61" s="67" t="s">
        <v>77</v>
      </c>
      <c r="B61" s="68"/>
      <c r="C61" s="69"/>
      <c r="D61" s="291" t="s">
        <v>99</v>
      </c>
      <c r="E61" s="291"/>
      <c r="F61" s="291"/>
      <c r="G61" s="291"/>
      <c r="H61" s="291"/>
      <c r="I61" s="70"/>
      <c r="J61" s="291" t="s">
        <v>100</v>
      </c>
      <c r="K61" s="291"/>
      <c r="L61" s="291"/>
      <c r="M61" s="291"/>
      <c r="N61" s="291"/>
      <c r="O61" s="291"/>
      <c r="P61" s="291"/>
      <c r="Q61" s="291"/>
      <c r="R61" s="291"/>
      <c r="S61" s="291"/>
      <c r="T61" s="291"/>
      <c r="U61" s="291"/>
      <c r="V61" s="291"/>
      <c r="W61" s="291"/>
      <c r="X61" s="291"/>
      <c r="Y61" s="291"/>
      <c r="Z61" s="291"/>
      <c r="AA61" s="291"/>
      <c r="AB61" s="291"/>
      <c r="AC61" s="291"/>
      <c r="AD61" s="291"/>
      <c r="AE61" s="291"/>
      <c r="AF61" s="291"/>
      <c r="AG61" s="289">
        <f>'SO 01-10-03.1 - Následná ...'!J30</f>
        <v>0</v>
      </c>
      <c r="AH61" s="286"/>
      <c r="AI61" s="286"/>
      <c r="AJ61" s="286"/>
      <c r="AK61" s="286"/>
      <c r="AL61" s="286"/>
      <c r="AM61" s="286"/>
      <c r="AN61" s="289">
        <f t="shared" si="0"/>
        <v>0</v>
      </c>
      <c r="AO61" s="286"/>
      <c r="AP61" s="286"/>
      <c r="AQ61" s="71" t="s">
        <v>80</v>
      </c>
      <c r="AR61" s="68"/>
      <c r="AS61" s="72">
        <v>0</v>
      </c>
      <c r="AT61" s="73">
        <f t="shared" si="1"/>
        <v>0</v>
      </c>
      <c r="AU61" s="74">
        <f>'SO 01-10-03.1 - Následná ...'!P83</f>
        <v>0</v>
      </c>
      <c r="AV61" s="73">
        <f>'SO 01-10-03.1 - Následná ...'!J33</f>
        <v>0</v>
      </c>
      <c r="AW61" s="73">
        <f>'SO 01-10-03.1 - Následná ...'!J34</f>
        <v>0</v>
      </c>
      <c r="AX61" s="73">
        <f>'SO 01-10-03.1 - Následná ...'!J35</f>
        <v>0</v>
      </c>
      <c r="AY61" s="73">
        <f>'SO 01-10-03.1 - Následná ...'!J36</f>
        <v>0</v>
      </c>
      <c r="AZ61" s="73">
        <f>'SO 01-10-03.1 - Následná ...'!F33</f>
        <v>0</v>
      </c>
      <c r="BA61" s="73">
        <f>'SO 01-10-03.1 - Následná ...'!F34</f>
        <v>0</v>
      </c>
      <c r="BB61" s="73">
        <f>'SO 01-10-03.1 - Následná ...'!F35</f>
        <v>0</v>
      </c>
      <c r="BC61" s="73">
        <f>'SO 01-10-03.1 - Následná ...'!F36</f>
        <v>0</v>
      </c>
      <c r="BD61" s="75">
        <f>'SO 01-10-03.1 - Následná ...'!F37</f>
        <v>0</v>
      </c>
      <c r="BT61" s="76" t="s">
        <v>81</v>
      </c>
      <c r="BV61" s="76" t="s">
        <v>75</v>
      </c>
      <c r="BW61" s="76" t="s">
        <v>101</v>
      </c>
      <c r="BX61" s="76" t="s">
        <v>5</v>
      </c>
      <c r="CL61" s="76" t="s">
        <v>19</v>
      </c>
      <c r="CM61" s="76" t="s">
        <v>83</v>
      </c>
    </row>
    <row r="62" spans="1:91" s="5" customFormat="1" ht="27" customHeight="1">
      <c r="A62" s="67" t="s">
        <v>77</v>
      </c>
      <c r="B62" s="68"/>
      <c r="C62" s="69"/>
      <c r="D62" s="291" t="s">
        <v>102</v>
      </c>
      <c r="E62" s="291"/>
      <c r="F62" s="291"/>
      <c r="G62" s="291"/>
      <c r="H62" s="291"/>
      <c r="I62" s="70"/>
      <c r="J62" s="291" t="s">
        <v>103</v>
      </c>
      <c r="K62" s="291"/>
      <c r="L62" s="291"/>
      <c r="M62" s="291"/>
      <c r="N62" s="291"/>
      <c r="O62" s="291"/>
      <c r="P62" s="291"/>
      <c r="Q62" s="291"/>
      <c r="R62" s="291"/>
      <c r="S62" s="291"/>
      <c r="T62" s="291"/>
      <c r="U62" s="291"/>
      <c r="V62" s="291"/>
      <c r="W62" s="291"/>
      <c r="X62" s="291"/>
      <c r="Y62" s="291"/>
      <c r="Z62" s="291"/>
      <c r="AA62" s="291"/>
      <c r="AB62" s="291"/>
      <c r="AC62" s="291"/>
      <c r="AD62" s="291"/>
      <c r="AE62" s="291"/>
      <c r="AF62" s="291"/>
      <c r="AG62" s="289">
        <f>'SO 01-10-04 - Železniční ...'!J30</f>
        <v>6581700</v>
      </c>
      <c r="AH62" s="286"/>
      <c r="AI62" s="286"/>
      <c r="AJ62" s="286"/>
      <c r="AK62" s="286"/>
      <c r="AL62" s="286"/>
      <c r="AM62" s="286"/>
      <c r="AN62" s="289">
        <f t="shared" si="0"/>
        <v>7963857</v>
      </c>
      <c r="AO62" s="286"/>
      <c r="AP62" s="286"/>
      <c r="AQ62" s="71" t="s">
        <v>80</v>
      </c>
      <c r="AR62" s="68"/>
      <c r="AS62" s="72">
        <v>0</v>
      </c>
      <c r="AT62" s="73">
        <f t="shared" si="1"/>
        <v>1382157</v>
      </c>
      <c r="AU62" s="74">
        <f>'SO 01-10-04 - Železniční ...'!P88</f>
        <v>0</v>
      </c>
      <c r="AV62" s="73">
        <f>'SO 01-10-04 - Železniční ...'!J33</f>
        <v>1382157</v>
      </c>
      <c r="AW62" s="73">
        <f>'SO 01-10-04 - Železniční ...'!J34</f>
        <v>0</v>
      </c>
      <c r="AX62" s="73">
        <f>'SO 01-10-04 - Železniční ...'!J35</f>
        <v>0</v>
      </c>
      <c r="AY62" s="73">
        <f>'SO 01-10-04 - Železniční ...'!J36</f>
        <v>0</v>
      </c>
      <c r="AZ62" s="73">
        <f>'SO 01-10-04 - Železniční ...'!F33</f>
        <v>6581700</v>
      </c>
      <c r="BA62" s="73">
        <f>'SO 01-10-04 - Železniční ...'!F34</f>
        <v>0</v>
      </c>
      <c r="BB62" s="73">
        <f>'SO 01-10-04 - Železniční ...'!F35</f>
        <v>0</v>
      </c>
      <c r="BC62" s="73">
        <f>'SO 01-10-04 - Železniční ...'!F36</f>
        <v>0</v>
      </c>
      <c r="BD62" s="75">
        <f>'SO 01-10-04 - Železniční ...'!F37</f>
        <v>0</v>
      </c>
      <c r="BT62" s="76" t="s">
        <v>81</v>
      </c>
      <c r="BV62" s="76" t="s">
        <v>75</v>
      </c>
      <c r="BW62" s="76" t="s">
        <v>104</v>
      </c>
      <c r="BX62" s="76" t="s">
        <v>5</v>
      </c>
      <c r="CL62" s="76" t="s">
        <v>19</v>
      </c>
      <c r="CM62" s="76" t="s">
        <v>83</v>
      </c>
    </row>
    <row r="63" spans="1:91" s="5" customFormat="1" ht="27" customHeight="1">
      <c r="A63" s="67" t="s">
        <v>77</v>
      </c>
      <c r="B63" s="68"/>
      <c r="C63" s="69"/>
      <c r="D63" s="291" t="s">
        <v>105</v>
      </c>
      <c r="E63" s="291"/>
      <c r="F63" s="291"/>
      <c r="G63" s="291"/>
      <c r="H63" s="291"/>
      <c r="I63" s="70"/>
      <c r="J63" s="291" t="s">
        <v>106</v>
      </c>
      <c r="K63" s="291"/>
      <c r="L63" s="291"/>
      <c r="M63" s="291"/>
      <c r="N63" s="291"/>
      <c r="O63" s="291"/>
      <c r="P63" s="291"/>
      <c r="Q63" s="291"/>
      <c r="R63" s="291"/>
      <c r="S63" s="291"/>
      <c r="T63" s="291"/>
      <c r="U63" s="291"/>
      <c r="V63" s="291"/>
      <c r="W63" s="291"/>
      <c r="X63" s="291"/>
      <c r="Y63" s="291"/>
      <c r="Z63" s="291"/>
      <c r="AA63" s="291"/>
      <c r="AB63" s="291"/>
      <c r="AC63" s="291"/>
      <c r="AD63" s="291"/>
      <c r="AE63" s="291"/>
      <c r="AF63" s="291"/>
      <c r="AG63" s="289">
        <f>'SO 01-10-04.1 - Následná ...'!J30</f>
        <v>0</v>
      </c>
      <c r="AH63" s="286"/>
      <c r="AI63" s="286"/>
      <c r="AJ63" s="286"/>
      <c r="AK63" s="286"/>
      <c r="AL63" s="286"/>
      <c r="AM63" s="286"/>
      <c r="AN63" s="289">
        <f t="shared" si="0"/>
        <v>0</v>
      </c>
      <c r="AO63" s="286"/>
      <c r="AP63" s="286"/>
      <c r="AQ63" s="71" t="s">
        <v>80</v>
      </c>
      <c r="AR63" s="68"/>
      <c r="AS63" s="72">
        <v>0</v>
      </c>
      <c r="AT63" s="73">
        <f t="shared" si="1"/>
        <v>0</v>
      </c>
      <c r="AU63" s="74">
        <f>'SO 01-10-04.1 - Následná ...'!P83</f>
        <v>0</v>
      </c>
      <c r="AV63" s="73">
        <f>'SO 01-10-04.1 - Následná ...'!J33</f>
        <v>0</v>
      </c>
      <c r="AW63" s="73">
        <f>'SO 01-10-04.1 - Následná ...'!J34</f>
        <v>0</v>
      </c>
      <c r="AX63" s="73">
        <f>'SO 01-10-04.1 - Následná ...'!J35</f>
        <v>0</v>
      </c>
      <c r="AY63" s="73">
        <f>'SO 01-10-04.1 - Následná ...'!J36</f>
        <v>0</v>
      </c>
      <c r="AZ63" s="73">
        <f>'SO 01-10-04.1 - Následná ...'!F33</f>
        <v>0</v>
      </c>
      <c r="BA63" s="73">
        <f>'SO 01-10-04.1 - Následná ...'!F34</f>
        <v>0</v>
      </c>
      <c r="BB63" s="73">
        <f>'SO 01-10-04.1 - Následná ...'!F35</f>
        <v>0</v>
      </c>
      <c r="BC63" s="73">
        <f>'SO 01-10-04.1 - Následná ...'!F36</f>
        <v>0</v>
      </c>
      <c r="BD63" s="75">
        <f>'SO 01-10-04.1 - Následná ...'!F37</f>
        <v>0</v>
      </c>
      <c r="BT63" s="76" t="s">
        <v>81</v>
      </c>
      <c r="BV63" s="76" t="s">
        <v>75</v>
      </c>
      <c r="BW63" s="76" t="s">
        <v>107</v>
      </c>
      <c r="BX63" s="76" t="s">
        <v>5</v>
      </c>
      <c r="CL63" s="76" t="s">
        <v>19</v>
      </c>
      <c r="CM63" s="76" t="s">
        <v>83</v>
      </c>
    </row>
    <row r="64" spans="1:91" s="5" customFormat="1" ht="27" customHeight="1">
      <c r="A64" s="67" t="s">
        <v>77</v>
      </c>
      <c r="B64" s="68"/>
      <c r="C64" s="69"/>
      <c r="D64" s="291" t="s">
        <v>108</v>
      </c>
      <c r="E64" s="291"/>
      <c r="F64" s="291"/>
      <c r="G64" s="291"/>
      <c r="H64" s="291"/>
      <c r="I64" s="70"/>
      <c r="J64" s="291" t="s">
        <v>109</v>
      </c>
      <c r="K64" s="291"/>
      <c r="L64" s="291"/>
      <c r="M64" s="291"/>
      <c r="N64" s="291"/>
      <c r="O64" s="291"/>
      <c r="P64" s="291"/>
      <c r="Q64" s="291"/>
      <c r="R64" s="291"/>
      <c r="S64" s="291"/>
      <c r="T64" s="291"/>
      <c r="U64" s="291"/>
      <c r="V64" s="291"/>
      <c r="W64" s="291"/>
      <c r="X64" s="291"/>
      <c r="Y64" s="291"/>
      <c r="Z64" s="291"/>
      <c r="AA64" s="291"/>
      <c r="AB64" s="291"/>
      <c r="AC64" s="291"/>
      <c r="AD64" s="291"/>
      <c r="AE64" s="291"/>
      <c r="AF64" s="291"/>
      <c r="AG64" s="289">
        <f>'SO 01-11-01 - Zastávka Sp...'!J30</f>
        <v>0</v>
      </c>
      <c r="AH64" s="286"/>
      <c r="AI64" s="286"/>
      <c r="AJ64" s="286"/>
      <c r="AK64" s="286"/>
      <c r="AL64" s="286"/>
      <c r="AM64" s="286"/>
      <c r="AN64" s="289">
        <f t="shared" si="0"/>
        <v>0</v>
      </c>
      <c r="AO64" s="286"/>
      <c r="AP64" s="286"/>
      <c r="AQ64" s="71" t="s">
        <v>80</v>
      </c>
      <c r="AR64" s="68"/>
      <c r="AS64" s="72">
        <v>0</v>
      </c>
      <c r="AT64" s="73">
        <f t="shared" si="1"/>
        <v>0</v>
      </c>
      <c r="AU64" s="74">
        <f>'SO 01-11-01 - Zastávka Sp...'!P87</f>
        <v>0</v>
      </c>
      <c r="AV64" s="73">
        <f>'SO 01-11-01 - Zastávka Sp...'!J33</f>
        <v>0</v>
      </c>
      <c r="AW64" s="73">
        <f>'SO 01-11-01 - Zastávka Sp...'!J34</f>
        <v>0</v>
      </c>
      <c r="AX64" s="73">
        <f>'SO 01-11-01 - Zastávka Sp...'!J35</f>
        <v>0</v>
      </c>
      <c r="AY64" s="73">
        <f>'SO 01-11-01 - Zastávka Sp...'!J36</f>
        <v>0</v>
      </c>
      <c r="AZ64" s="73">
        <f>'SO 01-11-01 - Zastávka Sp...'!F33</f>
        <v>0</v>
      </c>
      <c r="BA64" s="73">
        <f>'SO 01-11-01 - Zastávka Sp...'!F34</f>
        <v>0</v>
      </c>
      <c r="BB64" s="73">
        <f>'SO 01-11-01 - Zastávka Sp...'!F35</f>
        <v>0</v>
      </c>
      <c r="BC64" s="73">
        <f>'SO 01-11-01 - Zastávka Sp...'!F36</f>
        <v>0</v>
      </c>
      <c r="BD64" s="75">
        <f>'SO 01-11-01 - Zastávka Sp...'!F37</f>
        <v>0</v>
      </c>
      <c r="BT64" s="76" t="s">
        <v>81</v>
      </c>
      <c r="BV64" s="76" t="s">
        <v>75</v>
      </c>
      <c r="BW64" s="76" t="s">
        <v>110</v>
      </c>
      <c r="BX64" s="76" t="s">
        <v>5</v>
      </c>
      <c r="CL64" s="76" t="s">
        <v>19</v>
      </c>
      <c r="CM64" s="76" t="s">
        <v>83</v>
      </c>
    </row>
    <row r="65" spans="1:91" s="5" customFormat="1" ht="27" customHeight="1">
      <c r="A65" s="67" t="s">
        <v>77</v>
      </c>
      <c r="B65" s="68"/>
      <c r="C65" s="69"/>
      <c r="D65" s="291" t="s">
        <v>111</v>
      </c>
      <c r="E65" s="291"/>
      <c r="F65" s="291"/>
      <c r="G65" s="291"/>
      <c r="H65" s="291"/>
      <c r="I65" s="70"/>
      <c r="J65" s="291" t="s">
        <v>112</v>
      </c>
      <c r="K65" s="291"/>
      <c r="L65" s="291"/>
      <c r="M65" s="291"/>
      <c r="N65" s="291"/>
      <c r="O65" s="291"/>
      <c r="P65" s="291"/>
      <c r="Q65" s="291"/>
      <c r="R65" s="291"/>
      <c r="S65" s="291"/>
      <c r="T65" s="291"/>
      <c r="U65" s="291"/>
      <c r="V65" s="291"/>
      <c r="W65" s="291"/>
      <c r="X65" s="291"/>
      <c r="Y65" s="291"/>
      <c r="Z65" s="291"/>
      <c r="AA65" s="291"/>
      <c r="AB65" s="291"/>
      <c r="AC65" s="291"/>
      <c r="AD65" s="291"/>
      <c r="AE65" s="291"/>
      <c r="AF65" s="291"/>
      <c r="AG65" s="289">
        <f>'SO 01-11-02 - Zastávka Je...'!J30</f>
        <v>0</v>
      </c>
      <c r="AH65" s="286"/>
      <c r="AI65" s="286"/>
      <c r="AJ65" s="286"/>
      <c r="AK65" s="286"/>
      <c r="AL65" s="286"/>
      <c r="AM65" s="286"/>
      <c r="AN65" s="289">
        <f t="shared" si="0"/>
        <v>0</v>
      </c>
      <c r="AO65" s="286"/>
      <c r="AP65" s="286"/>
      <c r="AQ65" s="71" t="s">
        <v>80</v>
      </c>
      <c r="AR65" s="68"/>
      <c r="AS65" s="72">
        <v>0</v>
      </c>
      <c r="AT65" s="73">
        <f t="shared" si="1"/>
        <v>0</v>
      </c>
      <c r="AU65" s="74">
        <f>'SO 01-11-02 - Zastávka Je...'!P85</f>
        <v>0</v>
      </c>
      <c r="AV65" s="73">
        <f>'SO 01-11-02 - Zastávka Je...'!J33</f>
        <v>0</v>
      </c>
      <c r="AW65" s="73">
        <f>'SO 01-11-02 - Zastávka Je...'!J34</f>
        <v>0</v>
      </c>
      <c r="AX65" s="73">
        <f>'SO 01-11-02 - Zastávka Je...'!J35</f>
        <v>0</v>
      </c>
      <c r="AY65" s="73">
        <f>'SO 01-11-02 - Zastávka Je...'!J36</f>
        <v>0</v>
      </c>
      <c r="AZ65" s="73">
        <f>'SO 01-11-02 - Zastávka Je...'!F33</f>
        <v>0</v>
      </c>
      <c r="BA65" s="73">
        <f>'SO 01-11-02 - Zastávka Je...'!F34</f>
        <v>0</v>
      </c>
      <c r="BB65" s="73">
        <f>'SO 01-11-02 - Zastávka Je...'!F35</f>
        <v>0</v>
      </c>
      <c r="BC65" s="73">
        <f>'SO 01-11-02 - Zastávka Je...'!F36</f>
        <v>0</v>
      </c>
      <c r="BD65" s="75">
        <f>'SO 01-11-02 - Zastávka Je...'!F37</f>
        <v>0</v>
      </c>
      <c r="BT65" s="76" t="s">
        <v>81</v>
      </c>
      <c r="BV65" s="76" t="s">
        <v>75</v>
      </c>
      <c r="BW65" s="76" t="s">
        <v>113</v>
      </c>
      <c r="BX65" s="76" t="s">
        <v>5</v>
      </c>
      <c r="CL65" s="76" t="s">
        <v>19</v>
      </c>
      <c r="CM65" s="76" t="s">
        <v>83</v>
      </c>
    </row>
    <row r="66" spans="1:91" s="5" customFormat="1" ht="27" customHeight="1">
      <c r="A66" s="67" t="s">
        <v>77</v>
      </c>
      <c r="B66" s="68"/>
      <c r="C66" s="69"/>
      <c r="D66" s="291" t="s">
        <v>114</v>
      </c>
      <c r="E66" s="291"/>
      <c r="F66" s="291"/>
      <c r="G66" s="291"/>
      <c r="H66" s="291"/>
      <c r="I66" s="70"/>
      <c r="J66" s="291" t="s">
        <v>115</v>
      </c>
      <c r="K66" s="291"/>
      <c r="L66" s="291"/>
      <c r="M66" s="291"/>
      <c r="N66" s="291"/>
      <c r="O66" s="291"/>
      <c r="P66" s="291"/>
      <c r="Q66" s="291"/>
      <c r="R66" s="291"/>
      <c r="S66" s="291"/>
      <c r="T66" s="291"/>
      <c r="U66" s="291"/>
      <c r="V66" s="291"/>
      <c r="W66" s="291"/>
      <c r="X66" s="291"/>
      <c r="Y66" s="291"/>
      <c r="Z66" s="291"/>
      <c r="AA66" s="291"/>
      <c r="AB66" s="291"/>
      <c r="AC66" s="291"/>
      <c r="AD66" s="291"/>
      <c r="AE66" s="291"/>
      <c r="AF66" s="291"/>
      <c r="AG66" s="289">
        <f>'SO 01-11-03 - Zastávka Ná...'!J30</f>
        <v>0</v>
      </c>
      <c r="AH66" s="286"/>
      <c r="AI66" s="286"/>
      <c r="AJ66" s="286"/>
      <c r="AK66" s="286"/>
      <c r="AL66" s="286"/>
      <c r="AM66" s="286"/>
      <c r="AN66" s="289">
        <f t="shared" si="0"/>
        <v>0</v>
      </c>
      <c r="AO66" s="286"/>
      <c r="AP66" s="286"/>
      <c r="AQ66" s="71" t="s">
        <v>80</v>
      </c>
      <c r="AR66" s="68"/>
      <c r="AS66" s="72">
        <v>0</v>
      </c>
      <c r="AT66" s="73">
        <f t="shared" si="1"/>
        <v>0</v>
      </c>
      <c r="AU66" s="74">
        <f>'SO 01-11-03 - Zastávka Ná...'!P85</f>
        <v>0</v>
      </c>
      <c r="AV66" s="73">
        <f>'SO 01-11-03 - Zastávka Ná...'!J33</f>
        <v>0</v>
      </c>
      <c r="AW66" s="73">
        <f>'SO 01-11-03 - Zastávka Ná...'!J34</f>
        <v>0</v>
      </c>
      <c r="AX66" s="73">
        <f>'SO 01-11-03 - Zastávka Ná...'!J35</f>
        <v>0</v>
      </c>
      <c r="AY66" s="73">
        <f>'SO 01-11-03 - Zastávka Ná...'!J36</f>
        <v>0</v>
      </c>
      <c r="AZ66" s="73">
        <f>'SO 01-11-03 - Zastávka Ná...'!F33</f>
        <v>0</v>
      </c>
      <c r="BA66" s="73">
        <f>'SO 01-11-03 - Zastávka Ná...'!F34</f>
        <v>0</v>
      </c>
      <c r="BB66" s="73">
        <f>'SO 01-11-03 - Zastávka Ná...'!F35</f>
        <v>0</v>
      </c>
      <c r="BC66" s="73">
        <f>'SO 01-11-03 - Zastávka Ná...'!F36</f>
        <v>0</v>
      </c>
      <c r="BD66" s="75">
        <f>'SO 01-11-03 - Zastávka Ná...'!F37</f>
        <v>0</v>
      </c>
      <c r="BT66" s="76" t="s">
        <v>81</v>
      </c>
      <c r="BV66" s="76" t="s">
        <v>75</v>
      </c>
      <c r="BW66" s="76" t="s">
        <v>116</v>
      </c>
      <c r="BX66" s="76" t="s">
        <v>5</v>
      </c>
      <c r="CL66" s="76" t="s">
        <v>19</v>
      </c>
      <c r="CM66" s="76" t="s">
        <v>83</v>
      </c>
    </row>
    <row r="67" spans="1:91" s="5" customFormat="1" ht="27" customHeight="1">
      <c r="A67" s="67" t="s">
        <v>77</v>
      </c>
      <c r="B67" s="68"/>
      <c r="C67" s="69"/>
      <c r="D67" s="291" t="s">
        <v>117</v>
      </c>
      <c r="E67" s="291"/>
      <c r="F67" s="291"/>
      <c r="G67" s="291"/>
      <c r="H67" s="291"/>
      <c r="I67" s="70"/>
      <c r="J67" s="291" t="s">
        <v>118</v>
      </c>
      <c r="K67" s="291"/>
      <c r="L67" s="291"/>
      <c r="M67" s="291"/>
      <c r="N67" s="291"/>
      <c r="O67" s="291"/>
      <c r="P67" s="291"/>
      <c r="Q67" s="291"/>
      <c r="R67" s="291"/>
      <c r="S67" s="291"/>
      <c r="T67" s="291"/>
      <c r="U67" s="291"/>
      <c r="V67" s="291"/>
      <c r="W67" s="291"/>
      <c r="X67" s="291"/>
      <c r="Y67" s="291"/>
      <c r="Z67" s="291"/>
      <c r="AA67" s="291"/>
      <c r="AB67" s="291"/>
      <c r="AC67" s="291"/>
      <c r="AD67" s="291"/>
      <c r="AE67" s="291"/>
      <c r="AF67" s="291"/>
      <c r="AG67" s="289">
        <f>'SO 01-11-04 - ŽST Velké H...'!J30</f>
        <v>0</v>
      </c>
      <c r="AH67" s="286"/>
      <c r="AI67" s="286"/>
      <c r="AJ67" s="286"/>
      <c r="AK67" s="286"/>
      <c r="AL67" s="286"/>
      <c r="AM67" s="286"/>
      <c r="AN67" s="289">
        <f t="shared" si="0"/>
        <v>0</v>
      </c>
      <c r="AO67" s="286"/>
      <c r="AP67" s="286"/>
      <c r="AQ67" s="71" t="s">
        <v>80</v>
      </c>
      <c r="AR67" s="68"/>
      <c r="AS67" s="72">
        <v>0</v>
      </c>
      <c r="AT67" s="73">
        <f t="shared" si="1"/>
        <v>0</v>
      </c>
      <c r="AU67" s="74">
        <f>'SO 01-11-04 - ŽST Velké H...'!P85</f>
        <v>0</v>
      </c>
      <c r="AV67" s="73">
        <f>'SO 01-11-04 - ŽST Velké H...'!J33</f>
        <v>0</v>
      </c>
      <c r="AW67" s="73">
        <f>'SO 01-11-04 - ŽST Velké H...'!J34</f>
        <v>0</v>
      </c>
      <c r="AX67" s="73">
        <f>'SO 01-11-04 - ŽST Velké H...'!J35</f>
        <v>0</v>
      </c>
      <c r="AY67" s="73">
        <f>'SO 01-11-04 - ŽST Velké H...'!J36</f>
        <v>0</v>
      </c>
      <c r="AZ67" s="73">
        <f>'SO 01-11-04 - ŽST Velké H...'!F33</f>
        <v>0</v>
      </c>
      <c r="BA67" s="73">
        <f>'SO 01-11-04 - ŽST Velké H...'!F34</f>
        <v>0</v>
      </c>
      <c r="BB67" s="73">
        <f>'SO 01-11-04 - ŽST Velké H...'!F35</f>
        <v>0</v>
      </c>
      <c r="BC67" s="73">
        <f>'SO 01-11-04 - ŽST Velké H...'!F36</f>
        <v>0</v>
      </c>
      <c r="BD67" s="75">
        <f>'SO 01-11-04 - ŽST Velké H...'!F37</f>
        <v>0</v>
      </c>
      <c r="BT67" s="76" t="s">
        <v>81</v>
      </c>
      <c r="BV67" s="76" t="s">
        <v>75</v>
      </c>
      <c r="BW67" s="76" t="s">
        <v>119</v>
      </c>
      <c r="BX67" s="76" t="s">
        <v>5</v>
      </c>
      <c r="CL67" s="76" t="s">
        <v>19</v>
      </c>
      <c r="CM67" s="76" t="s">
        <v>83</v>
      </c>
    </row>
    <row r="68" spans="1:91" s="5" customFormat="1" ht="27" customHeight="1">
      <c r="A68" s="67" t="s">
        <v>77</v>
      </c>
      <c r="B68" s="68"/>
      <c r="C68" s="69"/>
      <c r="D68" s="291" t="s">
        <v>120</v>
      </c>
      <c r="E68" s="291"/>
      <c r="F68" s="291"/>
      <c r="G68" s="291"/>
      <c r="H68" s="291"/>
      <c r="I68" s="70"/>
      <c r="J68" s="291" t="s">
        <v>121</v>
      </c>
      <c r="K68" s="291"/>
      <c r="L68" s="291"/>
      <c r="M68" s="291"/>
      <c r="N68" s="291"/>
      <c r="O68" s="291"/>
      <c r="P68" s="291"/>
      <c r="Q68" s="291"/>
      <c r="R68" s="291"/>
      <c r="S68" s="291"/>
      <c r="T68" s="291"/>
      <c r="U68" s="291"/>
      <c r="V68" s="291"/>
      <c r="W68" s="291"/>
      <c r="X68" s="291"/>
      <c r="Y68" s="291"/>
      <c r="Z68" s="291"/>
      <c r="AA68" s="291"/>
      <c r="AB68" s="291"/>
      <c r="AC68" s="291"/>
      <c r="AD68" s="291"/>
      <c r="AE68" s="291"/>
      <c r="AF68" s="291"/>
      <c r="AG68" s="289">
        <f>'SO 01-13-01 - Přejezd v e...'!J30</f>
        <v>0</v>
      </c>
      <c r="AH68" s="286"/>
      <c r="AI68" s="286"/>
      <c r="AJ68" s="286"/>
      <c r="AK68" s="286"/>
      <c r="AL68" s="286"/>
      <c r="AM68" s="286"/>
      <c r="AN68" s="289">
        <f t="shared" si="0"/>
        <v>0</v>
      </c>
      <c r="AO68" s="286"/>
      <c r="AP68" s="286"/>
      <c r="AQ68" s="71" t="s">
        <v>80</v>
      </c>
      <c r="AR68" s="68"/>
      <c r="AS68" s="72">
        <v>0</v>
      </c>
      <c r="AT68" s="73">
        <f t="shared" si="1"/>
        <v>0</v>
      </c>
      <c r="AU68" s="74">
        <f>'SO 01-13-01 - Přejezd v e...'!P85</f>
        <v>0</v>
      </c>
      <c r="AV68" s="73">
        <f>'SO 01-13-01 - Přejezd v e...'!J33</f>
        <v>0</v>
      </c>
      <c r="AW68" s="73">
        <f>'SO 01-13-01 - Přejezd v e...'!J34</f>
        <v>0</v>
      </c>
      <c r="AX68" s="73">
        <f>'SO 01-13-01 - Přejezd v e...'!J35</f>
        <v>0</v>
      </c>
      <c r="AY68" s="73">
        <f>'SO 01-13-01 - Přejezd v e...'!J36</f>
        <v>0</v>
      </c>
      <c r="AZ68" s="73">
        <f>'SO 01-13-01 - Přejezd v e...'!F33</f>
        <v>0</v>
      </c>
      <c r="BA68" s="73">
        <f>'SO 01-13-01 - Přejezd v e...'!F34</f>
        <v>0</v>
      </c>
      <c r="BB68" s="73">
        <f>'SO 01-13-01 - Přejezd v e...'!F35</f>
        <v>0</v>
      </c>
      <c r="BC68" s="73">
        <f>'SO 01-13-01 - Přejezd v e...'!F36</f>
        <v>0</v>
      </c>
      <c r="BD68" s="75">
        <f>'SO 01-13-01 - Přejezd v e...'!F37</f>
        <v>0</v>
      </c>
      <c r="BT68" s="76" t="s">
        <v>81</v>
      </c>
      <c r="BV68" s="76" t="s">
        <v>75</v>
      </c>
      <c r="BW68" s="76" t="s">
        <v>122</v>
      </c>
      <c r="BX68" s="76" t="s">
        <v>5</v>
      </c>
      <c r="CL68" s="76" t="s">
        <v>19</v>
      </c>
      <c r="CM68" s="76" t="s">
        <v>83</v>
      </c>
    </row>
    <row r="69" spans="1:91" s="5" customFormat="1" ht="27" customHeight="1">
      <c r="A69" s="67" t="s">
        <v>77</v>
      </c>
      <c r="B69" s="68"/>
      <c r="C69" s="69"/>
      <c r="D69" s="291" t="s">
        <v>123</v>
      </c>
      <c r="E69" s="291"/>
      <c r="F69" s="291"/>
      <c r="G69" s="291"/>
      <c r="H69" s="291"/>
      <c r="I69" s="70"/>
      <c r="J69" s="291" t="s">
        <v>124</v>
      </c>
      <c r="K69" s="291"/>
      <c r="L69" s="291"/>
      <c r="M69" s="291"/>
      <c r="N69" s="291"/>
      <c r="O69" s="291"/>
      <c r="P69" s="291"/>
      <c r="Q69" s="291"/>
      <c r="R69" s="291"/>
      <c r="S69" s="291"/>
      <c r="T69" s="291"/>
      <c r="U69" s="291"/>
      <c r="V69" s="291"/>
      <c r="W69" s="291"/>
      <c r="X69" s="291"/>
      <c r="Y69" s="291"/>
      <c r="Z69" s="291"/>
      <c r="AA69" s="291"/>
      <c r="AB69" s="291"/>
      <c r="AC69" s="291"/>
      <c r="AD69" s="291"/>
      <c r="AE69" s="291"/>
      <c r="AF69" s="291"/>
      <c r="AG69" s="289">
        <f>'SO 01-13-02 - Přejezd v e...'!J30</f>
        <v>0</v>
      </c>
      <c r="AH69" s="286"/>
      <c r="AI69" s="286"/>
      <c r="AJ69" s="286"/>
      <c r="AK69" s="286"/>
      <c r="AL69" s="286"/>
      <c r="AM69" s="286"/>
      <c r="AN69" s="289">
        <f t="shared" si="0"/>
        <v>0</v>
      </c>
      <c r="AO69" s="286"/>
      <c r="AP69" s="286"/>
      <c r="AQ69" s="71" t="s">
        <v>80</v>
      </c>
      <c r="AR69" s="68"/>
      <c r="AS69" s="72">
        <v>0</v>
      </c>
      <c r="AT69" s="73">
        <f t="shared" si="1"/>
        <v>0</v>
      </c>
      <c r="AU69" s="74">
        <f>'SO 01-13-02 - Přejezd v e...'!P85</f>
        <v>0</v>
      </c>
      <c r="AV69" s="73">
        <f>'SO 01-13-02 - Přejezd v e...'!J33</f>
        <v>0</v>
      </c>
      <c r="AW69" s="73">
        <f>'SO 01-13-02 - Přejezd v e...'!J34</f>
        <v>0</v>
      </c>
      <c r="AX69" s="73">
        <f>'SO 01-13-02 - Přejezd v e...'!J35</f>
        <v>0</v>
      </c>
      <c r="AY69" s="73">
        <f>'SO 01-13-02 - Přejezd v e...'!J36</f>
        <v>0</v>
      </c>
      <c r="AZ69" s="73">
        <f>'SO 01-13-02 - Přejezd v e...'!F33</f>
        <v>0</v>
      </c>
      <c r="BA69" s="73">
        <f>'SO 01-13-02 - Přejezd v e...'!F34</f>
        <v>0</v>
      </c>
      <c r="BB69" s="73">
        <f>'SO 01-13-02 - Přejezd v e...'!F35</f>
        <v>0</v>
      </c>
      <c r="BC69" s="73">
        <f>'SO 01-13-02 - Přejezd v e...'!F36</f>
        <v>0</v>
      </c>
      <c r="BD69" s="75">
        <f>'SO 01-13-02 - Přejezd v e...'!F37</f>
        <v>0</v>
      </c>
      <c r="BT69" s="76" t="s">
        <v>81</v>
      </c>
      <c r="BV69" s="76" t="s">
        <v>75</v>
      </c>
      <c r="BW69" s="76" t="s">
        <v>125</v>
      </c>
      <c r="BX69" s="76" t="s">
        <v>5</v>
      </c>
      <c r="CL69" s="76" t="s">
        <v>19</v>
      </c>
      <c r="CM69" s="76" t="s">
        <v>83</v>
      </c>
    </row>
    <row r="70" spans="1:91" s="5" customFormat="1" ht="27" customHeight="1">
      <c r="A70" s="67" t="s">
        <v>77</v>
      </c>
      <c r="B70" s="68"/>
      <c r="C70" s="69"/>
      <c r="D70" s="291" t="s">
        <v>126</v>
      </c>
      <c r="E70" s="291"/>
      <c r="F70" s="291"/>
      <c r="G70" s="291"/>
      <c r="H70" s="291"/>
      <c r="I70" s="70"/>
      <c r="J70" s="291" t="s">
        <v>127</v>
      </c>
      <c r="K70" s="291"/>
      <c r="L70" s="291"/>
      <c r="M70" s="291"/>
      <c r="N70" s="291"/>
      <c r="O70" s="291"/>
      <c r="P70" s="291"/>
      <c r="Q70" s="291"/>
      <c r="R70" s="291"/>
      <c r="S70" s="291"/>
      <c r="T70" s="291"/>
      <c r="U70" s="291"/>
      <c r="V70" s="291"/>
      <c r="W70" s="291"/>
      <c r="X70" s="291"/>
      <c r="Y70" s="291"/>
      <c r="Z70" s="291"/>
      <c r="AA70" s="291"/>
      <c r="AB70" s="291"/>
      <c r="AC70" s="291"/>
      <c r="AD70" s="291"/>
      <c r="AE70" s="291"/>
      <c r="AF70" s="291"/>
      <c r="AG70" s="289">
        <f>'SO 01-13-03 - Přejezd v e...'!J30</f>
        <v>0</v>
      </c>
      <c r="AH70" s="286"/>
      <c r="AI70" s="286"/>
      <c r="AJ70" s="286"/>
      <c r="AK70" s="286"/>
      <c r="AL70" s="286"/>
      <c r="AM70" s="286"/>
      <c r="AN70" s="289">
        <f t="shared" si="0"/>
        <v>0</v>
      </c>
      <c r="AO70" s="286"/>
      <c r="AP70" s="286"/>
      <c r="AQ70" s="71" t="s">
        <v>80</v>
      </c>
      <c r="AR70" s="68"/>
      <c r="AS70" s="72">
        <v>0</v>
      </c>
      <c r="AT70" s="73">
        <f t="shared" si="1"/>
        <v>0</v>
      </c>
      <c r="AU70" s="74">
        <f>'SO 01-13-03 - Přejezd v e...'!P85</f>
        <v>0</v>
      </c>
      <c r="AV70" s="73">
        <f>'SO 01-13-03 - Přejezd v e...'!J33</f>
        <v>0</v>
      </c>
      <c r="AW70" s="73">
        <f>'SO 01-13-03 - Přejezd v e...'!J34</f>
        <v>0</v>
      </c>
      <c r="AX70" s="73">
        <f>'SO 01-13-03 - Přejezd v e...'!J35</f>
        <v>0</v>
      </c>
      <c r="AY70" s="73">
        <f>'SO 01-13-03 - Přejezd v e...'!J36</f>
        <v>0</v>
      </c>
      <c r="AZ70" s="73">
        <f>'SO 01-13-03 - Přejezd v e...'!F33</f>
        <v>0</v>
      </c>
      <c r="BA70" s="73">
        <f>'SO 01-13-03 - Přejezd v e...'!F34</f>
        <v>0</v>
      </c>
      <c r="BB70" s="73">
        <f>'SO 01-13-03 - Přejezd v e...'!F35</f>
        <v>0</v>
      </c>
      <c r="BC70" s="73">
        <f>'SO 01-13-03 - Přejezd v e...'!F36</f>
        <v>0</v>
      </c>
      <c r="BD70" s="75">
        <f>'SO 01-13-03 - Přejezd v e...'!F37</f>
        <v>0</v>
      </c>
      <c r="BT70" s="76" t="s">
        <v>81</v>
      </c>
      <c r="BV70" s="76" t="s">
        <v>75</v>
      </c>
      <c r="BW70" s="76" t="s">
        <v>128</v>
      </c>
      <c r="BX70" s="76" t="s">
        <v>5</v>
      </c>
      <c r="CL70" s="76" t="s">
        <v>19</v>
      </c>
      <c r="CM70" s="76" t="s">
        <v>83</v>
      </c>
    </row>
    <row r="71" spans="1:91" s="5" customFormat="1" ht="27" customHeight="1">
      <c r="A71" s="67" t="s">
        <v>77</v>
      </c>
      <c r="B71" s="68"/>
      <c r="C71" s="69"/>
      <c r="D71" s="291" t="s">
        <v>129</v>
      </c>
      <c r="E71" s="291"/>
      <c r="F71" s="291"/>
      <c r="G71" s="291"/>
      <c r="H71" s="291"/>
      <c r="I71" s="70"/>
      <c r="J71" s="291" t="s">
        <v>130</v>
      </c>
      <c r="K71" s="291"/>
      <c r="L71" s="291"/>
      <c r="M71" s="291"/>
      <c r="N71" s="291"/>
      <c r="O71" s="291"/>
      <c r="P71" s="291"/>
      <c r="Q71" s="291"/>
      <c r="R71" s="291"/>
      <c r="S71" s="291"/>
      <c r="T71" s="291"/>
      <c r="U71" s="291"/>
      <c r="V71" s="291"/>
      <c r="W71" s="291"/>
      <c r="X71" s="291"/>
      <c r="Y71" s="291"/>
      <c r="Z71" s="291"/>
      <c r="AA71" s="291"/>
      <c r="AB71" s="291"/>
      <c r="AC71" s="291"/>
      <c r="AD71" s="291"/>
      <c r="AE71" s="291"/>
      <c r="AF71" s="291"/>
      <c r="AG71" s="289">
        <f>'SO 01-13-04 - Přejezd v e...'!J30</f>
        <v>0</v>
      </c>
      <c r="AH71" s="286"/>
      <c r="AI71" s="286"/>
      <c r="AJ71" s="286"/>
      <c r="AK71" s="286"/>
      <c r="AL71" s="286"/>
      <c r="AM71" s="286"/>
      <c r="AN71" s="289">
        <f t="shared" si="0"/>
        <v>0</v>
      </c>
      <c r="AO71" s="286"/>
      <c r="AP71" s="286"/>
      <c r="AQ71" s="71" t="s">
        <v>80</v>
      </c>
      <c r="AR71" s="68"/>
      <c r="AS71" s="72">
        <v>0</v>
      </c>
      <c r="AT71" s="73">
        <f t="shared" si="1"/>
        <v>0</v>
      </c>
      <c r="AU71" s="74">
        <f>'SO 01-13-04 - Přejezd v e...'!P85</f>
        <v>0</v>
      </c>
      <c r="AV71" s="73">
        <f>'SO 01-13-04 - Přejezd v e...'!J33</f>
        <v>0</v>
      </c>
      <c r="AW71" s="73">
        <f>'SO 01-13-04 - Přejezd v e...'!J34</f>
        <v>0</v>
      </c>
      <c r="AX71" s="73">
        <f>'SO 01-13-04 - Přejezd v e...'!J35</f>
        <v>0</v>
      </c>
      <c r="AY71" s="73">
        <f>'SO 01-13-04 - Přejezd v e...'!J36</f>
        <v>0</v>
      </c>
      <c r="AZ71" s="73">
        <f>'SO 01-13-04 - Přejezd v e...'!F33</f>
        <v>0</v>
      </c>
      <c r="BA71" s="73">
        <f>'SO 01-13-04 - Přejezd v e...'!F34</f>
        <v>0</v>
      </c>
      <c r="BB71" s="73">
        <f>'SO 01-13-04 - Přejezd v e...'!F35</f>
        <v>0</v>
      </c>
      <c r="BC71" s="73">
        <f>'SO 01-13-04 - Přejezd v e...'!F36</f>
        <v>0</v>
      </c>
      <c r="BD71" s="75">
        <f>'SO 01-13-04 - Přejezd v e...'!F37</f>
        <v>0</v>
      </c>
      <c r="BT71" s="76" t="s">
        <v>81</v>
      </c>
      <c r="BV71" s="76" t="s">
        <v>75</v>
      </c>
      <c r="BW71" s="76" t="s">
        <v>131</v>
      </c>
      <c r="BX71" s="76" t="s">
        <v>5</v>
      </c>
      <c r="CL71" s="76" t="s">
        <v>19</v>
      </c>
      <c r="CM71" s="76" t="s">
        <v>83</v>
      </c>
    </row>
    <row r="72" spans="1:91" s="5" customFormat="1" ht="27" customHeight="1">
      <c r="A72" s="67" t="s">
        <v>77</v>
      </c>
      <c r="B72" s="68"/>
      <c r="C72" s="69"/>
      <c r="D72" s="291" t="s">
        <v>132</v>
      </c>
      <c r="E72" s="291"/>
      <c r="F72" s="291"/>
      <c r="G72" s="291"/>
      <c r="H72" s="291"/>
      <c r="I72" s="70"/>
      <c r="J72" s="291" t="s">
        <v>133</v>
      </c>
      <c r="K72" s="291"/>
      <c r="L72" s="291"/>
      <c r="M72" s="291"/>
      <c r="N72" s="291"/>
      <c r="O72" s="291"/>
      <c r="P72" s="291"/>
      <c r="Q72" s="291"/>
      <c r="R72" s="291"/>
      <c r="S72" s="291"/>
      <c r="T72" s="291"/>
      <c r="U72" s="291"/>
      <c r="V72" s="291"/>
      <c r="W72" s="291"/>
      <c r="X72" s="291"/>
      <c r="Y72" s="291"/>
      <c r="Z72" s="291"/>
      <c r="AA72" s="291"/>
      <c r="AB72" s="291"/>
      <c r="AC72" s="291"/>
      <c r="AD72" s="291"/>
      <c r="AE72" s="291"/>
      <c r="AF72" s="291"/>
      <c r="AG72" s="289">
        <f>'SO 01-13-05 - Přejezd v e...'!J30</f>
        <v>0</v>
      </c>
      <c r="AH72" s="286"/>
      <c r="AI72" s="286"/>
      <c r="AJ72" s="286"/>
      <c r="AK72" s="286"/>
      <c r="AL72" s="286"/>
      <c r="AM72" s="286"/>
      <c r="AN72" s="289">
        <f t="shared" si="0"/>
        <v>0</v>
      </c>
      <c r="AO72" s="286"/>
      <c r="AP72" s="286"/>
      <c r="AQ72" s="71" t="s">
        <v>80</v>
      </c>
      <c r="AR72" s="68"/>
      <c r="AS72" s="72">
        <v>0</v>
      </c>
      <c r="AT72" s="73">
        <f t="shared" si="1"/>
        <v>0</v>
      </c>
      <c r="AU72" s="74">
        <f>'SO 01-13-05 - Přejezd v e...'!P85</f>
        <v>0</v>
      </c>
      <c r="AV72" s="73">
        <f>'SO 01-13-05 - Přejezd v e...'!J33</f>
        <v>0</v>
      </c>
      <c r="AW72" s="73">
        <f>'SO 01-13-05 - Přejezd v e...'!J34</f>
        <v>0</v>
      </c>
      <c r="AX72" s="73">
        <f>'SO 01-13-05 - Přejezd v e...'!J35</f>
        <v>0</v>
      </c>
      <c r="AY72" s="73">
        <f>'SO 01-13-05 - Přejezd v e...'!J36</f>
        <v>0</v>
      </c>
      <c r="AZ72" s="73">
        <f>'SO 01-13-05 - Přejezd v e...'!F33</f>
        <v>0</v>
      </c>
      <c r="BA72" s="73">
        <f>'SO 01-13-05 - Přejezd v e...'!F34</f>
        <v>0</v>
      </c>
      <c r="BB72" s="73">
        <f>'SO 01-13-05 - Přejezd v e...'!F35</f>
        <v>0</v>
      </c>
      <c r="BC72" s="73">
        <f>'SO 01-13-05 - Přejezd v e...'!F36</f>
        <v>0</v>
      </c>
      <c r="BD72" s="75">
        <f>'SO 01-13-05 - Přejezd v e...'!F37</f>
        <v>0</v>
      </c>
      <c r="BT72" s="76" t="s">
        <v>81</v>
      </c>
      <c r="BV72" s="76" t="s">
        <v>75</v>
      </c>
      <c r="BW72" s="76" t="s">
        <v>134</v>
      </c>
      <c r="BX72" s="76" t="s">
        <v>5</v>
      </c>
      <c r="CL72" s="76" t="s">
        <v>19</v>
      </c>
      <c r="CM72" s="76" t="s">
        <v>83</v>
      </c>
    </row>
    <row r="73" spans="1:91" s="5" customFormat="1" ht="27" customHeight="1">
      <c r="A73" s="67" t="s">
        <v>77</v>
      </c>
      <c r="B73" s="68"/>
      <c r="C73" s="69"/>
      <c r="D73" s="291" t="s">
        <v>135</v>
      </c>
      <c r="E73" s="291"/>
      <c r="F73" s="291"/>
      <c r="G73" s="291"/>
      <c r="H73" s="291"/>
      <c r="I73" s="70"/>
      <c r="J73" s="291" t="s">
        <v>136</v>
      </c>
      <c r="K73" s="291"/>
      <c r="L73" s="291"/>
      <c r="M73" s="291"/>
      <c r="N73" s="291"/>
      <c r="O73" s="291"/>
      <c r="P73" s="291"/>
      <c r="Q73" s="291"/>
      <c r="R73" s="291"/>
      <c r="S73" s="291"/>
      <c r="T73" s="291"/>
      <c r="U73" s="291"/>
      <c r="V73" s="291"/>
      <c r="W73" s="291"/>
      <c r="X73" s="291"/>
      <c r="Y73" s="291"/>
      <c r="Z73" s="291"/>
      <c r="AA73" s="291"/>
      <c r="AB73" s="291"/>
      <c r="AC73" s="291"/>
      <c r="AD73" s="291"/>
      <c r="AE73" s="291"/>
      <c r="AF73" s="291"/>
      <c r="AG73" s="289">
        <f>'SO 01-13-06 - Přejezd v e...'!J30</f>
        <v>0</v>
      </c>
      <c r="AH73" s="286"/>
      <c r="AI73" s="286"/>
      <c r="AJ73" s="286"/>
      <c r="AK73" s="286"/>
      <c r="AL73" s="286"/>
      <c r="AM73" s="286"/>
      <c r="AN73" s="289">
        <f t="shared" si="0"/>
        <v>0</v>
      </c>
      <c r="AO73" s="286"/>
      <c r="AP73" s="286"/>
      <c r="AQ73" s="71" t="s">
        <v>80</v>
      </c>
      <c r="AR73" s="68"/>
      <c r="AS73" s="72">
        <v>0</v>
      </c>
      <c r="AT73" s="73">
        <f t="shared" si="1"/>
        <v>0</v>
      </c>
      <c r="AU73" s="74">
        <f>'SO 01-13-06 - Přejezd v e...'!P85</f>
        <v>0</v>
      </c>
      <c r="AV73" s="73">
        <f>'SO 01-13-06 - Přejezd v e...'!J33</f>
        <v>0</v>
      </c>
      <c r="AW73" s="73">
        <f>'SO 01-13-06 - Přejezd v e...'!J34</f>
        <v>0</v>
      </c>
      <c r="AX73" s="73">
        <f>'SO 01-13-06 - Přejezd v e...'!J35</f>
        <v>0</v>
      </c>
      <c r="AY73" s="73">
        <f>'SO 01-13-06 - Přejezd v e...'!J36</f>
        <v>0</v>
      </c>
      <c r="AZ73" s="73">
        <f>'SO 01-13-06 - Přejezd v e...'!F33</f>
        <v>0</v>
      </c>
      <c r="BA73" s="73">
        <f>'SO 01-13-06 - Přejezd v e...'!F34</f>
        <v>0</v>
      </c>
      <c r="BB73" s="73">
        <f>'SO 01-13-06 - Přejezd v e...'!F35</f>
        <v>0</v>
      </c>
      <c r="BC73" s="73">
        <f>'SO 01-13-06 - Přejezd v e...'!F36</f>
        <v>0</v>
      </c>
      <c r="BD73" s="75">
        <f>'SO 01-13-06 - Přejezd v e...'!F37</f>
        <v>0</v>
      </c>
      <c r="BT73" s="76" t="s">
        <v>81</v>
      </c>
      <c r="BV73" s="76" t="s">
        <v>75</v>
      </c>
      <c r="BW73" s="76" t="s">
        <v>137</v>
      </c>
      <c r="BX73" s="76" t="s">
        <v>5</v>
      </c>
      <c r="CL73" s="76" t="s">
        <v>19</v>
      </c>
      <c r="CM73" s="76" t="s">
        <v>83</v>
      </c>
    </row>
    <row r="74" spans="1:91" s="5" customFormat="1" ht="27" customHeight="1">
      <c r="B74" s="68"/>
      <c r="C74" s="69"/>
      <c r="D74" s="291" t="s">
        <v>138</v>
      </c>
      <c r="E74" s="291"/>
      <c r="F74" s="291"/>
      <c r="G74" s="291"/>
      <c r="H74" s="291"/>
      <c r="I74" s="70"/>
      <c r="J74" s="291" t="s">
        <v>139</v>
      </c>
      <c r="K74" s="291"/>
      <c r="L74" s="291"/>
      <c r="M74" s="291"/>
      <c r="N74" s="291"/>
      <c r="O74" s="291"/>
      <c r="P74" s="291"/>
      <c r="Q74" s="291"/>
      <c r="R74" s="291"/>
      <c r="S74" s="291"/>
      <c r="T74" s="291"/>
      <c r="U74" s="291"/>
      <c r="V74" s="291"/>
      <c r="W74" s="291"/>
      <c r="X74" s="291"/>
      <c r="Y74" s="291"/>
      <c r="Z74" s="291"/>
      <c r="AA74" s="291"/>
      <c r="AB74" s="291"/>
      <c r="AC74" s="291"/>
      <c r="AD74" s="291"/>
      <c r="AE74" s="291"/>
      <c r="AF74" s="291"/>
      <c r="AG74" s="285">
        <f>ROUND(AG75,2)</f>
        <v>0</v>
      </c>
      <c r="AH74" s="286"/>
      <c r="AI74" s="286"/>
      <c r="AJ74" s="286"/>
      <c r="AK74" s="286"/>
      <c r="AL74" s="286"/>
      <c r="AM74" s="286"/>
      <c r="AN74" s="289">
        <f t="shared" si="0"/>
        <v>0</v>
      </c>
      <c r="AO74" s="286"/>
      <c r="AP74" s="286"/>
      <c r="AQ74" s="71" t="s">
        <v>80</v>
      </c>
      <c r="AR74" s="68"/>
      <c r="AS74" s="72">
        <f>ROUND(AS75,2)</f>
        <v>0</v>
      </c>
      <c r="AT74" s="73">
        <f t="shared" si="1"/>
        <v>0</v>
      </c>
      <c r="AU74" s="74">
        <f>ROUND(AU75,5)</f>
        <v>0</v>
      </c>
      <c r="AV74" s="73">
        <f>ROUND(AZ74*L29,2)</f>
        <v>0</v>
      </c>
      <c r="AW74" s="73">
        <f>ROUND(BA74*L30,2)</f>
        <v>0</v>
      </c>
      <c r="AX74" s="73">
        <f>ROUND(BB74*L29,2)</f>
        <v>0</v>
      </c>
      <c r="AY74" s="73">
        <f>ROUND(BC74*L30,2)</f>
        <v>0</v>
      </c>
      <c r="AZ74" s="73">
        <f>ROUND(AZ75,2)</f>
        <v>0</v>
      </c>
      <c r="BA74" s="73">
        <f>ROUND(BA75,2)</f>
        <v>0</v>
      </c>
      <c r="BB74" s="73">
        <f>ROUND(BB75,2)</f>
        <v>0</v>
      </c>
      <c r="BC74" s="73">
        <f>ROUND(BC75,2)</f>
        <v>0</v>
      </c>
      <c r="BD74" s="75">
        <f>ROUND(BD75,2)</f>
        <v>0</v>
      </c>
      <c r="BS74" s="76" t="s">
        <v>72</v>
      </c>
      <c r="BT74" s="76" t="s">
        <v>81</v>
      </c>
      <c r="BU74" s="76" t="s">
        <v>74</v>
      </c>
      <c r="BV74" s="76" t="s">
        <v>75</v>
      </c>
      <c r="BW74" s="76" t="s">
        <v>140</v>
      </c>
      <c r="BX74" s="76" t="s">
        <v>5</v>
      </c>
      <c r="CL74" s="76" t="s">
        <v>19</v>
      </c>
      <c r="CM74" s="76" t="s">
        <v>73</v>
      </c>
    </row>
    <row r="75" spans="1:91" s="6" customFormat="1" ht="25.5" customHeight="1">
      <c r="A75" s="67" t="s">
        <v>77</v>
      </c>
      <c r="B75" s="77"/>
      <c r="C75" s="9"/>
      <c r="D75" s="9"/>
      <c r="E75" s="290" t="s">
        <v>141</v>
      </c>
      <c r="F75" s="290"/>
      <c r="G75" s="290"/>
      <c r="H75" s="290"/>
      <c r="I75" s="290"/>
      <c r="J75" s="9"/>
      <c r="K75" s="290" t="s">
        <v>139</v>
      </c>
      <c r="L75" s="290"/>
      <c r="M75" s="290"/>
      <c r="N75" s="290"/>
      <c r="O75" s="290"/>
      <c r="P75" s="290"/>
      <c r="Q75" s="290"/>
      <c r="R75" s="290"/>
      <c r="S75" s="290"/>
      <c r="T75" s="290"/>
      <c r="U75" s="290"/>
      <c r="V75" s="290"/>
      <c r="W75" s="290"/>
      <c r="X75" s="290"/>
      <c r="Y75" s="290"/>
      <c r="Z75" s="290"/>
      <c r="AA75" s="290"/>
      <c r="AB75" s="290"/>
      <c r="AC75" s="290"/>
      <c r="AD75" s="290"/>
      <c r="AE75" s="290"/>
      <c r="AF75" s="290"/>
      <c r="AG75" s="287">
        <f>'3110-16-074-01-01 - Želez...'!J32</f>
        <v>0</v>
      </c>
      <c r="AH75" s="288"/>
      <c r="AI75" s="288"/>
      <c r="AJ75" s="288"/>
      <c r="AK75" s="288"/>
      <c r="AL75" s="288"/>
      <c r="AM75" s="288"/>
      <c r="AN75" s="287">
        <f t="shared" si="0"/>
        <v>0</v>
      </c>
      <c r="AO75" s="288"/>
      <c r="AP75" s="288"/>
      <c r="AQ75" s="78" t="s">
        <v>142</v>
      </c>
      <c r="AR75" s="77"/>
      <c r="AS75" s="79">
        <v>0</v>
      </c>
      <c r="AT75" s="80">
        <f t="shared" si="1"/>
        <v>0</v>
      </c>
      <c r="AU75" s="81">
        <f>'3110-16-074-01-01 - Želez...'!P101</f>
        <v>0</v>
      </c>
      <c r="AV75" s="80">
        <f>'3110-16-074-01-01 - Želez...'!J35</f>
        <v>0</v>
      </c>
      <c r="AW75" s="80">
        <f>'3110-16-074-01-01 - Želez...'!J36</f>
        <v>0</v>
      </c>
      <c r="AX75" s="80">
        <f>'3110-16-074-01-01 - Želez...'!J37</f>
        <v>0</v>
      </c>
      <c r="AY75" s="80">
        <f>'3110-16-074-01-01 - Želez...'!J38</f>
        <v>0</v>
      </c>
      <c r="AZ75" s="80">
        <f>'3110-16-074-01-01 - Želez...'!F35</f>
        <v>0</v>
      </c>
      <c r="BA75" s="80">
        <f>'3110-16-074-01-01 - Želez...'!F36</f>
        <v>0</v>
      </c>
      <c r="BB75" s="80">
        <f>'3110-16-074-01-01 - Želez...'!F37</f>
        <v>0</v>
      </c>
      <c r="BC75" s="80">
        <f>'3110-16-074-01-01 - Želez...'!F38</f>
        <v>0</v>
      </c>
      <c r="BD75" s="82">
        <f>'3110-16-074-01-01 - Želez...'!F39</f>
        <v>0</v>
      </c>
      <c r="BT75" s="83" t="s">
        <v>83</v>
      </c>
      <c r="BV75" s="83" t="s">
        <v>75</v>
      </c>
      <c r="BW75" s="83" t="s">
        <v>143</v>
      </c>
      <c r="BX75" s="83" t="s">
        <v>140</v>
      </c>
      <c r="CL75" s="83" t="s">
        <v>144</v>
      </c>
    </row>
    <row r="76" spans="1:91" s="5" customFormat="1" ht="27" customHeight="1">
      <c r="B76" s="68"/>
      <c r="C76" s="69"/>
      <c r="D76" s="291" t="s">
        <v>145</v>
      </c>
      <c r="E76" s="291"/>
      <c r="F76" s="291"/>
      <c r="G76" s="291"/>
      <c r="H76" s="291"/>
      <c r="I76" s="70"/>
      <c r="J76" s="291" t="s">
        <v>146</v>
      </c>
      <c r="K76" s="291"/>
      <c r="L76" s="291"/>
      <c r="M76" s="291"/>
      <c r="N76" s="291"/>
      <c r="O76" s="291"/>
      <c r="P76" s="291"/>
      <c r="Q76" s="291"/>
      <c r="R76" s="291"/>
      <c r="S76" s="291"/>
      <c r="T76" s="291"/>
      <c r="U76" s="291"/>
      <c r="V76" s="291"/>
      <c r="W76" s="291"/>
      <c r="X76" s="291"/>
      <c r="Y76" s="291"/>
      <c r="Z76" s="291"/>
      <c r="AA76" s="291"/>
      <c r="AB76" s="291"/>
      <c r="AC76" s="291"/>
      <c r="AD76" s="291"/>
      <c r="AE76" s="291"/>
      <c r="AF76" s="291"/>
      <c r="AG76" s="285">
        <f>ROUND(AG77,2)</f>
        <v>0</v>
      </c>
      <c r="AH76" s="286"/>
      <c r="AI76" s="286"/>
      <c r="AJ76" s="286"/>
      <c r="AK76" s="286"/>
      <c r="AL76" s="286"/>
      <c r="AM76" s="286"/>
      <c r="AN76" s="289">
        <f t="shared" si="0"/>
        <v>0</v>
      </c>
      <c r="AO76" s="286"/>
      <c r="AP76" s="286"/>
      <c r="AQ76" s="71" t="s">
        <v>80</v>
      </c>
      <c r="AR76" s="68"/>
      <c r="AS76" s="72">
        <f>ROUND(AS77,2)</f>
        <v>0</v>
      </c>
      <c r="AT76" s="73">
        <f t="shared" si="1"/>
        <v>0</v>
      </c>
      <c r="AU76" s="74">
        <f>ROUND(AU77,5)</f>
        <v>0</v>
      </c>
      <c r="AV76" s="73">
        <f>ROUND(AZ76*L29,2)</f>
        <v>0</v>
      </c>
      <c r="AW76" s="73">
        <f>ROUND(BA76*L30,2)</f>
        <v>0</v>
      </c>
      <c r="AX76" s="73">
        <f>ROUND(BB76*L29,2)</f>
        <v>0</v>
      </c>
      <c r="AY76" s="73">
        <f>ROUND(BC76*L30,2)</f>
        <v>0</v>
      </c>
      <c r="AZ76" s="73">
        <f>ROUND(AZ77,2)</f>
        <v>0</v>
      </c>
      <c r="BA76" s="73">
        <f>ROUND(BA77,2)</f>
        <v>0</v>
      </c>
      <c r="BB76" s="73">
        <f>ROUND(BB77,2)</f>
        <v>0</v>
      </c>
      <c r="BC76" s="73">
        <f>ROUND(BC77,2)</f>
        <v>0</v>
      </c>
      <c r="BD76" s="75">
        <f>ROUND(BD77,2)</f>
        <v>0</v>
      </c>
      <c r="BS76" s="76" t="s">
        <v>72</v>
      </c>
      <c r="BT76" s="76" t="s">
        <v>81</v>
      </c>
      <c r="BU76" s="76" t="s">
        <v>74</v>
      </c>
      <c r="BV76" s="76" t="s">
        <v>75</v>
      </c>
      <c r="BW76" s="76" t="s">
        <v>147</v>
      </c>
      <c r="BX76" s="76" t="s">
        <v>5</v>
      </c>
      <c r="CL76" s="76" t="s">
        <v>19</v>
      </c>
      <c r="CM76" s="76" t="s">
        <v>73</v>
      </c>
    </row>
    <row r="77" spans="1:91" s="6" customFormat="1" ht="25.5" customHeight="1">
      <c r="A77" s="67" t="s">
        <v>77</v>
      </c>
      <c r="B77" s="77"/>
      <c r="C77" s="9"/>
      <c r="D77" s="9"/>
      <c r="E77" s="290" t="s">
        <v>148</v>
      </c>
      <c r="F77" s="290"/>
      <c r="G77" s="290"/>
      <c r="H77" s="290"/>
      <c r="I77" s="290"/>
      <c r="J77" s="9"/>
      <c r="K77" s="290" t="s">
        <v>146</v>
      </c>
      <c r="L77" s="290"/>
      <c r="M77" s="290"/>
      <c r="N77" s="290"/>
      <c r="O77" s="290"/>
      <c r="P77" s="290"/>
      <c r="Q77" s="290"/>
      <c r="R77" s="290"/>
      <c r="S77" s="290"/>
      <c r="T77" s="290"/>
      <c r="U77" s="290"/>
      <c r="V77" s="290"/>
      <c r="W77" s="290"/>
      <c r="X77" s="290"/>
      <c r="Y77" s="290"/>
      <c r="Z77" s="290"/>
      <c r="AA77" s="290"/>
      <c r="AB77" s="290"/>
      <c r="AC77" s="290"/>
      <c r="AD77" s="290"/>
      <c r="AE77" s="290"/>
      <c r="AF77" s="290"/>
      <c r="AG77" s="287">
        <f>'3110-16-074-02-01 - Želez...'!J32</f>
        <v>0</v>
      </c>
      <c r="AH77" s="288"/>
      <c r="AI77" s="288"/>
      <c r="AJ77" s="288"/>
      <c r="AK77" s="288"/>
      <c r="AL77" s="288"/>
      <c r="AM77" s="288"/>
      <c r="AN77" s="287">
        <f t="shared" si="0"/>
        <v>0</v>
      </c>
      <c r="AO77" s="288"/>
      <c r="AP77" s="288"/>
      <c r="AQ77" s="78" t="s">
        <v>142</v>
      </c>
      <c r="AR77" s="77"/>
      <c r="AS77" s="79">
        <v>0</v>
      </c>
      <c r="AT77" s="80">
        <f t="shared" si="1"/>
        <v>0</v>
      </c>
      <c r="AU77" s="81">
        <f>'3110-16-074-02-01 - Želez...'!P92</f>
        <v>0</v>
      </c>
      <c r="AV77" s="80">
        <f>'3110-16-074-02-01 - Želez...'!J35</f>
        <v>0</v>
      </c>
      <c r="AW77" s="80">
        <f>'3110-16-074-02-01 - Želez...'!J36</f>
        <v>0</v>
      </c>
      <c r="AX77" s="80">
        <f>'3110-16-074-02-01 - Želez...'!J37</f>
        <v>0</v>
      </c>
      <c r="AY77" s="80">
        <f>'3110-16-074-02-01 - Želez...'!J38</f>
        <v>0</v>
      </c>
      <c r="AZ77" s="80">
        <f>'3110-16-074-02-01 - Želez...'!F35</f>
        <v>0</v>
      </c>
      <c r="BA77" s="80">
        <f>'3110-16-074-02-01 - Želez...'!F36</f>
        <v>0</v>
      </c>
      <c r="BB77" s="80">
        <f>'3110-16-074-02-01 - Želez...'!F37</f>
        <v>0</v>
      </c>
      <c r="BC77" s="80">
        <f>'3110-16-074-02-01 - Želez...'!F38</f>
        <v>0</v>
      </c>
      <c r="BD77" s="82">
        <f>'3110-16-074-02-01 - Želez...'!F39</f>
        <v>0</v>
      </c>
      <c r="BT77" s="83" t="s">
        <v>83</v>
      </c>
      <c r="BV77" s="83" t="s">
        <v>75</v>
      </c>
      <c r="BW77" s="83" t="s">
        <v>149</v>
      </c>
      <c r="BX77" s="83" t="s">
        <v>147</v>
      </c>
      <c r="CL77" s="83" t="s">
        <v>144</v>
      </c>
    </row>
    <row r="78" spans="1:91" s="5" customFormat="1" ht="27" customHeight="1">
      <c r="B78" s="68"/>
      <c r="C78" s="69"/>
      <c r="D78" s="291" t="s">
        <v>150</v>
      </c>
      <c r="E78" s="291"/>
      <c r="F78" s="291"/>
      <c r="G78" s="291"/>
      <c r="H78" s="291"/>
      <c r="I78" s="70"/>
      <c r="J78" s="291" t="s">
        <v>151</v>
      </c>
      <c r="K78" s="291"/>
      <c r="L78" s="291"/>
      <c r="M78" s="291"/>
      <c r="N78" s="291"/>
      <c r="O78" s="291"/>
      <c r="P78" s="291"/>
      <c r="Q78" s="291"/>
      <c r="R78" s="291"/>
      <c r="S78" s="291"/>
      <c r="T78" s="291"/>
      <c r="U78" s="291"/>
      <c r="V78" s="291"/>
      <c r="W78" s="291"/>
      <c r="X78" s="291"/>
      <c r="Y78" s="291"/>
      <c r="Z78" s="291"/>
      <c r="AA78" s="291"/>
      <c r="AB78" s="291"/>
      <c r="AC78" s="291"/>
      <c r="AD78" s="291"/>
      <c r="AE78" s="291"/>
      <c r="AF78" s="291"/>
      <c r="AG78" s="285">
        <f>ROUND(AG79,2)</f>
        <v>0</v>
      </c>
      <c r="AH78" s="286"/>
      <c r="AI78" s="286"/>
      <c r="AJ78" s="286"/>
      <c r="AK78" s="286"/>
      <c r="AL78" s="286"/>
      <c r="AM78" s="286"/>
      <c r="AN78" s="289">
        <f t="shared" si="0"/>
        <v>0</v>
      </c>
      <c r="AO78" s="286"/>
      <c r="AP78" s="286"/>
      <c r="AQ78" s="71" t="s">
        <v>80</v>
      </c>
      <c r="AR78" s="68"/>
      <c r="AS78" s="72">
        <f>ROUND(AS79,2)</f>
        <v>0</v>
      </c>
      <c r="AT78" s="73">
        <f t="shared" si="1"/>
        <v>0</v>
      </c>
      <c r="AU78" s="74">
        <f>ROUND(AU79,5)</f>
        <v>0</v>
      </c>
      <c r="AV78" s="73">
        <f>ROUND(AZ78*L29,2)</f>
        <v>0</v>
      </c>
      <c r="AW78" s="73">
        <f>ROUND(BA78*L30,2)</f>
        <v>0</v>
      </c>
      <c r="AX78" s="73">
        <f>ROUND(BB78*L29,2)</f>
        <v>0</v>
      </c>
      <c r="AY78" s="73">
        <f>ROUND(BC78*L30,2)</f>
        <v>0</v>
      </c>
      <c r="AZ78" s="73">
        <f>ROUND(AZ79,2)</f>
        <v>0</v>
      </c>
      <c r="BA78" s="73">
        <f>ROUND(BA79,2)</f>
        <v>0</v>
      </c>
      <c r="BB78" s="73">
        <f>ROUND(BB79,2)</f>
        <v>0</v>
      </c>
      <c r="BC78" s="73">
        <f>ROUND(BC79,2)</f>
        <v>0</v>
      </c>
      <c r="BD78" s="75">
        <f>ROUND(BD79,2)</f>
        <v>0</v>
      </c>
      <c r="BS78" s="76" t="s">
        <v>72</v>
      </c>
      <c r="BT78" s="76" t="s">
        <v>81</v>
      </c>
      <c r="BU78" s="76" t="s">
        <v>74</v>
      </c>
      <c r="BV78" s="76" t="s">
        <v>75</v>
      </c>
      <c r="BW78" s="76" t="s">
        <v>152</v>
      </c>
      <c r="BX78" s="76" t="s">
        <v>5</v>
      </c>
      <c r="CL78" s="76" t="s">
        <v>19</v>
      </c>
      <c r="CM78" s="76" t="s">
        <v>73</v>
      </c>
    </row>
    <row r="79" spans="1:91" s="6" customFormat="1" ht="25.5" customHeight="1">
      <c r="A79" s="67" t="s">
        <v>77</v>
      </c>
      <c r="B79" s="77"/>
      <c r="C79" s="9"/>
      <c r="D79" s="9"/>
      <c r="E79" s="290" t="s">
        <v>153</v>
      </c>
      <c r="F79" s="290"/>
      <c r="G79" s="290"/>
      <c r="H79" s="290"/>
      <c r="I79" s="290"/>
      <c r="J79" s="9"/>
      <c r="K79" s="290" t="s">
        <v>151</v>
      </c>
      <c r="L79" s="290"/>
      <c r="M79" s="290"/>
      <c r="N79" s="290"/>
      <c r="O79" s="290"/>
      <c r="P79" s="290"/>
      <c r="Q79" s="290"/>
      <c r="R79" s="290"/>
      <c r="S79" s="290"/>
      <c r="T79" s="290"/>
      <c r="U79" s="290"/>
      <c r="V79" s="290"/>
      <c r="W79" s="290"/>
      <c r="X79" s="290"/>
      <c r="Y79" s="290"/>
      <c r="Z79" s="290"/>
      <c r="AA79" s="290"/>
      <c r="AB79" s="290"/>
      <c r="AC79" s="290"/>
      <c r="AD79" s="290"/>
      <c r="AE79" s="290"/>
      <c r="AF79" s="290"/>
      <c r="AG79" s="287">
        <f>'3110-16-074-03-01 - Želez...'!J32</f>
        <v>0</v>
      </c>
      <c r="AH79" s="288"/>
      <c r="AI79" s="288"/>
      <c r="AJ79" s="288"/>
      <c r="AK79" s="288"/>
      <c r="AL79" s="288"/>
      <c r="AM79" s="288"/>
      <c r="AN79" s="287">
        <f t="shared" si="0"/>
        <v>0</v>
      </c>
      <c r="AO79" s="288"/>
      <c r="AP79" s="288"/>
      <c r="AQ79" s="78" t="s">
        <v>142</v>
      </c>
      <c r="AR79" s="77"/>
      <c r="AS79" s="79">
        <v>0</v>
      </c>
      <c r="AT79" s="80">
        <f t="shared" si="1"/>
        <v>0</v>
      </c>
      <c r="AU79" s="81">
        <f>'3110-16-074-03-01 - Želez...'!P102</f>
        <v>0</v>
      </c>
      <c r="AV79" s="80">
        <f>'3110-16-074-03-01 - Želez...'!J35</f>
        <v>0</v>
      </c>
      <c r="AW79" s="80">
        <f>'3110-16-074-03-01 - Želez...'!J36</f>
        <v>0</v>
      </c>
      <c r="AX79" s="80">
        <f>'3110-16-074-03-01 - Želez...'!J37</f>
        <v>0</v>
      </c>
      <c r="AY79" s="80">
        <f>'3110-16-074-03-01 - Želez...'!J38</f>
        <v>0</v>
      </c>
      <c r="AZ79" s="80">
        <f>'3110-16-074-03-01 - Želez...'!F35</f>
        <v>0</v>
      </c>
      <c r="BA79" s="80">
        <f>'3110-16-074-03-01 - Želez...'!F36</f>
        <v>0</v>
      </c>
      <c r="BB79" s="80">
        <f>'3110-16-074-03-01 - Želez...'!F37</f>
        <v>0</v>
      </c>
      <c r="BC79" s="80">
        <f>'3110-16-074-03-01 - Želez...'!F38</f>
        <v>0</v>
      </c>
      <c r="BD79" s="82">
        <f>'3110-16-074-03-01 - Želez...'!F39</f>
        <v>0</v>
      </c>
      <c r="BT79" s="83" t="s">
        <v>83</v>
      </c>
      <c r="BV79" s="83" t="s">
        <v>75</v>
      </c>
      <c r="BW79" s="83" t="s">
        <v>154</v>
      </c>
      <c r="BX79" s="83" t="s">
        <v>152</v>
      </c>
      <c r="CL79" s="83" t="s">
        <v>19</v>
      </c>
    </row>
    <row r="80" spans="1:91" s="5" customFormat="1" ht="27" customHeight="1">
      <c r="B80" s="68"/>
      <c r="C80" s="69"/>
      <c r="D80" s="291" t="s">
        <v>155</v>
      </c>
      <c r="E80" s="291"/>
      <c r="F80" s="291"/>
      <c r="G80" s="291"/>
      <c r="H80" s="291"/>
      <c r="I80" s="70"/>
      <c r="J80" s="291" t="s">
        <v>156</v>
      </c>
      <c r="K80" s="291"/>
      <c r="L80" s="291"/>
      <c r="M80" s="291"/>
      <c r="N80" s="291"/>
      <c r="O80" s="291"/>
      <c r="P80" s="291"/>
      <c r="Q80" s="291"/>
      <c r="R80" s="291"/>
      <c r="S80" s="291"/>
      <c r="T80" s="291"/>
      <c r="U80" s="291"/>
      <c r="V80" s="291"/>
      <c r="W80" s="291"/>
      <c r="X80" s="291"/>
      <c r="Y80" s="291"/>
      <c r="Z80" s="291"/>
      <c r="AA80" s="291"/>
      <c r="AB80" s="291"/>
      <c r="AC80" s="291"/>
      <c r="AD80" s="291"/>
      <c r="AE80" s="291"/>
      <c r="AF80" s="291"/>
      <c r="AG80" s="285">
        <f>ROUND(AG81,2)</f>
        <v>0</v>
      </c>
      <c r="AH80" s="286"/>
      <c r="AI80" s="286"/>
      <c r="AJ80" s="286"/>
      <c r="AK80" s="286"/>
      <c r="AL80" s="286"/>
      <c r="AM80" s="286"/>
      <c r="AN80" s="289">
        <f t="shared" si="0"/>
        <v>0</v>
      </c>
      <c r="AO80" s="286"/>
      <c r="AP80" s="286"/>
      <c r="AQ80" s="71" t="s">
        <v>80</v>
      </c>
      <c r="AR80" s="68"/>
      <c r="AS80" s="72">
        <f>ROUND(AS81,2)</f>
        <v>0</v>
      </c>
      <c r="AT80" s="73">
        <f t="shared" si="1"/>
        <v>0</v>
      </c>
      <c r="AU80" s="74">
        <f>ROUND(AU81,5)</f>
        <v>0</v>
      </c>
      <c r="AV80" s="73">
        <f>ROUND(AZ80*L29,2)</f>
        <v>0</v>
      </c>
      <c r="AW80" s="73">
        <f>ROUND(BA80*L30,2)</f>
        <v>0</v>
      </c>
      <c r="AX80" s="73">
        <f>ROUND(BB80*L29,2)</f>
        <v>0</v>
      </c>
      <c r="AY80" s="73">
        <f>ROUND(BC80*L30,2)</f>
        <v>0</v>
      </c>
      <c r="AZ80" s="73">
        <f>ROUND(AZ81,2)</f>
        <v>0</v>
      </c>
      <c r="BA80" s="73">
        <f>ROUND(BA81,2)</f>
        <v>0</v>
      </c>
      <c r="BB80" s="73">
        <f>ROUND(BB81,2)</f>
        <v>0</v>
      </c>
      <c r="BC80" s="73">
        <f>ROUND(BC81,2)</f>
        <v>0</v>
      </c>
      <c r="BD80" s="75">
        <f>ROUND(BD81,2)</f>
        <v>0</v>
      </c>
      <c r="BS80" s="76" t="s">
        <v>72</v>
      </c>
      <c r="BT80" s="76" t="s">
        <v>81</v>
      </c>
      <c r="BU80" s="76" t="s">
        <v>74</v>
      </c>
      <c r="BV80" s="76" t="s">
        <v>75</v>
      </c>
      <c r="BW80" s="76" t="s">
        <v>157</v>
      </c>
      <c r="BX80" s="76" t="s">
        <v>5</v>
      </c>
      <c r="CL80" s="76" t="s">
        <v>19</v>
      </c>
      <c r="CM80" s="76" t="s">
        <v>73</v>
      </c>
    </row>
    <row r="81" spans="1:91" s="6" customFormat="1" ht="25.5" customHeight="1">
      <c r="A81" s="67" t="s">
        <v>77</v>
      </c>
      <c r="B81" s="77"/>
      <c r="C81" s="9"/>
      <c r="D81" s="9"/>
      <c r="E81" s="290" t="s">
        <v>158</v>
      </c>
      <c r="F81" s="290"/>
      <c r="G81" s="290"/>
      <c r="H81" s="290"/>
      <c r="I81" s="290"/>
      <c r="J81" s="9"/>
      <c r="K81" s="290" t="s">
        <v>156</v>
      </c>
      <c r="L81" s="290"/>
      <c r="M81" s="290"/>
      <c r="N81" s="290"/>
      <c r="O81" s="290"/>
      <c r="P81" s="290"/>
      <c r="Q81" s="290"/>
      <c r="R81" s="290"/>
      <c r="S81" s="290"/>
      <c r="T81" s="290"/>
      <c r="U81" s="290"/>
      <c r="V81" s="290"/>
      <c r="W81" s="290"/>
      <c r="X81" s="290"/>
      <c r="Y81" s="290"/>
      <c r="Z81" s="290"/>
      <c r="AA81" s="290"/>
      <c r="AB81" s="290"/>
      <c r="AC81" s="290"/>
      <c r="AD81" s="290"/>
      <c r="AE81" s="290"/>
      <c r="AF81" s="290"/>
      <c r="AG81" s="287">
        <f>'3110-16-074-04-01 - Želez...'!J32</f>
        <v>0</v>
      </c>
      <c r="AH81" s="288"/>
      <c r="AI81" s="288"/>
      <c r="AJ81" s="288"/>
      <c r="AK81" s="288"/>
      <c r="AL81" s="288"/>
      <c r="AM81" s="288"/>
      <c r="AN81" s="287">
        <f t="shared" si="0"/>
        <v>0</v>
      </c>
      <c r="AO81" s="288"/>
      <c r="AP81" s="288"/>
      <c r="AQ81" s="78" t="s">
        <v>142</v>
      </c>
      <c r="AR81" s="77"/>
      <c r="AS81" s="79">
        <v>0</v>
      </c>
      <c r="AT81" s="80">
        <f t="shared" si="1"/>
        <v>0</v>
      </c>
      <c r="AU81" s="81">
        <f>'3110-16-074-04-01 - Želez...'!P97</f>
        <v>0</v>
      </c>
      <c r="AV81" s="80">
        <f>'3110-16-074-04-01 - Želez...'!J35</f>
        <v>0</v>
      </c>
      <c r="AW81" s="80">
        <f>'3110-16-074-04-01 - Želez...'!J36</f>
        <v>0</v>
      </c>
      <c r="AX81" s="80">
        <f>'3110-16-074-04-01 - Želez...'!J37</f>
        <v>0</v>
      </c>
      <c r="AY81" s="80">
        <f>'3110-16-074-04-01 - Želez...'!J38</f>
        <v>0</v>
      </c>
      <c r="AZ81" s="80">
        <f>'3110-16-074-04-01 - Želez...'!F35</f>
        <v>0</v>
      </c>
      <c r="BA81" s="80">
        <f>'3110-16-074-04-01 - Želez...'!F36</f>
        <v>0</v>
      </c>
      <c r="BB81" s="80">
        <f>'3110-16-074-04-01 - Želez...'!F37</f>
        <v>0</v>
      </c>
      <c r="BC81" s="80">
        <f>'3110-16-074-04-01 - Želez...'!F38</f>
        <v>0</v>
      </c>
      <c r="BD81" s="82">
        <f>'3110-16-074-04-01 - Želez...'!F39</f>
        <v>0</v>
      </c>
      <c r="BT81" s="83" t="s">
        <v>83</v>
      </c>
      <c r="BV81" s="83" t="s">
        <v>75</v>
      </c>
      <c r="BW81" s="83" t="s">
        <v>159</v>
      </c>
      <c r="BX81" s="83" t="s">
        <v>157</v>
      </c>
      <c r="CL81" s="83" t="s">
        <v>144</v>
      </c>
    </row>
    <row r="82" spans="1:91" s="5" customFormat="1" ht="27" customHeight="1">
      <c r="B82" s="68"/>
      <c r="C82" s="69"/>
      <c r="D82" s="291" t="s">
        <v>160</v>
      </c>
      <c r="E82" s="291"/>
      <c r="F82" s="291"/>
      <c r="G82" s="291"/>
      <c r="H82" s="291"/>
      <c r="I82" s="70"/>
      <c r="J82" s="291" t="s">
        <v>161</v>
      </c>
      <c r="K82" s="291"/>
      <c r="L82" s="291"/>
      <c r="M82" s="291"/>
      <c r="N82" s="291"/>
      <c r="O82" s="291"/>
      <c r="P82" s="291"/>
      <c r="Q82" s="291"/>
      <c r="R82" s="291"/>
      <c r="S82" s="291"/>
      <c r="T82" s="291"/>
      <c r="U82" s="291"/>
      <c r="V82" s="291"/>
      <c r="W82" s="291"/>
      <c r="X82" s="291"/>
      <c r="Y82" s="291"/>
      <c r="Z82" s="291"/>
      <c r="AA82" s="291"/>
      <c r="AB82" s="291"/>
      <c r="AC82" s="291"/>
      <c r="AD82" s="291"/>
      <c r="AE82" s="291"/>
      <c r="AF82" s="291"/>
      <c r="AG82" s="285">
        <f>ROUND(AG83,2)</f>
        <v>0</v>
      </c>
      <c r="AH82" s="286"/>
      <c r="AI82" s="286"/>
      <c r="AJ82" s="286"/>
      <c r="AK82" s="286"/>
      <c r="AL82" s="286"/>
      <c r="AM82" s="286"/>
      <c r="AN82" s="289">
        <f t="shared" si="0"/>
        <v>0</v>
      </c>
      <c r="AO82" s="286"/>
      <c r="AP82" s="286"/>
      <c r="AQ82" s="71" t="s">
        <v>80</v>
      </c>
      <c r="AR82" s="68"/>
      <c r="AS82" s="72">
        <f>ROUND(AS83,2)</f>
        <v>0</v>
      </c>
      <c r="AT82" s="73">
        <f t="shared" si="1"/>
        <v>0</v>
      </c>
      <c r="AU82" s="74">
        <f>ROUND(AU83,5)</f>
        <v>0</v>
      </c>
      <c r="AV82" s="73">
        <f>ROUND(AZ82*L29,2)</f>
        <v>0</v>
      </c>
      <c r="AW82" s="73">
        <f>ROUND(BA82*L30,2)</f>
        <v>0</v>
      </c>
      <c r="AX82" s="73">
        <f>ROUND(BB82*L29,2)</f>
        <v>0</v>
      </c>
      <c r="AY82" s="73">
        <f>ROUND(BC82*L30,2)</f>
        <v>0</v>
      </c>
      <c r="AZ82" s="73">
        <f>ROUND(AZ83,2)</f>
        <v>0</v>
      </c>
      <c r="BA82" s="73">
        <f>ROUND(BA83,2)</f>
        <v>0</v>
      </c>
      <c r="BB82" s="73">
        <f>ROUND(BB83,2)</f>
        <v>0</v>
      </c>
      <c r="BC82" s="73">
        <f>ROUND(BC83,2)</f>
        <v>0</v>
      </c>
      <c r="BD82" s="75">
        <f>ROUND(BD83,2)</f>
        <v>0</v>
      </c>
      <c r="BS82" s="76" t="s">
        <v>72</v>
      </c>
      <c r="BT82" s="76" t="s">
        <v>81</v>
      </c>
      <c r="BU82" s="76" t="s">
        <v>74</v>
      </c>
      <c r="BV82" s="76" t="s">
        <v>75</v>
      </c>
      <c r="BW82" s="76" t="s">
        <v>162</v>
      </c>
      <c r="BX82" s="76" t="s">
        <v>5</v>
      </c>
      <c r="CL82" s="76" t="s">
        <v>19</v>
      </c>
      <c r="CM82" s="76" t="s">
        <v>73</v>
      </c>
    </row>
    <row r="83" spans="1:91" s="6" customFormat="1" ht="25.5" customHeight="1">
      <c r="A83" s="67" t="s">
        <v>77</v>
      </c>
      <c r="B83" s="77"/>
      <c r="C83" s="9"/>
      <c r="D83" s="9"/>
      <c r="E83" s="290" t="s">
        <v>163</v>
      </c>
      <c r="F83" s="290"/>
      <c r="G83" s="290"/>
      <c r="H83" s="290"/>
      <c r="I83" s="290"/>
      <c r="J83" s="9"/>
      <c r="K83" s="290" t="s">
        <v>161</v>
      </c>
      <c r="L83" s="290"/>
      <c r="M83" s="290"/>
      <c r="N83" s="290"/>
      <c r="O83" s="290"/>
      <c r="P83" s="290"/>
      <c r="Q83" s="290"/>
      <c r="R83" s="290"/>
      <c r="S83" s="290"/>
      <c r="T83" s="290"/>
      <c r="U83" s="290"/>
      <c r="V83" s="290"/>
      <c r="W83" s="290"/>
      <c r="X83" s="290"/>
      <c r="Y83" s="290"/>
      <c r="Z83" s="290"/>
      <c r="AA83" s="290"/>
      <c r="AB83" s="290"/>
      <c r="AC83" s="290"/>
      <c r="AD83" s="290"/>
      <c r="AE83" s="290"/>
      <c r="AF83" s="290"/>
      <c r="AG83" s="287">
        <f>'3110-16-074-05-01 - Želez...'!J32</f>
        <v>0</v>
      </c>
      <c r="AH83" s="288"/>
      <c r="AI83" s="288"/>
      <c r="AJ83" s="288"/>
      <c r="AK83" s="288"/>
      <c r="AL83" s="288"/>
      <c r="AM83" s="288"/>
      <c r="AN83" s="287">
        <f t="shared" si="0"/>
        <v>0</v>
      </c>
      <c r="AO83" s="288"/>
      <c r="AP83" s="288"/>
      <c r="AQ83" s="78" t="s">
        <v>142</v>
      </c>
      <c r="AR83" s="77"/>
      <c r="AS83" s="79">
        <v>0</v>
      </c>
      <c r="AT83" s="80">
        <f t="shared" si="1"/>
        <v>0</v>
      </c>
      <c r="AU83" s="81">
        <f>'3110-16-074-05-01 - Želez...'!P96</f>
        <v>0</v>
      </c>
      <c r="AV83" s="80">
        <f>'3110-16-074-05-01 - Želez...'!J35</f>
        <v>0</v>
      </c>
      <c r="AW83" s="80">
        <f>'3110-16-074-05-01 - Želez...'!J36</f>
        <v>0</v>
      </c>
      <c r="AX83" s="80">
        <f>'3110-16-074-05-01 - Želez...'!J37</f>
        <v>0</v>
      </c>
      <c r="AY83" s="80">
        <f>'3110-16-074-05-01 - Želez...'!J38</f>
        <v>0</v>
      </c>
      <c r="AZ83" s="80">
        <f>'3110-16-074-05-01 - Želez...'!F35</f>
        <v>0</v>
      </c>
      <c r="BA83" s="80">
        <f>'3110-16-074-05-01 - Želez...'!F36</f>
        <v>0</v>
      </c>
      <c r="BB83" s="80">
        <f>'3110-16-074-05-01 - Želez...'!F37</f>
        <v>0</v>
      </c>
      <c r="BC83" s="80">
        <f>'3110-16-074-05-01 - Želez...'!F38</f>
        <v>0</v>
      </c>
      <c r="BD83" s="82">
        <f>'3110-16-074-05-01 - Želez...'!F39</f>
        <v>0</v>
      </c>
      <c r="BT83" s="83" t="s">
        <v>83</v>
      </c>
      <c r="BV83" s="83" t="s">
        <v>75</v>
      </c>
      <c r="BW83" s="83" t="s">
        <v>164</v>
      </c>
      <c r="BX83" s="83" t="s">
        <v>162</v>
      </c>
      <c r="CL83" s="83" t="s">
        <v>165</v>
      </c>
    </row>
    <row r="84" spans="1:91" s="5" customFormat="1" ht="27" customHeight="1">
      <c r="B84" s="68"/>
      <c r="C84" s="69"/>
      <c r="D84" s="291" t="s">
        <v>166</v>
      </c>
      <c r="E84" s="291"/>
      <c r="F84" s="291"/>
      <c r="G84" s="291"/>
      <c r="H84" s="291"/>
      <c r="I84" s="70"/>
      <c r="J84" s="291" t="s">
        <v>167</v>
      </c>
      <c r="K84" s="291"/>
      <c r="L84" s="291"/>
      <c r="M84" s="291"/>
      <c r="N84" s="291"/>
      <c r="O84" s="291"/>
      <c r="P84" s="291"/>
      <c r="Q84" s="291"/>
      <c r="R84" s="291"/>
      <c r="S84" s="291"/>
      <c r="T84" s="291"/>
      <c r="U84" s="291"/>
      <c r="V84" s="291"/>
      <c r="W84" s="291"/>
      <c r="X84" s="291"/>
      <c r="Y84" s="291"/>
      <c r="Z84" s="291"/>
      <c r="AA84" s="291"/>
      <c r="AB84" s="291"/>
      <c r="AC84" s="291"/>
      <c r="AD84" s="291"/>
      <c r="AE84" s="291"/>
      <c r="AF84" s="291"/>
      <c r="AG84" s="285">
        <f>ROUND(AG85,2)</f>
        <v>0</v>
      </c>
      <c r="AH84" s="286"/>
      <c r="AI84" s="286"/>
      <c r="AJ84" s="286"/>
      <c r="AK84" s="286"/>
      <c r="AL84" s="286"/>
      <c r="AM84" s="286"/>
      <c r="AN84" s="289">
        <f t="shared" si="0"/>
        <v>0</v>
      </c>
      <c r="AO84" s="286"/>
      <c r="AP84" s="286"/>
      <c r="AQ84" s="71" t="s">
        <v>80</v>
      </c>
      <c r="AR84" s="68"/>
      <c r="AS84" s="72">
        <f>ROUND(AS85,2)</f>
        <v>0</v>
      </c>
      <c r="AT84" s="73">
        <f t="shared" si="1"/>
        <v>0</v>
      </c>
      <c r="AU84" s="74">
        <f>ROUND(AU85,5)</f>
        <v>0</v>
      </c>
      <c r="AV84" s="73">
        <f>ROUND(AZ84*L29,2)</f>
        <v>0</v>
      </c>
      <c r="AW84" s="73">
        <f>ROUND(BA84*L30,2)</f>
        <v>0</v>
      </c>
      <c r="AX84" s="73">
        <f>ROUND(BB84*L29,2)</f>
        <v>0</v>
      </c>
      <c r="AY84" s="73">
        <f>ROUND(BC84*L30,2)</f>
        <v>0</v>
      </c>
      <c r="AZ84" s="73">
        <f>ROUND(AZ85,2)</f>
        <v>0</v>
      </c>
      <c r="BA84" s="73">
        <f>ROUND(BA85,2)</f>
        <v>0</v>
      </c>
      <c r="BB84" s="73">
        <f>ROUND(BB85,2)</f>
        <v>0</v>
      </c>
      <c r="BC84" s="73">
        <f>ROUND(BC85,2)</f>
        <v>0</v>
      </c>
      <c r="BD84" s="75">
        <f>ROUND(BD85,2)</f>
        <v>0</v>
      </c>
      <c r="BS84" s="76" t="s">
        <v>72</v>
      </c>
      <c r="BT84" s="76" t="s">
        <v>81</v>
      </c>
      <c r="BU84" s="76" t="s">
        <v>74</v>
      </c>
      <c r="BV84" s="76" t="s">
        <v>75</v>
      </c>
      <c r="BW84" s="76" t="s">
        <v>168</v>
      </c>
      <c r="BX84" s="76" t="s">
        <v>5</v>
      </c>
      <c r="CL84" s="76" t="s">
        <v>19</v>
      </c>
      <c r="CM84" s="76" t="s">
        <v>73</v>
      </c>
    </row>
    <row r="85" spans="1:91" s="6" customFormat="1" ht="25.5" customHeight="1">
      <c r="A85" s="67" t="s">
        <v>77</v>
      </c>
      <c r="B85" s="77"/>
      <c r="C85" s="9"/>
      <c r="D85" s="9"/>
      <c r="E85" s="290" t="s">
        <v>169</v>
      </c>
      <c r="F85" s="290"/>
      <c r="G85" s="290"/>
      <c r="H85" s="290"/>
      <c r="I85" s="290"/>
      <c r="J85" s="9"/>
      <c r="K85" s="290" t="s">
        <v>167</v>
      </c>
      <c r="L85" s="290"/>
      <c r="M85" s="290"/>
      <c r="N85" s="290"/>
      <c r="O85" s="290"/>
      <c r="P85" s="290"/>
      <c r="Q85" s="290"/>
      <c r="R85" s="290"/>
      <c r="S85" s="290"/>
      <c r="T85" s="290"/>
      <c r="U85" s="290"/>
      <c r="V85" s="290"/>
      <c r="W85" s="290"/>
      <c r="X85" s="290"/>
      <c r="Y85" s="290"/>
      <c r="Z85" s="290"/>
      <c r="AA85" s="290"/>
      <c r="AB85" s="290"/>
      <c r="AC85" s="290"/>
      <c r="AD85" s="290"/>
      <c r="AE85" s="290"/>
      <c r="AF85" s="290"/>
      <c r="AG85" s="287">
        <f>'3110-16-074-06-01 - Želez...'!J32</f>
        <v>0</v>
      </c>
      <c r="AH85" s="288"/>
      <c r="AI85" s="288"/>
      <c r="AJ85" s="288"/>
      <c r="AK85" s="288"/>
      <c r="AL85" s="288"/>
      <c r="AM85" s="288"/>
      <c r="AN85" s="287">
        <f t="shared" si="0"/>
        <v>0</v>
      </c>
      <c r="AO85" s="288"/>
      <c r="AP85" s="288"/>
      <c r="AQ85" s="78" t="s">
        <v>142</v>
      </c>
      <c r="AR85" s="77"/>
      <c r="AS85" s="79">
        <v>0</v>
      </c>
      <c r="AT85" s="80">
        <f t="shared" si="1"/>
        <v>0</v>
      </c>
      <c r="AU85" s="81">
        <f>'3110-16-074-06-01 - Želez...'!P99</f>
        <v>0</v>
      </c>
      <c r="AV85" s="80">
        <f>'3110-16-074-06-01 - Želez...'!J35</f>
        <v>0</v>
      </c>
      <c r="AW85" s="80">
        <f>'3110-16-074-06-01 - Želez...'!J36</f>
        <v>0</v>
      </c>
      <c r="AX85" s="80">
        <f>'3110-16-074-06-01 - Želez...'!J37</f>
        <v>0</v>
      </c>
      <c r="AY85" s="80">
        <f>'3110-16-074-06-01 - Želez...'!J38</f>
        <v>0</v>
      </c>
      <c r="AZ85" s="80">
        <f>'3110-16-074-06-01 - Želez...'!F35</f>
        <v>0</v>
      </c>
      <c r="BA85" s="80">
        <f>'3110-16-074-06-01 - Želez...'!F36</f>
        <v>0</v>
      </c>
      <c r="BB85" s="80">
        <f>'3110-16-074-06-01 - Želez...'!F37</f>
        <v>0</v>
      </c>
      <c r="BC85" s="80">
        <f>'3110-16-074-06-01 - Želez...'!F38</f>
        <v>0</v>
      </c>
      <c r="BD85" s="82">
        <f>'3110-16-074-06-01 - Želez...'!F39</f>
        <v>0</v>
      </c>
      <c r="BT85" s="83" t="s">
        <v>83</v>
      </c>
      <c r="BV85" s="83" t="s">
        <v>75</v>
      </c>
      <c r="BW85" s="83" t="s">
        <v>170</v>
      </c>
      <c r="BX85" s="83" t="s">
        <v>168</v>
      </c>
      <c r="CL85" s="83" t="s">
        <v>165</v>
      </c>
    </row>
    <row r="86" spans="1:91" s="5" customFormat="1" ht="27" customHeight="1">
      <c r="B86" s="68"/>
      <c r="C86" s="69"/>
      <c r="D86" s="291" t="s">
        <v>171</v>
      </c>
      <c r="E86" s="291"/>
      <c r="F86" s="291"/>
      <c r="G86" s="291"/>
      <c r="H86" s="291"/>
      <c r="I86" s="70"/>
      <c r="J86" s="291" t="s">
        <v>172</v>
      </c>
      <c r="K86" s="291"/>
      <c r="L86" s="291"/>
      <c r="M86" s="291"/>
      <c r="N86" s="291"/>
      <c r="O86" s="291"/>
      <c r="P86" s="291"/>
      <c r="Q86" s="291"/>
      <c r="R86" s="291"/>
      <c r="S86" s="291"/>
      <c r="T86" s="291"/>
      <c r="U86" s="291"/>
      <c r="V86" s="291"/>
      <c r="W86" s="291"/>
      <c r="X86" s="291"/>
      <c r="Y86" s="291"/>
      <c r="Z86" s="291"/>
      <c r="AA86" s="291"/>
      <c r="AB86" s="291"/>
      <c r="AC86" s="291"/>
      <c r="AD86" s="291"/>
      <c r="AE86" s="291"/>
      <c r="AF86" s="291"/>
      <c r="AG86" s="285">
        <f>ROUND(AG87,2)</f>
        <v>1192500</v>
      </c>
      <c r="AH86" s="286"/>
      <c r="AI86" s="286"/>
      <c r="AJ86" s="286"/>
      <c r="AK86" s="286"/>
      <c r="AL86" s="286"/>
      <c r="AM86" s="286"/>
      <c r="AN86" s="289">
        <f t="shared" ref="AN86:AN105" si="2">SUM(AG86,AT86)</f>
        <v>1442925</v>
      </c>
      <c r="AO86" s="286"/>
      <c r="AP86" s="286"/>
      <c r="AQ86" s="71" t="s">
        <v>80</v>
      </c>
      <c r="AR86" s="68"/>
      <c r="AS86" s="72">
        <f>ROUND(AS87,2)</f>
        <v>0</v>
      </c>
      <c r="AT86" s="73">
        <f t="shared" ref="AT86:AT105" si="3">ROUND(SUM(AV86:AW86),2)</f>
        <v>250425</v>
      </c>
      <c r="AU86" s="74">
        <f>ROUND(AU87,5)</f>
        <v>0</v>
      </c>
      <c r="AV86" s="73">
        <f>ROUND(AZ86*L29,2)</f>
        <v>250425</v>
      </c>
      <c r="AW86" s="73">
        <f>ROUND(BA86*L30,2)</f>
        <v>0</v>
      </c>
      <c r="AX86" s="73">
        <f>ROUND(BB86*L29,2)</f>
        <v>0</v>
      </c>
      <c r="AY86" s="73">
        <f>ROUND(BC86*L30,2)</f>
        <v>0</v>
      </c>
      <c r="AZ86" s="73">
        <f>ROUND(AZ87,2)</f>
        <v>1192500</v>
      </c>
      <c r="BA86" s="73">
        <f>ROUND(BA87,2)</f>
        <v>0</v>
      </c>
      <c r="BB86" s="73">
        <f>ROUND(BB87,2)</f>
        <v>0</v>
      </c>
      <c r="BC86" s="73">
        <f>ROUND(BC87,2)</f>
        <v>0</v>
      </c>
      <c r="BD86" s="75">
        <f>ROUND(BD87,2)</f>
        <v>0</v>
      </c>
      <c r="BS86" s="76" t="s">
        <v>72</v>
      </c>
      <c r="BT86" s="76" t="s">
        <v>81</v>
      </c>
      <c r="BU86" s="76" t="s">
        <v>74</v>
      </c>
      <c r="BV86" s="76" t="s">
        <v>75</v>
      </c>
      <c r="BW86" s="76" t="s">
        <v>173</v>
      </c>
      <c r="BX86" s="76" t="s">
        <v>5</v>
      </c>
      <c r="CL86" s="76" t="s">
        <v>19</v>
      </c>
      <c r="CM86" s="76" t="s">
        <v>73</v>
      </c>
    </row>
    <row r="87" spans="1:91" s="6" customFormat="1" ht="25.5" customHeight="1">
      <c r="A87" s="67" t="s">
        <v>77</v>
      </c>
      <c r="B87" s="77"/>
      <c r="C87" s="9"/>
      <c r="D87" s="9"/>
      <c r="E87" s="290" t="s">
        <v>174</v>
      </c>
      <c r="F87" s="290"/>
      <c r="G87" s="290"/>
      <c r="H87" s="290"/>
      <c r="I87" s="290"/>
      <c r="J87" s="9"/>
      <c r="K87" s="290" t="s">
        <v>172</v>
      </c>
      <c r="L87" s="290"/>
      <c r="M87" s="290"/>
      <c r="N87" s="290"/>
      <c r="O87" s="290"/>
      <c r="P87" s="290"/>
      <c r="Q87" s="290"/>
      <c r="R87" s="290"/>
      <c r="S87" s="290"/>
      <c r="T87" s="290"/>
      <c r="U87" s="290"/>
      <c r="V87" s="290"/>
      <c r="W87" s="290"/>
      <c r="X87" s="290"/>
      <c r="Y87" s="290"/>
      <c r="Z87" s="290"/>
      <c r="AA87" s="290"/>
      <c r="AB87" s="290"/>
      <c r="AC87" s="290"/>
      <c r="AD87" s="290"/>
      <c r="AE87" s="290"/>
      <c r="AF87" s="290"/>
      <c r="AG87" s="287">
        <f>'3110-16-074-07-01 - Želez...'!J32</f>
        <v>1192500</v>
      </c>
      <c r="AH87" s="288"/>
      <c r="AI87" s="288"/>
      <c r="AJ87" s="288"/>
      <c r="AK87" s="288"/>
      <c r="AL87" s="288"/>
      <c r="AM87" s="288"/>
      <c r="AN87" s="287">
        <f t="shared" si="2"/>
        <v>1442925</v>
      </c>
      <c r="AO87" s="288"/>
      <c r="AP87" s="288"/>
      <c r="AQ87" s="78" t="s">
        <v>142</v>
      </c>
      <c r="AR87" s="77"/>
      <c r="AS87" s="79">
        <v>0</v>
      </c>
      <c r="AT87" s="80">
        <f t="shared" si="3"/>
        <v>250425</v>
      </c>
      <c r="AU87" s="81">
        <f>'3110-16-074-07-01 - Želez...'!P94</f>
        <v>0</v>
      </c>
      <c r="AV87" s="80">
        <f>'3110-16-074-07-01 - Želez...'!J35</f>
        <v>250425</v>
      </c>
      <c r="AW87" s="80">
        <f>'3110-16-074-07-01 - Želez...'!J36</f>
        <v>0</v>
      </c>
      <c r="AX87" s="80">
        <f>'3110-16-074-07-01 - Želez...'!J37</f>
        <v>0</v>
      </c>
      <c r="AY87" s="80">
        <f>'3110-16-074-07-01 - Želez...'!J38</f>
        <v>0</v>
      </c>
      <c r="AZ87" s="80">
        <f>'3110-16-074-07-01 - Želez...'!F35</f>
        <v>1192500</v>
      </c>
      <c r="BA87" s="80">
        <f>'3110-16-074-07-01 - Želez...'!F36</f>
        <v>0</v>
      </c>
      <c r="BB87" s="80">
        <f>'3110-16-074-07-01 - Želez...'!F37</f>
        <v>0</v>
      </c>
      <c r="BC87" s="80">
        <f>'3110-16-074-07-01 - Želez...'!F38</f>
        <v>0</v>
      </c>
      <c r="BD87" s="82">
        <f>'3110-16-074-07-01 - Želez...'!F39</f>
        <v>0</v>
      </c>
      <c r="BT87" s="83" t="s">
        <v>83</v>
      </c>
      <c r="BV87" s="83" t="s">
        <v>75</v>
      </c>
      <c r="BW87" s="83" t="s">
        <v>175</v>
      </c>
      <c r="BX87" s="83" t="s">
        <v>173</v>
      </c>
      <c r="CL87" s="83" t="s">
        <v>144</v>
      </c>
    </row>
    <row r="88" spans="1:91" s="5" customFormat="1" ht="27" customHeight="1">
      <c r="B88" s="68"/>
      <c r="C88" s="69"/>
      <c r="D88" s="291" t="s">
        <v>176</v>
      </c>
      <c r="E88" s="291"/>
      <c r="F88" s="291"/>
      <c r="G88" s="291"/>
      <c r="H88" s="291"/>
      <c r="I88" s="70"/>
      <c r="J88" s="291" t="s">
        <v>177</v>
      </c>
      <c r="K88" s="291"/>
      <c r="L88" s="291"/>
      <c r="M88" s="291"/>
      <c r="N88" s="291"/>
      <c r="O88" s="291"/>
      <c r="P88" s="291"/>
      <c r="Q88" s="291"/>
      <c r="R88" s="291"/>
      <c r="S88" s="291"/>
      <c r="T88" s="291"/>
      <c r="U88" s="291"/>
      <c r="V88" s="291"/>
      <c r="W88" s="291"/>
      <c r="X88" s="291"/>
      <c r="Y88" s="291"/>
      <c r="Z88" s="291"/>
      <c r="AA88" s="291"/>
      <c r="AB88" s="291"/>
      <c r="AC88" s="291"/>
      <c r="AD88" s="291"/>
      <c r="AE88" s="291"/>
      <c r="AF88" s="291"/>
      <c r="AG88" s="285">
        <f>ROUND(AG89,2)</f>
        <v>0</v>
      </c>
      <c r="AH88" s="286"/>
      <c r="AI88" s="286"/>
      <c r="AJ88" s="286"/>
      <c r="AK88" s="286"/>
      <c r="AL88" s="286"/>
      <c r="AM88" s="286"/>
      <c r="AN88" s="289">
        <f t="shared" si="2"/>
        <v>0</v>
      </c>
      <c r="AO88" s="286"/>
      <c r="AP88" s="286"/>
      <c r="AQ88" s="71" t="s">
        <v>80</v>
      </c>
      <c r="AR88" s="68"/>
      <c r="AS88" s="72">
        <f>ROUND(AS89,2)</f>
        <v>0</v>
      </c>
      <c r="AT88" s="73">
        <f t="shared" si="3"/>
        <v>0</v>
      </c>
      <c r="AU88" s="74">
        <f>ROUND(AU89,5)</f>
        <v>0</v>
      </c>
      <c r="AV88" s="73">
        <f>ROUND(AZ88*L29,2)</f>
        <v>0</v>
      </c>
      <c r="AW88" s="73">
        <f>ROUND(BA88*L30,2)</f>
        <v>0</v>
      </c>
      <c r="AX88" s="73">
        <f>ROUND(BB88*L29,2)</f>
        <v>0</v>
      </c>
      <c r="AY88" s="73">
        <f>ROUND(BC88*L30,2)</f>
        <v>0</v>
      </c>
      <c r="AZ88" s="73">
        <f>ROUND(AZ89,2)</f>
        <v>0</v>
      </c>
      <c r="BA88" s="73">
        <f>ROUND(BA89,2)</f>
        <v>0</v>
      </c>
      <c r="BB88" s="73">
        <f>ROUND(BB89,2)</f>
        <v>0</v>
      </c>
      <c r="BC88" s="73">
        <f>ROUND(BC89,2)</f>
        <v>0</v>
      </c>
      <c r="BD88" s="75">
        <f>ROUND(BD89,2)</f>
        <v>0</v>
      </c>
      <c r="BS88" s="76" t="s">
        <v>72</v>
      </c>
      <c r="BT88" s="76" t="s">
        <v>81</v>
      </c>
      <c r="BU88" s="76" t="s">
        <v>74</v>
      </c>
      <c r="BV88" s="76" t="s">
        <v>75</v>
      </c>
      <c r="BW88" s="76" t="s">
        <v>178</v>
      </c>
      <c r="BX88" s="76" t="s">
        <v>5</v>
      </c>
      <c r="CL88" s="76" t="s">
        <v>19</v>
      </c>
      <c r="CM88" s="76" t="s">
        <v>73</v>
      </c>
    </row>
    <row r="89" spans="1:91" s="6" customFormat="1" ht="25.5" customHeight="1">
      <c r="A89" s="67" t="s">
        <v>77</v>
      </c>
      <c r="B89" s="77"/>
      <c r="C89" s="9"/>
      <c r="D89" s="9"/>
      <c r="E89" s="290" t="s">
        <v>179</v>
      </c>
      <c r="F89" s="290"/>
      <c r="G89" s="290"/>
      <c r="H89" s="290"/>
      <c r="I89" s="290"/>
      <c r="J89" s="9"/>
      <c r="K89" s="290" t="s">
        <v>177</v>
      </c>
      <c r="L89" s="290"/>
      <c r="M89" s="290"/>
      <c r="N89" s="290"/>
      <c r="O89" s="290"/>
      <c r="P89" s="290"/>
      <c r="Q89" s="290"/>
      <c r="R89" s="290"/>
      <c r="S89" s="290"/>
      <c r="T89" s="290"/>
      <c r="U89" s="290"/>
      <c r="V89" s="290"/>
      <c r="W89" s="290"/>
      <c r="X89" s="290"/>
      <c r="Y89" s="290"/>
      <c r="Z89" s="290"/>
      <c r="AA89" s="290"/>
      <c r="AB89" s="290"/>
      <c r="AC89" s="290"/>
      <c r="AD89" s="290"/>
      <c r="AE89" s="290"/>
      <c r="AF89" s="290"/>
      <c r="AG89" s="287">
        <f>'3110-16-074-08-01 - Propu...'!J32</f>
        <v>0</v>
      </c>
      <c r="AH89" s="288"/>
      <c r="AI89" s="288"/>
      <c r="AJ89" s="288"/>
      <c r="AK89" s="288"/>
      <c r="AL89" s="288"/>
      <c r="AM89" s="288"/>
      <c r="AN89" s="287">
        <f t="shared" si="2"/>
        <v>0</v>
      </c>
      <c r="AO89" s="288"/>
      <c r="AP89" s="288"/>
      <c r="AQ89" s="78" t="s">
        <v>142</v>
      </c>
      <c r="AR89" s="77"/>
      <c r="AS89" s="79">
        <v>0</v>
      </c>
      <c r="AT89" s="80">
        <f t="shared" si="3"/>
        <v>0</v>
      </c>
      <c r="AU89" s="81">
        <f>'3110-16-074-08-01 - Propu...'!P95</f>
        <v>0</v>
      </c>
      <c r="AV89" s="80">
        <f>'3110-16-074-08-01 - Propu...'!J35</f>
        <v>0</v>
      </c>
      <c r="AW89" s="80">
        <f>'3110-16-074-08-01 - Propu...'!J36</f>
        <v>0</v>
      </c>
      <c r="AX89" s="80">
        <f>'3110-16-074-08-01 - Propu...'!J37</f>
        <v>0</v>
      </c>
      <c r="AY89" s="80">
        <f>'3110-16-074-08-01 - Propu...'!J38</f>
        <v>0</v>
      </c>
      <c r="AZ89" s="80">
        <f>'3110-16-074-08-01 - Propu...'!F35</f>
        <v>0</v>
      </c>
      <c r="BA89" s="80">
        <f>'3110-16-074-08-01 - Propu...'!F36</f>
        <v>0</v>
      </c>
      <c r="BB89" s="80">
        <f>'3110-16-074-08-01 - Propu...'!F37</f>
        <v>0</v>
      </c>
      <c r="BC89" s="80">
        <f>'3110-16-074-08-01 - Propu...'!F38</f>
        <v>0</v>
      </c>
      <c r="BD89" s="82">
        <f>'3110-16-074-08-01 - Propu...'!F39</f>
        <v>0</v>
      </c>
      <c r="BT89" s="83" t="s">
        <v>83</v>
      </c>
      <c r="BV89" s="83" t="s">
        <v>75</v>
      </c>
      <c r="BW89" s="83" t="s">
        <v>180</v>
      </c>
      <c r="BX89" s="83" t="s">
        <v>178</v>
      </c>
      <c r="CL89" s="83" t="s">
        <v>165</v>
      </c>
    </row>
    <row r="90" spans="1:91" s="5" customFormat="1" ht="27" customHeight="1">
      <c r="B90" s="68"/>
      <c r="C90" s="69"/>
      <c r="D90" s="291" t="s">
        <v>181</v>
      </c>
      <c r="E90" s="291"/>
      <c r="F90" s="291"/>
      <c r="G90" s="291"/>
      <c r="H90" s="291"/>
      <c r="I90" s="70"/>
      <c r="J90" s="291" t="s">
        <v>182</v>
      </c>
      <c r="K90" s="291"/>
      <c r="L90" s="291"/>
      <c r="M90" s="291"/>
      <c r="N90" s="291"/>
      <c r="O90" s="291"/>
      <c r="P90" s="291"/>
      <c r="Q90" s="291"/>
      <c r="R90" s="291"/>
      <c r="S90" s="291"/>
      <c r="T90" s="291"/>
      <c r="U90" s="291"/>
      <c r="V90" s="291"/>
      <c r="W90" s="291"/>
      <c r="X90" s="291"/>
      <c r="Y90" s="291"/>
      <c r="Z90" s="291"/>
      <c r="AA90" s="291"/>
      <c r="AB90" s="291"/>
      <c r="AC90" s="291"/>
      <c r="AD90" s="291"/>
      <c r="AE90" s="291"/>
      <c r="AF90" s="291"/>
      <c r="AG90" s="285">
        <f>ROUND(AG91,2)</f>
        <v>0</v>
      </c>
      <c r="AH90" s="286"/>
      <c r="AI90" s="286"/>
      <c r="AJ90" s="286"/>
      <c r="AK90" s="286"/>
      <c r="AL90" s="286"/>
      <c r="AM90" s="286"/>
      <c r="AN90" s="289">
        <f t="shared" si="2"/>
        <v>0</v>
      </c>
      <c r="AO90" s="286"/>
      <c r="AP90" s="286"/>
      <c r="AQ90" s="71" t="s">
        <v>80</v>
      </c>
      <c r="AR90" s="68"/>
      <c r="AS90" s="72">
        <f>ROUND(AS91,2)</f>
        <v>0</v>
      </c>
      <c r="AT90" s="73">
        <f t="shared" si="3"/>
        <v>0</v>
      </c>
      <c r="AU90" s="74">
        <f>ROUND(AU91,5)</f>
        <v>0</v>
      </c>
      <c r="AV90" s="73">
        <f>ROUND(AZ90*L29,2)</f>
        <v>0</v>
      </c>
      <c r="AW90" s="73">
        <f>ROUND(BA90*L30,2)</f>
        <v>0</v>
      </c>
      <c r="AX90" s="73">
        <f>ROUND(BB90*L29,2)</f>
        <v>0</v>
      </c>
      <c r="AY90" s="73">
        <f>ROUND(BC90*L30,2)</f>
        <v>0</v>
      </c>
      <c r="AZ90" s="73">
        <f>ROUND(AZ91,2)</f>
        <v>0</v>
      </c>
      <c r="BA90" s="73">
        <f>ROUND(BA91,2)</f>
        <v>0</v>
      </c>
      <c r="BB90" s="73">
        <f>ROUND(BB91,2)</f>
        <v>0</v>
      </c>
      <c r="BC90" s="73">
        <f>ROUND(BC91,2)</f>
        <v>0</v>
      </c>
      <c r="BD90" s="75">
        <f>ROUND(BD91,2)</f>
        <v>0</v>
      </c>
      <c r="BS90" s="76" t="s">
        <v>72</v>
      </c>
      <c r="BT90" s="76" t="s">
        <v>81</v>
      </c>
      <c r="BU90" s="76" t="s">
        <v>74</v>
      </c>
      <c r="BV90" s="76" t="s">
        <v>75</v>
      </c>
      <c r="BW90" s="76" t="s">
        <v>183</v>
      </c>
      <c r="BX90" s="76" t="s">
        <v>5</v>
      </c>
      <c r="CL90" s="76" t="s">
        <v>19</v>
      </c>
      <c r="CM90" s="76" t="s">
        <v>73</v>
      </c>
    </row>
    <row r="91" spans="1:91" s="6" customFormat="1" ht="25.5" customHeight="1">
      <c r="A91" s="67" t="s">
        <v>77</v>
      </c>
      <c r="B91" s="77"/>
      <c r="C91" s="9"/>
      <c r="D91" s="9"/>
      <c r="E91" s="290" t="s">
        <v>184</v>
      </c>
      <c r="F91" s="290"/>
      <c r="G91" s="290"/>
      <c r="H91" s="290"/>
      <c r="I91" s="290"/>
      <c r="J91" s="9"/>
      <c r="K91" s="290" t="s">
        <v>182</v>
      </c>
      <c r="L91" s="290"/>
      <c r="M91" s="290"/>
      <c r="N91" s="290"/>
      <c r="O91" s="290"/>
      <c r="P91" s="290"/>
      <c r="Q91" s="290"/>
      <c r="R91" s="290"/>
      <c r="S91" s="290"/>
      <c r="T91" s="290"/>
      <c r="U91" s="290"/>
      <c r="V91" s="290"/>
      <c r="W91" s="290"/>
      <c r="X91" s="290"/>
      <c r="Y91" s="290"/>
      <c r="Z91" s="290"/>
      <c r="AA91" s="290"/>
      <c r="AB91" s="290"/>
      <c r="AC91" s="290"/>
      <c r="AD91" s="290"/>
      <c r="AE91" s="290"/>
      <c r="AF91" s="290"/>
      <c r="AG91" s="287">
        <f>'3110-16-074-09-01 - Propu...'!J32</f>
        <v>0</v>
      </c>
      <c r="AH91" s="288"/>
      <c r="AI91" s="288"/>
      <c r="AJ91" s="288"/>
      <c r="AK91" s="288"/>
      <c r="AL91" s="288"/>
      <c r="AM91" s="288"/>
      <c r="AN91" s="287">
        <f t="shared" si="2"/>
        <v>0</v>
      </c>
      <c r="AO91" s="288"/>
      <c r="AP91" s="288"/>
      <c r="AQ91" s="78" t="s">
        <v>142</v>
      </c>
      <c r="AR91" s="77"/>
      <c r="AS91" s="79">
        <v>0</v>
      </c>
      <c r="AT91" s="80">
        <f t="shared" si="3"/>
        <v>0</v>
      </c>
      <c r="AU91" s="81">
        <f>'3110-16-074-09-01 - Propu...'!P90</f>
        <v>0</v>
      </c>
      <c r="AV91" s="80">
        <f>'3110-16-074-09-01 - Propu...'!J35</f>
        <v>0</v>
      </c>
      <c r="AW91" s="80">
        <f>'3110-16-074-09-01 - Propu...'!J36</f>
        <v>0</v>
      </c>
      <c r="AX91" s="80">
        <f>'3110-16-074-09-01 - Propu...'!J37</f>
        <v>0</v>
      </c>
      <c r="AY91" s="80">
        <f>'3110-16-074-09-01 - Propu...'!J38</f>
        <v>0</v>
      </c>
      <c r="AZ91" s="80">
        <f>'3110-16-074-09-01 - Propu...'!F35</f>
        <v>0</v>
      </c>
      <c r="BA91" s="80">
        <f>'3110-16-074-09-01 - Propu...'!F36</f>
        <v>0</v>
      </c>
      <c r="BB91" s="80">
        <f>'3110-16-074-09-01 - Propu...'!F37</f>
        <v>0</v>
      </c>
      <c r="BC91" s="80">
        <f>'3110-16-074-09-01 - Propu...'!F38</f>
        <v>0</v>
      </c>
      <c r="BD91" s="82">
        <f>'3110-16-074-09-01 - Propu...'!F39</f>
        <v>0</v>
      </c>
      <c r="BT91" s="83" t="s">
        <v>83</v>
      </c>
      <c r="BV91" s="83" t="s">
        <v>75</v>
      </c>
      <c r="BW91" s="83" t="s">
        <v>185</v>
      </c>
      <c r="BX91" s="83" t="s">
        <v>183</v>
      </c>
      <c r="CL91" s="83" t="s">
        <v>165</v>
      </c>
    </row>
    <row r="92" spans="1:91" s="5" customFormat="1" ht="27" customHeight="1">
      <c r="B92" s="68"/>
      <c r="C92" s="69"/>
      <c r="D92" s="291" t="s">
        <v>186</v>
      </c>
      <c r="E92" s="291"/>
      <c r="F92" s="291"/>
      <c r="G92" s="291"/>
      <c r="H92" s="291"/>
      <c r="I92" s="70"/>
      <c r="J92" s="291" t="s">
        <v>187</v>
      </c>
      <c r="K92" s="291"/>
      <c r="L92" s="291"/>
      <c r="M92" s="291"/>
      <c r="N92" s="291"/>
      <c r="O92" s="291"/>
      <c r="P92" s="291"/>
      <c r="Q92" s="291"/>
      <c r="R92" s="291"/>
      <c r="S92" s="291"/>
      <c r="T92" s="291"/>
      <c r="U92" s="291"/>
      <c r="V92" s="291"/>
      <c r="W92" s="291"/>
      <c r="X92" s="291"/>
      <c r="Y92" s="291"/>
      <c r="Z92" s="291"/>
      <c r="AA92" s="291"/>
      <c r="AB92" s="291"/>
      <c r="AC92" s="291"/>
      <c r="AD92" s="291"/>
      <c r="AE92" s="291"/>
      <c r="AF92" s="291"/>
      <c r="AG92" s="285">
        <f>ROUND(AG93,2)</f>
        <v>0</v>
      </c>
      <c r="AH92" s="286"/>
      <c r="AI92" s="286"/>
      <c r="AJ92" s="286"/>
      <c r="AK92" s="286"/>
      <c r="AL92" s="286"/>
      <c r="AM92" s="286"/>
      <c r="AN92" s="289">
        <f t="shared" si="2"/>
        <v>0</v>
      </c>
      <c r="AO92" s="286"/>
      <c r="AP92" s="286"/>
      <c r="AQ92" s="71" t="s">
        <v>80</v>
      </c>
      <c r="AR92" s="68"/>
      <c r="AS92" s="72">
        <f>ROUND(AS93,2)</f>
        <v>0</v>
      </c>
      <c r="AT92" s="73">
        <f t="shared" si="3"/>
        <v>0</v>
      </c>
      <c r="AU92" s="74">
        <f>ROUND(AU93,5)</f>
        <v>0</v>
      </c>
      <c r="AV92" s="73">
        <f>ROUND(AZ92*L29,2)</f>
        <v>0</v>
      </c>
      <c r="AW92" s="73">
        <f>ROUND(BA92*L30,2)</f>
        <v>0</v>
      </c>
      <c r="AX92" s="73">
        <f>ROUND(BB92*L29,2)</f>
        <v>0</v>
      </c>
      <c r="AY92" s="73">
        <f>ROUND(BC92*L30,2)</f>
        <v>0</v>
      </c>
      <c r="AZ92" s="73">
        <f>ROUND(AZ93,2)</f>
        <v>0</v>
      </c>
      <c r="BA92" s="73">
        <f>ROUND(BA93,2)</f>
        <v>0</v>
      </c>
      <c r="BB92" s="73">
        <f>ROUND(BB93,2)</f>
        <v>0</v>
      </c>
      <c r="BC92" s="73">
        <f>ROUND(BC93,2)</f>
        <v>0</v>
      </c>
      <c r="BD92" s="75">
        <f>ROUND(BD93,2)</f>
        <v>0</v>
      </c>
      <c r="BS92" s="76" t="s">
        <v>72</v>
      </c>
      <c r="BT92" s="76" t="s">
        <v>81</v>
      </c>
      <c r="BU92" s="76" t="s">
        <v>74</v>
      </c>
      <c r="BV92" s="76" t="s">
        <v>75</v>
      </c>
      <c r="BW92" s="76" t="s">
        <v>188</v>
      </c>
      <c r="BX92" s="76" t="s">
        <v>5</v>
      </c>
      <c r="CL92" s="76" t="s">
        <v>19</v>
      </c>
      <c r="CM92" s="76" t="s">
        <v>73</v>
      </c>
    </row>
    <row r="93" spans="1:91" s="6" customFormat="1" ht="25.5" customHeight="1">
      <c r="A93" s="67" t="s">
        <v>77</v>
      </c>
      <c r="B93" s="77"/>
      <c r="C93" s="9"/>
      <c r="D93" s="9"/>
      <c r="E93" s="290" t="s">
        <v>189</v>
      </c>
      <c r="F93" s="290"/>
      <c r="G93" s="290"/>
      <c r="H93" s="290"/>
      <c r="I93" s="290"/>
      <c r="J93" s="9"/>
      <c r="K93" s="290" t="s">
        <v>187</v>
      </c>
      <c r="L93" s="290"/>
      <c r="M93" s="290"/>
      <c r="N93" s="290"/>
      <c r="O93" s="290"/>
      <c r="P93" s="290"/>
      <c r="Q93" s="290"/>
      <c r="R93" s="290"/>
      <c r="S93" s="290"/>
      <c r="T93" s="290"/>
      <c r="U93" s="290"/>
      <c r="V93" s="290"/>
      <c r="W93" s="290"/>
      <c r="X93" s="290"/>
      <c r="Y93" s="290"/>
      <c r="Z93" s="290"/>
      <c r="AA93" s="290"/>
      <c r="AB93" s="290"/>
      <c r="AC93" s="290"/>
      <c r="AD93" s="290"/>
      <c r="AE93" s="290"/>
      <c r="AF93" s="290"/>
      <c r="AG93" s="287">
        <f>'3110-16-074-10-01 - Propu...'!J32</f>
        <v>0</v>
      </c>
      <c r="AH93" s="288"/>
      <c r="AI93" s="288"/>
      <c r="AJ93" s="288"/>
      <c r="AK93" s="288"/>
      <c r="AL93" s="288"/>
      <c r="AM93" s="288"/>
      <c r="AN93" s="287">
        <f t="shared" si="2"/>
        <v>0</v>
      </c>
      <c r="AO93" s="288"/>
      <c r="AP93" s="288"/>
      <c r="AQ93" s="78" t="s">
        <v>142</v>
      </c>
      <c r="AR93" s="77"/>
      <c r="AS93" s="79">
        <v>0</v>
      </c>
      <c r="AT93" s="80">
        <f t="shared" si="3"/>
        <v>0</v>
      </c>
      <c r="AU93" s="81">
        <f>'3110-16-074-10-01 - Propu...'!P94</f>
        <v>0</v>
      </c>
      <c r="AV93" s="80">
        <f>'3110-16-074-10-01 - Propu...'!J35</f>
        <v>0</v>
      </c>
      <c r="AW93" s="80">
        <f>'3110-16-074-10-01 - Propu...'!J36</f>
        <v>0</v>
      </c>
      <c r="AX93" s="80">
        <f>'3110-16-074-10-01 - Propu...'!J37</f>
        <v>0</v>
      </c>
      <c r="AY93" s="80">
        <f>'3110-16-074-10-01 - Propu...'!J38</f>
        <v>0</v>
      </c>
      <c r="AZ93" s="80">
        <f>'3110-16-074-10-01 - Propu...'!F35</f>
        <v>0</v>
      </c>
      <c r="BA93" s="80">
        <f>'3110-16-074-10-01 - Propu...'!F36</f>
        <v>0</v>
      </c>
      <c r="BB93" s="80">
        <f>'3110-16-074-10-01 - Propu...'!F37</f>
        <v>0</v>
      </c>
      <c r="BC93" s="80">
        <f>'3110-16-074-10-01 - Propu...'!F38</f>
        <v>0</v>
      </c>
      <c r="BD93" s="82">
        <f>'3110-16-074-10-01 - Propu...'!F39</f>
        <v>0</v>
      </c>
      <c r="BT93" s="83" t="s">
        <v>83</v>
      </c>
      <c r="BV93" s="83" t="s">
        <v>75</v>
      </c>
      <c r="BW93" s="83" t="s">
        <v>190</v>
      </c>
      <c r="BX93" s="83" t="s">
        <v>188</v>
      </c>
      <c r="CL93" s="83" t="s">
        <v>165</v>
      </c>
    </row>
    <row r="94" spans="1:91" s="5" customFormat="1" ht="27" customHeight="1">
      <c r="B94" s="68"/>
      <c r="C94" s="69"/>
      <c r="D94" s="291" t="s">
        <v>191</v>
      </c>
      <c r="E94" s="291"/>
      <c r="F94" s="291"/>
      <c r="G94" s="291"/>
      <c r="H94" s="291"/>
      <c r="I94" s="70"/>
      <c r="J94" s="291" t="s">
        <v>192</v>
      </c>
      <c r="K94" s="291"/>
      <c r="L94" s="291"/>
      <c r="M94" s="291"/>
      <c r="N94" s="291"/>
      <c r="O94" s="291"/>
      <c r="P94" s="291"/>
      <c r="Q94" s="291"/>
      <c r="R94" s="291"/>
      <c r="S94" s="291"/>
      <c r="T94" s="291"/>
      <c r="U94" s="291"/>
      <c r="V94" s="291"/>
      <c r="W94" s="291"/>
      <c r="X94" s="291"/>
      <c r="Y94" s="291"/>
      <c r="Z94" s="291"/>
      <c r="AA94" s="291"/>
      <c r="AB94" s="291"/>
      <c r="AC94" s="291"/>
      <c r="AD94" s="291"/>
      <c r="AE94" s="291"/>
      <c r="AF94" s="291"/>
      <c r="AG94" s="285">
        <f>ROUND(AG95,2)</f>
        <v>0</v>
      </c>
      <c r="AH94" s="286"/>
      <c r="AI94" s="286"/>
      <c r="AJ94" s="286"/>
      <c r="AK94" s="286"/>
      <c r="AL94" s="286"/>
      <c r="AM94" s="286"/>
      <c r="AN94" s="289">
        <f t="shared" si="2"/>
        <v>0</v>
      </c>
      <c r="AO94" s="286"/>
      <c r="AP94" s="286"/>
      <c r="AQ94" s="71" t="s">
        <v>80</v>
      </c>
      <c r="AR94" s="68"/>
      <c r="AS94" s="72">
        <f>ROUND(AS95,2)</f>
        <v>0</v>
      </c>
      <c r="AT94" s="73">
        <f t="shared" si="3"/>
        <v>0</v>
      </c>
      <c r="AU94" s="74">
        <f>ROUND(AU95,5)</f>
        <v>0</v>
      </c>
      <c r="AV94" s="73">
        <f>ROUND(AZ94*L29,2)</f>
        <v>0</v>
      </c>
      <c r="AW94" s="73">
        <f>ROUND(BA94*L30,2)</f>
        <v>0</v>
      </c>
      <c r="AX94" s="73">
        <f>ROUND(BB94*L29,2)</f>
        <v>0</v>
      </c>
      <c r="AY94" s="73">
        <f>ROUND(BC94*L30,2)</f>
        <v>0</v>
      </c>
      <c r="AZ94" s="73">
        <f>ROUND(AZ95,2)</f>
        <v>0</v>
      </c>
      <c r="BA94" s="73">
        <f>ROUND(BA95,2)</f>
        <v>0</v>
      </c>
      <c r="BB94" s="73">
        <f>ROUND(BB95,2)</f>
        <v>0</v>
      </c>
      <c r="BC94" s="73">
        <f>ROUND(BC95,2)</f>
        <v>0</v>
      </c>
      <c r="BD94" s="75">
        <f>ROUND(BD95,2)</f>
        <v>0</v>
      </c>
      <c r="BS94" s="76" t="s">
        <v>72</v>
      </c>
      <c r="BT94" s="76" t="s">
        <v>81</v>
      </c>
      <c r="BU94" s="76" t="s">
        <v>74</v>
      </c>
      <c r="BV94" s="76" t="s">
        <v>75</v>
      </c>
      <c r="BW94" s="76" t="s">
        <v>193</v>
      </c>
      <c r="BX94" s="76" t="s">
        <v>5</v>
      </c>
      <c r="CL94" s="76" t="s">
        <v>19</v>
      </c>
      <c r="CM94" s="76" t="s">
        <v>73</v>
      </c>
    </row>
    <row r="95" spans="1:91" s="6" customFormat="1" ht="25.5" customHeight="1">
      <c r="A95" s="67" t="s">
        <v>77</v>
      </c>
      <c r="B95" s="77"/>
      <c r="C95" s="9"/>
      <c r="D95" s="9"/>
      <c r="E95" s="290" t="s">
        <v>194</v>
      </c>
      <c r="F95" s="290"/>
      <c r="G95" s="290"/>
      <c r="H95" s="290"/>
      <c r="I95" s="290"/>
      <c r="J95" s="9"/>
      <c r="K95" s="290" t="s">
        <v>192</v>
      </c>
      <c r="L95" s="290"/>
      <c r="M95" s="290"/>
      <c r="N95" s="290"/>
      <c r="O95" s="290"/>
      <c r="P95" s="290"/>
      <c r="Q95" s="290"/>
      <c r="R95" s="290"/>
      <c r="S95" s="290"/>
      <c r="T95" s="290"/>
      <c r="U95" s="290"/>
      <c r="V95" s="290"/>
      <c r="W95" s="290"/>
      <c r="X95" s="290"/>
      <c r="Y95" s="290"/>
      <c r="Z95" s="290"/>
      <c r="AA95" s="290"/>
      <c r="AB95" s="290"/>
      <c r="AC95" s="290"/>
      <c r="AD95" s="290"/>
      <c r="AE95" s="290"/>
      <c r="AF95" s="290"/>
      <c r="AG95" s="287">
        <f>'3110-16-074-11-01 - Propu...'!J32</f>
        <v>0</v>
      </c>
      <c r="AH95" s="288"/>
      <c r="AI95" s="288"/>
      <c r="AJ95" s="288"/>
      <c r="AK95" s="288"/>
      <c r="AL95" s="288"/>
      <c r="AM95" s="288"/>
      <c r="AN95" s="287">
        <f t="shared" si="2"/>
        <v>0</v>
      </c>
      <c r="AO95" s="288"/>
      <c r="AP95" s="288"/>
      <c r="AQ95" s="78" t="s">
        <v>142</v>
      </c>
      <c r="AR95" s="77"/>
      <c r="AS95" s="79">
        <v>0</v>
      </c>
      <c r="AT95" s="80">
        <f t="shared" si="3"/>
        <v>0</v>
      </c>
      <c r="AU95" s="81">
        <f>'3110-16-074-11-01 - Propu...'!P94</f>
        <v>0</v>
      </c>
      <c r="AV95" s="80">
        <f>'3110-16-074-11-01 - Propu...'!J35</f>
        <v>0</v>
      </c>
      <c r="AW95" s="80">
        <f>'3110-16-074-11-01 - Propu...'!J36</f>
        <v>0</v>
      </c>
      <c r="AX95" s="80">
        <f>'3110-16-074-11-01 - Propu...'!J37</f>
        <v>0</v>
      </c>
      <c r="AY95" s="80">
        <f>'3110-16-074-11-01 - Propu...'!J38</f>
        <v>0</v>
      </c>
      <c r="AZ95" s="80">
        <f>'3110-16-074-11-01 - Propu...'!F35</f>
        <v>0</v>
      </c>
      <c r="BA95" s="80">
        <f>'3110-16-074-11-01 - Propu...'!F36</f>
        <v>0</v>
      </c>
      <c r="BB95" s="80">
        <f>'3110-16-074-11-01 - Propu...'!F37</f>
        <v>0</v>
      </c>
      <c r="BC95" s="80">
        <f>'3110-16-074-11-01 - Propu...'!F38</f>
        <v>0</v>
      </c>
      <c r="BD95" s="82">
        <f>'3110-16-074-11-01 - Propu...'!F39</f>
        <v>0</v>
      </c>
      <c r="BT95" s="83" t="s">
        <v>83</v>
      </c>
      <c r="BV95" s="83" t="s">
        <v>75</v>
      </c>
      <c r="BW95" s="83" t="s">
        <v>195</v>
      </c>
      <c r="BX95" s="83" t="s">
        <v>193</v>
      </c>
      <c r="CL95" s="83" t="s">
        <v>165</v>
      </c>
    </row>
    <row r="96" spans="1:91" s="5" customFormat="1" ht="27" customHeight="1">
      <c r="B96" s="68"/>
      <c r="C96" s="69"/>
      <c r="D96" s="291" t="s">
        <v>196</v>
      </c>
      <c r="E96" s="291"/>
      <c r="F96" s="291"/>
      <c r="G96" s="291"/>
      <c r="H96" s="291"/>
      <c r="I96" s="70"/>
      <c r="J96" s="291" t="s">
        <v>197</v>
      </c>
      <c r="K96" s="291"/>
      <c r="L96" s="291"/>
      <c r="M96" s="291"/>
      <c r="N96" s="291"/>
      <c r="O96" s="291"/>
      <c r="P96" s="291"/>
      <c r="Q96" s="291"/>
      <c r="R96" s="291"/>
      <c r="S96" s="291"/>
      <c r="T96" s="291"/>
      <c r="U96" s="291"/>
      <c r="V96" s="291"/>
      <c r="W96" s="291"/>
      <c r="X96" s="291"/>
      <c r="Y96" s="291"/>
      <c r="Z96" s="291"/>
      <c r="AA96" s="291"/>
      <c r="AB96" s="291"/>
      <c r="AC96" s="291"/>
      <c r="AD96" s="291"/>
      <c r="AE96" s="291"/>
      <c r="AF96" s="291"/>
      <c r="AG96" s="285">
        <f>ROUND(AG97,2)</f>
        <v>0</v>
      </c>
      <c r="AH96" s="286"/>
      <c r="AI96" s="286"/>
      <c r="AJ96" s="286"/>
      <c r="AK96" s="286"/>
      <c r="AL96" s="286"/>
      <c r="AM96" s="286"/>
      <c r="AN96" s="289">
        <f t="shared" si="2"/>
        <v>0</v>
      </c>
      <c r="AO96" s="286"/>
      <c r="AP96" s="286"/>
      <c r="AQ96" s="71" t="s">
        <v>80</v>
      </c>
      <c r="AR96" s="68"/>
      <c r="AS96" s="72">
        <f>ROUND(AS97,2)</f>
        <v>0</v>
      </c>
      <c r="AT96" s="73">
        <f t="shared" si="3"/>
        <v>0</v>
      </c>
      <c r="AU96" s="74">
        <f>ROUND(AU97,5)</f>
        <v>0</v>
      </c>
      <c r="AV96" s="73">
        <f>ROUND(AZ96*L29,2)</f>
        <v>0</v>
      </c>
      <c r="AW96" s="73">
        <f>ROUND(BA96*L30,2)</f>
        <v>0</v>
      </c>
      <c r="AX96" s="73">
        <f>ROUND(BB96*L29,2)</f>
        <v>0</v>
      </c>
      <c r="AY96" s="73">
        <f>ROUND(BC96*L30,2)</f>
        <v>0</v>
      </c>
      <c r="AZ96" s="73">
        <f>ROUND(AZ97,2)</f>
        <v>0</v>
      </c>
      <c r="BA96" s="73">
        <f>ROUND(BA97,2)</f>
        <v>0</v>
      </c>
      <c r="BB96" s="73">
        <f>ROUND(BB97,2)</f>
        <v>0</v>
      </c>
      <c r="BC96" s="73">
        <f>ROUND(BC97,2)</f>
        <v>0</v>
      </c>
      <c r="BD96" s="75">
        <f>ROUND(BD97,2)</f>
        <v>0</v>
      </c>
      <c r="BS96" s="76" t="s">
        <v>72</v>
      </c>
      <c r="BT96" s="76" t="s">
        <v>81</v>
      </c>
      <c r="BU96" s="76" t="s">
        <v>74</v>
      </c>
      <c r="BV96" s="76" t="s">
        <v>75</v>
      </c>
      <c r="BW96" s="76" t="s">
        <v>198</v>
      </c>
      <c r="BX96" s="76" t="s">
        <v>5</v>
      </c>
      <c r="CL96" s="76" t="s">
        <v>19</v>
      </c>
      <c r="CM96" s="76" t="s">
        <v>73</v>
      </c>
    </row>
    <row r="97" spans="1:91" s="6" customFormat="1" ht="25.5" customHeight="1">
      <c r="A97" s="67" t="s">
        <v>77</v>
      </c>
      <c r="B97" s="77"/>
      <c r="C97" s="9"/>
      <c r="D97" s="9"/>
      <c r="E97" s="290" t="s">
        <v>199</v>
      </c>
      <c r="F97" s="290"/>
      <c r="G97" s="290"/>
      <c r="H97" s="290"/>
      <c r="I97" s="290"/>
      <c r="J97" s="9"/>
      <c r="K97" s="290" t="s">
        <v>197</v>
      </c>
      <c r="L97" s="290"/>
      <c r="M97" s="290"/>
      <c r="N97" s="290"/>
      <c r="O97" s="290"/>
      <c r="P97" s="290"/>
      <c r="Q97" s="290"/>
      <c r="R97" s="290"/>
      <c r="S97" s="290"/>
      <c r="T97" s="290"/>
      <c r="U97" s="290"/>
      <c r="V97" s="290"/>
      <c r="W97" s="290"/>
      <c r="X97" s="290"/>
      <c r="Y97" s="290"/>
      <c r="Z97" s="290"/>
      <c r="AA97" s="290"/>
      <c r="AB97" s="290"/>
      <c r="AC97" s="290"/>
      <c r="AD97" s="290"/>
      <c r="AE97" s="290"/>
      <c r="AF97" s="290"/>
      <c r="AG97" s="287">
        <f>'3110-16-074-12-01 - Propu...'!J32</f>
        <v>0</v>
      </c>
      <c r="AH97" s="288"/>
      <c r="AI97" s="288"/>
      <c r="AJ97" s="288"/>
      <c r="AK97" s="288"/>
      <c r="AL97" s="288"/>
      <c r="AM97" s="288"/>
      <c r="AN97" s="287">
        <f t="shared" si="2"/>
        <v>0</v>
      </c>
      <c r="AO97" s="288"/>
      <c r="AP97" s="288"/>
      <c r="AQ97" s="78" t="s">
        <v>142</v>
      </c>
      <c r="AR97" s="77"/>
      <c r="AS97" s="79">
        <v>0</v>
      </c>
      <c r="AT97" s="80">
        <f t="shared" si="3"/>
        <v>0</v>
      </c>
      <c r="AU97" s="81">
        <f>'3110-16-074-12-01 - Propu...'!P94</f>
        <v>0</v>
      </c>
      <c r="AV97" s="80">
        <f>'3110-16-074-12-01 - Propu...'!J35</f>
        <v>0</v>
      </c>
      <c r="AW97" s="80">
        <f>'3110-16-074-12-01 - Propu...'!J36</f>
        <v>0</v>
      </c>
      <c r="AX97" s="80">
        <f>'3110-16-074-12-01 - Propu...'!J37</f>
        <v>0</v>
      </c>
      <c r="AY97" s="80">
        <f>'3110-16-074-12-01 - Propu...'!J38</f>
        <v>0</v>
      </c>
      <c r="AZ97" s="80">
        <f>'3110-16-074-12-01 - Propu...'!F35</f>
        <v>0</v>
      </c>
      <c r="BA97" s="80">
        <f>'3110-16-074-12-01 - Propu...'!F36</f>
        <v>0</v>
      </c>
      <c r="BB97" s="80">
        <f>'3110-16-074-12-01 - Propu...'!F37</f>
        <v>0</v>
      </c>
      <c r="BC97" s="80">
        <f>'3110-16-074-12-01 - Propu...'!F38</f>
        <v>0</v>
      </c>
      <c r="BD97" s="82">
        <f>'3110-16-074-12-01 - Propu...'!F39</f>
        <v>0</v>
      </c>
      <c r="BT97" s="83" t="s">
        <v>83</v>
      </c>
      <c r="BV97" s="83" t="s">
        <v>75</v>
      </c>
      <c r="BW97" s="83" t="s">
        <v>200</v>
      </c>
      <c r="BX97" s="83" t="s">
        <v>198</v>
      </c>
      <c r="CL97" s="83" t="s">
        <v>165</v>
      </c>
    </row>
    <row r="98" spans="1:91" s="5" customFormat="1" ht="27" customHeight="1">
      <c r="B98" s="68"/>
      <c r="C98" s="69"/>
      <c r="D98" s="291" t="s">
        <v>201</v>
      </c>
      <c r="E98" s="291"/>
      <c r="F98" s="291"/>
      <c r="G98" s="291"/>
      <c r="H98" s="291"/>
      <c r="I98" s="70"/>
      <c r="J98" s="291" t="s">
        <v>202</v>
      </c>
      <c r="K98" s="291"/>
      <c r="L98" s="291"/>
      <c r="M98" s="291"/>
      <c r="N98" s="291"/>
      <c r="O98" s="291"/>
      <c r="P98" s="291"/>
      <c r="Q98" s="291"/>
      <c r="R98" s="291"/>
      <c r="S98" s="291"/>
      <c r="T98" s="291"/>
      <c r="U98" s="291"/>
      <c r="V98" s="291"/>
      <c r="W98" s="291"/>
      <c r="X98" s="291"/>
      <c r="Y98" s="291"/>
      <c r="Z98" s="291"/>
      <c r="AA98" s="291"/>
      <c r="AB98" s="291"/>
      <c r="AC98" s="291"/>
      <c r="AD98" s="291"/>
      <c r="AE98" s="291"/>
      <c r="AF98" s="291"/>
      <c r="AG98" s="285">
        <f>ROUND(AG99,2)</f>
        <v>0</v>
      </c>
      <c r="AH98" s="286"/>
      <c r="AI98" s="286"/>
      <c r="AJ98" s="286"/>
      <c r="AK98" s="286"/>
      <c r="AL98" s="286"/>
      <c r="AM98" s="286"/>
      <c r="AN98" s="289">
        <f t="shared" si="2"/>
        <v>0</v>
      </c>
      <c r="AO98" s="286"/>
      <c r="AP98" s="286"/>
      <c r="AQ98" s="71" t="s">
        <v>80</v>
      </c>
      <c r="AR98" s="68"/>
      <c r="AS98" s="72">
        <f>ROUND(AS99,2)</f>
        <v>0</v>
      </c>
      <c r="AT98" s="73">
        <f t="shared" si="3"/>
        <v>0</v>
      </c>
      <c r="AU98" s="74">
        <f>ROUND(AU99,5)</f>
        <v>0</v>
      </c>
      <c r="AV98" s="73">
        <f>ROUND(AZ98*L29,2)</f>
        <v>0</v>
      </c>
      <c r="AW98" s="73">
        <f>ROUND(BA98*L30,2)</f>
        <v>0</v>
      </c>
      <c r="AX98" s="73">
        <f>ROUND(BB98*L29,2)</f>
        <v>0</v>
      </c>
      <c r="AY98" s="73">
        <f>ROUND(BC98*L30,2)</f>
        <v>0</v>
      </c>
      <c r="AZ98" s="73">
        <f>ROUND(AZ99,2)</f>
        <v>0</v>
      </c>
      <c r="BA98" s="73">
        <f>ROUND(BA99,2)</f>
        <v>0</v>
      </c>
      <c r="BB98" s="73">
        <f>ROUND(BB99,2)</f>
        <v>0</v>
      </c>
      <c r="BC98" s="73">
        <f>ROUND(BC99,2)</f>
        <v>0</v>
      </c>
      <c r="BD98" s="75">
        <f>ROUND(BD99,2)</f>
        <v>0</v>
      </c>
      <c r="BS98" s="76" t="s">
        <v>72</v>
      </c>
      <c r="BT98" s="76" t="s">
        <v>81</v>
      </c>
      <c r="BU98" s="76" t="s">
        <v>74</v>
      </c>
      <c r="BV98" s="76" t="s">
        <v>75</v>
      </c>
      <c r="BW98" s="76" t="s">
        <v>203</v>
      </c>
      <c r="BX98" s="76" t="s">
        <v>5</v>
      </c>
      <c r="CL98" s="76" t="s">
        <v>19</v>
      </c>
      <c r="CM98" s="76" t="s">
        <v>73</v>
      </c>
    </row>
    <row r="99" spans="1:91" s="6" customFormat="1" ht="25.5" customHeight="1">
      <c r="A99" s="67" t="s">
        <v>77</v>
      </c>
      <c r="B99" s="77"/>
      <c r="C99" s="9"/>
      <c r="D99" s="9"/>
      <c r="E99" s="290" t="s">
        <v>204</v>
      </c>
      <c r="F99" s="290"/>
      <c r="G99" s="290"/>
      <c r="H99" s="290"/>
      <c r="I99" s="290"/>
      <c r="J99" s="9"/>
      <c r="K99" s="290" t="s">
        <v>202</v>
      </c>
      <c r="L99" s="290"/>
      <c r="M99" s="290"/>
      <c r="N99" s="290"/>
      <c r="O99" s="290"/>
      <c r="P99" s="290"/>
      <c r="Q99" s="290"/>
      <c r="R99" s="290"/>
      <c r="S99" s="290"/>
      <c r="T99" s="290"/>
      <c r="U99" s="290"/>
      <c r="V99" s="290"/>
      <c r="W99" s="290"/>
      <c r="X99" s="290"/>
      <c r="Y99" s="290"/>
      <c r="Z99" s="290"/>
      <c r="AA99" s="290"/>
      <c r="AB99" s="290"/>
      <c r="AC99" s="290"/>
      <c r="AD99" s="290"/>
      <c r="AE99" s="290"/>
      <c r="AF99" s="290"/>
      <c r="AG99" s="287">
        <f>'3110-16-074-13-01 - Propu...'!J32</f>
        <v>0</v>
      </c>
      <c r="AH99" s="288"/>
      <c r="AI99" s="288"/>
      <c r="AJ99" s="288"/>
      <c r="AK99" s="288"/>
      <c r="AL99" s="288"/>
      <c r="AM99" s="288"/>
      <c r="AN99" s="287">
        <f t="shared" si="2"/>
        <v>0</v>
      </c>
      <c r="AO99" s="288"/>
      <c r="AP99" s="288"/>
      <c r="AQ99" s="78" t="s">
        <v>142</v>
      </c>
      <c r="AR99" s="77"/>
      <c r="AS99" s="79">
        <v>0</v>
      </c>
      <c r="AT99" s="80">
        <f t="shared" si="3"/>
        <v>0</v>
      </c>
      <c r="AU99" s="81">
        <f>'3110-16-074-13-01 - Propu...'!P97</f>
        <v>0</v>
      </c>
      <c r="AV99" s="80">
        <f>'3110-16-074-13-01 - Propu...'!J35</f>
        <v>0</v>
      </c>
      <c r="AW99" s="80">
        <f>'3110-16-074-13-01 - Propu...'!J36</f>
        <v>0</v>
      </c>
      <c r="AX99" s="80">
        <f>'3110-16-074-13-01 - Propu...'!J37</f>
        <v>0</v>
      </c>
      <c r="AY99" s="80">
        <f>'3110-16-074-13-01 - Propu...'!J38</f>
        <v>0</v>
      </c>
      <c r="AZ99" s="80">
        <f>'3110-16-074-13-01 - Propu...'!F35</f>
        <v>0</v>
      </c>
      <c r="BA99" s="80">
        <f>'3110-16-074-13-01 - Propu...'!F36</f>
        <v>0</v>
      </c>
      <c r="BB99" s="80">
        <f>'3110-16-074-13-01 - Propu...'!F37</f>
        <v>0</v>
      </c>
      <c r="BC99" s="80">
        <f>'3110-16-074-13-01 - Propu...'!F38</f>
        <v>0</v>
      </c>
      <c r="BD99" s="82">
        <f>'3110-16-074-13-01 - Propu...'!F39</f>
        <v>0</v>
      </c>
      <c r="BT99" s="83" t="s">
        <v>83</v>
      </c>
      <c r="BV99" s="83" t="s">
        <v>75</v>
      </c>
      <c r="BW99" s="83" t="s">
        <v>205</v>
      </c>
      <c r="BX99" s="83" t="s">
        <v>203</v>
      </c>
      <c r="CL99" s="83" t="s">
        <v>165</v>
      </c>
    </row>
    <row r="100" spans="1:91" s="5" customFormat="1" ht="27" customHeight="1">
      <c r="B100" s="68"/>
      <c r="C100" s="69"/>
      <c r="D100" s="291" t="s">
        <v>206</v>
      </c>
      <c r="E100" s="291"/>
      <c r="F100" s="291"/>
      <c r="G100" s="291"/>
      <c r="H100" s="291"/>
      <c r="I100" s="70"/>
      <c r="J100" s="291" t="s">
        <v>207</v>
      </c>
      <c r="K100" s="291"/>
      <c r="L100" s="291"/>
      <c r="M100" s="291"/>
      <c r="N100" s="291"/>
      <c r="O100" s="291"/>
      <c r="P100" s="291"/>
      <c r="Q100" s="291"/>
      <c r="R100" s="291"/>
      <c r="S100" s="291"/>
      <c r="T100" s="291"/>
      <c r="U100" s="291"/>
      <c r="V100" s="291"/>
      <c r="W100" s="291"/>
      <c r="X100" s="291"/>
      <c r="Y100" s="291"/>
      <c r="Z100" s="291"/>
      <c r="AA100" s="291"/>
      <c r="AB100" s="291"/>
      <c r="AC100" s="291"/>
      <c r="AD100" s="291"/>
      <c r="AE100" s="291"/>
      <c r="AF100" s="291"/>
      <c r="AG100" s="285">
        <f>ROUND(AG101,2)</f>
        <v>79500</v>
      </c>
      <c r="AH100" s="286"/>
      <c r="AI100" s="286"/>
      <c r="AJ100" s="286"/>
      <c r="AK100" s="286"/>
      <c r="AL100" s="286"/>
      <c r="AM100" s="286"/>
      <c r="AN100" s="289">
        <f t="shared" si="2"/>
        <v>96195</v>
      </c>
      <c r="AO100" s="286"/>
      <c r="AP100" s="286"/>
      <c r="AQ100" s="71" t="s">
        <v>80</v>
      </c>
      <c r="AR100" s="68"/>
      <c r="AS100" s="72">
        <f>ROUND(AS101,2)</f>
        <v>0</v>
      </c>
      <c r="AT100" s="73">
        <f t="shared" si="3"/>
        <v>16695</v>
      </c>
      <c r="AU100" s="74">
        <f>ROUND(AU101,5)</f>
        <v>0</v>
      </c>
      <c r="AV100" s="73">
        <f>ROUND(AZ100*L29,2)</f>
        <v>16695</v>
      </c>
      <c r="AW100" s="73">
        <f>ROUND(BA100*L30,2)</f>
        <v>0</v>
      </c>
      <c r="AX100" s="73">
        <f>ROUND(BB100*L29,2)</f>
        <v>0</v>
      </c>
      <c r="AY100" s="73">
        <f>ROUND(BC100*L30,2)</f>
        <v>0</v>
      </c>
      <c r="AZ100" s="73">
        <f>ROUND(AZ101,2)</f>
        <v>79500</v>
      </c>
      <c r="BA100" s="73">
        <f>ROUND(BA101,2)</f>
        <v>0</v>
      </c>
      <c r="BB100" s="73">
        <f>ROUND(BB101,2)</f>
        <v>0</v>
      </c>
      <c r="BC100" s="73">
        <f>ROUND(BC101,2)</f>
        <v>0</v>
      </c>
      <c r="BD100" s="75">
        <f>ROUND(BD101,2)</f>
        <v>0</v>
      </c>
      <c r="BS100" s="76" t="s">
        <v>72</v>
      </c>
      <c r="BT100" s="76" t="s">
        <v>81</v>
      </c>
      <c r="BU100" s="76" t="s">
        <v>74</v>
      </c>
      <c r="BV100" s="76" t="s">
        <v>75</v>
      </c>
      <c r="BW100" s="76" t="s">
        <v>208</v>
      </c>
      <c r="BX100" s="76" t="s">
        <v>5</v>
      </c>
      <c r="CL100" s="76" t="s">
        <v>19</v>
      </c>
      <c r="CM100" s="76" t="s">
        <v>73</v>
      </c>
    </row>
    <row r="101" spans="1:91" s="6" customFormat="1" ht="25.5" customHeight="1">
      <c r="A101" s="67" t="s">
        <v>77</v>
      </c>
      <c r="B101" s="77"/>
      <c r="C101" s="9"/>
      <c r="D101" s="9"/>
      <c r="E101" s="290" t="s">
        <v>209</v>
      </c>
      <c r="F101" s="290"/>
      <c r="G101" s="290"/>
      <c r="H101" s="290"/>
      <c r="I101" s="290"/>
      <c r="J101" s="9"/>
      <c r="K101" s="290" t="s">
        <v>207</v>
      </c>
      <c r="L101" s="290"/>
      <c r="M101" s="290"/>
      <c r="N101" s="290"/>
      <c r="O101" s="290"/>
      <c r="P101" s="290"/>
      <c r="Q101" s="290"/>
      <c r="R101" s="290"/>
      <c r="S101" s="290"/>
      <c r="T101" s="290"/>
      <c r="U101" s="290"/>
      <c r="V101" s="290"/>
      <c r="W101" s="290"/>
      <c r="X101" s="290"/>
      <c r="Y101" s="290"/>
      <c r="Z101" s="290"/>
      <c r="AA101" s="290"/>
      <c r="AB101" s="290"/>
      <c r="AC101" s="290"/>
      <c r="AD101" s="290"/>
      <c r="AE101" s="290"/>
      <c r="AF101" s="290"/>
      <c r="AG101" s="287">
        <f>'3110-16-074-14-01 - Propu...'!J32</f>
        <v>79500</v>
      </c>
      <c r="AH101" s="288"/>
      <c r="AI101" s="288"/>
      <c r="AJ101" s="288"/>
      <c r="AK101" s="288"/>
      <c r="AL101" s="288"/>
      <c r="AM101" s="288"/>
      <c r="AN101" s="287">
        <f t="shared" si="2"/>
        <v>96195</v>
      </c>
      <c r="AO101" s="288"/>
      <c r="AP101" s="288"/>
      <c r="AQ101" s="78" t="s">
        <v>142</v>
      </c>
      <c r="AR101" s="77"/>
      <c r="AS101" s="79">
        <v>0</v>
      </c>
      <c r="AT101" s="80">
        <f t="shared" si="3"/>
        <v>16695</v>
      </c>
      <c r="AU101" s="81">
        <f>'3110-16-074-14-01 - Propu...'!P98</f>
        <v>0</v>
      </c>
      <c r="AV101" s="80">
        <f>'3110-16-074-14-01 - Propu...'!J35</f>
        <v>16695</v>
      </c>
      <c r="AW101" s="80">
        <f>'3110-16-074-14-01 - Propu...'!J36</f>
        <v>0</v>
      </c>
      <c r="AX101" s="80">
        <f>'3110-16-074-14-01 - Propu...'!J37</f>
        <v>0</v>
      </c>
      <c r="AY101" s="80">
        <f>'3110-16-074-14-01 - Propu...'!J38</f>
        <v>0</v>
      </c>
      <c r="AZ101" s="80">
        <f>'3110-16-074-14-01 - Propu...'!F35</f>
        <v>79500</v>
      </c>
      <c r="BA101" s="80">
        <f>'3110-16-074-14-01 - Propu...'!F36</f>
        <v>0</v>
      </c>
      <c r="BB101" s="80">
        <f>'3110-16-074-14-01 - Propu...'!F37</f>
        <v>0</v>
      </c>
      <c r="BC101" s="80">
        <f>'3110-16-074-14-01 - Propu...'!F38</f>
        <v>0</v>
      </c>
      <c r="BD101" s="82">
        <f>'3110-16-074-14-01 - Propu...'!F39</f>
        <v>0</v>
      </c>
      <c r="BT101" s="83" t="s">
        <v>83</v>
      </c>
      <c r="BV101" s="83" t="s">
        <v>75</v>
      </c>
      <c r="BW101" s="83" t="s">
        <v>210</v>
      </c>
      <c r="BX101" s="83" t="s">
        <v>208</v>
      </c>
      <c r="CL101" s="83" t="s">
        <v>165</v>
      </c>
    </row>
    <row r="102" spans="1:91" s="5" customFormat="1" ht="27" customHeight="1">
      <c r="B102" s="68"/>
      <c r="C102" s="69"/>
      <c r="D102" s="291" t="s">
        <v>211</v>
      </c>
      <c r="E102" s="291"/>
      <c r="F102" s="291"/>
      <c r="G102" s="291"/>
      <c r="H102" s="291"/>
      <c r="I102" s="70"/>
      <c r="J102" s="291" t="s">
        <v>212</v>
      </c>
      <c r="K102" s="291"/>
      <c r="L102" s="291"/>
      <c r="M102" s="291"/>
      <c r="N102" s="291"/>
      <c r="O102" s="291"/>
      <c r="P102" s="291"/>
      <c r="Q102" s="291"/>
      <c r="R102" s="291"/>
      <c r="S102" s="291"/>
      <c r="T102" s="291"/>
      <c r="U102" s="291"/>
      <c r="V102" s="291"/>
      <c r="W102" s="291"/>
      <c r="X102" s="291"/>
      <c r="Y102" s="291"/>
      <c r="Z102" s="291"/>
      <c r="AA102" s="291"/>
      <c r="AB102" s="291"/>
      <c r="AC102" s="291"/>
      <c r="AD102" s="291"/>
      <c r="AE102" s="291"/>
      <c r="AF102" s="291"/>
      <c r="AG102" s="285">
        <f>ROUND(AG103,2)</f>
        <v>0</v>
      </c>
      <c r="AH102" s="286"/>
      <c r="AI102" s="286"/>
      <c r="AJ102" s="286"/>
      <c r="AK102" s="286"/>
      <c r="AL102" s="286"/>
      <c r="AM102" s="286"/>
      <c r="AN102" s="289">
        <f t="shared" si="2"/>
        <v>0</v>
      </c>
      <c r="AO102" s="286"/>
      <c r="AP102" s="286"/>
      <c r="AQ102" s="71" t="s">
        <v>80</v>
      </c>
      <c r="AR102" s="68"/>
      <c r="AS102" s="72">
        <f>ROUND(AS103,2)</f>
        <v>0</v>
      </c>
      <c r="AT102" s="73">
        <f t="shared" si="3"/>
        <v>0</v>
      </c>
      <c r="AU102" s="74">
        <f>ROUND(AU103,5)</f>
        <v>0</v>
      </c>
      <c r="AV102" s="73">
        <f>ROUND(AZ102*L29,2)</f>
        <v>0</v>
      </c>
      <c r="AW102" s="73">
        <f>ROUND(BA102*L30,2)</f>
        <v>0</v>
      </c>
      <c r="AX102" s="73">
        <f>ROUND(BB102*L29,2)</f>
        <v>0</v>
      </c>
      <c r="AY102" s="73">
        <f>ROUND(BC102*L30,2)</f>
        <v>0</v>
      </c>
      <c r="AZ102" s="73">
        <f>ROUND(AZ103,2)</f>
        <v>0</v>
      </c>
      <c r="BA102" s="73">
        <f>ROUND(BA103,2)</f>
        <v>0</v>
      </c>
      <c r="BB102" s="73">
        <f>ROUND(BB103,2)</f>
        <v>0</v>
      </c>
      <c r="BC102" s="73">
        <f>ROUND(BC103,2)</f>
        <v>0</v>
      </c>
      <c r="BD102" s="75">
        <f>ROUND(BD103,2)</f>
        <v>0</v>
      </c>
      <c r="BS102" s="76" t="s">
        <v>72</v>
      </c>
      <c r="BT102" s="76" t="s">
        <v>81</v>
      </c>
      <c r="BU102" s="76" t="s">
        <v>74</v>
      </c>
      <c r="BV102" s="76" t="s">
        <v>75</v>
      </c>
      <c r="BW102" s="76" t="s">
        <v>213</v>
      </c>
      <c r="BX102" s="76" t="s">
        <v>5</v>
      </c>
      <c r="CL102" s="76" t="s">
        <v>19</v>
      </c>
      <c r="CM102" s="76" t="s">
        <v>73</v>
      </c>
    </row>
    <row r="103" spans="1:91" s="6" customFormat="1" ht="25.5" customHeight="1">
      <c r="A103" s="67" t="s">
        <v>77</v>
      </c>
      <c r="B103" s="77"/>
      <c r="C103" s="9"/>
      <c r="D103" s="9"/>
      <c r="E103" s="290" t="s">
        <v>214</v>
      </c>
      <c r="F103" s="290"/>
      <c r="G103" s="290"/>
      <c r="H103" s="290"/>
      <c r="I103" s="290"/>
      <c r="J103" s="9"/>
      <c r="K103" s="290" t="s">
        <v>212</v>
      </c>
      <c r="L103" s="290"/>
      <c r="M103" s="290"/>
      <c r="N103" s="290"/>
      <c r="O103" s="290"/>
      <c r="P103" s="290"/>
      <c r="Q103" s="290"/>
      <c r="R103" s="290"/>
      <c r="S103" s="290"/>
      <c r="T103" s="290"/>
      <c r="U103" s="290"/>
      <c r="V103" s="290"/>
      <c r="W103" s="290"/>
      <c r="X103" s="290"/>
      <c r="Y103" s="290"/>
      <c r="Z103" s="290"/>
      <c r="AA103" s="290"/>
      <c r="AB103" s="290"/>
      <c r="AC103" s="290"/>
      <c r="AD103" s="290"/>
      <c r="AE103" s="290"/>
      <c r="AF103" s="290"/>
      <c r="AG103" s="287">
        <f>'3110-16-074-15-01 - Opěrn...'!J32</f>
        <v>0</v>
      </c>
      <c r="AH103" s="288"/>
      <c r="AI103" s="288"/>
      <c r="AJ103" s="288"/>
      <c r="AK103" s="288"/>
      <c r="AL103" s="288"/>
      <c r="AM103" s="288"/>
      <c r="AN103" s="287">
        <f t="shared" si="2"/>
        <v>0</v>
      </c>
      <c r="AO103" s="288"/>
      <c r="AP103" s="288"/>
      <c r="AQ103" s="78" t="s">
        <v>142</v>
      </c>
      <c r="AR103" s="77"/>
      <c r="AS103" s="79">
        <v>0</v>
      </c>
      <c r="AT103" s="80">
        <f t="shared" si="3"/>
        <v>0</v>
      </c>
      <c r="AU103" s="81">
        <f>'3110-16-074-15-01 - Opěrn...'!P92</f>
        <v>0</v>
      </c>
      <c r="AV103" s="80">
        <f>'3110-16-074-15-01 - Opěrn...'!J35</f>
        <v>0</v>
      </c>
      <c r="AW103" s="80">
        <f>'3110-16-074-15-01 - Opěrn...'!J36</f>
        <v>0</v>
      </c>
      <c r="AX103" s="80">
        <f>'3110-16-074-15-01 - Opěrn...'!J37</f>
        <v>0</v>
      </c>
      <c r="AY103" s="80">
        <f>'3110-16-074-15-01 - Opěrn...'!J38</f>
        <v>0</v>
      </c>
      <c r="AZ103" s="80">
        <f>'3110-16-074-15-01 - Opěrn...'!F35</f>
        <v>0</v>
      </c>
      <c r="BA103" s="80">
        <f>'3110-16-074-15-01 - Opěrn...'!F36</f>
        <v>0</v>
      </c>
      <c r="BB103" s="80">
        <f>'3110-16-074-15-01 - Opěrn...'!F37</f>
        <v>0</v>
      </c>
      <c r="BC103" s="80">
        <f>'3110-16-074-15-01 - Opěrn...'!F38</f>
        <v>0</v>
      </c>
      <c r="BD103" s="82">
        <f>'3110-16-074-15-01 - Opěrn...'!F39</f>
        <v>0</v>
      </c>
      <c r="BT103" s="83" t="s">
        <v>83</v>
      </c>
      <c r="BV103" s="83" t="s">
        <v>75</v>
      </c>
      <c r="BW103" s="83" t="s">
        <v>215</v>
      </c>
      <c r="BX103" s="83" t="s">
        <v>213</v>
      </c>
      <c r="CL103" s="83" t="s">
        <v>165</v>
      </c>
    </row>
    <row r="104" spans="1:91" s="5" customFormat="1" ht="27" customHeight="1">
      <c r="A104" s="67" t="s">
        <v>77</v>
      </c>
      <c r="B104" s="68"/>
      <c r="C104" s="69"/>
      <c r="D104" s="291" t="s">
        <v>216</v>
      </c>
      <c r="E104" s="291"/>
      <c r="F104" s="291"/>
      <c r="G104" s="291"/>
      <c r="H104" s="291"/>
      <c r="I104" s="70"/>
      <c r="J104" s="291" t="s">
        <v>217</v>
      </c>
      <c r="K104" s="291"/>
      <c r="L104" s="291"/>
      <c r="M104" s="291"/>
      <c r="N104" s="291"/>
      <c r="O104" s="291"/>
      <c r="P104" s="291"/>
      <c r="Q104" s="291"/>
      <c r="R104" s="291"/>
      <c r="S104" s="291"/>
      <c r="T104" s="291"/>
      <c r="U104" s="291"/>
      <c r="V104" s="291"/>
      <c r="W104" s="291"/>
      <c r="X104" s="291"/>
      <c r="Y104" s="291"/>
      <c r="Z104" s="291"/>
      <c r="AA104" s="291"/>
      <c r="AB104" s="291"/>
      <c r="AC104" s="291"/>
      <c r="AD104" s="291"/>
      <c r="AE104" s="291"/>
      <c r="AF104" s="291"/>
      <c r="AG104" s="289">
        <f>'SO 90-01-01 - Značení a v...'!J30</f>
        <v>0</v>
      </c>
      <c r="AH104" s="286"/>
      <c r="AI104" s="286"/>
      <c r="AJ104" s="286"/>
      <c r="AK104" s="286"/>
      <c r="AL104" s="286"/>
      <c r="AM104" s="286"/>
      <c r="AN104" s="289">
        <f t="shared" si="2"/>
        <v>0</v>
      </c>
      <c r="AO104" s="286"/>
      <c r="AP104" s="286"/>
      <c r="AQ104" s="71" t="s">
        <v>80</v>
      </c>
      <c r="AR104" s="68"/>
      <c r="AS104" s="72">
        <v>0</v>
      </c>
      <c r="AT104" s="73">
        <f t="shared" si="3"/>
        <v>0</v>
      </c>
      <c r="AU104" s="74">
        <f>'SO 90-01-01 - Značení a v...'!P82</f>
        <v>0</v>
      </c>
      <c r="AV104" s="73">
        <f>'SO 90-01-01 - Značení a v...'!J33</f>
        <v>0</v>
      </c>
      <c r="AW104" s="73">
        <f>'SO 90-01-01 - Značení a v...'!J34</f>
        <v>0</v>
      </c>
      <c r="AX104" s="73">
        <f>'SO 90-01-01 - Značení a v...'!J35</f>
        <v>0</v>
      </c>
      <c r="AY104" s="73">
        <f>'SO 90-01-01 - Značení a v...'!J36</f>
        <v>0</v>
      </c>
      <c r="AZ104" s="73">
        <f>'SO 90-01-01 - Značení a v...'!F33</f>
        <v>0</v>
      </c>
      <c r="BA104" s="73">
        <f>'SO 90-01-01 - Značení a v...'!F34</f>
        <v>0</v>
      </c>
      <c r="BB104" s="73">
        <f>'SO 90-01-01 - Značení a v...'!F35</f>
        <v>0</v>
      </c>
      <c r="BC104" s="73">
        <f>'SO 90-01-01 - Značení a v...'!F36</f>
        <v>0</v>
      </c>
      <c r="BD104" s="75">
        <f>'SO 90-01-01 - Značení a v...'!F37</f>
        <v>0</v>
      </c>
      <c r="BT104" s="76" t="s">
        <v>81</v>
      </c>
      <c r="BV104" s="76" t="s">
        <v>75</v>
      </c>
      <c r="BW104" s="76" t="s">
        <v>218</v>
      </c>
      <c r="BX104" s="76" t="s">
        <v>5</v>
      </c>
      <c r="CL104" s="76" t="s">
        <v>19</v>
      </c>
      <c r="CM104" s="76" t="s">
        <v>83</v>
      </c>
    </row>
    <row r="105" spans="1:91" s="5" customFormat="1" ht="27" customHeight="1">
      <c r="A105" s="67" t="s">
        <v>77</v>
      </c>
      <c r="B105" s="68"/>
      <c r="C105" s="69"/>
      <c r="D105" s="291" t="s">
        <v>219</v>
      </c>
      <c r="E105" s="291"/>
      <c r="F105" s="291"/>
      <c r="G105" s="291"/>
      <c r="H105" s="291"/>
      <c r="I105" s="70"/>
      <c r="J105" s="291" t="s">
        <v>220</v>
      </c>
      <c r="K105" s="291"/>
      <c r="L105" s="291"/>
      <c r="M105" s="291"/>
      <c r="N105" s="291"/>
      <c r="O105" s="291"/>
      <c r="P105" s="291"/>
      <c r="Q105" s="291"/>
      <c r="R105" s="291"/>
      <c r="S105" s="291"/>
      <c r="T105" s="291"/>
      <c r="U105" s="291"/>
      <c r="V105" s="291"/>
      <c r="W105" s="291"/>
      <c r="X105" s="291"/>
      <c r="Y105" s="291"/>
      <c r="Z105" s="291"/>
      <c r="AA105" s="291"/>
      <c r="AB105" s="291"/>
      <c r="AC105" s="291"/>
      <c r="AD105" s="291"/>
      <c r="AE105" s="291"/>
      <c r="AF105" s="291"/>
      <c r="AG105" s="289">
        <f>'SO 98-98 - Všeobecný stav...'!J30</f>
        <v>0</v>
      </c>
      <c r="AH105" s="286"/>
      <c r="AI105" s="286"/>
      <c r="AJ105" s="286"/>
      <c r="AK105" s="286"/>
      <c r="AL105" s="286"/>
      <c r="AM105" s="286"/>
      <c r="AN105" s="289">
        <f t="shared" si="2"/>
        <v>0</v>
      </c>
      <c r="AO105" s="286"/>
      <c r="AP105" s="286"/>
      <c r="AQ105" s="71" t="s">
        <v>80</v>
      </c>
      <c r="AR105" s="68"/>
      <c r="AS105" s="84">
        <v>0</v>
      </c>
      <c r="AT105" s="85">
        <f t="shared" si="3"/>
        <v>0</v>
      </c>
      <c r="AU105" s="86">
        <f>'SO 98-98 - Všeobecný stav...'!P81</f>
        <v>0</v>
      </c>
      <c r="AV105" s="85">
        <f>'SO 98-98 - Všeobecný stav...'!J33</f>
        <v>0</v>
      </c>
      <c r="AW105" s="85">
        <f>'SO 98-98 - Všeobecný stav...'!J34</f>
        <v>0</v>
      </c>
      <c r="AX105" s="85">
        <f>'SO 98-98 - Všeobecný stav...'!J35</f>
        <v>0</v>
      </c>
      <c r="AY105" s="85">
        <f>'SO 98-98 - Všeobecný stav...'!J36</f>
        <v>0</v>
      </c>
      <c r="AZ105" s="85">
        <f>'SO 98-98 - Všeobecný stav...'!F33</f>
        <v>0</v>
      </c>
      <c r="BA105" s="85">
        <f>'SO 98-98 - Všeobecný stav...'!F34</f>
        <v>0</v>
      </c>
      <c r="BB105" s="85">
        <f>'SO 98-98 - Všeobecný stav...'!F35</f>
        <v>0</v>
      </c>
      <c r="BC105" s="85">
        <f>'SO 98-98 - Všeobecný stav...'!F36</f>
        <v>0</v>
      </c>
      <c r="BD105" s="87">
        <f>'SO 98-98 - Všeobecný stav...'!F37</f>
        <v>0</v>
      </c>
      <c r="BT105" s="76" t="s">
        <v>81</v>
      </c>
      <c r="BV105" s="76" t="s">
        <v>75</v>
      </c>
      <c r="BW105" s="76" t="s">
        <v>221</v>
      </c>
      <c r="BX105" s="76" t="s">
        <v>5</v>
      </c>
      <c r="CL105" s="76" t="s">
        <v>19</v>
      </c>
      <c r="CM105" s="76" t="s">
        <v>83</v>
      </c>
    </row>
    <row r="106" spans="1:91" s="1" customFormat="1" ht="30" customHeight="1">
      <c r="B106" s="31"/>
      <c r="AR106" s="31"/>
    </row>
    <row r="107" spans="1:91" s="1" customFormat="1" ht="6.95" customHeight="1">
      <c r="B107" s="39"/>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31"/>
    </row>
  </sheetData>
  <sheetProtection password="D0DA" sheet="1" objects="1" scenarios="1" selectLockedCells="1"/>
  <mergeCells count="242">
    <mergeCell ref="AG104:AM104"/>
    <mergeCell ref="AG105:AM105"/>
    <mergeCell ref="AN104:AP104"/>
    <mergeCell ref="AN103:AP103"/>
    <mergeCell ref="AN105:AP105"/>
    <mergeCell ref="E101:I101"/>
    <mergeCell ref="D100:H100"/>
    <mergeCell ref="D102:H102"/>
    <mergeCell ref="E103:I103"/>
    <mergeCell ref="D104:H104"/>
    <mergeCell ref="D105:H105"/>
    <mergeCell ref="AG100:AM100"/>
    <mergeCell ref="AG101:AM101"/>
    <mergeCell ref="J104:AF104"/>
    <mergeCell ref="J105:AF105"/>
    <mergeCell ref="E85:I85"/>
    <mergeCell ref="D86:H86"/>
    <mergeCell ref="E87:I87"/>
    <mergeCell ref="D88:H88"/>
    <mergeCell ref="E89:I89"/>
    <mergeCell ref="D90:H90"/>
    <mergeCell ref="E91:I91"/>
    <mergeCell ref="D92:H92"/>
    <mergeCell ref="E93:I93"/>
    <mergeCell ref="D94:H94"/>
    <mergeCell ref="E95:I95"/>
    <mergeCell ref="D96:H96"/>
    <mergeCell ref="E97:I97"/>
    <mergeCell ref="D98:H98"/>
    <mergeCell ref="E99:I99"/>
    <mergeCell ref="J88:AF88"/>
    <mergeCell ref="K89:AF89"/>
    <mergeCell ref="K91:AF91"/>
    <mergeCell ref="J90:AF90"/>
    <mergeCell ref="J92:AF92"/>
    <mergeCell ref="K93:AF93"/>
    <mergeCell ref="J94:AF94"/>
    <mergeCell ref="AN93:AP93"/>
    <mergeCell ref="AN94:AP94"/>
    <mergeCell ref="AN95:AP95"/>
    <mergeCell ref="AN96:AP96"/>
    <mergeCell ref="K99:AF99"/>
    <mergeCell ref="J100:AF100"/>
    <mergeCell ref="K101:AF101"/>
    <mergeCell ref="J102:AF102"/>
    <mergeCell ref="K103:AF103"/>
    <mergeCell ref="K95:AF95"/>
    <mergeCell ref="J96:AF96"/>
    <mergeCell ref="K97:AF97"/>
    <mergeCell ref="J98:AF98"/>
    <mergeCell ref="AG102:AM102"/>
    <mergeCell ref="AG103:AM103"/>
    <mergeCell ref="AG94:AM94"/>
    <mergeCell ref="AG93:AM93"/>
    <mergeCell ref="AG95:AM95"/>
    <mergeCell ref="AG96:AM96"/>
    <mergeCell ref="AG97:AM97"/>
    <mergeCell ref="AG98:AM98"/>
    <mergeCell ref="AG99:AM99"/>
    <mergeCell ref="AN97:AP97"/>
    <mergeCell ref="AN98:AP98"/>
    <mergeCell ref="AN99:AP99"/>
    <mergeCell ref="AN100:AP100"/>
    <mergeCell ref="AN101:AP101"/>
    <mergeCell ref="AN102:AP102"/>
    <mergeCell ref="K5:AO5"/>
    <mergeCell ref="K6:AO6"/>
    <mergeCell ref="E14:AJ14"/>
    <mergeCell ref="E23:AN23"/>
    <mergeCell ref="L28:P28"/>
    <mergeCell ref="W28:AE28"/>
    <mergeCell ref="AK28:AO28"/>
    <mergeCell ref="L29:P29"/>
    <mergeCell ref="L30:P30"/>
    <mergeCell ref="L31:P31"/>
    <mergeCell ref="L32:P32"/>
    <mergeCell ref="L33:P33"/>
    <mergeCell ref="W31:AE31"/>
    <mergeCell ref="W33:AE33"/>
    <mergeCell ref="AK33:AO33"/>
    <mergeCell ref="X35:AB35"/>
    <mergeCell ref="AK35:AO35"/>
    <mergeCell ref="AN56:AP56"/>
    <mergeCell ref="AG56:AM56"/>
    <mergeCell ref="AN57:AP57"/>
    <mergeCell ref="AR2:BE2"/>
    <mergeCell ref="AS49:AT51"/>
    <mergeCell ref="AM50:AP50"/>
    <mergeCell ref="L45:AO45"/>
    <mergeCell ref="AM47:AN47"/>
    <mergeCell ref="AM49:AP49"/>
    <mergeCell ref="AN52:AP52"/>
    <mergeCell ref="AG52:AM52"/>
    <mergeCell ref="AN55:AP55"/>
    <mergeCell ref="AG55:AM55"/>
    <mergeCell ref="BE5:BE32"/>
    <mergeCell ref="AK26:AO26"/>
    <mergeCell ref="W29:AE29"/>
    <mergeCell ref="AK29:AO29"/>
    <mergeCell ref="W30:AE30"/>
    <mergeCell ref="AK30:AO30"/>
    <mergeCell ref="AK31:AO31"/>
    <mergeCell ref="W32:AE32"/>
    <mergeCell ref="AK32:AO32"/>
    <mergeCell ref="J60:AF60"/>
    <mergeCell ref="J61:AF61"/>
    <mergeCell ref="D55:H55"/>
    <mergeCell ref="D62:H62"/>
    <mergeCell ref="D56:H56"/>
    <mergeCell ref="D57:H57"/>
    <mergeCell ref="D58:H58"/>
    <mergeCell ref="D59:H59"/>
    <mergeCell ref="D60:H60"/>
    <mergeCell ref="AG54:AM54"/>
    <mergeCell ref="AN54:AP54"/>
    <mergeCell ref="C52:G52"/>
    <mergeCell ref="I52:AF52"/>
    <mergeCell ref="J55:AF55"/>
    <mergeCell ref="J56:AF56"/>
    <mergeCell ref="J57:AF57"/>
    <mergeCell ref="J58:AF58"/>
    <mergeCell ref="J59:AF59"/>
    <mergeCell ref="AG66:AM66"/>
    <mergeCell ref="AG67:AM67"/>
    <mergeCell ref="AG68:AM68"/>
    <mergeCell ref="AG69:AM69"/>
    <mergeCell ref="AG57:AM57"/>
    <mergeCell ref="AG58:AM58"/>
    <mergeCell ref="AG59:AM59"/>
    <mergeCell ref="AG60:AM60"/>
    <mergeCell ref="AG61:AM61"/>
    <mergeCell ref="AG62:AM62"/>
    <mergeCell ref="J69:AF69"/>
    <mergeCell ref="J68:AF68"/>
    <mergeCell ref="J70:AF70"/>
    <mergeCell ref="AN58:AP58"/>
    <mergeCell ref="AN61:AP61"/>
    <mergeCell ref="AN59:AP59"/>
    <mergeCell ref="AN60:AP60"/>
    <mergeCell ref="AN62:AP62"/>
    <mergeCell ref="AN63:AP63"/>
    <mergeCell ref="AN64:AP64"/>
    <mergeCell ref="AN65:AP65"/>
    <mergeCell ref="AN66:AP66"/>
    <mergeCell ref="AN67:AP67"/>
    <mergeCell ref="AN68:AP68"/>
    <mergeCell ref="AN69:AP69"/>
    <mergeCell ref="J62:AF62"/>
    <mergeCell ref="J63:AF63"/>
    <mergeCell ref="J64:AF64"/>
    <mergeCell ref="J65:AF65"/>
    <mergeCell ref="J66:AF66"/>
    <mergeCell ref="J67:AF67"/>
    <mergeCell ref="AG63:AM63"/>
    <mergeCell ref="AG64:AM64"/>
    <mergeCell ref="AG65:AM65"/>
    <mergeCell ref="D66:H66"/>
    <mergeCell ref="D67:H67"/>
    <mergeCell ref="E77:I77"/>
    <mergeCell ref="D78:H78"/>
    <mergeCell ref="E79:I79"/>
    <mergeCell ref="D61:H61"/>
    <mergeCell ref="D63:H63"/>
    <mergeCell ref="D68:H68"/>
    <mergeCell ref="D69:H69"/>
    <mergeCell ref="D64:H64"/>
    <mergeCell ref="D65:H65"/>
    <mergeCell ref="D80:H80"/>
    <mergeCell ref="E81:I81"/>
    <mergeCell ref="D82:H82"/>
    <mergeCell ref="E83:I83"/>
    <mergeCell ref="AN70:AP70"/>
    <mergeCell ref="AN71:AP71"/>
    <mergeCell ref="AN72:AP72"/>
    <mergeCell ref="AG72:AM72"/>
    <mergeCell ref="D70:H70"/>
    <mergeCell ref="D71:H71"/>
    <mergeCell ref="D72:H72"/>
    <mergeCell ref="D73:H73"/>
    <mergeCell ref="D74:H74"/>
    <mergeCell ref="AG70:AM70"/>
    <mergeCell ref="AG71:AM71"/>
    <mergeCell ref="J71:AF71"/>
    <mergeCell ref="J72:AF72"/>
    <mergeCell ref="J73:AF73"/>
    <mergeCell ref="J74:AF74"/>
    <mergeCell ref="D84:H84"/>
    <mergeCell ref="AN73:AP73"/>
    <mergeCell ref="AN74:AP74"/>
    <mergeCell ref="AN75:AP75"/>
    <mergeCell ref="AN76:AP76"/>
    <mergeCell ref="AN77:AP77"/>
    <mergeCell ref="AN78:AP78"/>
    <mergeCell ref="AN79:AP79"/>
    <mergeCell ref="AN80:AP80"/>
    <mergeCell ref="AN81:AP81"/>
    <mergeCell ref="AN82:AP82"/>
    <mergeCell ref="AN83:AP83"/>
    <mergeCell ref="AN84:AP84"/>
    <mergeCell ref="AG73:AM73"/>
    <mergeCell ref="AG74:AM74"/>
    <mergeCell ref="AG75:AM75"/>
    <mergeCell ref="AG76:AM76"/>
    <mergeCell ref="AG77:AM77"/>
    <mergeCell ref="J84:AF84"/>
    <mergeCell ref="K75:AF75"/>
    <mergeCell ref="J76:AF76"/>
    <mergeCell ref="K77:AF77"/>
    <mergeCell ref="E75:I75"/>
    <mergeCell ref="D76:H76"/>
    <mergeCell ref="K85:AF85"/>
    <mergeCell ref="J86:AF86"/>
    <mergeCell ref="K87:AF87"/>
    <mergeCell ref="AG78:AM78"/>
    <mergeCell ref="AG79:AM79"/>
    <mergeCell ref="AG80:AM80"/>
    <mergeCell ref="AG81:AM81"/>
    <mergeCell ref="AG82:AM82"/>
    <mergeCell ref="AG83:AM83"/>
    <mergeCell ref="AG84:AM84"/>
    <mergeCell ref="AG85:AM85"/>
    <mergeCell ref="J78:AF78"/>
    <mergeCell ref="K79:AF79"/>
    <mergeCell ref="J80:AF80"/>
    <mergeCell ref="K81:AF81"/>
    <mergeCell ref="J82:AF82"/>
    <mergeCell ref="K83:AF83"/>
    <mergeCell ref="AG86:AM86"/>
    <mergeCell ref="AG87:AM87"/>
    <mergeCell ref="AG88:AM88"/>
    <mergeCell ref="AG89:AM89"/>
    <mergeCell ref="AG90:AM90"/>
    <mergeCell ref="AG91:AM91"/>
    <mergeCell ref="AG92:AM92"/>
    <mergeCell ref="AN85:AP85"/>
    <mergeCell ref="AN86:AP86"/>
    <mergeCell ref="AN87:AP87"/>
    <mergeCell ref="AN88:AP88"/>
    <mergeCell ref="AN89:AP89"/>
    <mergeCell ref="AN90:AP90"/>
    <mergeCell ref="AN91:AP91"/>
    <mergeCell ref="AN92:AP92"/>
  </mergeCells>
  <hyperlinks>
    <hyperlink ref="A55" location="'PS 01-01-01 - Úpravy zabe...'!C2" display="/"/>
    <hyperlink ref="A56" location="'SO 01-10-01 - Železniční ...'!C2" display="/"/>
    <hyperlink ref="A57" location="'SO 01-10-01.1 - Náskedná ...'!C2" display="/"/>
    <hyperlink ref="A58" location="'SO 01-10-02 - Železniční ...'!C2" display="/"/>
    <hyperlink ref="A59" location="'SO 01-10-02.1 - Následná ...'!C2" display="/"/>
    <hyperlink ref="A60" location="'SO 01-10-03 - Železniční ...'!C2" display="/"/>
    <hyperlink ref="A61" location="'SO 01-10-03.1 - Následná ...'!C2" display="/"/>
    <hyperlink ref="A62" location="'SO 01-10-04 - Železniční ...'!C2" display="/"/>
    <hyperlink ref="A63" location="'SO 01-10-04.1 - Následná ...'!C2" display="/"/>
    <hyperlink ref="A64" location="'SO 01-11-01 - Zastávka Sp...'!C2" display="/"/>
    <hyperlink ref="A65" location="'SO 01-11-02 - Zastávka Je...'!C2" display="/"/>
    <hyperlink ref="A66" location="'SO 01-11-03 - Zastávka Ná...'!C2" display="/"/>
    <hyperlink ref="A67" location="'SO 01-11-04 - ŽST Velké H...'!C2" display="/"/>
    <hyperlink ref="A68" location="'SO 01-13-01 - Přejezd v e...'!C2" display="/"/>
    <hyperlink ref="A69" location="'SO 01-13-02 - Přejezd v e...'!C2" display="/"/>
    <hyperlink ref="A70" location="'SO 01-13-03 - Přejezd v e...'!C2" display="/"/>
    <hyperlink ref="A71" location="'SO 01-13-04 - Přejezd v e...'!C2" display="/"/>
    <hyperlink ref="A72" location="'SO 01-13-05 - Přejezd v e...'!C2" display="/"/>
    <hyperlink ref="A73" location="'SO 01-13-06 - Přejezd v e...'!C2" display="/"/>
    <hyperlink ref="A75" location="'3110-16-074-01-01 - Želez...'!C2" display="/"/>
    <hyperlink ref="A77" location="'3110-16-074-02-01 - Želez...'!C2" display="/"/>
    <hyperlink ref="A79" location="'3110-16-074-03-01 - Želez...'!C2" display="/"/>
    <hyperlink ref="A81" location="'3110-16-074-04-01 - Želez...'!C2" display="/"/>
    <hyperlink ref="A83" location="'3110-16-074-05-01 - Želez...'!C2" display="/"/>
    <hyperlink ref="A85" location="'3110-16-074-06-01 - Želez...'!C2" display="/"/>
    <hyperlink ref="A87" location="'3110-16-074-07-01 - Želez...'!C2" display="/"/>
    <hyperlink ref="A89" location="'3110-16-074-08-01 - Propu...'!C2" display="/"/>
    <hyperlink ref="A91" location="'3110-16-074-09-01 - Propu...'!C2" display="/"/>
    <hyperlink ref="A93" location="'3110-16-074-10-01 - Propu...'!C2" display="/"/>
    <hyperlink ref="A95" location="'3110-16-074-11-01 - Propu...'!C2" display="/"/>
    <hyperlink ref="A97" location="'3110-16-074-12-01 - Propu...'!C2" display="/"/>
    <hyperlink ref="A99" location="'3110-16-074-13-01 - Propu...'!C2" display="/"/>
    <hyperlink ref="A101" location="'3110-16-074-14-01 - Propu...'!C2" display="/"/>
    <hyperlink ref="A103" location="'3110-16-074-15-01 - Opěrn...'!C2" display="/"/>
    <hyperlink ref="A104" location="'SO 90-01-01 - Značení a v...'!C2" display="/"/>
    <hyperlink ref="A105" location="'SO 98-98 - Všeobecný stav...'!C2" display="/"/>
  </hyperlinks>
  <pageMargins left="0.39374999999999999" right="0.39374999999999999" top="0.39374999999999999" bottom="0.39374999999999999"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25"/>
  <sheetViews>
    <sheetView showGridLines="0" topLeftCell="A31" workbookViewId="0">
      <selection activeCell="I84" sqref="I84"/>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82</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224</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ROUND(J82,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ROUND((SUM(BE82:BE124)),  2)</f>
        <v>0</v>
      </c>
      <c r="I33" s="99">
        <v>0.21</v>
      </c>
      <c r="J33" s="98">
        <f>ROUND(((SUM(BE82:BE124))*I33),  2)</f>
        <v>0</v>
      </c>
      <c r="L33" s="31"/>
    </row>
    <row r="34" spans="2:12" s="1" customFormat="1" ht="14.45" customHeight="1">
      <c r="B34" s="31"/>
      <c r="E34" s="26" t="s">
        <v>45</v>
      </c>
      <c r="F34" s="98">
        <f>ROUND((SUM(BF82:BF124)),  2)</f>
        <v>0</v>
      </c>
      <c r="I34" s="99">
        <v>0.15</v>
      </c>
      <c r="J34" s="98">
        <f>ROUND(((SUM(BF82:BF124))*I34),  2)</f>
        <v>0</v>
      </c>
      <c r="L34" s="31"/>
    </row>
    <row r="35" spans="2:12" s="1" customFormat="1" ht="14.45" hidden="1" customHeight="1">
      <c r="B35" s="31"/>
      <c r="E35" s="26" t="s">
        <v>46</v>
      </c>
      <c r="F35" s="98">
        <f>ROUND((SUM(BG82:BG124)),  2)</f>
        <v>0</v>
      </c>
      <c r="I35" s="99">
        <v>0.21</v>
      </c>
      <c r="J35" s="98">
        <f>0</f>
        <v>0</v>
      </c>
      <c r="L35" s="31"/>
    </row>
    <row r="36" spans="2:12" s="1" customFormat="1" ht="14.45" hidden="1" customHeight="1">
      <c r="B36" s="31"/>
      <c r="E36" s="26" t="s">
        <v>47</v>
      </c>
      <c r="F36" s="98">
        <f>ROUND((SUM(BH82:BH124)),  2)</f>
        <v>0</v>
      </c>
      <c r="I36" s="99">
        <v>0.15</v>
      </c>
      <c r="J36" s="98">
        <f>0</f>
        <v>0</v>
      </c>
      <c r="L36" s="31"/>
    </row>
    <row r="37" spans="2:12" s="1" customFormat="1" ht="14.45" hidden="1" customHeight="1">
      <c r="B37" s="31"/>
      <c r="E37" s="26" t="s">
        <v>48</v>
      </c>
      <c r="F37" s="98">
        <f>ROUND((SUM(BI82:BI124)),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PS 01-01-01 - Úpravy zabezpečovacího zařízení</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J82</f>
        <v>0</v>
      </c>
      <c r="L59" s="31"/>
      <c r="AU59" s="17" t="s">
        <v>229</v>
      </c>
    </row>
    <row r="60" spans="2:47" s="8" customFormat="1" ht="24.95" customHeight="1">
      <c r="B60" s="113"/>
      <c r="D60" s="114" t="s">
        <v>230</v>
      </c>
      <c r="E60" s="115"/>
      <c r="F60" s="115"/>
      <c r="G60" s="115"/>
      <c r="H60" s="115"/>
      <c r="I60" s="116"/>
      <c r="J60" s="117">
        <f>J88</f>
        <v>0</v>
      </c>
      <c r="L60" s="113"/>
    </row>
    <row r="61" spans="2:47" s="9" customFormat="1" ht="19.899999999999999" customHeight="1">
      <c r="B61" s="118"/>
      <c r="D61" s="119" t="s">
        <v>231</v>
      </c>
      <c r="E61" s="120"/>
      <c r="F61" s="120"/>
      <c r="G61" s="120"/>
      <c r="H61" s="120"/>
      <c r="I61" s="121"/>
      <c r="J61" s="122">
        <f>J89</f>
        <v>0</v>
      </c>
      <c r="L61" s="118"/>
    </row>
    <row r="62" spans="2:47" s="8" customFormat="1" ht="24.95" customHeight="1">
      <c r="B62" s="113"/>
      <c r="D62" s="114" t="s">
        <v>232</v>
      </c>
      <c r="E62" s="115"/>
      <c r="F62" s="115"/>
      <c r="G62" s="115"/>
      <c r="H62" s="115"/>
      <c r="I62" s="116"/>
      <c r="J62" s="117">
        <f>J92</f>
        <v>0</v>
      </c>
      <c r="L62" s="113"/>
    </row>
    <row r="63" spans="2:47" s="1" customFormat="1" ht="21.75" customHeight="1">
      <c r="B63" s="31"/>
      <c r="I63" s="90"/>
      <c r="L63" s="31"/>
    </row>
    <row r="64" spans="2:47" s="1" customFormat="1" ht="6.95" customHeight="1">
      <c r="B64" s="39"/>
      <c r="C64" s="40"/>
      <c r="D64" s="40"/>
      <c r="E64" s="40"/>
      <c r="F64" s="40"/>
      <c r="G64" s="40"/>
      <c r="H64" s="40"/>
      <c r="I64" s="107"/>
      <c r="J64" s="40"/>
      <c r="K64" s="40"/>
      <c r="L64" s="31"/>
    </row>
    <row r="68" spans="2:12" s="1" customFormat="1" ht="6.95" customHeight="1">
      <c r="B68" s="41"/>
      <c r="C68" s="42"/>
      <c r="D68" s="42"/>
      <c r="E68" s="42"/>
      <c r="F68" s="42"/>
      <c r="G68" s="42"/>
      <c r="H68" s="42"/>
      <c r="I68" s="108"/>
      <c r="J68" s="42"/>
      <c r="K68" s="42"/>
      <c r="L68" s="31"/>
    </row>
    <row r="69" spans="2:12" s="1" customFormat="1" ht="24.95" customHeight="1">
      <c r="B69" s="31"/>
      <c r="C69" s="21" t="s">
        <v>233</v>
      </c>
      <c r="I69" s="90"/>
      <c r="L69" s="31"/>
    </row>
    <row r="70" spans="2:12" s="1" customFormat="1" ht="6.95" customHeight="1">
      <c r="B70" s="31"/>
      <c r="I70" s="90"/>
      <c r="L70" s="31"/>
    </row>
    <row r="71" spans="2:12" s="1" customFormat="1" ht="12" customHeight="1">
      <c r="B71" s="31"/>
      <c r="C71" s="26" t="s">
        <v>16</v>
      </c>
      <c r="I71" s="90"/>
      <c r="L71" s="31"/>
    </row>
    <row r="72" spans="2:12" s="1" customFormat="1" ht="16.5" customHeight="1">
      <c r="B72" s="31"/>
      <c r="E72" s="324" t="str">
        <f>E7</f>
        <v>Oprava traťového úseku Železný Brod - Tanvald</v>
      </c>
      <c r="F72" s="301"/>
      <c r="G72" s="301"/>
      <c r="H72" s="301"/>
      <c r="I72" s="90"/>
      <c r="L72" s="31"/>
    </row>
    <row r="73" spans="2:12" s="1" customFormat="1" ht="12" customHeight="1">
      <c r="B73" s="31"/>
      <c r="C73" s="26" t="s">
        <v>223</v>
      </c>
      <c r="I73" s="90"/>
      <c r="L73" s="31"/>
    </row>
    <row r="74" spans="2:12" s="1" customFormat="1" ht="16.5" customHeight="1">
      <c r="B74" s="31"/>
      <c r="E74" s="304" t="str">
        <f>E9</f>
        <v>PS 01-01-01 - Úpravy zabezpečovacího zařízení</v>
      </c>
      <c r="F74" s="303"/>
      <c r="G74" s="303"/>
      <c r="H74" s="303"/>
      <c r="I74" s="90"/>
      <c r="L74" s="31"/>
    </row>
    <row r="75" spans="2:12" s="1" customFormat="1" ht="6.95" customHeight="1">
      <c r="B75" s="31"/>
      <c r="I75" s="90"/>
      <c r="L75" s="31"/>
    </row>
    <row r="76" spans="2:12" s="1" customFormat="1" ht="12" customHeight="1">
      <c r="B76" s="31"/>
      <c r="C76" s="26" t="s">
        <v>21</v>
      </c>
      <c r="F76" s="17" t="str">
        <f>F12</f>
        <v xml:space="preserve"> </v>
      </c>
      <c r="I76" s="91" t="s">
        <v>23</v>
      </c>
      <c r="J76" s="46" t="str">
        <f>IF(J12="","",J12)</f>
        <v>11. 2. 2019</v>
      </c>
      <c r="L76" s="31"/>
    </row>
    <row r="77" spans="2:12" s="1" customFormat="1" ht="6.95" customHeight="1">
      <c r="B77" s="31"/>
      <c r="I77" s="90"/>
      <c r="L77" s="31"/>
    </row>
    <row r="78" spans="2:12" s="1" customFormat="1" ht="13.7" customHeight="1">
      <c r="B78" s="31"/>
      <c r="C78" s="26" t="s">
        <v>25</v>
      </c>
      <c r="F78" s="17" t="str">
        <f>E15</f>
        <v>Správa Železniční dopravní cesty, státní organizace</v>
      </c>
      <c r="I78" s="91" t="s">
        <v>32</v>
      </c>
      <c r="J78" s="29" t="str">
        <f>E21</f>
        <v>Prodin a.s.</v>
      </c>
      <c r="L78" s="31"/>
    </row>
    <row r="79" spans="2:12" s="1" customFormat="1" ht="13.7" customHeight="1">
      <c r="B79" s="31"/>
      <c r="C79" s="26" t="s">
        <v>30</v>
      </c>
      <c r="F79" s="17">
        <f>IF(E18="","",E18)</f>
        <v>0</v>
      </c>
      <c r="I79" s="91" t="s">
        <v>37</v>
      </c>
      <c r="J79" s="29" t="str">
        <f>E24</f>
        <v>Prodin a.s.</v>
      </c>
      <c r="L79" s="31"/>
    </row>
    <row r="80" spans="2:12" s="1" customFormat="1" ht="10.35" customHeight="1">
      <c r="B80" s="31"/>
      <c r="I80" s="90"/>
      <c r="L80" s="31"/>
    </row>
    <row r="81" spans="2:65" s="10" customFormat="1" ht="29.25" customHeight="1">
      <c r="B81" s="123"/>
      <c r="C81" s="124" t="s">
        <v>234</v>
      </c>
      <c r="D81" s="125" t="s">
        <v>58</v>
      </c>
      <c r="E81" s="125" t="s">
        <v>54</v>
      </c>
      <c r="F81" s="125" t="s">
        <v>55</v>
      </c>
      <c r="G81" s="125" t="s">
        <v>235</v>
      </c>
      <c r="H81" s="125" t="s">
        <v>236</v>
      </c>
      <c r="I81" s="126" t="s">
        <v>237</v>
      </c>
      <c r="J81" s="125" t="s">
        <v>228</v>
      </c>
      <c r="K81" s="127" t="s">
        <v>238</v>
      </c>
      <c r="L81" s="123"/>
      <c r="M81" s="52" t="s">
        <v>19</v>
      </c>
      <c r="N81" s="53" t="s">
        <v>43</v>
      </c>
      <c r="O81" s="53" t="s">
        <v>239</v>
      </c>
      <c r="P81" s="53" t="s">
        <v>240</v>
      </c>
      <c r="Q81" s="53" t="s">
        <v>241</v>
      </c>
      <c r="R81" s="53" t="s">
        <v>242</v>
      </c>
      <c r="S81" s="53" t="s">
        <v>243</v>
      </c>
      <c r="T81" s="54" t="s">
        <v>244</v>
      </c>
    </row>
    <row r="82" spans="2:65" s="1" customFormat="1" ht="22.9" customHeight="1">
      <c r="B82" s="31"/>
      <c r="C82" s="57" t="s">
        <v>245</v>
      </c>
      <c r="I82" s="90"/>
      <c r="J82" s="128">
        <f>BK82</f>
        <v>0</v>
      </c>
      <c r="L82" s="31"/>
      <c r="M82" s="55"/>
      <c r="N82" s="47"/>
      <c r="O82" s="47"/>
      <c r="P82" s="129">
        <f>P83+SUM(P84:P88)+P92</f>
        <v>0</v>
      </c>
      <c r="Q82" s="47"/>
      <c r="R82" s="129">
        <f>R83+SUM(R84:R88)+R92</f>
        <v>0</v>
      </c>
      <c r="S82" s="47"/>
      <c r="T82" s="130">
        <f>T83+SUM(T84:T88)+T92</f>
        <v>0</v>
      </c>
      <c r="AT82" s="17" t="s">
        <v>72</v>
      </c>
      <c r="AU82" s="17" t="s">
        <v>229</v>
      </c>
      <c r="BK82" s="131">
        <f>BK83+SUM(BK84:BK88)+BK92</f>
        <v>0</v>
      </c>
    </row>
    <row r="83" spans="2:65" s="1" customFormat="1" ht="16.5" customHeight="1">
      <c r="B83" s="31"/>
      <c r="C83" s="132" t="s">
        <v>81</v>
      </c>
      <c r="D83" s="132" t="s">
        <v>246</v>
      </c>
      <c r="E83" s="133" t="s">
        <v>247</v>
      </c>
      <c r="F83" s="134" t="s">
        <v>248</v>
      </c>
      <c r="G83" s="135" t="s">
        <v>249</v>
      </c>
      <c r="H83" s="136">
        <v>80</v>
      </c>
      <c r="I83" s="137"/>
      <c r="J83" s="138">
        <f>ROUND(I83*H83,2)</f>
        <v>0</v>
      </c>
      <c r="K83" s="134" t="s">
        <v>19</v>
      </c>
      <c r="L83" s="139"/>
      <c r="M83" s="140" t="s">
        <v>19</v>
      </c>
      <c r="N83" s="141" t="s">
        <v>44</v>
      </c>
      <c r="P83" s="142">
        <f>O83*H83</f>
        <v>0</v>
      </c>
      <c r="Q83" s="142">
        <v>0</v>
      </c>
      <c r="R83" s="142">
        <f>Q83*H83</f>
        <v>0</v>
      </c>
      <c r="S83" s="142">
        <v>0</v>
      </c>
      <c r="T83" s="143">
        <f>S83*H83</f>
        <v>0</v>
      </c>
      <c r="AR83" s="17" t="s">
        <v>250</v>
      </c>
      <c r="AT83" s="17" t="s">
        <v>246</v>
      </c>
      <c r="AU83" s="17" t="s">
        <v>73</v>
      </c>
      <c r="AY83" s="17" t="s">
        <v>251</v>
      </c>
      <c r="BE83" s="144">
        <f>IF(N83="základní",J83,0)</f>
        <v>0</v>
      </c>
      <c r="BF83" s="144">
        <f>IF(N83="snížená",J83,0)</f>
        <v>0</v>
      </c>
      <c r="BG83" s="144">
        <f>IF(N83="zákl. přenesená",J83,0)</f>
        <v>0</v>
      </c>
      <c r="BH83" s="144">
        <f>IF(N83="sníž. přenesená",J83,0)</f>
        <v>0</v>
      </c>
      <c r="BI83" s="144">
        <f>IF(N83="nulová",J83,0)</f>
        <v>0</v>
      </c>
      <c r="BJ83" s="17" t="s">
        <v>81</v>
      </c>
      <c r="BK83" s="144">
        <f>ROUND(I83*H83,2)</f>
        <v>0</v>
      </c>
      <c r="BL83" s="17" t="s">
        <v>252</v>
      </c>
      <c r="BM83" s="17" t="s">
        <v>253</v>
      </c>
    </row>
    <row r="84" spans="2:65" s="1" customFormat="1" ht="16.5" customHeight="1">
      <c r="B84" s="31"/>
      <c r="C84" s="132" t="s">
        <v>83</v>
      </c>
      <c r="D84" s="132" t="s">
        <v>246</v>
      </c>
      <c r="E84" s="133" t="s">
        <v>254</v>
      </c>
      <c r="F84" s="134" t="s">
        <v>255</v>
      </c>
      <c r="G84" s="135" t="s">
        <v>249</v>
      </c>
      <c r="H84" s="136">
        <v>80</v>
      </c>
      <c r="I84" s="137"/>
      <c r="J84" s="138">
        <f>ROUND(I84*H84,2)</f>
        <v>0</v>
      </c>
      <c r="K84" s="134" t="s">
        <v>19</v>
      </c>
      <c r="L84" s="139"/>
      <c r="M84" s="140" t="s">
        <v>19</v>
      </c>
      <c r="N84" s="141" t="s">
        <v>44</v>
      </c>
      <c r="P84" s="142">
        <f>O84*H84</f>
        <v>0</v>
      </c>
      <c r="Q84" s="142">
        <v>0</v>
      </c>
      <c r="R84" s="142">
        <f>Q84*H84</f>
        <v>0</v>
      </c>
      <c r="S84" s="142">
        <v>0</v>
      </c>
      <c r="T84" s="143">
        <f>S84*H84</f>
        <v>0</v>
      </c>
      <c r="AR84" s="17" t="s">
        <v>250</v>
      </c>
      <c r="AT84" s="17" t="s">
        <v>246</v>
      </c>
      <c r="AU84" s="17" t="s">
        <v>73</v>
      </c>
      <c r="AY84" s="17" t="s">
        <v>251</v>
      </c>
      <c r="BE84" s="144">
        <f>IF(N84="základní",J84,0)</f>
        <v>0</v>
      </c>
      <c r="BF84" s="144">
        <f>IF(N84="snížená",J84,0)</f>
        <v>0</v>
      </c>
      <c r="BG84" s="144">
        <f>IF(N84="zákl. přenesená",J84,0)</f>
        <v>0</v>
      </c>
      <c r="BH84" s="144">
        <f>IF(N84="sníž. přenesená",J84,0)</f>
        <v>0</v>
      </c>
      <c r="BI84" s="144">
        <f>IF(N84="nulová",J84,0)</f>
        <v>0</v>
      </c>
      <c r="BJ84" s="17" t="s">
        <v>81</v>
      </c>
      <c r="BK84" s="144">
        <f>ROUND(I84*H84,2)</f>
        <v>0</v>
      </c>
      <c r="BL84" s="17" t="s">
        <v>252</v>
      </c>
      <c r="BM84" s="17" t="s">
        <v>256</v>
      </c>
    </row>
    <row r="85" spans="2:65" s="1" customFormat="1" ht="16.5" customHeight="1">
      <c r="B85" s="31"/>
      <c r="C85" s="132" t="s">
        <v>257</v>
      </c>
      <c r="D85" s="132" t="s">
        <v>246</v>
      </c>
      <c r="E85" s="133" t="s">
        <v>258</v>
      </c>
      <c r="F85" s="134" t="s">
        <v>259</v>
      </c>
      <c r="G85" s="135" t="s">
        <v>260</v>
      </c>
      <c r="H85" s="136">
        <v>2</v>
      </c>
      <c r="I85" s="137"/>
      <c r="J85" s="138">
        <f>ROUND(I85*H85,2)</f>
        <v>0</v>
      </c>
      <c r="K85" s="134" t="s">
        <v>19</v>
      </c>
      <c r="L85" s="139"/>
      <c r="M85" s="140" t="s">
        <v>19</v>
      </c>
      <c r="N85" s="141" t="s">
        <v>44</v>
      </c>
      <c r="P85" s="142">
        <f>O85*H85</f>
        <v>0</v>
      </c>
      <c r="Q85" s="142">
        <v>0</v>
      </c>
      <c r="R85" s="142">
        <f>Q85*H85</f>
        <v>0</v>
      </c>
      <c r="S85" s="142">
        <v>0</v>
      </c>
      <c r="T85" s="143">
        <f>S85*H85</f>
        <v>0</v>
      </c>
      <c r="AR85" s="17" t="s">
        <v>261</v>
      </c>
      <c r="AT85" s="17" t="s">
        <v>246</v>
      </c>
      <c r="AU85" s="17" t="s">
        <v>73</v>
      </c>
      <c r="AY85" s="17" t="s">
        <v>251</v>
      </c>
      <c r="BE85" s="144">
        <f>IF(N85="základní",J85,0)</f>
        <v>0</v>
      </c>
      <c r="BF85" s="144">
        <f>IF(N85="snížená",J85,0)</f>
        <v>0</v>
      </c>
      <c r="BG85" s="144">
        <f>IF(N85="zákl. přenesená",J85,0)</f>
        <v>0</v>
      </c>
      <c r="BH85" s="144">
        <f>IF(N85="sníž. přenesená",J85,0)</f>
        <v>0</v>
      </c>
      <c r="BI85" s="144">
        <f>IF(N85="nulová",J85,0)</f>
        <v>0</v>
      </c>
      <c r="BJ85" s="17" t="s">
        <v>81</v>
      </c>
      <c r="BK85" s="144">
        <f>ROUND(I85*H85,2)</f>
        <v>0</v>
      </c>
      <c r="BL85" s="17" t="s">
        <v>261</v>
      </c>
      <c r="BM85" s="17" t="s">
        <v>262</v>
      </c>
    </row>
    <row r="86" spans="2:65" s="1" customFormat="1" ht="16.5" customHeight="1">
      <c r="B86" s="31"/>
      <c r="C86" s="132" t="s">
        <v>252</v>
      </c>
      <c r="D86" s="132" t="s">
        <v>246</v>
      </c>
      <c r="E86" s="133" t="s">
        <v>263</v>
      </c>
      <c r="F86" s="134" t="s">
        <v>264</v>
      </c>
      <c r="G86" s="135" t="s">
        <v>265</v>
      </c>
      <c r="H86" s="136">
        <v>3</v>
      </c>
      <c r="I86" s="137"/>
      <c r="J86" s="138">
        <f>ROUND(I86*H86,2)</f>
        <v>0</v>
      </c>
      <c r="K86" s="134" t="s">
        <v>19</v>
      </c>
      <c r="L86" s="139"/>
      <c r="M86" s="140" t="s">
        <v>19</v>
      </c>
      <c r="N86" s="141" t="s">
        <v>44</v>
      </c>
      <c r="P86" s="142">
        <f>O86*H86</f>
        <v>0</v>
      </c>
      <c r="Q86" s="142">
        <v>0</v>
      </c>
      <c r="R86" s="142">
        <f>Q86*H86</f>
        <v>0</v>
      </c>
      <c r="S86" s="142">
        <v>0</v>
      </c>
      <c r="T86" s="143">
        <f>S86*H86</f>
        <v>0</v>
      </c>
      <c r="AR86" s="17" t="s">
        <v>261</v>
      </c>
      <c r="AT86" s="17" t="s">
        <v>246</v>
      </c>
      <c r="AU86" s="17" t="s">
        <v>73</v>
      </c>
      <c r="AY86" s="17" t="s">
        <v>251</v>
      </c>
      <c r="BE86" s="144">
        <f>IF(N86="základní",J86,0)</f>
        <v>0</v>
      </c>
      <c r="BF86" s="144">
        <f>IF(N86="snížená",J86,0)</f>
        <v>0</v>
      </c>
      <c r="BG86" s="144">
        <f>IF(N86="zákl. přenesená",J86,0)</f>
        <v>0</v>
      </c>
      <c r="BH86" s="144">
        <f>IF(N86="sníž. přenesená",J86,0)</f>
        <v>0</v>
      </c>
      <c r="BI86" s="144">
        <f>IF(N86="nulová",J86,0)</f>
        <v>0</v>
      </c>
      <c r="BJ86" s="17" t="s">
        <v>81</v>
      </c>
      <c r="BK86" s="144">
        <f>ROUND(I86*H86,2)</f>
        <v>0</v>
      </c>
      <c r="BL86" s="17" t="s">
        <v>261</v>
      </c>
      <c r="BM86" s="17" t="s">
        <v>266</v>
      </c>
    </row>
    <row r="87" spans="2:65" s="1" customFormat="1" ht="22.5" customHeight="1">
      <c r="B87" s="31"/>
      <c r="C87" s="132" t="s">
        <v>267</v>
      </c>
      <c r="D87" s="132" t="s">
        <v>246</v>
      </c>
      <c r="E87" s="133" t="s">
        <v>268</v>
      </c>
      <c r="F87" s="134" t="s">
        <v>269</v>
      </c>
      <c r="G87" s="135" t="s">
        <v>265</v>
      </c>
      <c r="H87" s="136">
        <v>1</v>
      </c>
      <c r="I87" s="137"/>
      <c r="J87" s="138">
        <f>ROUND(I87*H87,2)</f>
        <v>0</v>
      </c>
      <c r="K87" s="134" t="s">
        <v>270</v>
      </c>
      <c r="L87" s="139"/>
      <c r="M87" s="140" t="s">
        <v>19</v>
      </c>
      <c r="N87" s="141" t="s">
        <v>44</v>
      </c>
      <c r="P87" s="142">
        <f>O87*H87</f>
        <v>0</v>
      </c>
      <c r="Q87" s="142">
        <v>0</v>
      </c>
      <c r="R87" s="142">
        <f>Q87*H87</f>
        <v>0</v>
      </c>
      <c r="S87" s="142">
        <v>0</v>
      </c>
      <c r="T87" s="143">
        <f>S87*H87</f>
        <v>0</v>
      </c>
      <c r="AR87" s="17" t="s">
        <v>271</v>
      </c>
      <c r="AT87" s="17" t="s">
        <v>246</v>
      </c>
      <c r="AU87" s="17" t="s">
        <v>73</v>
      </c>
      <c r="AY87" s="17" t="s">
        <v>251</v>
      </c>
      <c r="BE87" s="144">
        <f>IF(N87="základní",J87,0)</f>
        <v>0</v>
      </c>
      <c r="BF87" s="144">
        <f>IF(N87="snížená",J87,0)</f>
        <v>0</v>
      </c>
      <c r="BG87" s="144">
        <f>IF(N87="zákl. přenesená",J87,0)</f>
        <v>0</v>
      </c>
      <c r="BH87" s="144">
        <f>IF(N87="sníž. přenesená",J87,0)</f>
        <v>0</v>
      </c>
      <c r="BI87" s="144">
        <f>IF(N87="nulová",J87,0)</f>
        <v>0</v>
      </c>
      <c r="BJ87" s="17" t="s">
        <v>81</v>
      </c>
      <c r="BK87" s="144">
        <f>ROUND(I87*H87,2)</f>
        <v>0</v>
      </c>
      <c r="BL87" s="17" t="s">
        <v>271</v>
      </c>
      <c r="BM87" s="17" t="s">
        <v>272</v>
      </c>
    </row>
    <row r="88" spans="2:65" s="11" customFormat="1" ht="25.9" customHeight="1">
      <c r="B88" s="145"/>
      <c r="D88" s="146" t="s">
        <v>72</v>
      </c>
      <c r="E88" s="147" t="s">
        <v>246</v>
      </c>
      <c r="F88" s="147" t="s">
        <v>273</v>
      </c>
      <c r="I88" s="148"/>
      <c r="J88" s="149">
        <f>BK88</f>
        <v>0</v>
      </c>
      <c r="L88" s="145"/>
      <c r="M88" s="150"/>
      <c r="P88" s="151">
        <f>P89</f>
        <v>0</v>
      </c>
      <c r="R88" s="151">
        <f>R89</f>
        <v>0</v>
      </c>
      <c r="T88" s="152">
        <f>T89</f>
        <v>0</v>
      </c>
      <c r="AR88" s="146" t="s">
        <v>257</v>
      </c>
      <c r="AT88" s="153" t="s">
        <v>72</v>
      </c>
      <c r="AU88" s="153" t="s">
        <v>73</v>
      </c>
      <c r="AY88" s="146" t="s">
        <v>251</v>
      </c>
      <c r="BK88" s="154">
        <f>BK89</f>
        <v>0</v>
      </c>
    </row>
    <row r="89" spans="2:65" s="11" customFormat="1" ht="22.9" customHeight="1">
      <c r="B89" s="145"/>
      <c r="D89" s="146" t="s">
        <v>72</v>
      </c>
      <c r="E89" s="155" t="s">
        <v>274</v>
      </c>
      <c r="F89" s="155" t="s">
        <v>275</v>
      </c>
      <c r="I89" s="148"/>
      <c r="J89" s="156">
        <f>BK89</f>
        <v>0</v>
      </c>
      <c r="L89" s="145"/>
      <c r="M89" s="150"/>
      <c r="P89" s="151">
        <f>SUM(P90:P91)</f>
        <v>0</v>
      </c>
      <c r="R89" s="151">
        <f>SUM(R90:R91)</f>
        <v>0</v>
      </c>
      <c r="T89" s="152">
        <f>SUM(T90:T91)</f>
        <v>0</v>
      </c>
      <c r="AR89" s="146" t="s">
        <v>257</v>
      </c>
      <c r="AT89" s="153" t="s">
        <v>72</v>
      </c>
      <c r="AU89" s="153" t="s">
        <v>81</v>
      </c>
      <c r="AY89" s="146" t="s">
        <v>251</v>
      </c>
      <c r="BK89" s="154">
        <f>SUM(BK90:BK91)</f>
        <v>0</v>
      </c>
    </row>
    <row r="90" spans="2:65" s="1" customFormat="1" ht="22.5" customHeight="1">
      <c r="B90" s="31"/>
      <c r="C90" s="157" t="s">
        <v>276</v>
      </c>
      <c r="D90" s="157" t="s">
        <v>277</v>
      </c>
      <c r="E90" s="158" t="s">
        <v>278</v>
      </c>
      <c r="F90" s="159" t="s">
        <v>279</v>
      </c>
      <c r="G90" s="160" t="s">
        <v>249</v>
      </c>
      <c r="H90" s="161">
        <v>80</v>
      </c>
      <c r="I90" s="162"/>
      <c r="J90" s="163">
        <f>ROUND(I90*H90,2)</f>
        <v>0</v>
      </c>
      <c r="K90" s="159" t="s">
        <v>19</v>
      </c>
      <c r="L90" s="31"/>
      <c r="M90" s="164" t="s">
        <v>19</v>
      </c>
      <c r="N90" s="165" t="s">
        <v>44</v>
      </c>
      <c r="P90" s="142">
        <f>O90*H90</f>
        <v>0</v>
      </c>
      <c r="Q90" s="142">
        <v>0</v>
      </c>
      <c r="R90" s="142">
        <f>Q90*H90</f>
        <v>0</v>
      </c>
      <c r="S90" s="142">
        <v>0</v>
      </c>
      <c r="T90" s="143">
        <f>S90*H90</f>
        <v>0</v>
      </c>
      <c r="AR90" s="17" t="s">
        <v>280</v>
      </c>
      <c r="AT90" s="17" t="s">
        <v>277</v>
      </c>
      <c r="AU90" s="17" t="s">
        <v>83</v>
      </c>
      <c r="AY90" s="17" t="s">
        <v>251</v>
      </c>
      <c r="BE90" s="144">
        <f>IF(N90="základní",J90,0)</f>
        <v>0</v>
      </c>
      <c r="BF90" s="144">
        <f>IF(N90="snížená",J90,0)</f>
        <v>0</v>
      </c>
      <c r="BG90" s="144">
        <f>IF(N90="zákl. přenesená",J90,0)</f>
        <v>0</v>
      </c>
      <c r="BH90" s="144">
        <f>IF(N90="sníž. přenesená",J90,0)</f>
        <v>0</v>
      </c>
      <c r="BI90" s="144">
        <f>IF(N90="nulová",J90,0)</f>
        <v>0</v>
      </c>
      <c r="BJ90" s="17" t="s">
        <v>81</v>
      </c>
      <c r="BK90" s="144">
        <f>ROUND(I90*H90,2)</f>
        <v>0</v>
      </c>
      <c r="BL90" s="17" t="s">
        <v>280</v>
      </c>
      <c r="BM90" s="17" t="s">
        <v>281</v>
      </c>
    </row>
    <row r="91" spans="2:65" s="1" customFormat="1" ht="22.5" customHeight="1">
      <c r="B91" s="31"/>
      <c r="C91" s="157" t="s">
        <v>282</v>
      </c>
      <c r="D91" s="157" t="s">
        <v>277</v>
      </c>
      <c r="E91" s="158" t="s">
        <v>283</v>
      </c>
      <c r="F91" s="159" t="s">
        <v>284</v>
      </c>
      <c r="G91" s="160" t="s">
        <v>249</v>
      </c>
      <c r="H91" s="161">
        <v>80</v>
      </c>
      <c r="I91" s="162"/>
      <c r="J91" s="163">
        <f>ROUND(I91*H91,2)</f>
        <v>0</v>
      </c>
      <c r="K91" s="159" t="s">
        <v>19</v>
      </c>
      <c r="L91" s="31"/>
      <c r="M91" s="164" t="s">
        <v>19</v>
      </c>
      <c r="N91" s="165" t="s">
        <v>44</v>
      </c>
      <c r="P91" s="142">
        <f>O91*H91</f>
        <v>0</v>
      </c>
      <c r="Q91" s="142">
        <v>0</v>
      </c>
      <c r="R91" s="142">
        <f>Q91*H91</f>
        <v>0</v>
      </c>
      <c r="S91" s="142">
        <v>0</v>
      </c>
      <c r="T91" s="143">
        <f>S91*H91</f>
        <v>0</v>
      </c>
      <c r="AR91" s="17" t="s">
        <v>280</v>
      </c>
      <c r="AT91" s="17" t="s">
        <v>277</v>
      </c>
      <c r="AU91" s="17" t="s">
        <v>83</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280</v>
      </c>
      <c r="BM91" s="17" t="s">
        <v>285</v>
      </c>
    </row>
    <row r="92" spans="2:65" s="11" customFormat="1" ht="25.9" customHeight="1">
      <c r="B92" s="145"/>
      <c r="D92" s="146" t="s">
        <v>72</v>
      </c>
      <c r="E92" s="147" t="s">
        <v>286</v>
      </c>
      <c r="F92" s="147" t="s">
        <v>287</v>
      </c>
      <c r="I92" s="148"/>
      <c r="J92" s="149">
        <f>BK92</f>
        <v>0</v>
      </c>
      <c r="L92" s="145"/>
      <c r="M92" s="150"/>
      <c r="P92" s="151">
        <f>SUM(P93:P124)</f>
        <v>0</v>
      </c>
      <c r="R92" s="151">
        <f>SUM(R93:R124)</f>
        <v>0</v>
      </c>
      <c r="T92" s="152">
        <f>SUM(T93:T124)</f>
        <v>0</v>
      </c>
      <c r="AR92" s="146" t="s">
        <v>252</v>
      </c>
      <c r="AT92" s="153" t="s">
        <v>72</v>
      </c>
      <c r="AU92" s="153" t="s">
        <v>73</v>
      </c>
      <c r="AY92" s="146" t="s">
        <v>251</v>
      </c>
      <c r="BK92" s="154">
        <f>SUM(BK93:BK124)</f>
        <v>0</v>
      </c>
    </row>
    <row r="93" spans="2:65" s="1" customFormat="1" ht="16.5" customHeight="1">
      <c r="B93" s="31"/>
      <c r="C93" s="157" t="s">
        <v>250</v>
      </c>
      <c r="D93" s="157" t="s">
        <v>277</v>
      </c>
      <c r="E93" s="158" t="s">
        <v>288</v>
      </c>
      <c r="F93" s="159" t="s">
        <v>289</v>
      </c>
      <c r="G93" s="160" t="s">
        <v>265</v>
      </c>
      <c r="H93" s="161">
        <v>1</v>
      </c>
      <c r="I93" s="162"/>
      <c r="J93" s="163">
        <f t="shared" ref="J93:J124" si="0">ROUND(I93*H93,2)</f>
        <v>0</v>
      </c>
      <c r="K93" s="159" t="s">
        <v>19</v>
      </c>
      <c r="L93" s="31"/>
      <c r="M93" s="164" t="s">
        <v>19</v>
      </c>
      <c r="N93" s="165" t="s">
        <v>44</v>
      </c>
      <c r="P93" s="142">
        <f t="shared" ref="P93:P124" si="1">O93*H93</f>
        <v>0</v>
      </c>
      <c r="Q93" s="142">
        <v>0</v>
      </c>
      <c r="R93" s="142">
        <f t="shared" ref="R93:R124" si="2">Q93*H93</f>
        <v>0</v>
      </c>
      <c r="S93" s="142">
        <v>0</v>
      </c>
      <c r="T93" s="143">
        <f t="shared" ref="T93:T124" si="3">S93*H93</f>
        <v>0</v>
      </c>
      <c r="AR93" s="17" t="s">
        <v>261</v>
      </c>
      <c r="AT93" s="17" t="s">
        <v>277</v>
      </c>
      <c r="AU93" s="17" t="s">
        <v>81</v>
      </c>
      <c r="AY93" s="17" t="s">
        <v>251</v>
      </c>
      <c r="BE93" s="144">
        <f t="shared" ref="BE93:BE124" si="4">IF(N93="základní",J93,0)</f>
        <v>0</v>
      </c>
      <c r="BF93" s="144">
        <f t="shared" ref="BF93:BF124" si="5">IF(N93="snížená",J93,0)</f>
        <v>0</v>
      </c>
      <c r="BG93" s="144">
        <f t="shared" ref="BG93:BG124" si="6">IF(N93="zákl. přenesená",J93,0)</f>
        <v>0</v>
      </c>
      <c r="BH93" s="144">
        <f t="shared" ref="BH93:BH124" si="7">IF(N93="sníž. přenesená",J93,0)</f>
        <v>0</v>
      </c>
      <c r="BI93" s="144">
        <f t="shared" ref="BI93:BI124" si="8">IF(N93="nulová",J93,0)</f>
        <v>0</v>
      </c>
      <c r="BJ93" s="17" t="s">
        <v>81</v>
      </c>
      <c r="BK93" s="144">
        <f t="shared" ref="BK93:BK124" si="9">ROUND(I93*H93,2)</f>
        <v>0</v>
      </c>
      <c r="BL93" s="17" t="s">
        <v>261</v>
      </c>
      <c r="BM93" s="17" t="s">
        <v>290</v>
      </c>
    </row>
    <row r="94" spans="2:65" s="1" customFormat="1" ht="22.5" customHeight="1">
      <c r="B94" s="31"/>
      <c r="C94" s="157" t="s">
        <v>291</v>
      </c>
      <c r="D94" s="157" t="s">
        <v>277</v>
      </c>
      <c r="E94" s="158" t="s">
        <v>292</v>
      </c>
      <c r="F94" s="159" t="s">
        <v>293</v>
      </c>
      <c r="G94" s="160" t="s">
        <v>265</v>
      </c>
      <c r="H94" s="161">
        <v>1</v>
      </c>
      <c r="I94" s="162"/>
      <c r="J94" s="163">
        <f t="shared" si="0"/>
        <v>0</v>
      </c>
      <c r="K94" s="159" t="s">
        <v>19</v>
      </c>
      <c r="L94" s="31"/>
      <c r="M94" s="164" t="s">
        <v>19</v>
      </c>
      <c r="N94" s="165" t="s">
        <v>44</v>
      </c>
      <c r="P94" s="142">
        <f t="shared" si="1"/>
        <v>0</v>
      </c>
      <c r="Q94" s="142">
        <v>0</v>
      </c>
      <c r="R94" s="142">
        <f t="shared" si="2"/>
        <v>0</v>
      </c>
      <c r="S94" s="142">
        <v>0</v>
      </c>
      <c r="T94" s="143">
        <f t="shared" si="3"/>
        <v>0</v>
      </c>
      <c r="AR94" s="17" t="s">
        <v>261</v>
      </c>
      <c r="AT94" s="17" t="s">
        <v>277</v>
      </c>
      <c r="AU94" s="17" t="s">
        <v>81</v>
      </c>
      <c r="AY94" s="17" t="s">
        <v>251</v>
      </c>
      <c r="BE94" s="144">
        <f t="shared" si="4"/>
        <v>0</v>
      </c>
      <c r="BF94" s="144">
        <f t="shared" si="5"/>
        <v>0</v>
      </c>
      <c r="BG94" s="144">
        <f t="shared" si="6"/>
        <v>0</v>
      </c>
      <c r="BH94" s="144">
        <f t="shared" si="7"/>
        <v>0</v>
      </c>
      <c r="BI94" s="144">
        <f t="shared" si="8"/>
        <v>0</v>
      </c>
      <c r="BJ94" s="17" t="s">
        <v>81</v>
      </c>
      <c r="BK94" s="144">
        <f t="shared" si="9"/>
        <v>0</v>
      </c>
      <c r="BL94" s="17" t="s">
        <v>261</v>
      </c>
      <c r="BM94" s="17" t="s">
        <v>294</v>
      </c>
    </row>
    <row r="95" spans="2:65" s="1" customFormat="1" ht="16.5" customHeight="1">
      <c r="B95" s="31"/>
      <c r="C95" s="157" t="s">
        <v>295</v>
      </c>
      <c r="D95" s="157" t="s">
        <v>277</v>
      </c>
      <c r="E95" s="158" t="s">
        <v>296</v>
      </c>
      <c r="F95" s="159" t="s">
        <v>297</v>
      </c>
      <c r="G95" s="160" t="s">
        <v>249</v>
      </c>
      <c r="H95" s="161">
        <v>60</v>
      </c>
      <c r="I95" s="162"/>
      <c r="J95" s="163">
        <f t="shared" si="0"/>
        <v>0</v>
      </c>
      <c r="K95" s="159" t="s">
        <v>19</v>
      </c>
      <c r="L95" s="31"/>
      <c r="M95" s="164" t="s">
        <v>19</v>
      </c>
      <c r="N95" s="165" t="s">
        <v>44</v>
      </c>
      <c r="P95" s="142">
        <f t="shared" si="1"/>
        <v>0</v>
      </c>
      <c r="Q95" s="142">
        <v>0</v>
      </c>
      <c r="R95" s="142">
        <f t="shared" si="2"/>
        <v>0</v>
      </c>
      <c r="S95" s="142">
        <v>0</v>
      </c>
      <c r="T95" s="143">
        <f t="shared" si="3"/>
        <v>0</v>
      </c>
      <c r="AR95" s="17" t="s">
        <v>261</v>
      </c>
      <c r="AT95" s="17" t="s">
        <v>277</v>
      </c>
      <c r="AU95" s="17" t="s">
        <v>81</v>
      </c>
      <c r="AY95" s="17" t="s">
        <v>251</v>
      </c>
      <c r="BE95" s="144">
        <f t="shared" si="4"/>
        <v>0</v>
      </c>
      <c r="BF95" s="144">
        <f t="shared" si="5"/>
        <v>0</v>
      </c>
      <c r="BG95" s="144">
        <f t="shared" si="6"/>
        <v>0</v>
      </c>
      <c r="BH95" s="144">
        <f t="shared" si="7"/>
        <v>0</v>
      </c>
      <c r="BI95" s="144">
        <f t="shared" si="8"/>
        <v>0</v>
      </c>
      <c r="BJ95" s="17" t="s">
        <v>81</v>
      </c>
      <c r="BK95" s="144">
        <f t="shared" si="9"/>
        <v>0</v>
      </c>
      <c r="BL95" s="17" t="s">
        <v>261</v>
      </c>
      <c r="BM95" s="17" t="s">
        <v>298</v>
      </c>
    </row>
    <row r="96" spans="2:65" s="1" customFormat="1" ht="16.5" customHeight="1">
      <c r="B96" s="31"/>
      <c r="C96" s="157" t="s">
        <v>299</v>
      </c>
      <c r="D96" s="157" t="s">
        <v>277</v>
      </c>
      <c r="E96" s="158" t="s">
        <v>300</v>
      </c>
      <c r="F96" s="159" t="s">
        <v>301</v>
      </c>
      <c r="G96" s="160" t="s">
        <v>265</v>
      </c>
      <c r="H96" s="161">
        <v>1</v>
      </c>
      <c r="I96" s="162"/>
      <c r="J96" s="163">
        <f t="shared" si="0"/>
        <v>0</v>
      </c>
      <c r="K96" s="159" t="s">
        <v>19</v>
      </c>
      <c r="L96" s="31"/>
      <c r="M96" s="164" t="s">
        <v>19</v>
      </c>
      <c r="N96" s="165" t="s">
        <v>44</v>
      </c>
      <c r="P96" s="142">
        <f t="shared" si="1"/>
        <v>0</v>
      </c>
      <c r="Q96" s="142">
        <v>0</v>
      </c>
      <c r="R96" s="142">
        <f t="shared" si="2"/>
        <v>0</v>
      </c>
      <c r="S96" s="142">
        <v>0</v>
      </c>
      <c r="T96" s="143">
        <f t="shared" si="3"/>
        <v>0</v>
      </c>
      <c r="AR96" s="17" t="s">
        <v>261</v>
      </c>
      <c r="AT96" s="17" t="s">
        <v>277</v>
      </c>
      <c r="AU96" s="17" t="s">
        <v>81</v>
      </c>
      <c r="AY96" s="17" t="s">
        <v>251</v>
      </c>
      <c r="BE96" s="144">
        <f t="shared" si="4"/>
        <v>0</v>
      </c>
      <c r="BF96" s="144">
        <f t="shared" si="5"/>
        <v>0</v>
      </c>
      <c r="BG96" s="144">
        <f t="shared" si="6"/>
        <v>0</v>
      </c>
      <c r="BH96" s="144">
        <f t="shared" si="7"/>
        <v>0</v>
      </c>
      <c r="BI96" s="144">
        <f t="shared" si="8"/>
        <v>0</v>
      </c>
      <c r="BJ96" s="17" t="s">
        <v>81</v>
      </c>
      <c r="BK96" s="144">
        <f t="shared" si="9"/>
        <v>0</v>
      </c>
      <c r="BL96" s="17" t="s">
        <v>261</v>
      </c>
      <c r="BM96" s="17" t="s">
        <v>302</v>
      </c>
    </row>
    <row r="97" spans="2:65" s="1" customFormat="1" ht="45" customHeight="1">
      <c r="B97" s="31"/>
      <c r="C97" s="157" t="s">
        <v>303</v>
      </c>
      <c r="D97" s="157" t="s">
        <v>277</v>
      </c>
      <c r="E97" s="158" t="s">
        <v>304</v>
      </c>
      <c r="F97" s="159" t="s">
        <v>305</v>
      </c>
      <c r="G97" s="160" t="s">
        <v>249</v>
      </c>
      <c r="H97" s="161">
        <v>60</v>
      </c>
      <c r="I97" s="162"/>
      <c r="J97" s="163">
        <f t="shared" si="0"/>
        <v>0</v>
      </c>
      <c r="K97" s="159" t="s">
        <v>19</v>
      </c>
      <c r="L97" s="31"/>
      <c r="M97" s="164" t="s">
        <v>19</v>
      </c>
      <c r="N97" s="165" t="s">
        <v>44</v>
      </c>
      <c r="P97" s="142">
        <f t="shared" si="1"/>
        <v>0</v>
      </c>
      <c r="Q97" s="142">
        <v>0</v>
      </c>
      <c r="R97" s="142">
        <f t="shared" si="2"/>
        <v>0</v>
      </c>
      <c r="S97" s="142">
        <v>0</v>
      </c>
      <c r="T97" s="143">
        <f t="shared" si="3"/>
        <v>0</v>
      </c>
      <c r="AR97" s="17" t="s">
        <v>261</v>
      </c>
      <c r="AT97" s="17" t="s">
        <v>277</v>
      </c>
      <c r="AU97" s="17" t="s">
        <v>81</v>
      </c>
      <c r="AY97" s="17" t="s">
        <v>251</v>
      </c>
      <c r="BE97" s="144">
        <f t="shared" si="4"/>
        <v>0</v>
      </c>
      <c r="BF97" s="144">
        <f t="shared" si="5"/>
        <v>0</v>
      </c>
      <c r="BG97" s="144">
        <f t="shared" si="6"/>
        <v>0</v>
      </c>
      <c r="BH97" s="144">
        <f t="shared" si="7"/>
        <v>0</v>
      </c>
      <c r="BI97" s="144">
        <f t="shared" si="8"/>
        <v>0</v>
      </c>
      <c r="BJ97" s="17" t="s">
        <v>81</v>
      </c>
      <c r="BK97" s="144">
        <f t="shared" si="9"/>
        <v>0</v>
      </c>
      <c r="BL97" s="17" t="s">
        <v>261</v>
      </c>
      <c r="BM97" s="17" t="s">
        <v>306</v>
      </c>
    </row>
    <row r="98" spans="2:65" s="1" customFormat="1" ht="22.5" customHeight="1">
      <c r="B98" s="31"/>
      <c r="C98" s="157" t="s">
        <v>307</v>
      </c>
      <c r="D98" s="157" t="s">
        <v>277</v>
      </c>
      <c r="E98" s="158" t="s">
        <v>308</v>
      </c>
      <c r="F98" s="159" t="s">
        <v>309</v>
      </c>
      <c r="G98" s="160" t="s">
        <v>265</v>
      </c>
      <c r="H98" s="161">
        <v>1</v>
      </c>
      <c r="I98" s="162"/>
      <c r="J98" s="163">
        <f t="shared" si="0"/>
        <v>0</v>
      </c>
      <c r="K98" s="159" t="s">
        <v>270</v>
      </c>
      <c r="L98" s="31"/>
      <c r="M98" s="164" t="s">
        <v>19</v>
      </c>
      <c r="N98" s="165" t="s">
        <v>44</v>
      </c>
      <c r="P98" s="142">
        <f t="shared" si="1"/>
        <v>0</v>
      </c>
      <c r="Q98" s="142">
        <v>0</v>
      </c>
      <c r="R98" s="142">
        <f t="shared" si="2"/>
        <v>0</v>
      </c>
      <c r="S98" s="142">
        <v>0</v>
      </c>
      <c r="T98" s="143">
        <f t="shared" si="3"/>
        <v>0</v>
      </c>
      <c r="AR98" s="17" t="s">
        <v>261</v>
      </c>
      <c r="AT98" s="17" t="s">
        <v>277</v>
      </c>
      <c r="AU98" s="17" t="s">
        <v>81</v>
      </c>
      <c r="AY98" s="17" t="s">
        <v>251</v>
      </c>
      <c r="BE98" s="144">
        <f t="shared" si="4"/>
        <v>0</v>
      </c>
      <c r="BF98" s="144">
        <f t="shared" si="5"/>
        <v>0</v>
      </c>
      <c r="BG98" s="144">
        <f t="shared" si="6"/>
        <v>0</v>
      </c>
      <c r="BH98" s="144">
        <f t="shared" si="7"/>
        <v>0</v>
      </c>
      <c r="BI98" s="144">
        <f t="shared" si="8"/>
        <v>0</v>
      </c>
      <c r="BJ98" s="17" t="s">
        <v>81</v>
      </c>
      <c r="BK98" s="144">
        <f t="shared" si="9"/>
        <v>0</v>
      </c>
      <c r="BL98" s="17" t="s">
        <v>261</v>
      </c>
      <c r="BM98" s="17" t="s">
        <v>310</v>
      </c>
    </row>
    <row r="99" spans="2:65" s="1" customFormat="1" ht="33.75" customHeight="1">
      <c r="B99" s="31"/>
      <c r="C99" s="157" t="s">
        <v>311</v>
      </c>
      <c r="D99" s="157" t="s">
        <v>277</v>
      </c>
      <c r="E99" s="158" t="s">
        <v>312</v>
      </c>
      <c r="F99" s="159" t="s">
        <v>313</v>
      </c>
      <c r="G99" s="160" t="s">
        <v>265</v>
      </c>
      <c r="H99" s="161">
        <v>2</v>
      </c>
      <c r="I99" s="162"/>
      <c r="J99" s="163">
        <f t="shared" si="0"/>
        <v>0</v>
      </c>
      <c r="K99" s="159" t="s">
        <v>19</v>
      </c>
      <c r="L99" s="31"/>
      <c r="M99" s="164" t="s">
        <v>19</v>
      </c>
      <c r="N99" s="165" t="s">
        <v>44</v>
      </c>
      <c r="P99" s="142">
        <f t="shared" si="1"/>
        <v>0</v>
      </c>
      <c r="Q99" s="142">
        <v>0</v>
      </c>
      <c r="R99" s="142">
        <f t="shared" si="2"/>
        <v>0</v>
      </c>
      <c r="S99" s="142">
        <v>0</v>
      </c>
      <c r="T99" s="143">
        <f t="shared" si="3"/>
        <v>0</v>
      </c>
      <c r="AR99" s="17" t="s">
        <v>261</v>
      </c>
      <c r="AT99" s="17" t="s">
        <v>277</v>
      </c>
      <c r="AU99" s="17" t="s">
        <v>81</v>
      </c>
      <c r="AY99" s="17" t="s">
        <v>251</v>
      </c>
      <c r="BE99" s="144">
        <f t="shared" si="4"/>
        <v>0</v>
      </c>
      <c r="BF99" s="144">
        <f t="shared" si="5"/>
        <v>0</v>
      </c>
      <c r="BG99" s="144">
        <f t="shared" si="6"/>
        <v>0</v>
      </c>
      <c r="BH99" s="144">
        <f t="shared" si="7"/>
        <v>0</v>
      </c>
      <c r="BI99" s="144">
        <f t="shared" si="8"/>
        <v>0</v>
      </c>
      <c r="BJ99" s="17" t="s">
        <v>81</v>
      </c>
      <c r="BK99" s="144">
        <f t="shared" si="9"/>
        <v>0</v>
      </c>
      <c r="BL99" s="17" t="s">
        <v>261</v>
      </c>
      <c r="BM99" s="17" t="s">
        <v>314</v>
      </c>
    </row>
    <row r="100" spans="2:65" s="1" customFormat="1" ht="16.5" customHeight="1">
      <c r="B100" s="31"/>
      <c r="C100" s="157" t="s">
        <v>8</v>
      </c>
      <c r="D100" s="157" t="s">
        <v>277</v>
      </c>
      <c r="E100" s="158" t="s">
        <v>315</v>
      </c>
      <c r="F100" s="159" t="s">
        <v>316</v>
      </c>
      <c r="G100" s="160" t="s">
        <v>265</v>
      </c>
      <c r="H100" s="161">
        <v>6</v>
      </c>
      <c r="I100" s="162"/>
      <c r="J100" s="163">
        <f t="shared" si="0"/>
        <v>0</v>
      </c>
      <c r="K100" s="159" t="s">
        <v>270</v>
      </c>
      <c r="L100" s="31"/>
      <c r="M100" s="164" t="s">
        <v>19</v>
      </c>
      <c r="N100" s="165" t="s">
        <v>44</v>
      </c>
      <c r="P100" s="142">
        <f t="shared" si="1"/>
        <v>0</v>
      </c>
      <c r="Q100" s="142">
        <v>0</v>
      </c>
      <c r="R100" s="142">
        <f t="shared" si="2"/>
        <v>0</v>
      </c>
      <c r="S100" s="142">
        <v>0</v>
      </c>
      <c r="T100" s="143">
        <f t="shared" si="3"/>
        <v>0</v>
      </c>
      <c r="AR100" s="17" t="s">
        <v>261</v>
      </c>
      <c r="AT100" s="17" t="s">
        <v>277</v>
      </c>
      <c r="AU100" s="17" t="s">
        <v>81</v>
      </c>
      <c r="AY100" s="17" t="s">
        <v>251</v>
      </c>
      <c r="BE100" s="144">
        <f t="shared" si="4"/>
        <v>0</v>
      </c>
      <c r="BF100" s="144">
        <f t="shared" si="5"/>
        <v>0</v>
      </c>
      <c r="BG100" s="144">
        <f t="shared" si="6"/>
        <v>0</v>
      </c>
      <c r="BH100" s="144">
        <f t="shared" si="7"/>
        <v>0</v>
      </c>
      <c r="BI100" s="144">
        <f t="shared" si="8"/>
        <v>0</v>
      </c>
      <c r="BJ100" s="17" t="s">
        <v>81</v>
      </c>
      <c r="BK100" s="144">
        <f t="shared" si="9"/>
        <v>0</v>
      </c>
      <c r="BL100" s="17" t="s">
        <v>261</v>
      </c>
      <c r="BM100" s="17" t="s">
        <v>317</v>
      </c>
    </row>
    <row r="101" spans="2:65" s="1" customFormat="1" ht="16.5" customHeight="1">
      <c r="B101" s="31"/>
      <c r="C101" s="157" t="s">
        <v>318</v>
      </c>
      <c r="D101" s="157" t="s">
        <v>277</v>
      </c>
      <c r="E101" s="158" t="s">
        <v>319</v>
      </c>
      <c r="F101" s="159" t="s">
        <v>320</v>
      </c>
      <c r="G101" s="160" t="s">
        <v>265</v>
      </c>
      <c r="H101" s="161">
        <v>1</v>
      </c>
      <c r="I101" s="162"/>
      <c r="J101" s="163">
        <f t="shared" si="0"/>
        <v>0</v>
      </c>
      <c r="K101" s="159" t="s">
        <v>19</v>
      </c>
      <c r="L101" s="31"/>
      <c r="M101" s="164" t="s">
        <v>19</v>
      </c>
      <c r="N101" s="165" t="s">
        <v>44</v>
      </c>
      <c r="P101" s="142">
        <f t="shared" si="1"/>
        <v>0</v>
      </c>
      <c r="Q101" s="142">
        <v>0</v>
      </c>
      <c r="R101" s="142">
        <f t="shared" si="2"/>
        <v>0</v>
      </c>
      <c r="S101" s="142">
        <v>0</v>
      </c>
      <c r="T101" s="143">
        <f t="shared" si="3"/>
        <v>0</v>
      </c>
      <c r="AR101" s="17" t="s">
        <v>261</v>
      </c>
      <c r="AT101" s="17" t="s">
        <v>277</v>
      </c>
      <c r="AU101" s="17" t="s">
        <v>81</v>
      </c>
      <c r="AY101" s="17" t="s">
        <v>251</v>
      </c>
      <c r="BE101" s="144">
        <f t="shared" si="4"/>
        <v>0</v>
      </c>
      <c r="BF101" s="144">
        <f t="shared" si="5"/>
        <v>0</v>
      </c>
      <c r="BG101" s="144">
        <f t="shared" si="6"/>
        <v>0</v>
      </c>
      <c r="BH101" s="144">
        <f t="shared" si="7"/>
        <v>0</v>
      </c>
      <c r="BI101" s="144">
        <f t="shared" si="8"/>
        <v>0</v>
      </c>
      <c r="BJ101" s="17" t="s">
        <v>81</v>
      </c>
      <c r="BK101" s="144">
        <f t="shared" si="9"/>
        <v>0</v>
      </c>
      <c r="BL101" s="17" t="s">
        <v>261</v>
      </c>
      <c r="BM101" s="17" t="s">
        <v>321</v>
      </c>
    </row>
    <row r="102" spans="2:65" s="1" customFormat="1" ht="16.5" customHeight="1">
      <c r="B102" s="31"/>
      <c r="C102" s="157" t="s">
        <v>322</v>
      </c>
      <c r="D102" s="157" t="s">
        <v>277</v>
      </c>
      <c r="E102" s="158" t="s">
        <v>323</v>
      </c>
      <c r="F102" s="159" t="s">
        <v>324</v>
      </c>
      <c r="G102" s="160" t="s">
        <v>265</v>
      </c>
      <c r="H102" s="161">
        <v>2</v>
      </c>
      <c r="I102" s="162"/>
      <c r="J102" s="163">
        <f t="shared" si="0"/>
        <v>0</v>
      </c>
      <c r="K102" s="159" t="s">
        <v>19</v>
      </c>
      <c r="L102" s="31"/>
      <c r="M102" s="164" t="s">
        <v>19</v>
      </c>
      <c r="N102" s="165" t="s">
        <v>44</v>
      </c>
      <c r="P102" s="142">
        <f t="shared" si="1"/>
        <v>0</v>
      </c>
      <c r="Q102" s="142">
        <v>0</v>
      </c>
      <c r="R102" s="142">
        <f t="shared" si="2"/>
        <v>0</v>
      </c>
      <c r="S102" s="142">
        <v>0</v>
      </c>
      <c r="T102" s="143">
        <f t="shared" si="3"/>
        <v>0</v>
      </c>
      <c r="AR102" s="17" t="s">
        <v>261</v>
      </c>
      <c r="AT102" s="17" t="s">
        <v>277</v>
      </c>
      <c r="AU102" s="17" t="s">
        <v>81</v>
      </c>
      <c r="AY102" s="17" t="s">
        <v>251</v>
      </c>
      <c r="BE102" s="144">
        <f t="shared" si="4"/>
        <v>0</v>
      </c>
      <c r="BF102" s="144">
        <f t="shared" si="5"/>
        <v>0</v>
      </c>
      <c r="BG102" s="144">
        <f t="shared" si="6"/>
        <v>0</v>
      </c>
      <c r="BH102" s="144">
        <f t="shared" si="7"/>
        <v>0</v>
      </c>
      <c r="BI102" s="144">
        <f t="shared" si="8"/>
        <v>0</v>
      </c>
      <c r="BJ102" s="17" t="s">
        <v>81</v>
      </c>
      <c r="BK102" s="144">
        <f t="shared" si="9"/>
        <v>0</v>
      </c>
      <c r="BL102" s="17" t="s">
        <v>261</v>
      </c>
      <c r="BM102" s="17" t="s">
        <v>325</v>
      </c>
    </row>
    <row r="103" spans="2:65" s="1" customFormat="1" ht="16.5" customHeight="1">
      <c r="B103" s="31"/>
      <c r="C103" s="157" t="s">
        <v>326</v>
      </c>
      <c r="D103" s="157" t="s">
        <v>277</v>
      </c>
      <c r="E103" s="158" t="s">
        <v>327</v>
      </c>
      <c r="F103" s="159" t="s">
        <v>328</v>
      </c>
      <c r="G103" s="160" t="s">
        <v>265</v>
      </c>
      <c r="H103" s="161">
        <v>1</v>
      </c>
      <c r="I103" s="162"/>
      <c r="J103" s="163">
        <f t="shared" si="0"/>
        <v>0</v>
      </c>
      <c r="K103" s="159" t="s">
        <v>19</v>
      </c>
      <c r="L103" s="31"/>
      <c r="M103" s="164" t="s">
        <v>19</v>
      </c>
      <c r="N103" s="165" t="s">
        <v>44</v>
      </c>
      <c r="P103" s="142">
        <f t="shared" si="1"/>
        <v>0</v>
      </c>
      <c r="Q103" s="142">
        <v>0</v>
      </c>
      <c r="R103" s="142">
        <f t="shared" si="2"/>
        <v>0</v>
      </c>
      <c r="S103" s="142">
        <v>0</v>
      </c>
      <c r="T103" s="143">
        <f t="shared" si="3"/>
        <v>0</v>
      </c>
      <c r="AR103" s="17" t="s">
        <v>261</v>
      </c>
      <c r="AT103" s="17" t="s">
        <v>277</v>
      </c>
      <c r="AU103" s="17" t="s">
        <v>81</v>
      </c>
      <c r="AY103" s="17" t="s">
        <v>251</v>
      </c>
      <c r="BE103" s="144">
        <f t="shared" si="4"/>
        <v>0</v>
      </c>
      <c r="BF103" s="144">
        <f t="shared" si="5"/>
        <v>0</v>
      </c>
      <c r="BG103" s="144">
        <f t="shared" si="6"/>
        <v>0</v>
      </c>
      <c r="BH103" s="144">
        <f t="shared" si="7"/>
        <v>0</v>
      </c>
      <c r="BI103" s="144">
        <f t="shared" si="8"/>
        <v>0</v>
      </c>
      <c r="BJ103" s="17" t="s">
        <v>81</v>
      </c>
      <c r="BK103" s="144">
        <f t="shared" si="9"/>
        <v>0</v>
      </c>
      <c r="BL103" s="17" t="s">
        <v>261</v>
      </c>
      <c r="BM103" s="17" t="s">
        <v>329</v>
      </c>
    </row>
    <row r="104" spans="2:65" s="1" customFormat="1" ht="16.5" customHeight="1">
      <c r="B104" s="31"/>
      <c r="C104" s="157" t="s">
        <v>330</v>
      </c>
      <c r="D104" s="157" t="s">
        <v>277</v>
      </c>
      <c r="E104" s="158" t="s">
        <v>331</v>
      </c>
      <c r="F104" s="159" t="s">
        <v>332</v>
      </c>
      <c r="G104" s="160" t="s">
        <v>265</v>
      </c>
      <c r="H104" s="161">
        <v>1</v>
      </c>
      <c r="I104" s="162"/>
      <c r="J104" s="163">
        <f t="shared" si="0"/>
        <v>0</v>
      </c>
      <c r="K104" s="159" t="s">
        <v>19</v>
      </c>
      <c r="L104" s="31"/>
      <c r="M104" s="164" t="s">
        <v>19</v>
      </c>
      <c r="N104" s="165" t="s">
        <v>44</v>
      </c>
      <c r="P104" s="142">
        <f t="shared" si="1"/>
        <v>0</v>
      </c>
      <c r="Q104" s="142">
        <v>0</v>
      </c>
      <c r="R104" s="142">
        <f t="shared" si="2"/>
        <v>0</v>
      </c>
      <c r="S104" s="142">
        <v>0</v>
      </c>
      <c r="T104" s="143">
        <f t="shared" si="3"/>
        <v>0</v>
      </c>
      <c r="AR104" s="17" t="s">
        <v>261</v>
      </c>
      <c r="AT104" s="17" t="s">
        <v>277</v>
      </c>
      <c r="AU104" s="17" t="s">
        <v>81</v>
      </c>
      <c r="AY104" s="17" t="s">
        <v>251</v>
      </c>
      <c r="BE104" s="144">
        <f t="shared" si="4"/>
        <v>0</v>
      </c>
      <c r="BF104" s="144">
        <f t="shared" si="5"/>
        <v>0</v>
      </c>
      <c r="BG104" s="144">
        <f t="shared" si="6"/>
        <v>0</v>
      </c>
      <c r="BH104" s="144">
        <f t="shared" si="7"/>
        <v>0</v>
      </c>
      <c r="BI104" s="144">
        <f t="shared" si="8"/>
        <v>0</v>
      </c>
      <c r="BJ104" s="17" t="s">
        <v>81</v>
      </c>
      <c r="BK104" s="144">
        <f t="shared" si="9"/>
        <v>0</v>
      </c>
      <c r="BL104" s="17" t="s">
        <v>261</v>
      </c>
      <c r="BM104" s="17" t="s">
        <v>333</v>
      </c>
    </row>
    <row r="105" spans="2:65" s="1" customFormat="1" ht="16.5" customHeight="1">
      <c r="B105" s="31"/>
      <c r="C105" s="157" t="s">
        <v>334</v>
      </c>
      <c r="D105" s="157" t="s">
        <v>277</v>
      </c>
      <c r="E105" s="158" t="s">
        <v>335</v>
      </c>
      <c r="F105" s="159" t="s">
        <v>336</v>
      </c>
      <c r="G105" s="160" t="s">
        <v>265</v>
      </c>
      <c r="H105" s="161">
        <v>1</v>
      </c>
      <c r="I105" s="162"/>
      <c r="J105" s="163">
        <f t="shared" si="0"/>
        <v>0</v>
      </c>
      <c r="K105" s="159" t="s">
        <v>19</v>
      </c>
      <c r="L105" s="31"/>
      <c r="M105" s="164" t="s">
        <v>19</v>
      </c>
      <c r="N105" s="165" t="s">
        <v>44</v>
      </c>
      <c r="P105" s="142">
        <f t="shared" si="1"/>
        <v>0</v>
      </c>
      <c r="Q105" s="142">
        <v>0</v>
      </c>
      <c r="R105" s="142">
        <f t="shared" si="2"/>
        <v>0</v>
      </c>
      <c r="S105" s="142">
        <v>0</v>
      </c>
      <c r="T105" s="143">
        <f t="shared" si="3"/>
        <v>0</v>
      </c>
      <c r="AR105" s="17" t="s">
        <v>261</v>
      </c>
      <c r="AT105" s="17" t="s">
        <v>277</v>
      </c>
      <c r="AU105" s="17" t="s">
        <v>81</v>
      </c>
      <c r="AY105" s="17" t="s">
        <v>251</v>
      </c>
      <c r="BE105" s="144">
        <f t="shared" si="4"/>
        <v>0</v>
      </c>
      <c r="BF105" s="144">
        <f t="shared" si="5"/>
        <v>0</v>
      </c>
      <c r="BG105" s="144">
        <f t="shared" si="6"/>
        <v>0</v>
      </c>
      <c r="BH105" s="144">
        <f t="shared" si="7"/>
        <v>0</v>
      </c>
      <c r="BI105" s="144">
        <f t="shared" si="8"/>
        <v>0</v>
      </c>
      <c r="BJ105" s="17" t="s">
        <v>81</v>
      </c>
      <c r="BK105" s="144">
        <f t="shared" si="9"/>
        <v>0</v>
      </c>
      <c r="BL105" s="17" t="s">
        <v>261</v>
      </c>
      <c r="BM105" s="17" t="s">
        <v>337</v>
      </c>
    </row>
    <row r="106" spans="2:65" s="1" customFormat="1" ht="16.5" customHeight="1">
      <c r="B106" s="31"/>
      <c r="C106" s="157" t="s">
        <v>7</v>
      </c>
      <c r="D106" s="157" t="s">
        <v>277</v>
      </c>
      <c r="E106" s="158" t="s">
        <v>338</v>
      </c>
      <c r="F106" s="159" t="s">
        <v>339</v>
      </c>
      <c r="G106" s="160" t="s">
        <v>265</v>
      </c>
      <c r="H106" s="161">
        <v>1</v>
      </c>
      <c r="I106" s="162"/>
      <c r="J106" s="163">
        <f t="shared" si="0"/>
        <v>0</v>
      </c>
      <c r="K106" s="159" t="s">
        <v>270</v>
      </c>
      <c r="L106" s="31"/>
      <c r="M106" s="164" t="s">
        <v>19</v>
      </c>
      <c r="N106" s="165" t="s">
        <v>44</v>
      </c>
      <c r="P106" s="142">
        <f t="shared" si="1"/>
        <v>0</v>
      </c>
      <c r="Q106" s="142">
        <v>0</v>
      </c>
      <c r="R106" s="142">
        <f t="shared" si="2"/>
        <v>0</v>
      </c>
      <c r="S106" s="142">
        <v>0</v>
      </c>
      <c r="T106" s="143">
        <f t="shared" si="3"/>
        <v>0</v>
      </c>
      <c r="AR106" s="17" t="s">
        <v>261</v>
      </c>
      <c r="AT106" s="17" t="s">
        <v>277</v>
      </c>
      <c r="AU106" s="17" t="s">
        <v>81</v>
      </c>
      <c r="AY106" s="17" t="s">
        <v>251</v>
      </c>
      <c r="BE106" s="144">
        <f t="shared" si="4"/>
        <v>0</v>
      </c>
      <c r="BF106" s="144">
        <f t="shared" si="5"/>
        <v>0</v>
      </c>
      <c r="BG106" s="144">
        <f t="shared" si="6"/>
        <v>0</v>
      </c>
      <c r="BH106" s="144">
        <f t="shared" si="7"/>
        <v>0</v>
      </c>
      <c r="BI106" s="144">
        <f t="shared" si="8"/>
        <v>0</v>
      </c>
      <c r="BJ106" s="17" t="s">
        <v>81</v>
      </c>
      <c r="BK106" s="144">
        <f t="shared" si="9"/>
        <v>0</v>
      </c>
      <c r="BL106" s="17" t="s">
        <v>261</v>
      </c>
      <c r="BM106" s="17" t="s">
        <v>340</v>
      </c>
    </row>
    <row r="107" spans="2:65" s="1" customFormat="1" ht="16.5" customHeight="1">
      <c r="B107" s="31"/>
      <c r="C107" s="157" t="s">
        <v>341</v>
      </c>
      <c r="D107" s="157" t="s">
        <v>277</v>
      </c>
      <c r="E107" s="158" t="s">
        <v>342</v>
      </c>
      <c r="F107" s="159" t="s">
        <v>343</v>
      </c>
      <c r="G107" s="160" t="s">
        <v>265</v>
      </c>
      <c r="H107" s="161">
        <v>1</v>
      </c>
      <c r="I107" s="162"/>
      <c r="J107" s="163">
        <f t="shared" si="0"/>
        <v>0</v>
      </c>
      <c r="K107" s="159" t="s">
        <v>270</v>
      </c>
      <c r="L107" s="31"/>
      <c r="M107" s="164" t="s">
        <v>19</v>
      </c>
      <c r="N107" s="165" t="s">
        <v>44</v>
      </c>
      <c r="P107" s="142">
        <f t="shared" si="1"/>
        <v>0</v>
      </c>
      <c r="Q107" s="142">
        <v>0</v>
      </c>
      <c r="R107" s="142">
        <f t="shared" si="2"/>
        <v>0</v>
      </c>
      <c r="S107" s="142">
        <v>0</v>
      </c>
      <c r="T107" s="143">
        <f t="shared" si="3"/>
        <v>0</v>
      </c>
      <c r="AR107" s="17" t="s">
        <v>261</v>
      </c>
      <c r="AT107" s="17" t="s">
        <v>277</v>
      </c>
      <c r="AU107" s="17" t="s">
        <v>81</v>
      </c>
      <c r="AY107" s="17" t="s">
        <v>251</v>
      </c>
      <c r="BE107" s="144">
        <f t="shared" si="4"/>
        <v>0</v>
      </c>
      <c r="BF107" s="144">
        <f t="shared" si="5"/>
        <v>0</v>
      </c>
      <c r="BG107" s="144">
        <f t="shared" si="6"/>
        <v>0</v>
      </c>
      <c r="BH107" s="144">
        <f t="shared" si="7"/>
        <v>0</v>
      </c>
      <c r="BI107" s="144">
        <f t="shared" si="8"/>
        <v>0</v>
      </c>
      <c r="BJ107" s="17" t="s">
        <v>81</v>
      </c>
      <c r="BK107" s="144">
        <f t="shared" si="9"/>
        <v>0</v>
      </c>
      <c r="BL107" s="17" t="s">
        <v>261</v>
      </c>
      <c r="BM107" s="17" t="s">
        <v>344</v>
      </c>
    </row>
    <row r="108" spans="2:65" s="1" customFormat="1" ht="16.5" customHeight="1">
      <c r="B108" s="31"/>
      <c r="C108" s="157" t="s">
        <v>345</v>
      </c>
      <c r="D108" s="157" t="s">
        <v>277</v>
      </c>
      <c r="E108" s="158" t="s">
        <v>346</v>
      </c>
      <c r="F108" s="159" t="s">
        <v>347</v>
      </c>
      <c r="G108" s="160" t="s">
        <v>265</v>
      </c>
      <c r="H108" s="161">
        <v>1</v>
      </c>
      <c r="I108" s="162"/>
      <c r="J108" s="163">
        <f t="shared" si="0"/>
        <v>0</v>
      </c>
      <c r="K108" s="159" t="s">
        <v>19</v>
      </c>
      <c r="L108" s="31"/>
      <c r="M108" s="164" t="s">
        <v>19</v>
      </c>
      <c r="N108" s="165" t="s">
        <v>44</v>
      </c>
      <c r="P108" s="142">
        <f t="shared" si="1"/>
        <v>0</v>
      </c>
      <c r="Q108" s="142">
        <v>0</v>
      </c>
      <c r="R108" s="142">
        <f t="shared" si="2"/>
        <v>0</v>
      </c>
      <c r="S108" s="142">
        <v>0</v>
      </c>
      <c r="T108" s="143">
        <f t="shared" si="3"/>
        <v>0</v>
      </c>
      <c r="AR108" s="17" t="s">
        <v>261</v>
      </c>
      <c r="AT108" s="17" t="s">
        <v>277</v>
      </c>
      <c r="AU108" s="17" t="s">
        <v>81</v>
      </c>
      <c r="AY108" s="17" t="s">
        <v>251</v>
      </c>
      <c r="BE108" s="144">
        <f t="shared" si="4"/>
        <v>0</v>
      </c>
      <c r="BF108" s="144">
        <f t="shared" si="5"/>
        <v>0</v>
      </c>
      <c r="BG108" s="144">
        <f t="shared" si="6"/>
        <v>0</v>
      </c>
      <c r="BH108" s="144">
        <f t="shared" si="7"/>
        <v>0</v>
      </c>
      <c r="BI108" s="144">
        <f t="shared" si="8"/>
        <v>0</v>
      </c>
      <c r="BJ108" s="17" t="s">
        <v>81</v>
      </c>
      <c r="BK108" s="144">
        <f t="shared" si="9"/>
        <v>0</v>
      </c>
      <c r="BL108" s="17" t="s">
        <v>261</v>
      </c>
      <c r="BM108" s="17" t="s">
        <v>348</v>
      </c>
    </row>
    <row r="109" spans="2:65" s="1" customFormat="1" ht="22.5" customHeight="1">
      <c r="B109" s="31"/>
      <c r="C109" s="157" t="s">
        <v>349</v>
      </c>
      <c r="D109" s="157" t="s">
        <v>277</v>
      </c>
      <c r="E109" s="158" t="s">
        <v>350</v>
      </c>
      <c r="F109" s="159" t="s">
        <v>351</v>
      </c>
      <c r="G109" s="160" t="s">
        <v>265</v>
      </c>
      <c r="H109" s="161">
        <v>1</v>
      </c>
      <c r="I109" s="162"/>
      <c r="J109" s="163">
        <f t="shared" si="0"/>
        <v>0</v>
      </c>
      <c r="K109" s="159" t="s">
        <v>19</v>
      </c>
      <c r="L109" s="31"/>
      <c r="M109" s="164" t="s">
        <v>19</v>
      </c>
      <c r="N109" s="165" t="s">
        <v>44</v>
      </c>
      <c r="P109" s="142">
        <f t="shared" si="1"/>
        <v>0</v>
      </c>
      <c r="Q109" s="142">
        <v>0</v>
      </c>
      <c r="R109" s="142">
        <f t="shared" si="2"/>
        <v>0</v>
      </c>
      <c r="S109" s="142">
        <v>0</v>
      </c>
      <c r="T109" s="143">
        <f t="shared" si="3"/>
        <v>0</v>
      </c>
      <c r="AR109" s="17" t="s">
        <v>261</v>
      </c>
      <c r="AT109" s="17" t="s">
        <v>277</v>
      </c>
      <c r="AU109" s="17" t="s">
        <v>81</v>
      </c>
      <c r="AY109" s="17" t="s">
        <v>251</v>
      </c>
      <c r="BE109" s="144">
        <f t="shared" si="4"/>
        <v>0</v>
      </c>
      <c r="BF109" s="144">
        <f t="shared" si="5"/>
        <v>0</v>
      </c>
      <c r="BG109" s="144">
        <f t="shared" si="6"/>
        <v>0</v>
      </c>
      <c r="BH109" s="144">
        <f t="shared" si="7"/>
        <v>0</v>
      </c>
      <c r="BI109" s="144">
        <f t="shared" si="8"/>
        <v>0</v>
      </c>
      <c r="BJ109" s="17" t="s">
        <v>81</v>
      </c>
      <c r="BK109" s="144">
        <f t="shared" si="9"/>
        <v>0</v>
      </c>
      <c r="BL109" s="17" t="s">
        <v>261</v>
      </c>
      <c r="BM109" s="17" t="s">
        <v>352</v>
      </c>
    </row>
    <row r="110" spans="2:65" s="1" customFormat="1" ht="22.5" customHeight="1">
      <c r="B110" s="31"/>
      <c r="C110" s="157" t="s">
        <v>353</v>
      </c>
      <c r="D110" s="157" t="s">
        <v>277</v>
      </c>
      <c r="E110" s="158" t="s">
        <v>354</v>
      </c>
      <c r="F110" s="159" t="s">
        <v>355</v>
      </c>
      <c r="G110" s="160" t="s">
        <v>265</v>
      </c>
      <c r="H110" s="161">
        <v>1</v>
      </c>
      <c r="I110" s="162"/>
      <c r="J110" s="163">
        <f t="shared" si="0"/>
        <v>0</v>
      </c>
      <c r="K110" s="159" t="s">
        <v>19</v>
      </c>
      <c r="L110" s="31"/>
      <c r="M110" s="164" t="s">
        <v>19</v>
      </c>
      <c r="N110" s="165" t="s">
        <v>44</v>
      </c>
      <c r="P110" s="142">
        <f t="shared" si="1"/>
        <v>0</v>
      </c>
      <c r="Q110" s="142">
        <v>0</v>
      </c>
      <c r="R110" s="142">
        <f t="shared" si="2"/>
        <v>0</v>
      </c>
      <c r="S110" s="142">
        <v>0</v>
      </c>
      <c r="T110" s="143">
        <f t="shared" si="3"/>
        <v>0</v>
      </c>
      <c r="AR110" s="17" t="s">
        <v>261</v>
      </c>
      <c r="AT110" s="17" t="s">
        <v>277</v>
      </c>
      <c r="AU110" s="17" t="s">
        <v>81</v>
      </c>
      <c r="AY110" s="17" t="s">
        <v>251</v>
      </c>
      <c r="BE110" s="144">
        <f t="shared" si="4"/>
        <v>0</v>
      </c>
      <c r="BF110" s="144">
        <f t="shared" si="5"/>
        <v>0</v>
      </c>
      <c r="BG110" s="144">
        <f t="shared" si="6"/>
        <v>0</v>
      </c>
      <c r="BH110" s="144">
        <f t="shared" si="7"/>
        <v>0</v>
      </c>
      <c r="BI110" s="144">
        <f t="shared" si="8"/>
        <v>0</v>
      </c>
      <c r="BJ110" s="17" t="s">
        <v>81</v>
      </c>
      <c r="BK110" s="144">
        <f t="shared" si="9"/>
        <v>0</v>
      </c>
      <c r="BL110" s="17" t="s">
        <v>261</v>
      </c>
      <c r="BM110" s="17" t="s">
        <v>356</v>
      </c>
    </row>
    <row r="111" spans="2:65" s="1" customFormat="1" ht="16.5" customHeight="1">
      <c r="B111" s="31"/>
      <c r="C111" s="157" t="s">
        <v>357</v>
      </c>
      <c r="D111" s="157" t="s">
        <v>277</v>
      </c>
      <c r="E111" s="158" t="s">
        <v>358</v>
      </c>
      <c r="F111" s="159" t="s">
        <v>359</v>
      </c>
      <c r="G111" s="160" t="s">
        <v>265</v>
      </c>
      <c r="H111" s="161">
        <v>10</v>
      </c>
      <c r="I111" s="162"/>
      <c r="J111" s="163">
        <f t="shared" si="0"/>
        <v>0</v>
      </c>
      <c r="K111" s="159" t="s">
        <v>19</v>
      </c>
      <c r="L111" s="31"/>
      <c r="M111" s="164" t="s">
        <v>19</v>
      </c>
      <c r="N111" s="165" t="s">
        <v>44</v>
      </c>
      <c r="P111" s="142">
        <f t="shared" si="1"/>
        <v>0</v>
      </c>
      <c r="Q111" s="142">
        <v>0</v>
      </c>
      <c r="R111" s="142">
        <f t="shared" si="2"/>
        <v>0</v>
      </c>
      <c r="S111" s="142">
        <v>0</v>
      </c>
      <c r="T111" s="143">
        <f t="shared" si="3"/>
        <v>0</v>
      </c>
      <c r="AR111" s="17" t="s">
        <v>261</v>
      </c>
      <c r="AT111" s="17" t="s">
        <v>277</v>
      </c>
      <c r="AU111" s="17" t="s">
        <v>81</v>
      </c>
      <c r="AY111" s="17" t="s">
        <v>251</v>
      </c>
      <c r="BE111" s="144">
        <f t="shared" si="4"/>
        <v>0</v>
      </c>
      <c r="BF111" s="144">
        <f t="shared" si="5"/>
        <v>0</v>
      </c>
      <c r="BG111" s="144">
        <f t="shared" si="6"/>
        <v>0</v>
      </c>
      <c r="BH111" s="144">
        <f t="shared" si="7"/>
        <v>0</v>
      </c>
      <c r="BI111" s="144">
        <f t="shared" si="8"/>
        <v>0</v>
      </c>
      <c r="BJ111" s="17" t="s">
        <v>81</v>
      </c>
      <c r="BK111" s="144">
        <f t="shared" si="9"/>
        <v>0</v>
      </c>
      <c r="BL111" s="17" t="s">
        <v>261</v>
      </c>
      <c r="BM111" s="17" t="s">
        <v>360</v>
      </c>
    </row>
    <row r="112" spans="2:65" s="1" customFormat="1" ht="33.75" customHeight="1">
      <c r="B112" s="31"/>
      <c r="C112" s="157" t="s">
        <v>361</v>
      </c>
      <c r="D112" s="157" t="s">
        <v>277</v>
      </c>
      <c r="E112" s="158" t="s">
        <v>362</v>
      </c>
      <c r="F112" s="159" t="s">
        <v>363</v>
      </c>
      <c r="G112" s="160" t="s">
        <v>265</v>
      </c>
      <c r="H112" s="161">
        <v>3</v>
      </c>
      <c r="I112" s="162"/>
      <c r="J112" s="163">
        <f t="shared" si="0"/>
        <v>0</v>
      </c>
      <c r="K112" s="159" t="s">
        <v>270</v>
      </c>
      <c r="L112" s="31"/>
      <c r="M112" s="164" t="s">
        <v>19</v>
      </c>
      <c r="N112" s="165" t="s">
        <v>44</v>
      </c>
      <c r="P112" s="142">
        <f t="shared" si="1"/>
        <v>0</v>
      </c>
      <c r="Q112" s="142">
        <v>0</v>
      </c>
      <c r="R112" s="142">
        <f t="shared" si="2"/>
        <v>0</v>
      </c>
      <c r="S112" s="142">
        <v>0</v>
      </c>
      <c r="T112" s="143">
        <f t="shared" si="3"/>
        <v>0</v>
      </c>
      <c r="AR112" s="17" t="s">
        <v>261</v>
      </c>
      <c r="AT112" s="17" t="s">
        <v>277</v>
      </c>
      <c r="AU112" s="17" t="s">
        <v>81</v>
      </c>
      <c r="AY112" s="17" t="s">
        <v>251</v>
      </c>
      <c r="BE112" s="144">
        <f t="shared" si="4"/>
        <v>0</v>
      </c>
      <c r="BF112" s="144">
        <f t="shared" si="5"/>
        <v>0</v>
      </c>
      <c r="BG112" s="144">
        <f t="shared" si="6"/>
        <v>0</v>
      </c>
      <c r="BH112" s="144">
        <f t="shared" si="7"/>
        <v>0</v>
      </c>
      <c r="BI112" s="144">
        <f t="shared" si="8"/>
        <v>0</v>
      </c>
      <c r="BJ112" s="17" t="s">
        <v>81</v>
      </c>
      <c r="BK112" s="144">
        <f t="shared" si="9"/>
        <v>0</v>
      </c>
      <c r="BL112" s="17" t="s">
        <v>261</v>
      </c>
      <c r="BM112" s="17" t="s">
        <v>364</v>
      </c>
    </row>
    <row r="113" spans="2:65" s="1" customFormat="1" ht="33.75" customHeight="1">
      <c r="B113" s="31"/>
      <c r="C113" s="157" t="s">
        <v>365</v>
      </c>
      <c r="D113" s="157" t="s">
        <v>277</v>
      </c>
      <c r="E113" s="158" t="s">
        <v>366</v>
      </c>
      <c r="F113" s="159" t="s">
        <v>367</v>
      </c>
      <c r="G113" s="160" t="s">
        <v>265</v>
      </c>
      <c r="H113" s="161">
        <v>3</v>
      </c>
      <c r="I113" s="162"/>
      <c r="J113" s="163">
        <f t="shared" si="0"/>
        <v>0</v>
      </c>
      <c r="K113" s="159" t="s">
        <v>19</v>
      </c>
      <c r="L113" s="31"/>
      <c r="M113" s="164" t="s">
        <v>19</v>
      </c>
      <c r="N113" s="165" t="s">
        <v>44</v>
      </c>
      <c r="P113" s="142">
        <f t="shared" si="1"/>
        <v>0</v>
      </c>
      <c r="Q113" s="142">
        <v>0</v>
      </c>
      <c r="R113" s="142">
        <f t="shared" si="2"/>
        <v>0</v>
      </c>
      <c r="S113" s="142">
        <v>0</v>
      </c>
      <c r="T113" s="143">
        <f t="shared" si="3"/>
        <v>0</v>
      </c>
      <c r="AR113" s="17" t="s">
        <v>261</v>
      </c>
      <c r="AT113" s="17" t="s">
        <v>277</v>
      </c>
      <c r="AU113" s="17" t="s">
        <v>81</v>
      </c>
      <c r="AY113" s="17" t="s">
        <v>251</v>
      </c>
      <c r="BE113" s="144">
        <f t="shared" si="4"/>
        <v>0</v>
      </c>
      <c r="BF113" s="144">
        <f t="shared" si="5"/>
        <v>0</v>
      </c>
      <c r="BG113" s="144">
        <f t="shared" si="6"/>
        <v>0</v>
      </c>
      <c r="BH113" s="144">
        <f t="shared" si="7"/>
        <v>0</v>
      </c>
      <c r="BI113" s="144">
        <f t="shared" si="8"/>
        <v>0</v>
      </c>
      <c r="BJ113" s="17" t="s">
        <v>81</v>
      </c>
      <c r="BK113" s="144">
        <f t="shared" si="9"/>
        <v>0</v>
      </c>
      <c r="BL113" s="17" t="s">
        <v>261</v>
      </c>
      <c r="BM113" s="17" t="s">
        <v>368</v>
      </c>
    </row>
    <row r="114" spans="2:65" s="1" customFormat="1" ht="22.5" customHeight="1">
      <c r="B114" s="31"/>
      <c r="C114" s="157" t="s">
        <v>369</v>
      </c>
      <c r="D114" s="157" t="s">
        <v>277</v>
      </c>
      <c r="E114" s="158" t="s">
        <v>370</v>
      </c>
      <c r="F114" s="159" t="s">
        <v>371</v>
      </c>
      <c r="G114" s="160" t="s">
        <v>265</v>
      </c>
      <c r="H114" s="161">
        <v>23</v>
      </c>
      <c r="I114" s="162"/>
      <c r="J114" s="163">
        <f t="shared" si="0"/>
        <v>0</v>
      </c>
      <c r="K114" s="159" t="s">
        <v>270</v>
      </c>
      <c r="L114" s="31"/>
      <c r="M114" s="164" t="s">
        <v>19</v>
      </c>
      <c r="N114" s="165" t="s">
        <v>44</v>
      </c>
      <c r="P114" s="142">
        <f t="shared" si="1"/>
        <v>0</v>
      </c>
      <c r="Q114" s="142">
        <v>0</v>
      </c>
      <c r="R114" s="142">
        <f t="shared" si="2"/>
        <v>0</v>
      </c>
      <c r="S114" s="142">
        <v>0</v>
      </c>
      <c r="T114" s="143">
        <f t="shared" si="3"/>
        <v>0</v>
      </c>
      <c r="AR114" s="17" t="s">
        <v>261</v>
      </c>
      <c r="AT114" s="17" t="s">
        <v>277</v>
      </c>
      <c r="AU114" s="17" t="s">
        <v>81</v>
      </c>
      <c r="AY114" s="17" t="s">
        <v>251</v>
      </c>
      <c r="BE114" s="144">
        <f t="shared" si="4"/>
        <v>0</v>
      </c>
      <c r="BF114" s="144">
        <f t="shared" si="5"/>
        <v>0</v>
      </c>
      <c r="BG114" s="144">
        <f t="shared" si="6"/>
        <v>0</v>
      </c>
      <c r="BH114" s="144">
        <f t="shared" si="7"/>
        <v>0</v>
      </c>
      <c r="BI114" s="144">
        <f t="shared" si="8"/>
        <v>0</v>
      </c>
      <c r="BJ114" s="17" t="s">
        <v>81</v>
      </c>
      <c r="BK114" s="144">
        <f t="shared" si="9"/>
        <v>0</v>
      </c>
      <c r="BL114" s="17" t="s">
        <v>261</v>
      </c>
      <c r="BM114" s="17" t="s">
        <v>372</v>
      </c>
    </row>
    <row r="115" spans="2:65" s="1" customFormat="1" ht="22.5" customHeight="1">
      <c r="B115" s="31"/>
      <c r="C115" s="157" t="s">
        <v>373</v>
      </c>
      <c r="D115" s="157" t="s">
        <v>277</v>
      </c>
      <c r="E115" s="158" t="s">
        <v>374</v>
      </c>
      <c r="F115" s="159" t="s">
        <v>375</v>
      </c>
      <c r="G115" s="160" t="s">
        <v>265</v>
      </c>
      <c r="H115" s="161">
        <v>3</v>
      </c>
      <c r="I115" s="162"/>
      <c r="J115" s="163">
        <f t="shared" si="0"/>
        <v>0</v>
      </c>
      <c r="K115" s="159" t="s">
        <v>270</v>
      </c>
      <c r="L115" s="31"/>
      <c r="M115" s="164" t="s">
        <v>19</v>
      </c>
      <c r="N115" s="165" t="s">
        <v>44</v>
      </c>
      <c r="P115" s="142">
        <f t="shared" si="1"/>
        <v>0</v>
      </c>
      <c r="Q115" s="142">
        <v>0</v>
      </c>
      <c r="R115" s="142">
        <f t="shared" si="2"/>
        <v>0</v>
      </c>
      <c r="S115" s="142">
        <v>0</v>
      </c>
      <c r="T115" s="143">
        <f t="shared" si="3"/>
        <v>0</v>
      </c>
      <c r="AR115" s="17" t="s">
        <v>261</v>
      </c>
      <c r="AT115" s="17" t="s">
        <v>277</v>
      </c>
      <c r="AU115" s="17" t="s">
        <v>81</v>
      </c>
      <c r="AY115" s="17" t="s">
        <v>251</v>
      </c>
      <c r="BE115" s="144">
        <f t="shared" si="4"/>
        <v>0</v>
      </c>
      <c r="BF115" s="144">
        <f t="shared" si="5"/>
        <v>0</v>
      </c>
      <c r="BG115" s="144">
        <f t="shared" si="6"/>
        <v>0</v>
      </c>
      <c r="BH115" s="144">
        <f t="shared" si="7"/>
        <v>0</v>
      </c>
      <c r="BI115" s="144">
        <f t="shared" si="8"/>
        <v>0</v>
      </c>
      <c r="BJ115" s="17" t="s">
        <v>81</v>
      </c>
      <c r="BK115" s="144">
        <f t="shared" si="9"/>
        <v>0</v>
      </c>
      <c r="BL115" s="17" t="s">
        <v>261</v>
      </c>
      <c r="BM115" s="17" t="s">
        <v>376</v>
      </c>
    </row>
    <row r="116" spans="2:65" s="1" customFormat="1" ht="22.5" customHeight="1">
      <c r="B116" s="31"/>
      <c r="C116" s="157" t="s">
        <v>377</v>
      </c>
      <c r="D116" s="157" t="s">
        <v>277</v>
      </c>
      <c r="E116" s="158" t="s">
        <v>378</v>
      </c>
      <c r="F116" s="159" t="s">
        <v>379</v>
      </c>
      <c r="G116" s="160" t="s">
        <v>265</v>
      </c>
      <c r="H116" s="161">
        <v>3</v>
      </c>
      <c r="I116" s="162"/>
      <c r="J116" s="163">
        <f t="shared" si="0"/>
        <v>0</v>
      </c>
      <c r="K116" s="159" t="s">
        <v>19</v>
      </c>
      <c r="L116" s="31"/>
      <c r="M116" s="164" t="s">
        <v>19</v>
      </c>
      <c r="N116" s="165" t="s">
        <v>44</v>
      </c>
      <c r="P116" s="142">
        <f t="shared" si="1"/>
        <v>0</v>
      </c>
      <c r="Q116" s="142">
        <v>0</v>
      </c>
      <c r="R116" s="142">
        <f t="shared" si="2"/>
        <v>0</v>
      </c>
      <c r="S116" s="142">
        <v>0</v>
      </c>
      <c r="T116" s="143">
        <f t="shared" si="3"/>
        <v>0</v>
      </c>
      <c r="AR116" s="17" t="s">
        <v>261</v>
      </c>
      <c r="AT116" s="17" t="s">
        <v>277</v>
      </c>
      <c r="AU116" s="17" t="s">
        <v>81</v>
      </c>
      <c r="AY116" s="17" t="s">
        <v>251</v>
      </c>
      <c r="BE116" s="144">
        <f t="shared" si="4"/>
        <v>0</v>
      </c>
      <c r="BF116" s="144">
        <f t="shared" si="5"/>
        <v>0</v>
      </c>
      <c r="BG116" s="144">
        <f t="shared" si="6"/>
        <v>0</v>
      </c>
      <c r="BH116" s="144">
        <f t="shared" si="7"/>
        <v>0</v>
      </c>
      <c r="BI116" s="144">
        <f t="shared" si="8"/>
        <v>0</v>
      </c>
      <c r="BJ116" s="17" t="s">
        <v>81</v>
      </c>
      <c r="BK116" s="144">
        <f t="shared" si="9"/>
        <v>0</v>
      </c>
      <c r="BL116" s="17" t="s">
        <v>261</v>
      </c>
      <c r="BM116" s="17" t="s">
        <v>380</v>
      </c>
    </row>
    <row r="117" spans="2:65" s="1" customFormat="1" ht="45" customHeight="1">
      <c r="B117" s="31"/>
      <c r="C117" s="157" t="s">
        <v>381</v>
      </c>
      <c r="D117" s="157" t="s">
        <v>277</v>
      </c>
      <c r="E117" s="158" t="s">
        <v>382</v>
      </c>
      <c r="F117" s="159" t="s">
        <v>383</v>
      </c>
      <c r="G117" s="160" t="s">
        <v>265</v>
      </c>
      <c r="H117" s="161">
        <v>23</v>
      </c>
      <c r="I117" s="162"/>
      <c r="J117" s="163">
        <f t="shared" si="0"/>
        <v>0</v>
      </c>
      <c r="K117" s="159" t="s">
        <v>270</v>
      </c>
      <c r="L117" s="31"/>
      <c r="M117" s="164" t="s">
        <v>19</v>
      </c>
      <c r="N117" s="165" t="s">
        <v>44</v>
      </c>
      <c r="P117" s="142">
        <f t="shared" si="1"/>
        <v>0</v>
      </c>
      <c r="Q117" s="142">
        <v>0</v>
      </c>
      <c r="R117" s="142">
        <f t="shared" si="2"/>
        <v>0</v>
      </c>
      <c r="S117" s="142">
        <v>0</v>
      </c>
      <c r="T117" s="143">
        <f t="shared" si="3"/>
        <v>0</v>
      </c>
      <c r="AR117" s="17" t="s">
        <v>261</v>
      </c>
      <c r="AT117" s="17" t="s">
        <v>277</v>
      </c>
      <c r="AU117" s="17" t="s">
        <v>81</v>
      </c>
      <c r="AY117" s="17" t="s">
        <v>251</v>
      </c>
      <c r="BE117" s="144">
        <f t="shared" si="4"/>
        <v>0</v>
      </c>
      <c r="BF117" s="144">
        <f t="shared" si="5"/>
        <v>0</v>
      </c>
      <c r="BG117" s="144">
        <f t="shared" si="6"/>
        <v>0</v>
      </c>
      <c r="BH117" s="144">
        <f t="shared" si="7"/>
        <v>0</v>
      </c>
      <c r="BI117" s="144">
        <f t="shared" si="8"/>
        <v>0</v>
      </c>
      <c r="BJ117" s="17" t="s">
        <v>81</v>
      </c>
      <c r="BK117" s="144">
        <f t="shared" si="9"/>
        <v>0</v>
      </c>
      <c r="BL117" s="17" t="s">
        <v>261</v>
      </c>
      <c r="BM117" s="17" t="s">
        <v>384</v>
      </c>
    </row>
    <row r="118" spans="2:65" s="1" customFormat="1" ht="16.5" customHeight="1">
      <c r="B118" s="31"/>
      <c r="C118" s="157" t="s">
        <v>385</v>
      </c>
      <c r="D118" s="157" t="s">
        <v>277</v>
      </c>
      <c r="E118" s="158" t="s">
        <v>386</v>
      </c>
      <c r="F118" s="159" t="s">
        <v>387</v>
      </c>
      <c r="G118" s="160" t="s">
        <v>388</v>
      </c>
      <c r="H118" s="161">
        <v>1</v>
      </c>
      <c r="I118" s="162"/>
      <c r="J118" s="163">
        <f t="shared" si="0"/>
        <v>0</v>
      </c>
      <c r="K118" s="159" t="s">
        <v>19</v>
      </c>
      <c r="L118" s="31"/>
      <c r="M118" s="164" t="s">
        <v>19</v>
      </c>
      <c r="N118" s="165" t="s">
        <v>44</v>
      </c>
      <c r="P118" s="142">
        <f t="shared" si="1"/>
        <v>0</v>
      </c>
      <c r="Q118" s="142">
        <v>0</v>
      </c>
      <c r="R118" s="142">
        <f t="shared" si="2"/>
        <v>0</v>
      </c>
      <c r="S118" s="142">
        <v>0</v>
      </c>
      <c r="T118" s="143">
        <f t="shared" si="3"/>
        <v>0</v>
      </c>
      <c r="AR118" s="17" t="s">
        <v>261</v>
      </c>
      <c r="AT118" s="17" t="s">
        <v>277</v>
      </c>
      <c r="AU118" s="17" t="s">
        <v>81</v>
      </c>
      <c r="AY118" s="17" t="s">
        <v>251</v>
      </c>
      <c r="BE118" s="144">
        <f t="shared" si="4"/>
        <v>0</v>
      </c>
      <c r="BF118" s="144">
        <f t="shared" si="5"/>
        <v>0</v>
      </c>
      <c r="BG118" s="144">
        <f t="shared" si="6"/>
        <v>0</v>
      </c>
      <c r="BH118" s="144">
        <f t="shared" si="7"/>
        <v>0</v>
      </c>
      <c r="BI118" s="144">
        <f t="shared" si="8"/>
        <v>0</v>
      </c>
      <c r="BJ118" s="17" t="s">
        <v>81</v>
      </c>
      <c r="BK118" s="144">
        <f t="shared" si="9"/>
        <v>0</v>
      </c>
      <c r="BL118" s="17" t="s">
        <v>261</v>
      </c>
      <c r="BM118" s="17" t="s">
        <v>389</v>
      </c>
    </row>
    <row r="119" spans="2:65" s="1" customFormat="1" ht="56.25" customHeight="1">
      <c r="B119" s="31"/>
      <c r="C119" s="157" t="s">
        <v>390</v>
      </c>
      <c r="D119" s="157" t="s">
        <v>277</v>
      </c>
      <c r="E119" s="158" t="s">
        <v>391</v>
      </c>
      <c r="F119" s="159" t="s">
        <v>392</v>
      </c>
      <c r="G119" s="160" t="s">
        <v>265</v>
      </c>
      <c r="H119" s="161">
        <v>3</v>
      </c>
      <c r="I119" s="162"/>
      <c r="J119" s="163">
        <f t="shared" si="0"/>
        <v>0</v>
      </c>
      <c r="K119" s="159" t="s">
        <v>270</v>
      </c>
      <c r="L119" s="31"/>
      <c r="M119" s="164" t="s">
        <v>19</v>
      </c>
      <c r="N119" s="165" t="s">
        <v>44</v>
      </c>
      <c r="P119" s="142">
        <f t="shared" si="1"/>
        <v>0</v>
      </c>
      <c r="Q119" s="142">
        <v>0</v>
      </c>
      <c r="R119" s="142">
        <f t="shared" si="2"/>
        <v>0</v>
      </c>
      <c r="S119" s="142">
        <v>0</v>
      </c>
      <c r="T119" s="143">
        <f t="shared" si="3"/>
        <v>0</v>
      </c>
      <c r="AR119" s="17" t="s">
        <v>261</v>
      </c>
      <c r="AT119" s="17" t="s">
        <v>277</v>
      </c>
      <c r="AU119" s="17" t="s">
        <v>81</v>
      </c>
      <c r="AY119" s="17" t="s">
        <v>251</v>
      </c>
      <c r="BE119" s="144">
        <f t="shared" si="4"/>
        <v>0</v>
      </c>
      <c r="BF119" s="144">
        <f t="shared" si="5"/>
        <v>0</v>
      </c>
      <c r="BG119" s="144">
        <f t="shared" si="6"/>
        <v>0</v>
      </c>
      <c r="BH119" s="144">
        <f t="shared" si="7"/>
        <v>0</v>
      </c>
      <c r="BI119" s="144">
        <f t="shared" si="8"/>
        <v>0</v>
      </c>
      <c r="BJ119" s="17" t="s">
        <v>81</v>
      </c>
      <c r="BK119" s="144">
        <f t="shared" si="9"/>
        <v>0</v>
      </c>
      <c r="BL119" s="17" t="s">
        <v>261</v>
      </c>
      <c r="BM119" s="17" t="s">
        <v>393</v>
      </c>
    </row>
    <row r="120" spans="2:65" s="1" customFormat="1" ht="56.25" customHeight="1">
      <c r="B120" s="31"/>
      <c r="C120" s="157" t="s">
        <v>394</v>
      </c>
      <c r="D120" s="157" t="s">
        <v>277</v>
      </c>
      <c r="E120" s="158" t="s">
        <v>395</v>
      </c>
      <c r="F120" s="159" t="s">
        <v>396</v>
      </c>
      <c r="G120" s="160" t="s">
        <v>265</v>
      </c>
      <c r="H120" s="161">
        <v>3</v>
      </c>
      <c r="I120" s="162"/>
      <c r="J120" s="163">
        <f t="shared" si="0"/>
        <v>0</v>
      </c>
      <c r="K120" s="159" t="s">
        <v>19</v>
      </c>
      <c r="L120" s="31"/>
      <c r="M120" s="164" t="s">
        <v>19</v>
      </c>
      <c r="N120" s="165" t="s">
        <v>44</v>
      </c>
      <c r="P120" s="142">
        <f t="shared" si="1"/>
        <v>0</v>
      </c>
      <c r="Q120" s="142">
        <v>0</v>
      </c>
      <c r="R120" s="142">
        <f t="shared" si="2"/>
        <v>0</v>
      </c>
      <c r="S120" s="142">
        <v>0</v>
      </c>
      <c r="T120" s="143">
        <f t="shared" si="3"/>
        <v>0</v>
      </c>
      <c r="AR120" s="17" t="s">
        <v>261</v>
      </c>
      <c r="AT120" s="17" t="s">
        <v>277</v>
      </c>
      <c r="AU120" s="17" t="s">
        <v>81</v>
      </c>
      <c r="AY120" s="17" t="s">
        <v>251</v>
      </c>
      <c r="BE120" s="144">
        <f t="shared" si="4"/>
        <v>0</v>
      </c>
      <c r="BF120" s="144">
        <f t="shared" si="5"/>
        <v>0</v>
      </c>
      <c r="BG120" s="144">
        <f t="shared" si="6"/>
        <v>0</v>
      </c>
      <c r="BH120" s="144">
        <f t="shared" si="7"/>
        <v>0</v>
      </c>
      <c r="BI120" s="144">
        <f t="shared" si="8"/>
        <v>0</v>
      </c>
      <c r="BJ120" s="17" t="s">
        <v>81</v>
      </c>
      <c r="BK120" s="144">
        <f t="shared" si="9"/>
        <v>0</v>
      </c>
      <c r="BL120" s="17" t="s">
        <v>261</v>
      </c>
      <c r="BM120" s="17" t="s">
        <v>397</v>
      </c>
    </row>
    <row r="121" spans="2:65" s="1" customFormat="1" ht="33.75" customHeight="1">
      <c r="B121" s="31"/>
      <c r="C121" s="157" t="s">
        <v>398</v>
      </c>
      <c r="D121" s="157" t="s">
        <v>277</v>
      </c>
      <c r="E121" s="158" t="s">
        <v>399</v>
      </c>
      <c r="F121" s="159" t="s">
        <v>400</v>
      </c>
      <c r="G121" s="160" t="s">
        <v>265</v>
      </c>
      <c r="H121" s="161">
        <v>3</v>
      </c>
      <c r="I121" s="162"/>
      <c r="J121" s="163">
        <f t="shared" si="0"/>
        <v>0</v>
      </c>
      <c r="K121" s="159" t="s">
        <v>270</v>
      </c>
      <c r="L121" s="31"/>
      <c r="M121" s="164" t="s">
        <v>19</v>
      </c>
      <c r="N121" s="165" t="s">
        <v>44</v>
      </c>
      <c r="P121" s="142">
        <f t="shared" si="1"/>
        <v>0</v>
      </c>
      <c r="Q121" s="142">
        <v>0</v>
      </c>
      <c r="R121" s="142">
        <f t="shared" si="2"/>
        <v>0</v>
      </c>
      <c r="S121" s="142">
        <v>0</v>
      </c>
      <c r="T121" s="143">
        <f t="shared" si="3"/>
        <v>0</v>
      </c>
      <c r="AR121" s="17" t="s">
        <v>261</v>
      </c>
      <c r="AT121" s="17" t="s">
        <v>277</v>
      </c>
      <c r="AU121" s="17" t="s">
        <v>81</v>
      </c>
      <c r="AY121" s="17" t="s">
        <v>251</v>
      </c>
      <c r="BE121" s="144">
        <f t="shared" si="4"/>
        <v>0</v>
      </c>
      <c r="BF121" s="144">
        <f t="shared" si="5"/>
        <v>0</v>
      </c>
      <c r="BG121" s="144">
        <f t="shared" si="6"/>
        <v>0</v>
      </c>
      <c r="BH121" s="144">
        <f t="shared" si="7"/>
        <v>0</v>
      </c>
      <c r="BI121" s="144">
        <f t="shared" si="8"/>
        <v>0</v>
      </c>
      <c r="BJ121" s="17" t="s">
        <v>81</v>
      </c>
      <c r="BK121" s="144">
        <f t="shared" si="9"/>
        <v>0</v>
      </c>
      <c r="BL121" s="17" t="s">
        <v>261</v>
      </c>
      <c r="BM121" s="17" t="s">
        <v>401</v>
      </c>
    </row>
    <row r="122" spans="2:65" s="1" customFormat="1" ht="22.5" customHeight="1">
      <c r="B122" s="31"/>
      <c r="C122" s="157" t="s">
        <v>402</v>
      </c>
      <c r="D122" s="157" t="s">
        <v>277</v>
      </c>
      <c r="E122" s="158" t="s">
        <v>403</v>
      </c>
      <c r="F122" s="159" t="s">
        <v>404</v>
      </c>
      <c r="G122" s="160" t="s">
        <v>265</v>
      </c>
      <c r="H122" s="161">
        <v>3</v>
      </c>
      <c r="I122" s="162"/>
      <c r="J122" s="163">
        <f t="shared" si="0"/>
        <v>0</v>
      </c>
      <c r="K122" s="159" t="s">
        <v>19</v>
      </c>
      <c r="L122" s="31"/>
      <c r="M122" s="164" t="s">
        <v>19</v>
      </c>
      <c r="N122" s="165" t="s">
        <v>44</v>
      </c>
      <c r="P122" s="142">
        <f t="shared" si="1"/>
        <v>0</v>
      </c>
      <c r="Q122" s="142">
        <v>0</v>
      </c>
      <c r="R122" s="142">
        <f t="shared" si="2"/>
        <v>0</v>
      </c>
      <c r="S122" s="142">
        <v>0</v>
      </c>
      <c r="T122" s="143">
        <f t="shared" si="3"/>
        <v>0</v>
      </c>
      <c r="AR122" s="17" t="s">
        <v>261</v>
      </c>
      <c r="AT122" s="17" t="s">
        <v>277</v>
      </c>
      <c r="AU122" s="17" t="s">
        <v>81</v>
      </c>
      <c r="AY122" s="17" t="s">
        <v>251</v>
      </c>
      <c r="BE122" s="144">
        <f t="shared" si="4"/>
        <v>0</v>
      </c>
      <c r="BF122" s="144">
        <f t="shared" si="5"/>
        <v>0</v>
      </c>
      <c r="BG122" s="144">
        <f t="shared" si="6"/>
        <v>0</v>
      </c>
      <c r="BH122" s="144">
        <f t="shared" si="7"/>
        <v>0</v>
      </c>
      <c r="BI122" s="144">
        <f t="shared" si="8"/>
        <v>0</v>
      </c>
      <c r="BJ122" s="17" t="s">
        <v>81</v>
      </c>
      <c r="BK122" s="144">
        <f t="shared" si="9"/>
        <v>0</v>
      </c>
      <c r="BL122" s="17" t="s">
        <v>261</v>
      </c>
      <c r="BM122" s="17" t="s">
        <v>405</v>
      </c>
    </row>
    <row r="123" spans="2:65" s="1" customFormat="1" ht="22.5" customHeight="1">
      <c r="B123" s="31"/>
      <c r="C123" s="157" t="s">
        <v>406</v>
      </c>
      <c r="D123" s="157" t="s">
        <v>277</v>
      </c>
      <c r="E123" s="158" t="s">
        <v>407</v>
      </c>
      <c r="F123" s="159" t="s">
        <v>408</v>
      </c>
      <c r="G123" s="160" t="s">
        <v>265</v>
      </c>
      <c r="H123" s="161">
        <v>3</v>
      </c>
      <c r="I123" s="162"/>
      <c r="J123" s="163">
        <f t="shared" si="0"/>
        <v>0</v>
      </c>
      <c r="K123" s="159" t="s">
        <v>270</v>
      </c>
      <c r="L123" s="31"/>
      <c r="M123" s="164" t="s">
        <v>19</v>
      </c>
      <c r="N123" s="165" t="s">
        <v>44</v>
      </c>
      <c r="P123" s="142">
        <f t="shared" si="1"/>
        <v>0</v>
      </c>
      <c r="Q123" s="142">
        <v>0</v>
      </c>
      <c r="R123" s="142">
        <f t="shared" si="2"/>
        <v>0</v>
      </c>
      <c r="S123" s="142">
        <v>0</v>
      </c>
      <c r="T123" s="143">
        <f t="shared" si="3"/>
        <v>0</v>
      </c>
      <c r="AR123" s="17" t="s">
        <v>261</v>
      </c>
      <c r="AT123" s="17" t="s">
        <v>277</v>
      </c>
      <c r="AU123" s="17" t="s">
        <v>81</v>
      </c>
      <c r="AY123" s="17" t="s">
        <v>251</v>
      </c>
      <c r="BE123" s="144">
        <f t="shared" si="4"/>
        <v>0</v>
      </c>
      <c r="BF123" s="144">
        <f t="shared" si="5"/>
        <v>0</v>
      </c>
      <c r="BG123" s="144">
        <f t="shared" si="6"/>
        <v>0</v>
      </c>
      <c r="BH123" s="144">
        <f t="shared" si="7"/>
        <v>0</v>
      </c>
      <c r="BI123" s="144">
        <f t="shared" si="8"/>
        <v>0</v>
      </c>
      <c r="BJ123" s="17" t="s">
        <v>81</v>
      </c>
      <c r="BK123" s="144">
        <f t="shared" si="9"/>
        <v>0</v>
      </c>
      <c r="BL123" s="17" t="s">
        <v>261</v>
      </c>
      <c r="BM123" s="17" t="s">
        <v>409</v>
      </c>
    </row>
    <row r="124" spans="2:65" s="1" customFormat="1" ht="16.5" customHeight="1">
      <c r="B124" s="31"/>
      <c r="C124" s="157" t="s">
        <v>410</v>
      </c>
      <c r="D124" s="157" t="s">
        <v>277</v>
      </c>
      <c r="E124" s="158" t="s">
        <v>411</v>
      </c>
      <c r="F124" s="159" t="s">
        <v>412</v>
      </c>
      <c r="G124" s="160" t="s">
        <v>413</v>
      </c>
      <c r="H124" s="161">
        <v>50</v>
      </c>
      <c r="I124" s="162"/>
      <c r="J124" s="163">
        <f t="shared" si="0"/>
        <v>0</v>
      </c>
      <c r="K124" s="159" t="s">
        <v>270</v>
      </c>
      <c r="L124" s="31"/>
      <c r="M124" s="166" t="s">
        <v>19</v>
      </c>
      <c r="N124" s="167" t="s">
        <v>44</v>
      </c>
      <c r="O124" s="168"/>
      <c r="P124" s="169">
        <f t="shared" si="1"/>
        <v>0</v>
      </c>
      <c r="Q124" s="169">
        <v>0</v>
      </c>
      <c r="R124" s="169">
        <f t="shared" si="2"/>
        <v>0</v>
      </c>
      <c r="S124" s="169">
        <v>0</v>
      </c>
      <c r="T124" s="170">
        <f t="shared" si="3"/>
        <v>0</v>
      </c>
      <c r="AR124" s="17" t="s">
        <v>261</v>
      </c>
      <c r="AT124" s="17" t="s">
        <v>277</v>
      </c>
      <c r="AU124" s="17" t="s">
        <v>81</v>
      </c>
      <c r="AY124" s="17" t="s">
        <v>251</v>
      </c>
      <c r="BE124" s="144">
        <f t="shared" si="4"/>
        <v>0</v>
      </c>
      <c r="BF124" s="144">
        <f t="shared" si="5"/>
        <v>0</v>
      </c>
      <c r="BG124" s="144">
        <f t="shared" si="6"/>
        <v>0</v>
      </c>
      <c r="BH124" s="144">
        <f t="shared" si="7"/>
        <v>0</v>
      </c>
      <c r="BI124" s="144">
        <f t="shared" si="8"/>
        <v>0</v>
      </c>
      <c r="BJ124" s="17" t="s">
        <v>81</v>
      </c>
      <c r="BK124" s="144">
        <f t="shared" si="9"/>
        <v>0</v>
      </c>
      <c r="BL124" s="17" t="s">
        <v>261</v>
      </c>
      <c r="BM124" s="17" t="s">
        <v>414</v>
      </c>
    </row>
    <row r="125" spans="2:65" s="1" customFormat="1" ht="6.95" customHeight="1">
      <c r="B125" s="39"/>
      <c r="C125" s="40"/>
      <c r="D125" s="40"/>
      <c r="E125" s="40"/>
      <c r="F125" s="40"/>
      <c r="G125" s="40"/>
      <c r="H125" s="40"/>
      <c r="I125" s="107"/>
      <c r="J125" s="40"/>
      <c r="K125" s="40"/>
      <c r="L125" s="31"/>
    </row>
  </sheetData>
  <sheetProtection password="D0DA" sheet="1" objects="1" scenarios="1" selectLockedCells="1" autoFilter="0"/>
  <autoFilter ref="C81:K124"/>
  <mergeCells count="9">
    <mergeCell ref="E50:H50"/>
    <mergeCell ref="E72:H72"/>
    <mergeCell ref="E74:H74"/>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72"/>
  <sheetViews>
    <sheetView showGridLines="0" workbookViewId="0">
      <selection activeCell="I121" sqref="I12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86</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415</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ROUND(J87, 2)</f>
        <v>12524400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ROUND((SUM(BE87:BE271)),  2)</f>
        <v>12524400</v>
      </c>
      <c r="I33" s="99">
        <v>0.21</v>
      </c>
      <c r="J33" s="98">
        <f>ROUND(((SUM(BE87:BE271))*I33),  2)</f>
        <v>2630124</v>
      </c>
      <c r="L33" s="31"/>
    </row>
    <row r="34" spans="2:12" s="1" customFormat="1" ht="14.45" customHeight="1">
      <c r="B34" s="31"/>
      <c r="E34" s="26" t="s">
        <v>45</v>
      </c>
      <c r="F34" s="98">
        <f>ROUND((SUM(BF87:BF271)),  2)</f>
        <v>0</v>
      </c>
      <c r="I34" s="99">
        <v>0.15</v>
      </c>
      <c r="J34" s="98">
        <f>ROUND(((SUM(BF87:BF271))*I34),  2)</f>
        <v>0</v>
      </c>
      <c r="L34" s="31"/>
    </row>
    <row r="35" spans="2:12" s="1" customFormat="1" ht="14.45" hidden="1" customHeight="1">
      <c r="B35" s="31"/>
      <c r="E35" s="26" t="s">
        <v>46</v>
      </c>
      <c r="F35" s="98">
        <f>ROUND((SUM(BG87:BG271)),  2)</f>
        <v>0</v>
      </c>
      <c r="I35" s="99">
        <v>0.21</v>
      </c>
      <c r="J35" s="98">
        <f>0</f>
        <v>0</v>
      </c>
      <c r="L35" s="31"/>
    </row>
    <row r="36" spans="2:12" s="1" customFormat="1" ht="14.45" hidden="1" customHeight="1">
      <c r="B36" s="31"/>
      <c r="E36" s="26" t="s">
        <v>47</v>
      </c>
      <c r="F36" s="98">
        <f>ROUND((SUM(BH87:BH271)),  2)</f>
        <v>0</v>
      </c>
      <c r="I36" s="99">
        <v>0.15</v>
      </c>
      <c r="J36" s="98">
        <f>0</f>
        <v>0</v>
      </c>
      <c r="L36" s="31"/>
    </row>
    <row r="37" spans="2:12" s="1" customFormat="1" ht="14.45" hidden="1" customHeight="1">
      <c r="B37" s="31"/>
      <c r="E37" s="26" t="s">
        <v>48</v>
      </c>
      <c r="F37" s="98">
        <f>ROUND((SUM(BI87:BI271)),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15154524</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01-10-01 - Železniční svršek km 0,148 - km 5,590</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J87</f>
        <v>12524400</v>
      </c>
      <c r="L59" s="31"/>
      <c r="AU59" s="17" t="s">
        <v>229</v>
      </c>
    </row>
    <row r="60" spans="2:47" s="8" customFormat="1" ht="24.95" customHeight="1">
      <c r="B60" s="113"/>
      <c r="D60" s="114" t="s">
        <v>416</v>
      </c>
      <c r="E60" s="115"/>
      <c r="F60" s="115"/>
      <c r="G60" s="115"/>
      <c r="H60" s="115"/>
      <c r="I60" s="116"/>
      <c r="J60" s="117">
        <f>J88</f>
        <v>12524400</v>
      </c>
      <c r="L60" s="113"/>
    </row>
    <row r="61" spans="2:47" s="9" customFormat="1" ht="19.899999999999999" customHeight="1">
      <c r="B61" s="118"/>
      <c r="D61" s="119" t="s">
        <v>417</v>
      </c>
      <c r="E61" s="120"/>
      <c r="F61" s="120"/>
      <c r="G61" s="120"/>
      <c r="H61" s="120"/>
      <c r="I61" s="121"/>
      <c r="J61" s="122">
        <f>J89</f>
        <v>12524400</v>
      </c>
      <c r="L61" s="118"/>
    </row>
    <row r="62" spans="2:47" s="9" customFormat="1" ht="14.85" customHeight="1">
      <c r="B62" s="118"/>
      <c r="D62" s="119" t="s">
        <v>418</v>
      </c>
      <c r="E62" s="120"/>
      <c r="F62" s="120"/>
      <c r="G62" s="120"/>
      <c r="H62" s="120"/>
      <c r="I62" s="121"/>
      <c r="J62" s="122">
        <f>J90</f>
        <v>12524400</v>
      </c>
      <c r="L62" s="118"/>
    </row>
    <row r="63" spans="2:47" s="9" customFormat="1" ht="14.85" customHeight="1">
      <c r="B63" s="118"/>
      <c r="D63" s="119" t="s">
        <v>419</v>
      </c>
      <c r="E63" s="120"/>
      <c r="F63" s="120"/>
      <c r="G63" s="120"/>
      <c r="H63" s="120"/>
      <c r="I63" s="121"/>
      <c r="J63" s="122">
        <f>J225</f>
        <v>0</v>
      </c>
      <c r="L63" s="118"/>
    </row>
    <row r="64" spans="2:47" s="9" customFormat="1" ht="19.899999999999999" customHeight="1">
      <c r="B64" s="118"/>
      <c r="D64" s="119" t="s">
        <v>420</v>
      </c>
      <c r="E64" s="120"/>
      <c r="F64" s="120"/>
      <c r="G64" s="120"/>
      <c r="H64" s="120"/>
      <c r="I64" s="121"/>
      <c r="J64" s="122">
        <f>J263</f>
        <v>0</v>
      </c>
      <c r="L64" s="118"/>
    </row>
    <row r="65" spans="2:12" s="9" customFormat="1" ht="14.85" customHeight="1">
      <c r="B65" s="118"/>
      <c r="D65" s="119" t="s">
        <v>421</v>
      </c>
      <c r="E65" s="120"/>
      <c r="F65" s="120"/>
      <c r="G65" s="120"/>
      <c r="H65" s="120"/>
      <c r="I65" s="121"/>
      <c r="J65" s="122">
        <f>J264</f>
        <v>0</v>
      </c>
      <c r="L65" s="118"/>
    </row>
    <row r="66" spans="2:12" s="9" customFormat="1" ht="19.899999999999999" customHeight="1">
      <c r="B66" s="118"/>
      <c r="D66" s="119" t="s">
        <v>422</v>
      </c>
      <c r="E66" s="120"/>
      <c r="F66" s="120"/>
      <c r="G66" s="120"/>
      <c r="H66" s="120"/>
      <c r="I66" s="121"/>
      <c r="J66" s="122">
        <f>J269</f>
        <v>0</v>
      </c>
      <c r="L66" s="118"/>
    </row>
    <row r="67" spans="2:12" s="9" customFormat="1" ht="14.85" customHeight="1">
      <c r="B67" s="118"/>
      <c r="D67" s="119" t="s">
        <v>423</v>
      </c>
      <c r="E67" s="120"/>
      <c r="F67" s="120"/>
      <c r="G67" s="120"/>
      <c r="H67" s="120"/>
      <c r="I67" s="121"/>
      <c r="J67" s="122">
        <f>J270</f>
        <v>0</v>
      </c>
      <c r="L67" s="118"/>
    </row>
    <row r="68" spans="2:12" s="1" customFormat="1" ht="21.75" customHeight="1">
      <c r="B68" s="31"/>
      <c r="I68" s="90"/>
      <c r="L68" s="31"/>
    </row>
    <row r="69" spans="2:12" s="1" customFormat="1" ht="6.95" customHeight="1">
      <c r="B69" s="39"/>
      <c r="C69" s="40"/>
      <c r="D69" s="40"/>
      <c r="E69" s="40"/>
      <c r="F69" s="40"/>
      <c r="G69" s="40"/>
      <c r="H69" s="40"/>
      <c r="I69" s="107"/>
      <c r="J69" s="40"/>
      <c r="K69" s="40"/>
      <c r="L69" s="31"/>
    </row>
    <row r="73" spans="2:12" s="1" customFormat="1" ht="6.95" customHeight="1">
      <c r="B73" s="41"/>
      <c r="C73" s="42"/>
      <c r="D73" s="42"/>
      <c r="E73" s="42"/>
      <c r="F73" s="42"/>
      <c r="G73" s="42"/>
      <c r="H73" s="42"/>
      <c r="I73" s="108"/>
      <c r="J73" s="42"/>
      <c r="K73" s="42"/>
      <c r="L73" s="31"/>
    </row>
    <row r="74" spans="2:12" s="1" customFormat="1" ht="24.95" customHeight="1">
      <c r="B74" s="31"/>
      <c r="C74" s="21" t="s">
        <v>233</v>
      </c>
      <c r="I74" s="90"/>
      <c r="L74" s="31"/>
    </row>
    <row r="75" spans="2:12" s="1" customFormat="1" ht="6.95" customHeight="1">
      <c r="B75" s="31"/>
      <c r="I75" s="90"/>
      <c r="L75" s="31"/>
    </row>
    <row r="76" spans="2:12" s="1" customFormat="1" ht="12" customHeight="1">
      <c r="B76" s="31"/>
      <c r="C76" s="26" t="s">
        <v>16</v>
      </c>
      <c r="I76" s="90"/>
      <c r="L76" s="31"/>
    </row>
    <row r="77" spans="2:12" s="1" customFormat="1" ht="16.5" customHeight="1">
      <c r="B77" s="31"/>
      <c r="E77" s="324" t="str">
        <f>E7</f>
        <v>Oprava traťového úseku Železný Brod - Tanvald</v>
      </c>
      <c r="F77" s="301"/>
      <c r="G77" s="301"/>
      <c r="H77" s="301"/>
      <c r="I77" s="90"/>
      <c r="L77" s="31"/>
    </row>
    <row r="78" spans="2:12" s="1" customFormat="1" ht="12" customHeight="1">
      <c r="B78" s="31"/>
      <c r="C78" s="26" t="s">
        <v>223</v>
      </c>
      <c r="I78" s="90"/>
      <c r="L78" s="31"/>
    </row>
    <row r="79" spans="2:12" s="1" customFormat="1" ht="16.5" customHeight="1">
      <c r="B79" s="31"/>
      <c r="E79" s="304" t="str">
        <f>E9</f>
        <v>SO 01-10-01 - Železniční svršek km 0,148 - km 5,590</v>
      </c>
      <c r="F79" s="303"/>
      <c r="G79" s="303"/>
      <c r="H79" s="303"/>
      <c r="I79" s="90"/>
      <c r="L79" s="31"/>
    </row>
    <row r="80" spans="2:12" s="1" customFormat="1" ht="6.95" customHeight="1">
      <c r="B80" s="31"/>
      <c r="I80" s="90"/>
      <c r="L80" s="31"/>
    </row>
    <row r="81" spans="2:65" s="1" customFormat="1" ht="12" customHeight="1">
      <c r="B81" s="31"/>
      <c r="C81" s="26" t="s">
        <v>21</v>
      </c>
      <c r="F81" s="17" t="str">
        <f>F12</f>
        <v xml:space="preserve"> </v>
      </c>
      <c r="I81" s="91" t="s">
        <v>23</v>
      </c>
      <c r="J81" s="46" t="str">
        <f>IF(J12="","",J12)</f>
        <v>11. 2. 2019</v>
      </c>
      <c r="L81" s="31"/>
    </row>
    <row r="82" spans="2:65" s="1" customFormat="1" ht="6.95" customHeight="1">
      <c r="B82" s="31"/>
      <c r="I82" s="90"/>
      <c r="L82" s="31"/>
    </row>
    <row r="83" spans="2:65" s="1" customFormat="1" ht="13.7" customHeight="1">
      <c r="B83" s="31"/>
      <c r="C83" s="26" t="s">
        <v>25</v>
      </c>
      <c r="F83" s="17" t="str">
        <f>E15</f>
        <v>Správa Železniční dopravní cesty, státní organizace</v>
      </c>
      <c r="I83" s="91" t="s">
        <v>32</v>
      </c>
      <c r="J83" s="29" t="str">
        <f>E21</f>
        <v>Prodin a.s.</v>
      </c>
      <c r="L83" s="31"/>
    </row>
    <row r="84" spans="2:65" s="1" customFormat="1" ht="13.7" customHeight="1">
      <c r="B84" s="31"/>
      <c r="C84" s="26" t="s">
        <v>30</v>
      </c>
      <c r="F84" s="17">
        <f>IF(E18="","",E18)</f>
        <v>0</v>
      </c>
      <c r="I84" s="91" t="s">
        <v>37</v>
      </c>
      <c r="J84" s="29" t="str">
        <f>E24</f>
        <v>Prodin a.s.</v>
      </c>
      <c r="L84" s="31"/>
    </row>
    <row r="85" spans="2:65" s="1" customFormat="1" ht="10.35" customHeight="1">
      <c r="B85" s="31"/>
      <c r="I85" s="90"/>
      <c r="L85" s="31"/>
    </row>
    <row r="86" spans="2:65" s="10" customFormat="1" ht="29.25" customHeight="1">
      <c r="B86" s="123"/>
      <c r="C86" s="124" t="s">
        <v>234</v>
      </c>
      <c r="D86" s="125" t="s">
        <v>58</v>
      </c>
      <c r="E86" s="125" t="s">
        <v>54</v>
      </c>
      <c r="F86" s="125" t="s">
        <v>55</v>
      </c>
      <c r="G86" s="125" t="s">
        <v>235</v>
      </c>
      <c r="H86" s="125" t="s">
        <v>236</v>
      </c>
      <c r="I86" s="126" t="s">
        <v>237</v>
      </c>
      <c r="J86" s="125" t="s">
        <v>228</v>
      </c>
      <c r="K86" s="127" t="s">
        <v>238</v>
      </c>
      <c r="L86" s="123"/>
      <c r="M86" s="52" t="s">
        <v>19</v>
      </c>
      <c r="N86" s="53" t="s">
        <v>43</v>
      </c>
      <c r="O86" s="53" t="s">
        <v>239</v>
      </c>
      <c r="P86" s="53" t="s">
        <v>240</v>
      </c>
      <c r="Q86" s="53" t="s">
        <v>241</v>
      </c>
      <c r="R86" s="53" t="s">
        <v>242</v>
      </c>
      <c r="S86" s="53" t="s">
        <v>243</v>
      </c>
      <c r="T86" s="54" t="s">
        <v>244</v>
      </c>
    </row>
    <row r="87" spans="2:65" s="1" customFormat="1" ht="22.9" customHeight="1">
      <c r="B87" s="31"/>
      <c r="C87" s="57" t="s">
        <v>245</v>
      </c>
      <c r="I87" s="90"/>
      <c r="J87" s="128">
        <f>BK87</f>
        <v>12524400</v>
      </c>
      <c r="L87" s="31"/>
      <c r="M87" s="55"/>
      <c r="N87" s="47"/>
      <c r="O87" s="47"/>
      <c r="P87" s="129">
        <f>P88</f>
        <v>0</v>
      </c>
      <c r="Q87" s="47"/>
      <c r="R87" s="129">
        <f>R88</f>
        <v>12853.616780000004</v>
      </c>
      <c r="S87" s="47"/>
      <c r="T87" s="130">
        <f>T88</f>
        <v>0</v>
      </c>
      <c r="AT87" s="17" t="s">
        <v>72</v>
      </c>
      <c r="AU87" s="17" t="s">
        <v>229</v>
      </c>
      <c r="BK87" s="131">
        <f>BK88</f>
        <v>12524400</v>
      </c>
    </row>
    <row r="88" spans="2:65" s="11" customFormat="1" ht="25.9" customHeight="1">
      <c r="B88" s="145"/>
      <c r="D88" s="146" t="s">
        <v>72</v>
      </c>
      <c r="E88" s="147" t="s">
        <v>424</v>
      </c>
      <c r="F88" s="147" t="s">
        <v>425</v>
      </c>
      <c r="I88" s="148"/>
      <c r="J88" s="149">
        <f>BK88</f>
        <v>12524400</v>
      </c>
      <c r="L88" s="145"/>
      <c r="M88" s="150"/>
      <c r="P88" s="151">
        <f>P89+P263+P269</f>
        <v>0</v>
      </c>
      <c r="R88" s="151">
        <f>R89+R263+R269</f>
        <v>12853.616780000004</v>
      </c>
      <c r="T88" s="152">
        <f>T89+T263+T269</f>
        <v>0</v>
      </c>
      <c r="AR88" s="146" t="s">
        <v>81</v>
      </c>
      <c r="AT88" s="153" t="s">
        <v>72</v>
      </c>
      <c r="AU88" s="153" t="s">
        <v>73</v>
      </c>
      <c r="AY88" s="146" t="s">
        <v>251</v>
      </c>
      <c r="BK88" s="154">
        <f>BK89+BK263+BK269</f>
        <v>12524400</v>
      </c>
    </row>
    <row r="89" spans="2:65" s="11" customFormat="1" ht="22.9" customHeight="1">
      <c r="B89" s="145"/>
      <c r="D89" s="146" t="s">
        <v>72</v>
      </c>
      <c r="E89" s="155" t="s">
        <v>426</v>
      </c>
      <c r="F89" s="155" t="s">
        <v>427</v>
      </c>
      <c r="I89" s="148"/>
      <c r="J89" s="156">
        <f>BK89</f>
        <v>12524400</v>
      </c>
      <c r="L89" s="145"/>
      <c r="M89" s="150"/>
      <c r="P89" s="151">
        <f>P90+P225</f>
        <v>0</v>
      </c>
      <c r="R89" s="151">
        <f>R90+R225</f>
        <v>12853.616780000004</v>
      </c>
      <c r="T89" s="152">
        <f>T90+T225</f>
        <v>0</v>
      </c>
      <c r="AR89" s="146" t="s">
        <v>81</v>
      </c>
      <c r="AT89" s="153" t="s">
        <v>72</v>
      </c>
      <c r="AU89" s="153" t="s">
        <v>81</v>
      </c>
      <c r="AY89" s="146" t="s">
        <v>251</v>
      </c>
      <c r="BK89" s="154">
        <f>BK90+BK225</f>
        <v>12524400</v>
      </c>
    </row>
    <row r="90" spans="2:65" s="11" customFormat="1" ht="20.85" customHeight="1">
      <c r="B90" s="145"/>
      <c r="D90" s="146" t="s">
        <v>72</v>
      </c>
      <c r="E90" s="155" t="s">
        <v>267</v>
      </c>
      <c r="F90" s="155" t="s">
        <v>428</v>
      </c>
      <c r="I90" s="148"/>
      <c r="J90" s="156">
        <f>BK90</f>
        <v>12524400</v>
      </c>
      <c r="L90" s="145"/>
      <c r="M90" s="150"/>
      <c r="P90" s="151">
        <f>SUM(P91:P224)</f>
        <v>0</v>
      </c>
      <c r="R90" s="151">
        <f>SUM(R91:R224)</f>
        <v>12853.616780000004</v>
      </c>
      <c r="T90" s="152">
        <f>SUM(T91:T224)</f>
        <v>0</v>
      </c>
      <c r="AR90" s="146" t="s">
        <v>81</v>
      </c>
      <c r="AT90" s="153" t="s">
        <v>72</v>
      </c>
      <c r="AU90" s="153" t="s">
        <v>83</v>
      </c>
      <c r="AY90" s="146" t="s">
        <v>251</v>
      </c>
      <c r="BK90" s="154">
        <f>SUM(BK91:BK224)</f>
        <v>12524400</v>
      </c>
    </row>
    <row r="91" spans="2:65" s="1" customFormat="1" ht="22.5" customHeight="1">
      <c r="B91" s="31"/>
      <c r="C91" s="157" t="s">
        <v>81</v>
      </c>
      <c r="D91" s="157" t="s">
        <v>277</v>
      </c>
      <c r="E91" s="158" t="s">
        <v>429</v>
      </c>
      <c r="F91" s="159" t="s">
        <v>430</v>
      </c>
      <c r="G91" s="160" t="s">
        <v>431</v>
      </c>
      <c r="H91" s="161">
        <v>4353.6000000000004</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83</v>
      </c>
    </row>
    <row r="92" spans="2:65" s="1" customFormat="1" ht="29.25">
      <c r="B92" s="31"/>
      <c r="D92" s="171" t="s">
        <v>432</v>
      </c>
      <c r="F92" s="172" t="s">
        <v>433</v>
      </c>
      <c r="I92" s="90"/>
      <c r="L92" s="31"/>
      <c r="M92" s="173"/>
      <c r="T92" s="49"/>
      <c r="AT92" s="17" t="s">
        <v>432</v>
      </c>
      <c r="AU92" s="17" t="s">
        <v>257</v>
      </c>
    </row>
    <row r="93" spans="2:65" s="1" customFormat="1" ht="56.25" customHeight="1">
      <c r="B93" s="31"/>
      <c r="C93" s="157" t="s">
        <v>83</v>
      </c>
      <c r="D93" s="157" t="s">
        <v>277</v>
      </c>
      <c r="E93" s="158" t="s">
        <v>434</v>
      </c>
      <c r="F93" s="159" t="s">
        <v>435</v>
      </c>
      <c r="G93" s="160" t="s">
        <v>436</v>
      </c>
      <c r="H93" s="161">
        <v>118.25</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252</v>
      </c>
    </row>
    <row r="94" spans="2:65" s="1" customFormat="1" ht="48.75">
      <c r="B94" s="31"/>
      <c r="D94" s="171" t="s">
        <v>432</v>
      </c>
      <c r="F94" s="172" t="s">
        <v>437</v>
      </c>
      <c r="I94" s="90"/>
      <c r="L94" s="31"/>
      <c r="M94" s="173"/>
      <c r="T94" s="49"/>
      <c r="AT94" s="17" t="s">
        <v>432</v>
      </c>
      <c r="AU94" s="17" t="s">
        <v>257</v>
      </c>
    </row>
    <row r="95" spans="2:65" s="1" customFormat="1" ht="22.5" customHeight="1">
      <c r="B95" s="31"/>
      <c r="C95" s="157" t="s">
        <v>257</v>
      </c>
      <c r="D95" s="157" t="s">
        <v>277</v>
      </c>
      <c r="E95" s="158" t="s">
        <v>438</v>
      </c>
      <c r="F95" s="159" t="s">
        <v>439</v>
      </c>
      <c r="G95" s="160" t="s">
        <v>249</v>
      </c>
      <c r="H95" s="161">
        <v>361</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276</v>
      </c>
    </row>
    <row r="96" spans="2:65" s="1" customFormat="1" ht="19.5">
      <c r="B96" s="31"/>
      <c r="D96" s="171" t="s">
        <v>432</v>
      </c>
      <c r="F96" s="172" t="s">
        <v>440</v>
      </c>
      <c r="I96" s="90"/>
      <c r="L96" s="31"/>
      <c r="M96" s="173"/>
      <c r="T96" s="49"/>
      <c r="AT96" s="17" t="s">
        <v>432</v>
      </c>
      <c r="AU96" s="17" t="s">
        <v>257</v>
      </c>
    </row>
    <row r="97" spans="2:65" s="1" customFormat="1" ht="67.5" customHeight="1">
      <c r="B97" s="31"/>
      <c r="C97" s="157" t="s">
        <v>252</v>
      </c>
      <c r="D97" s="157" t="s">
        <v>277</v>
      </c>
      <c r="E97" s="158" t="s">
        <v>441</v>
      </c>
      <c r="F97" s="159" t="s">
        <v>442</v>
      </c>
      <c r="G97" s="160" t="s">
        <v>443</v>
      </c>
      <c r="H97" s="161">
        <v>4.7629999999999999</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250</v>
      </c>
    </row>
    <row r="98" spans="2:65" s="1" customFormat="1" ht="68.25">
      <c r="B98" s="31"/>
      <c r="D98" s="171" t="s">
        <v>432</v>
      </c>
      <c r="F98" s="172" t="s">
        <v>444</v>
      </c>
      <c r="I98" s="90"/>
      <c r="L98" s="31"/>
      <c r="M98" s="173"/>
      <c r="T98" s="49"/>
      <c r="AT98" s="17" t="s">
        <v>432</v>
      </c>
      <c r="AU98" s="17" t="s">
        <v>257</v>
      </c>
    </row>
    <row r="99" spans="2:65" s="1" customFormat="1" ht="33.75" customHeight="1">
      <c r="B99" s="31"/>
      <c r="C99" s="157" t="s">
        <v>267</v>
      </c>
      <c r="D99" s="157" t="s">
        <v>277</v>
      </c>
      <c r="E99" s="158" t="s">
        <v>445</v>
      </c>
      <c r="F99" s="159" t="s">
        <v>446</v>
      </c>
      <c r="G99" s="160" t="s">
        <v>436</v>
      </c>
      <c r="H99" s="161">
        <v>6022.75</v>
      </c>
      <c r="I99" s="162"/>
      <c r="J99" s="163">
        <f>ROUND(I99*H99,2)</f>
        <v>0</v>
      </c>
      <c r="K99" s="159" t="s">
        <v>270</v>
      </c>
      <c r="L99" s="31"/>
      <c r="M99" s="164" t="s">
        <v>19</v>
      </c>
      <c r="N99" s="165" t="s">
        <v>44</v>
      </c>
      <c r="P99" s="142">
        <f>O99*H99</f>
        <v>0</v>
      </c>
      <c r="Q99" s="142">
        <v>0</v>
      </c>
      <c r="R99" s="142">
        <f>Q99*H99</f>
        <v>0</v>
      </c>
      <c r="S99" s="142">
        <v>0</v>
      </c>
      <c r="T99" s="143">
        <f>S99*H99</f>
        <v>0</v>
      </c>
      <c r="AR99" s="17" t="s">
        <v>252</v>
      </c>
      <c r="AT99" s="17" t="s">
        <v>277</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295</v>
      </c>
    </row>
    <row r="100" spans="2:65" s="1" customFormat="1" ht="39">
      <c r="B100" s="31"/>
      <c r="D100" s="171" t="s">
        <v>432</v>
      </c>
      <c r="F100" s="172" t="s">
        <v>447</v>
      </c>
      <c r="I100" s="90"/>
      <c r="L100" s="31"/>
      <c r="M100" s="173"/>
      <c r="T100" s="49"/>
      <c r="AT100" s="17" t="s">
        <v>432</v>
      </c>
      <c r="AU100" s="17" t="s">
        <v>257</v>
      </c>
    </row>
    <row r="101" spans="2:65" s="1" customFormat="1" ht="16.5" customHeight="1">
      <c r="B101" s="31"/>
      <c r="C101" s="132" t="s">
        <v>276</v>
      </c>
      <c r="D101" s="132" t="s">
        <v>246</v>
      </c>
      <c r="E101" s="133" t="s">
        <v>448</v>
      </c>
      <c r="F101" s="134" t="s">
        <v>449</v>
      </c>
      <c r="G101" s="135" t="s">
        <v>450</v>
      </c>
      <c r="H101" s="136">
        <v>12255.393</v>
      </c>
      <c r="I101" s="137"/>
      <c r="J101" s="138">
        <f>ROUND(I101*H101,2)</f>
        <v>0</v>
      </c>
      <c r="K101" s="134" t="s">
        <v>270</v>
      </c>
      <c r="L101" s="139"/>
      <c r="M101" s="140" t="s">
        <v>19</v>
      </c>
      <c r="N101" s="141" t="s">
        <v>44</v>
      </c>
      <c r="P101" s="142">
        <f>O101*H101</f>
        <v>0</v>
      </c>
      <c r="Q101" s="142">
        <v>1</v>
      </c>
      <c r="R101" s="142">
        <f>Q101*H101</f>
        <v>12255.393</v>
      </c>
      <c r="S101" s="142">
        <v>0</v>
      </c>
      <c r="T101" s="143">
        <f>S101*H101</f>
        <v>0</v>
      </c>
      <c r="AR101" s="17" t="s">
        <v>250</v>
      </c>
      <c r="AT101" s="17" t="s">
        <v>246</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303</v>
      </c>
    </row>
    <row r="102" spans="2:65" s="1" customFormat="1" ht="22.5" customHeight="1">
      <c r="B102" s="31"/>
      <c r="C102" s="157" t="s">
        <v>282</v>
      </c>
      <c r="D102" s="157" t="s">
        <v>277</v>
      </c>
      <c r="E102" s="158" t="s">
        <v>451</v>
      </c>
      <c r="F102" s="159" t="s">
        <v>452</v>
      </c>
      <c r="G102" s="160" t="s">
        <v>443</v>
      </c>
      <c r="H102" s="161">
        <v>4.7629999999999999</v>
      </c>
      <c r="I102" s="162"/>
      <c r="J102" s="163">
        <f>ROUND(I102*H102,2)</f>
        <v>0</v>
      </c>
      <c r="K102" s="159" t="s">
        <v>270</v>
      </c>
      <c r="L102" s="31"/>
      <c r="M102" s="164" t="s">
        <v>19</v>
      </c>
      <c r="N102" s="165" t="s">
        <v>44</v>
      </c>
      <c r="P102" s="142">
        <f>O102*H102</f>
        <v>0</v>
      </c>
      <c r="Q102" s="142">
        <v>0</v>
      </c>
      <c r="R102" s="142">
        <f>Q102*H102</f>
        <v>0</v>
      </c>
      <c r="S102" s="142">
        <v>0</v>
      </c>
      <c r="T102" s="143">
        <f>S102*H102</f>
        <v>0</v>
      </c>
      <c r="AR102" s="17" t="s">
        <v>252</v>
      </c>
      <c r="AT102" s="17" t="s">
        <v>277</v>
      </c>
      <c r="AU102" s="17" t="s">
        <v>257</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311</v>
      </c>
    </row>
    <row r="103" spans="2:65" s="1" customFormat="1" ht="29.25">
      <c r="B103" s="31"/>
      <c r="D103" s="171" t="s">
        <v>432</v>
      </c>
      <c r="F103" s="172" t="s">
        <v>453</v>
      </c>
      <c r="I103" s="90"/>
      <c r="L103" s="31"/>
      <c r="M103" s="173"/>
      <c r="T103" s="49"/>
      <c r="AT103" s="17" t="s">
        <v>432</v>
      </c>
      <c r="AU103" s="17" t="s">
        <v>257</v>
      </c>
    </row>
    <row r="104" spans="2:65" s="1" customFormat="1" ht="19.5">
      <c r="B104" s="31"/>
      <c r="D104" s="171" t="s">
        <v>454</v>
      </c>
      <c r="F104" s="172" t="s">
        <v>455</v>
      </c>
      <c r="I104" s="90"/>
      <c r="L104" s="31"/>
      <c r="M104" s="173"/>
      <c r="T104" s="49"/>
      <c r="AT104" s="17" t="s">
        <v>454</v>
      </c>
      <c r="AU104" s="17" t="s">
        <v>257</v>
      </c>
    </row>
    <row r="105" spans="2:65" s="1" customFormat="1" ht="22.5" customHeight="1">
      <c r="B105" s="31"/>
      <c r="C105" s="157" t="s">
        <v>250</v>
      </c>
      <c r="D105" s="157" t="s">
        <v>277</v>
      </c>
      <c r="E105" s="158" t="s">
        <v>456</v>
      </c>
      <c r="F105" s="159" t="s">
        <v>457</v>
      </c>
      <c r="G105" s="160" t="s">
        <v>265</v>
      </c>
      <c r="H105" s="161">
        <v>17</v>
      </c>
      <c r="I105" s="162"/>
      <c r="J105" s="163">
        <f>ROUND(I105*H105,2)</f>
        <v>0</v>
      </c>
      <c r="K105" s="159" t="s">
        <v>270</v>
      </c>
      <c r="L105" s="31"/>
      <c r="M105" s="164" t="s">
        <v>19</v>
      </c>
      <c r="N105" s="165" t="s">
        <v>44</v>
      </c>
      <c r="P105" s="142">
        <f>O105*H105</f>
        <v>0</v>
      </c>
      <c r="Q105" s="142">
        <v>0</v>
      </c>
      <c r="R105" s="142">
        <f>Q105*H105</f>
        <v>0</v>
      </c>
      <c r="S105" s="142">
        <v>0</v>
      </c>
      <c r="T105" s="143">
        <f>S105*H105</f>
        <v>0</v>
      </c>
      <c r="AR105" s="17" t="s">
        <v>252</v>
      </c>
      <c r="AT105" s="17" t="s">
        <v>277</v>
      </c>
      <c r="AU105" s="17" t="s">
        <v>257</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318</v>
      </c>
    </row>
    <row r="106" spans="2:65" s="1" customFormat="1" ht="19.5">
      <c r="B106" s="31"/>
      <c r="D106" s="171" t="s">
        <v>432</v>
      </c>
      <c r="F106" s="172" t="s">
        <v>458</v>
      </c>
      <c r="I106" s="90"/>
      <c r="L106" s="31"/>
      <c r="M106" s="173"/>
      <c r="T106" s="49"/>
      <c r="AT106" s="17" t="s">
        <v>432</v>
      </c>
      <c r="AU106" s="17" t="s">
        <v>257</v>
      </c>
    </row>
    <row r="107" spans="2:65" s="1" customFormat="1" ht="33.75" customHeight="1">
      <c r="B107" s="31"/>
      <c r="C107" s="157" t="s">
        <v>291</v>
      </c>
      <c r="D107" s="157" t="s">
        <v>277</v>
      </c>
      <c r="E107" s="158" t="s">
        <v>459</v>
      </c>
      <c r="F107" s="159" t="s">
        <v>460</v>
      </c>
      <c r="G107" s="160" t="s">
        <v>265</v>
      </c>
      <c r="H107" s="161">
        <v>388</v>
      </c>
      <c r="I107" s="162"/>
      <c r="J107" s="163">
        <f>ROUND(I107*H107,2)</f>
        <v>0</v>
      </c>
      <c r="K107" s="159" t="s">
        <v>270</v>
      </c>
      <c r="L107" s="31"/>
      <c r="M107" s="164" t="s">
        <v>19</v>
      </c>
      <c r="N107" s="165" t="s">
        <v>44</v>
      </c>
      <c r="P107" s="142">
        <f>O107*H107</f>
        <v>0</v>
      </c>
      <c r="Q107" s="142">
        <v>0</v>
      </c>
      <c r="R107" s="142">
        <f>Q107*H107</f>
        <v>0</v>
      </c>
      <c r="S107" s="142">
        <v>0</v>
      </c>
      <c r="T107" s="143">
        <f>S107*H107</f>
        <v>0</v>
      </c>
      <c r="AR107" s="17" t="s">
        <v>252</v>
      </c>
      <c r="AT107" s="17" t="s">
        <v>277</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326</v>
      </c>
    </row>
    <row r="108" spans="2:65" s="1" customFormat="1" ht="39">
      <c r="B108" s="31"/>
      <c r="D108" s="171" t="s">
        <v>432</v>
      </c>
      <c r="F108" s="172" t="s">
        <v>461</v>
      </c>
      <c r="I108" s="90"/>
      <c r="L108" s="31"/>
      <c r="M108" s="173"/>
      <c r="T108" s="49"/>
      <c r="AT108" s="17" t="s">
        <v>432</v>
      </c>
      <c r="AU108" s="17" t="s">
        <v>257</v>
      </c>
    </row>
    <row r="109" spans="2:65" s="1" customFormat="1" ht="33.75" customHeight="1">
      <c r="B109" s="31"/>
      <c r="C109" s="157" t="s">
        <v>295</v>
      </c>
      <c r="D109" s="157" t="s">
        <v>277</v>
      </c>
      <c r="E109" s="158" t="s">
        <v>462</v>
      </c>
      <c r="F109" s="159" t="s">
        <v>463</v>
      </c>
      <c r="G109" s="160" t="s">
        <v>443</v>
      </c>
      <c r="H109" s="161">
        <v>6.3E-2</v>
      </c>
      <c r="I109" s="162"/>
      <c r="J109" s="163">
        <f>ROUND(I109*H109,2)</f>
        <v>0</v>
      </c>
      <c r="K109" s="159" t="s">
        <v>270</v>
      </c>
      <c r="L109" s="31"/>
      <c r="M109" s="164" t="s">
        <v>19</v>
      </c>
      <c r="N109" s="165" t="s">
        <v>44</v>
      </c>
      <c r="P109" s="142">
        <f>O109*H109</f>
        <v>0</v>
      </c>
      <c r="Q109" s="142">
        <v>0</v>
      </c>
      <c r="R109" s="142">
        <f>Q109*H109</f>
        <v>0</v>
      </c>
      <c r="S109" s="142">
        <v>0</v>
      </c>
      <c r="T109" s="143">
        <f>S109*H109</f>
        <v>0</v>
      </c>
      <c r="AR109" s="17" t="s">
        <v>252</v>
      </c>
      <c r="AT109" s="17" t="s">
        <v>277</v>
      </c>
      <c r="AU109" s="17" t="s">
        <v>257</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334</v>
      </c>
    </row>
    <row r="110" spans="2:65" s="1" customFormat="1" ht="29.25">
      <c r="B110" s="31"/>
      <c r="D110" s="171" t="s">
        <v>432</v>
      </c>
      <c r="F110" s="172" t="s">
        <v>464</v>
      </c>
      <c r="I110" s="90"/>
      <c r="L110" s="31"/>
      <c r="M110" s="173"/>
      <c r="T110" s="49"/>
      <c r="AT110" s="17" t="s">
        <v>432</v>
      </c>
      <c r="AU110" s="17" t="s">
        <v>257</v>
      </c>
    </row>
    <row r="111" spans="2:65" s="1" customFormat="1" ht="16.5" customHeight="1">
      <c r="B111" s="31"/>
      <c r="C111" s="132" t="s">
        <v>299</v>
      </c>
      <c r="D111" s="174" t="s">
        <v>246</v>
      </c>
      <c r="E111" s="133" t="s">
        <v>465</v>
      </c>
      <c r="F111" s="134" t="s">
        <v>466</v>
      </c>
      <c r="G111" s="135" t="s">
        <v>249</v>
      </c>
      <c r="H111" s="136">
        <v>126</v>
      </c>
      <c r="I111" s="284">
        <v>0</v>
      </c>
      <c r="J111" s="138">
        <f>ROUND(I111*H111,2)</f>
        <v>0</v>
      </c>
      <c r="K111" s="134" t="s">
        <v>270</v>
      </c>
      <c r="L111" s="139"/>
      <c r="M111" s="140" t="s">
        <v>19</v>
      </c>
      <c r="N111" s="141" t="s">
        <v>44</v>
      </c>
      <c r="P111" s="142">
        <f>O111*H111</f>
        <v>0</v>
      </c>
      <c r="Q111" s="142">
        <v>0</v>
      </c>
      <c r="R111" s="142">
        <f>Q111*H111</f>
        <v>0</v>
      </c>
      <c r="S111" s="142">
        <v>0</v>
      </c>
      <c r="T111" s="143">
        <f>S111*H111</f>
        <v>0</v>
      </c>
      <c r="AR111" s="17" t="s">
        <v>250</v>
      </c>
      <c r="AT111" s="17" t="s">
        <v>246</v>
      </c>
      <c r="AU111" s="17" t="s">
        <v>257</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341</v>
      </c>
    </row>
    <row r="112" spans="2:65" s="1" customFormat="1" ht="19.5">
      <c r="B112" s="31"/>
      <c r="D112" s="171" t="s">
        <v>454</v>
      </c>
      <c r="F112" s="172" t="s">
        <v>467</v>
      </c>
      <c r="I112" s="90"/>
      <c r="L112" s="31"/>
      <c r="M112" s="173"/>
      <c r="T112" s="49"/>
      <c r="AT112" s="17" t="s">
        <v>454</v>
      </c>
      <c r="AU112" s="17" t="s">
        <v>257</v>
      </c>
    </row>
    <row r="113" spans="2:65" s="1" customFormat="1" ht="16.5" customHeight="1">
      <c r="B113" s="31"/>
      <c r="C113" s="132" t="s">
        <v>303</v>
      </c>
      <c r="D113" s="174" t="s">
        <v>246</v>
      </c>
      <c r="E113" s="133" t="s">
        <v>468</v>
      </c>
      <c r="F113" s="134" t="s">
        <v>469</v>
      </c>
      <c r="G113" s="135" t="s">
        <v>265</v>
      </c>
      <c r="H113" s="136">
        <v>96</v>
      </c>
      <c r="I113" s="284">
        <v>0</v>
      </c>
      <c r="J113" s="138">
        <f>ROUND(I113*H113,2)</f>
        <v>0</v>
      </c>
      <c r="K113" s="134" t="s">
        <v>270</v>
      </c>
      <c r="L113" s="139"/>
      <c r="M113" s="140" t="s">
        <v>19</v>
      </c>
      <c r="N113" s="141" t="s">
        <v>44</v>
      </c>
      <c r="P113" s="142">
        <f>O113*H113</f>
        <v>0</v>
      </c>
      <c r="Q113" s="142">
        <v>0</v>
      </c>
      <c r="R113" s="142">
        <f>Q113*H113</f>
        <v>0</v>
      </c>
      <c r="S113" s="142">
        <v>0</v>
      </c>
      <c r="T113" s="143">
        <f>S113*H113</f>
        <v>0</v>
      </c>
      <c r="AR113" s="17" t="s">
        <v>250</v>
      </c>
      <c r="AT113" s="17" t="s">
        <v>246</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349</v>
      </c>
    </row>
    <row r="114" spans="2:65" s="1" customFormat="1" ht="19.5">
      <c r="B114" s="31"/>
      <c r="D114" s="171" t="s">
        <v>454</v>
      </c>
      <c r="F114" s="172" t="s">
        <v>467</v>
      </c>
      <c r="I114" s="90"/>
      <c r="L114" s="31"/>
      <c r="M114" s="173"/>
      <c r="T114" s="49"/>
      <c r="AT114" s="17" t="s">
        <v>454</v>
      </c>
      <c r="AU114" s="17" t="s">
        <v>257</v>
      </c>
    </row>
    <row r="115" spans="2:65" s="1" customFormat="1" ht="16.5" customHeight="1">
      <c r="B115" s="31"/>
      <c r="C115" s="132" t="s">
        <v>307</v>
      </c>
      <c r="D115" s="174" t="s">
        <v>246</v>
      </c>
      <c r="E115" s="133" t="s">
        <v>470</v>
      </c>
      <c r="F115" s="134" t="s">
        <v>471</v>
      </c>
      <c r="G115" s="135" t="s">
        <v>265</v>
      </c>
      <c r="H115" s="136">
        <v>348</v>
      </c>
      <c r="I115" s="284">
        <v>0</v>
      </c>
      <c r="J115" s="138">
        <f>ROUND(I115*H115,2)</f>
        <v>0</v>
      </c>
      <c r="K115" s="134" t="s">
        <v>270</v>
      </c>
      <c r="L115" s="139"/>
      <c r="M115" s="140" t="s">
        <v>19</v>
      </c>
      <c r="N115" s="141" t="s">
        <v>44</v>
      </c>
      <c r="P115" s="142">
        <f>O115*H115</f>
        <v>0</v>
      </c>
      <c r="Q115" s="142">
        <v>1.1100000000000001E-3</v>
      </c>
      <c r="R115" s="142">
        <f>Q115*H115</f>
        <v>0.38628000000000001</v>
      </c>
      <c r="S115" s="142">
        <v>0</v>
      </c>
      <c r="T115" s="143">
        <f>S115*H115</f>
        <v>0</v>
      </c>
      <c r="AR115" s="17" t="s">
        <v>250</v>
      </c>
      <c r="AT115" s="17" t="s">
        <v>246</v>
      </c>
      <c r="AU115" s="17" t="s">
        <v>257</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357</v>
      </c>
    </row>
    <row r="116" spans="2:65" s="1" customFormat="1" ht="19.5">
      <c r="B116" s="31"/>
      <c r="D116" s="171" t="s">
        <v>454</v>
      </c>
      <c r="F116" s="172" t="s">
        <v>472</v>
      </c>
      <c r="I116" s="90"/>
      <c r="L116" s="31"/>
      <c r="M116" s="173"/>
      <c r="T116" s="49"/>
      <c r="AT116" s="17" t="s">
        <v>454</v>
      </c>
      <c r="AU116" s="17" t="s">
        <v>257</v>
      </c>
    </row>
    <row r="117" spans="2:65" s="1" customFormat="1" ht="16.5" customHeight="1">
      <c r="B117" s="31"/>
      <c r="C117" s="132" t="s">
        <v>311</v>
      </c>
      <c r="D117" s="174" t="s">
        <v>246</v>
      </c>
      <c r="E117" s="133" t="s">
        <v>473</v>
      </c>
      <c r="F117" s="134" t="s">
        <v>474</v>
      </c>
      <c r="G117" s="135" t="s">
        <v>265</v>
      </c>
      <c r="H117" s="136">
        <v>36</v>
      </c>
      <c r="I117" s="284">
        <v>0</v>
      </c>
      <c r="J117" s="138">
        <f>ROUND(I117*H117,2)</f>
        <v>0</v>
      </c>
      <c r="K117" s="134" t="s">
        <v>270</v>
      </c>
      <c r="L117" s="139"/>
      <c r="M117" s="140" t="s">
        <v>19</v>
      </c>
      <c r="N117" s="141" t="s">
        <v>44</v>
      </c>
      <c r="P117" s="142">
        <f>O117*H117</f>
        <v>0</v>
      </c>
      <c r="Q117" s="142">
        <v>1.1100000000000001E-3</v>
      </c>
      <c r="R117" s="142">
        <f>Q117*H117</f>
        <v>3.9960000000000002E-2</v>
      </c>
      <c r="S117" s="142">
        <v>0</v>
      </c>
      <c r="T117" s="143">
        <f>S117*H117</f>
        <v>0</v>
      </c>
      <c r="AR117" s="17" t="s">
        <v>250</v>
      </c>
      <c r="AT117" s="17" t="s">
        <v>246</v>
      </c>
      <c r="AU117" s="17" t="s">
        <v>257</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365</v>
      </c>
    </row>
    <row r="118" spans="2:65" s="1" customFormat="1" ht="19.5">
      <c r="B118" s="31"/>
      <c r="D118" s="171" t="s">
        <v>454</v>
      </c>
      <c r="F118" s="172" t="s">
        <v>472</v>
      </c>
      <c r="I118" s="90"/>
      <c r="L118" s="31"/>
      <c r="M118" s="173"/>
      <c r="T118" s="49"/>
      <c r="AT118" s="17" t="s">
        <v>454</v>
      </c>
      <c r="AU118" s="17" t="s">
        <v>257</v>
      </c>
    </row>
    <row r="119" spans="2:65" s="1" customFormat="1" ht="16.5" customHeight="1">
      <c r="B119" s="31"/>
      <c r="C119" s="132" t="s">
        <v>8</v>
      </c>
      <c r="D119" s="174" t="s">
        <v>246</v>
      </c>
      <c r="E119" s="133" t="s">
        <v>475</v>
      </c>
      <c r="F119" s="134" t="s">
        <v>476</v>
      </c>
      <c r="G119" s="135" t="s">
        <v>265</v>
      </c>
      <c r="H119" s="136">
        <v>192</v>
      </c>
      <c r="I119" s="284">
        <v>0</v>
      </c>
      <c r="J119" s="138">
        <f>ROUND(I119*H119,2)</f>
        <v>0</v>
      </c>
      <c r="K119" s="134" t="s">
        <v>270</v>
      </c>
      <c r="L119" s="139"/>
      <c r="M119" s="140" t="s">
        <v>19</v>
      </c>
      <c r="N119" s="141" t="s">
        <v>44</v>
      </c>
      <c r="P119" s="142">
        <f>O119*H119</f>
        <v>0</v>
      </c>
      <c r="Q119" s="142">
        <v>1.8000000000000001E-4</v>
      </c>
      <c r="R119" s="142">
        <f>Q119*H119</f>
        <v>3.456E-2</v>
      </c>
      <c r="S119" s="142">
        <v>0</v>
      </c>
      <c r="T119" s="143">
        <f>S119*H119</f>
        <v>0</v>
      </c>
      <c r="AR119" s="17" t="s">
        <v>250</v>
      </c>
      <c r="AT119" s="17" t="s">
        <v>246</v>
      </c>
      <c r="AU119" s="17" t="s">
        <v>257</v>
      </c>
      <c r="AY119" s="17" t="s">
        <v>251</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252</v>
      </c>
      <c r="BM119" s="17" t="s">
        <v>373</v>
      </c>
    </row>
    <row r="120" spans="2:65" s="1" customFormat="1" ht="19.5">
      <c r="B120" s="31"/>
      <c r="D120" s="171" t="s">
        <v>454</v>
      </c>
      <c r="F120" s="172" t="s">
        <v>472</v>
      </c>
      <c r="I120" s="90"/>
      <c r="L120" s="31"/>
      <c r="M120" s="173"/>
      <c r="T120" s="49"/>
      <c r="AT120" s="17" t="s">
        <v>454</v>
      </c>
      <c r="AU120" s="17" t="s">
        <v>257</v>
      </c>
    </row>
    <row r="121" spans="2:65" s="1" customFormat="1" ht="33.75" customHeight="1">
      <c r="B121" s="31"/>
      <c r="C121" s="157" t="s">
        <v>318</v>
      </c>
      <c r="D121" s="157" t="s">
        <v>277</v>
      </c>
      <c r="E121" s="158" t="s">
        <v>477</v>
      </c>
      <c r="F121" s="159" t="s">
        <v>478</v>
      </c>
      <c r="G121" s="160" t="s">
        <v>443</v>
      </c>
      <c r="H121" s="161">
        <v>1E-3</v>
      </c>
      <c r="I121" s="162"/>
      <c r="J121" s="163">
        <f>ROUND(I121*H121,2)</f>
        <v>0</v>
      </c>
      <c r="K121" s="159" t="s">
        <v>270</v>
      </c>
      <c r="L121" s="31"/>
      <c r="M121" s="164" t="s">
        <v>19</v>
      </c>
      <c r="N121" s="165" t="s">
        <v>44</v>
      </c>
      <c r="P121" s="142">
        <f>O121*H121</f>
        <v>0</v>
      </c>
      <c r="Q121" s="142">
        <v>0</v>
      </c>
      <c r="R121" s="142">
        <f>Q121*H121</f>
        <v>0</v>
      </c>
      <c r="S121" s="142">
        <v>0</v>
      </c>
      <c r="T121" s="143">
        <f>S121*H121</f>
        <v>0</v>
      </c>
      <c r="AR121" s="17" t="s">
        <v>252</v>
      </c>
      <c r="AT121" s="17" t="s">
        <v>277</v>
      </c>
      <c r="AU121" s="17" t="s">
        <v>257</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381</v>
      </c>
    </row>
    <row r="122" spans="2:65" s="1" customFormat="1" ht="29.25">
      <c r="B122" s="31"/>
      <c r="D122" s="171" t="s">
        <v>432</v>
      </c>
      <c r="F122" s="172" t="s">
        <v>479</v>
      </c>
      <c r="I122" s="90"/>
      <c r="L122" s="31"/>
      <c r="M122" s="173"/>
      <c r="T122" s="49"/>
      <c r="AT122" s="17" t="s">
        <v>432</v>
      </c>
      <c r="AU122" s="17" t="s">
        <v>257</v>
      </c>
    </row>
    <row r="123" spans="2:65" s="1" customFormat="1" ht="16.5" customHeight="1">
      <c r="B123" s="31"/>
      <c r="C123" s="132" t="s">
        <v>322</v>
      </c>
      <c r="D123" s="174" t="s">
        <v>246</v>
      </c>
      <c r="E123" s="133" t="s">
        <v>465</v>
      </c>
      <c r="F123" s="134" t="s">
        <v>466</v>
      </c>
      <c r="G123" s="135" t="s">
        <v>249</v>
      </c>
      <c r="H123" s="136">
        <v>4</v>
      </c>
      <c r="I123" s="284">
        <v>0</v>
      </c>
      <c r="J123" s="138">
        <f>ROUND(I123*H123,2)</f>
        <v>0</v>
      </c>
      <c r="K123" s="134" t="s">
        <v>270</v>
      </c>
      <c r="L123" s="139"/>
      <c r="M123" s="140" t="s">
        <v>19</v>
      </c>
      <c r="N123" s="141" t="s">
        <v>44</v>
      </c>
      <c r="P123" s="142">
        <f>O123*H123</f>
        <v>0</v>
      </c>
      <c r="Q123" s="142">
        <v>0</v>
      </c>
      <c r="R123" s="142">
        <f>Q123*H123</f>
        <v>0</v>
      </c>
      <c r="S123" s="142">
        <v>0</v>
      </c>
      <c r="T123" s="143">
        <f>S123*H123</f>
        <v>0</v>
      </c>
      <c r="AR123" s="17" t="s">
        <v>250</v>
      </c>
      <c r="AT123" s="17" t="s">
        <v>246</v>
      </c>
      <c r="AU123" s="17" t="s">
        <v>257</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390</v>
      </c>
    </row>
    <row r="124" spans="2:65" s="1" customFormat="1" ht="19.5">
      <c r="B124" s="31"/>
      <c r="D124" s="171" t="s">
        <v>454</v>
      </c>
      <c r="F124" s="172" t="s">
        <v>467</v>
      </c>
      <c r="I124" s="90"/>
      <c r="L124" s="31"/>
      <c r="M124" s="173"/>
      <c r="T124" s="49"/>
      <c r="AT124" s="17" t="s">
        <v>454</v>
      </c>
      <c r="AU124" s="17" t="s">
        <v>257</v>
      </c>
    </row>
    <row r="125" spans="2:65" s="1" customFormat="1" ht="16.5" customHeight="1">
      <c r="B125" s="31"/>
      <c r="C125" s="132" t="s">
        <v>326</v>
      </c>
      <c r="D125" s="132" t="s">
        <v>246</v>
      </c>
      <c r="E125" s="133" t="s">
        <v>480</v>
      </c>
      <c r="F125" s="134" t="s">
        <v>481</v>
      </c>
      <c r="G125" s="135" t="s">
        <v>265</v>
      </c>
      <c r="H125" s="136">
        <v>2</v>
      </c>
      <c r="I125" s="137"/>
      <c r="J125" s="138">
        <f>ROUND(I125*H125,2)</f>
        <v>0</v>
      </c>
      <c r="K125" s="134" t="s">
        <v>270</v>
      </c>
      <c r="L125" s="139"/>
      <c r="M125" s="140" t="s">
        <v>19</v>
      </c>
      <c r="N125" s="141" t="s">
        <v>44</v>
      </c>
      <c r="P125" s="142">
        <f>O125*H125</f>
        <v>0</v>
      </c>
      <c r="Q125" s="142">
        <v>0.28306999999999999</v>
      </c>
      <c r="R125" s="142">
        <f>Q125*H125</f>
        <v>0.56613999999999998</v>
      </c>
      <c r="S125" s="142">
        <v>0</v>
      </c>
      <c r="T125" s="143">
        <f>S125*H125</f>
        <v>0</v>
      </c>
      <c r="AR125" s="17" t="s">
        <v>250</v>
      </c>
      <c r="AT125" s="17" t="s">
        <v>246</v>
      </c>
      <c r="AU125" s="17" t="s">
        <v>257</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398</v>
      </c>
    </row>
    <row r="126" spans="2:65" s="1" customFormat="1" ht="16.5" customHeight="1">
      <c r="B126" s="31"/>
      <c r="C126" s="132" t="s">
        <v>330</v>
      </c>
      <c r="D126" s="174" t="s">
        <v>246</v>
      </c>
      <c r="E126" s="133" t="s">
        <v>470</v>
      </c>
      <c r="F126" s="134" t="s">
        <v>471</v>
      </c>
      <c r="G126" s="135" t="s">
        <v>265</v>
      </c>
      <c r="H126" s="136">
        <v>8</v>
      </c>
      <c r="I126" s="284">
        <v>0</v>
      </c>
      <c r="J126" s="138">
        <f>ROUND(I126*H126,2)</f>
        <v>0</v>
      </c>
      <c r="K126" s="134" t="s">
        <v>270</v>
      </c>
      <c r="L126" s="139"/>
      <c r="M126" s="140" t="s">
        <v>19</v>
      </c>
      <c r="N126" s="141" t="s">
        <v>44</v>
      </c>
      <c r="P126" s="142">
        <f>O126*H126</f>
        <v>0</v>
      </c>
      <c r="Q126" s="142">
        <v>1.1100000000000001E-3</v>
      </c>
      <c r="R126" s="142">
        <f>Q126*H126</f>
        <v>8.8800000000000007E-3</v>
      </c>
      <c r="S126" s="142">
        <v>0</v>
      </c>
      <c r="T126" s="143">
        <f>S126*H126</f>
        <v>0</v>
      </c>
      <c r="AR126" s="17" t="s">
        <v>250</v>
      </c>
      <c r="AT126" s="17" t="s">
        <v>246</v>
      </c>
      <c r="AU126" s="17" t="s">
        <v>257</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406</v>
      </c>
    </row>
    <row r="127" spans="2:65" s="1" customFormat="1" ht="19.5">
      <c r="B127" s="31"/>
      <c r="D127" s="171" t="s">
        <v>454</v>
      </c>
      <c r="F127" s="172" t="s">
        <v>472</v>
      </c>
      <c r="I127" s="90"/>
      <c r="L127" s="31"/>
      <c r="M127" s="173"/>
      <c r="T127" s="49"/>
      <c r="AT127" s="17" t="s">
        <v>454</v>
      </c>
      <c r="AU127" s="17" t="s">
        <v>257</v>
      </c>
    </row>
    <row r="128" spans="2:65" s="1" customFormat="1" ht="16.5" customHeight="1">
      <c r="B128" s="31"/>
      <c r="C128" s="132" t="s">
        <v>334</v>
      </c>
      <c r="D128" s="174" t="s">
        <v>246</v>
      </c>
      <c r="E128" s="133" t="s">
        <v>475</v>
      </c>
      <c r="F128" s="134" t="s">
        <v>476</v>
      </c>
      <c r="G128" s="135" t="s">
        <v>265</v>
      </c>
      <c r="H128" s="136">
        <v>4</v>
      </c>
      <c r="I128" s="284">
        <v>0</v>
      </c>
      <c r="J128" s="138">
        <f>ROUND(I128*H128,2)</f>
        <v>0</v>
      </c>
      <c r="K128" s="134" t="s">
        <v>270</v>
      </c>
      <c r="L128" s="139"/>
      <c r="M128" s="140" t="s">
        <v>19</v>
      </c>
      <c r="N128" s="141" t="s">
        <v>44</v>
      </c>
      <c r="P128" s="142">
        <f>O128*H128</f>
        <v>0</v>
      </c>
      <c r="Q128" s="142">
        <v>1.8000000000000001E-4</v>
      </c>
      <c r="R128" s="142">
        <f>Q128*H128</f>
        <v>7.2000000000000005E-4</v>
      </c>
      <c r="S128" s="142">
        <v>0</v>
      </c>
      <c r="T128" s="143">
        <f>S128*H128</f>
        <v>0</v>
      </c>
      <c r="AR128" s="17" t="s">
        <v>250</v>
      </c>
      <c r="AT128" s="17" t="s">
        <v>246</v>
      </c>
      <c r="AU128" s="17" t="s">
        <v>257</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482</v>
      </c>
    </row>
    <row r="129" spans="2:65" s="1" customFormat="1" ht="19.5">
      <c r="B129" s="31"/>
      <c r="D129" s="171" t="s">
        <v>454</v>
      </c>
      <c r="F129" s="172" t="s">
        <v>472</v>
      </c>
      <c r="I129" s="90"/>
      <c r="L129" s="31"/>
      <c r="M129" s="173"/>
      <c r="T129" s="49"/>
      <c r="AT129" s="17" t="s">
        <v>454</v>
      </c>
      <c r="AU129" s="17" t="s">
        <v>257</v>
      </c>
    </row>
    <row r="130" spans="2:65" s="1" customFormat="1" ht="33.75" customHeight="1">
      <c r="B130" s="31"/>
      <c r="C130" s="157" t="s">
        <v>7</v>
      </c>
      <c r="D130" s="157" t="s">
        <v>277</v>
      </c>
      <c r="E130" s="158" t="s">
        <v>483</v>
      </c>
      <c r="F130" s="159" t="s">
        <v>484</v>
      </c>
      <c r="G130" s="160" t="s">
        <v>443</v>
      </c>
      <c r="H130" s="161">
        <v>2.3220000000000001</v>
      </c>
      <c r="I130" s="162"/>
      <c r="J130" s="163">
        <f>ROUND(I130*H130,2)</f>
        <v>0</v>
      </c>
      <c r="K130" s="159" t="s">
        <v>270</v>
      </c>
      <c r="L130" s="31"/>
      <c r="M130" s="164" t="s">
        <v>19</v>
      </c>
      <c r="N130" s="165" t="s">
        <v>44</v>
      </c>
      <c r="P130" s="142">
        <f>O130*H130</f>
        <v>0</v>
      </c>
      <c r="Q130" s="142">
        <v>0</v>
      </c>
      <c r="R130" s="142">
        <f>Q130*H130</f>
        <v>0</v>
      </c>
      <c r="S130" s="142">
        <v>0</v>
      </c>
      <c r="T130" s="143">
        <f>S130*H130</f>
        <v>0</v>
      </c>
      <c r="AR130" s="17" t="s">
        <v>252</v>
      </c>
      <c r="AT130" s="17" t="s">
        <v>277</v>
      </c>
      <c r="AU130" s="17" t="s">
        <v>257</v>
      </c>
      <c r="AY130" s="17" t="s">
        <v>251</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252</v>
      </c>
      <c r="BM130" s="17" t="s">
        <v>485</v>
      </c>
    </row>
    <row r="131" spans="2:65" s="1" customFormat="1" ht="29.25">
      <c r="B131" s="31"/>
      <c r="D131" s="171" t="s">
        <v>432</v>
      </c>
      <c r="F131" s="172" t="s">
        <v>479</v>
      </c>
      <c r="I131" s="90"/>
      <c r="L131" s="31"/>
      <c r="M131" s="173"/>
      <c r="T131" s="49"/>
      <c r="AT131" s="17" t="s">
        <v>432</v>
      </c>
      <c r="AU131" s="17" t="s">
        <v>257</v>
      </c>
    </row>
    <row r="132" spans="2:65" s="1" customFormat="1" ht="16.5" customHeight="1">
      <c r="B132" s="31"/>
      <c r="C132" s="132" t="s">
        <v>341</v>
      </c>
      <c r="D132" s="174" t="s">
        <v>246</v>
      </c>
      <c r="E132" s="133" t="s">
        <v>486</v>
      </c>
      <c r="F132" s="134" t="s">
        <v>487</v>
      </c>
      <c r="G132" s="135" t="s">
        <v>249</v>
      </c>
      <c r="H132" s="136">
        <v>4650</v>
      </c>
      <c r="I132" s="284">
        <v>0</v>
      </c>
      <c r="J132" s="138">
        <f>ROUND(I132*H132,2)</f>
        <v>0</v>
      </c>
      <c r="K132" s="134" t="s">
        <v>270</v>
      </c>
      <c r="L132" s="139"/>
      <c r="M132" s="140" t="s">
        <v>19</v>
      </c>
      <c r="N132" s="141" t="s">
        <v>44</v>
      </c>
      <c r="P132" s="142">
        <f>O132*H132</f>
        <v>0</v>
      </c>
      <c r="Q132" s="142">
        <v>4.9390000000000003E-2</v>
      </c>
      <c r="R132" s="142">
        <f>Q132*H132</f>
        <v>229.66350000000003</v>
      </c>
      <c r="S132" s="142">
        <v>0</v>
      </c>
      <c r="T132" s="143">
        <f>S132*H132</f>
        <v>0</v>
      </c>
      <c r="AR132" s="17" t="s">
        <v>250</v>
      </c>
      <c r="AT132" s="17" t="s">
        <v>246</v>
      </c>
      <c r="AU132" s="17" t="s">
        <v>257</v>
      </c>
      <c r="AY132" s="17" t="s">
        <v>251</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252</v>
      </c>
      <c r="BM132" s="17" t="s">
        <v>488</v>
      </c>
    </row>
    <row r="133" spans="2:65" s="1" customFormat="1" ht="19.5">
      <c r="B133" s="31"/>
      <c r="D133" s="171" t="s">
        <v>454</v>
      </c>
      <c r="F133" s="172" t="s">
        <v>467</v>
      </c>
      <c r="I133" s="90"/>
      <c r="L133" s="31"/>
      <c r="M133" s="173"/>
      <c r="T133" s="49"/>
      <c r="AT133" s="17" t="s">
        <v>454</v>
      </c>
      <c r="AU133" s="17" t="s">
        <v>257</v>
      </c>
    </row>
    <row r="134" spans="2:65" s="1" customFormat="1" ht="16.5" customHeight="1">
      <c r="B134" s="31"/>
      <c r="C134" s="132" t="s">
        <v>345</v>
      </c>
      <c r="D134" s="175" t="s">
        <v>246</v>
      </c>
      <c r="E134" s="133" t="s">
        <v>489</v>
      </c>
      <c r="F134" s="134" t="s">
        <v>490</v>
      </c>
      <c r="G134" s="135" t="s">
        <v>265</v>
      </c>
      <c r="H134" s="136">
        <v>1764</v>
      </c>
      <c r="I134" s="284">
        <v>7100</v>
      </c>
      <c r="J134" s="138">
        <f>ROUND(I134*H134,2)</f>
        <v>12524400</v>
      </c>
      <c r="K134" s="134" t="s">
        <v>270</v>
      </c>
      <c r="L134" s="139"/>
      <c r="M134" s="140" t="s">
        <v>19</v>
      </c>
      <c r="N134" s="141" t="s">
        <v>44</v>
      </c>
      <c r="P134" s="142">
        <f>O134*H134</f>
        <v>0</v>
      </c>
      <c r="Q134" s="142">
        <v>0.14299999999999999</v>
      </c>
      <c r="R134" s="142">
        <f>Q134*H134</f>
        <v>252.25199999999998</v>
      </c>
      <c r="S134" s="142">
        <v>0</v>
      </c>
      <c r="T134" s="143">
        <f>S134*H134</f>
        <v>0</v>
      </c>
      <c r="AR134" s="17" t="s">
        <v>250</v>
      </c>
      <c r="AT134" s="17" t="s">
        <v>246</v>
      </c>
      <c r="AU134" s="17" t="s">
        <v>257</v>
      </c>
      <c r="AY134" s="17" t="s">
        <v>251</v>
      </c>
      <c r="BE134" s="144">
        <f>IF(N134="základní",J134,0)</f>
        <v>12524400</v>
      </c>
      <c r="BF134" s="144">
        <f>IF(N134="snížená",J134,0)</f>
        <v>0</v>
      </c>
      <c r="BG134" s="144">
        <f>IF(N134="zákl. přenesená",J134,0)</f>
        <v>0</v>
      </c>
      <c r="BH134" s="144">
        <f>IF(N134="sníž. přenesená",J134,0)</f>
        <v>0</v>
      </c>
      <c r="BI134" s="144">
        <f>IF(N134="nulová",J134,0)</f>
        <v>0</v>
      </c>
      <c r="BJ134" s="17" t="s">
        <v>81</v>
      </c>
      <c r="BK134" s="144">
        <f>ROUND(I134*H134,2)</f>
        <v>12524400</v>
      </c>
      <c r="BL134" s="17" t="s">
        <v>252</v>
      </c>
      <c r="BM134" s="17" t="s">
        <v>491</v>
      </c>
    </row>
    <row r="135" spans="2:65" s="1" customFormat="1" ht="29.25">
      <c r="B135" s="31"/>
      <c r="D135" s="171" t="s">
        <v>454</v>
      </c>
      <c r="F135" s="172" t="s">
        <v>492</v>
      </c>
      <c r="I135" s="90"/>
      <c r="L135" s="31"/>
      <c r="M135" s="173"/>
      <c r="T135" s="49"/>
      <c r="AT135" s="17" t="s">
        <v>454</v>
      </c>
      <c r="AU135" s="17" t="s">
        <v>257</v>
      </c>
    </row>
    <row r="136" spans="2:65" s="1" customFormat="1" ht="33.75" customHeight="1">
      <c r="B136" s="31"/>
      <c r="C136" s="157" t="s">
        <v>349</v>
      </c>
      <c r="D136" s="157" t="s">
        <v>277</v>
      </c>
      <c r="E136" s="158" t="s">
        <v>493</v>
      </c>
      <c r="F136" s="159" t="s">
        <v>494</v>
      </c>
      <c r="G136" s="160" t="s">
        <v>443</v>
      </c>
      <c r="H136" s="161">
        <v>2.2759999999999998</v>
      </c>
      <c r="I136" s="162"/>
      <c r="J136" s="163">
        <f>ROUND(I136*H136,2)</f>
        <v>0</v>
      </c>
      <c r="K136" s="159" t="s">
        <v>270</v>
      </c>
      <c r="L136" s="31"/>
      <c r="M136" s="164" t="s">
        <v>19</v>
      </c>
      <c r="N136" s="165" t="s">
        <v>44</v>
      </c>
      <c r="P136" s="142">
        <f>O136*H136</f>
        <v>0</v>
      </c>
      <c r="Q136" s="142">
        <v>0</v>
      </c>
      <c r="R136" s="142">
        <f>Q136*H136</f>
        <v>0</v>
      </c>
      <c r="S136" s="142">
        <v>0</v>
      </c>
      <c r="T136" s="143">
        <f>S136*H136</f>
        <v>0</v>
      </c>
      <c r="AR136" s="17" t="s">
        <v>252</v>
      </c>
      <c r="AT136" s="17" t="s">
        <v>277</v>
      </c>
      <c r="AU136" s="17" t="s">
        <v>257</v>
      </c>
      <c r="AY136" s="17" t="s">
        <v>251</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252</v>
      </c>
      <c r="BM136" s="17" t="s">
        <v>495</v>
      </c>
    </row>
    <row r="137" spans="2:65" s="1" customFormat="1" ht="39">
      <c r="B137" s="31"/>
      <c r="D137" s="171" t="s">
        <v>432</v>
      </c>
      <c r="F137" s="172" t="s">
        <v>496</v>
      </c>
      <c r="I137" s="90"/>
      <c r="L137" s="31"/>
      <c r="M137" s="173"/>
      <c r="T137" s="49"/>
      <c r="AT137" s="17" t="s">
        <v>432</v>
      </c>
      <c r="AU137" s="17" t="s">
        <v>257</v>
      </c>
    </row>
    <row r="138" spans="2:65" s="1" customFormat="1" ht="33.75" customHeight="1">
      <c r="B138" s="31"/>
      <c r="C138" s="157" t="s">
        <v>353</v>
      </c>
      <c r="D138" s="157" t="s">
        <v>277</v>
      </c>
      <c r="E138" s="158" t="s">
        <v>497</v>
      </c>
      <c r="F138" s="159" t="s">
        <v>498</v>
      </c>
      <c r="G138" s="160" t="s">
        <v>443</v>
      </c>
      <c r="H138" s="161">
        <v>0.35899999999999999</v>
      </c>
      <c r="I138" s="162"/>
      <c r="J138" s="163">
        <f>ROUND(I138*H138,2)</f>
        <v>0</v>
      </c>
      <c r="K138" s="159" t="s">
        <v>270</v>
      </c>
      <c r="L138" s="31"/>
      <c r="M138" s="164" t="s">
        <v>19</v>
      </c>
      <c r="N138" s="165" t="s">
        <v>44</v>
      </c>
      <c r="P138" s="142">
        <f>O138*H138</f>
        <v>0</v>
      </c>
      <c r="Q138" s="142">
        <v>0</v>
      </c>
      <c r="R138" s="142">
        <f>Q138*H138</f>
        <v>0</v>
      </c>
      <c r="S138" s="142">
        <v>0</v>
      </c>
      <c r="T138" s="143">
        <f>S138*H138</f>
        <v>0</v>
      </c>
      <c r="AR138" s="17" t="s">
        <v>252</v>
      </c>
      <c r="AT138" s="17" t="s">
        <v>277</v>
      </c>
      <c r="AU138" s="17" t="s">
        <v>257</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499</v>
      </c>
    </row>
    <row r="139" spans="2:65" s="1" customFormat="1" ht="39">
      <c r="B139" s="31"/>
      <c r="D139" s="171" t="s">
        <v>432</v>
      </c>
      <c r="F139" s="172" t="s">
        <v>496</v>
      </c>
      <c r="I139" s="90"/>
      <c r="L139" s="31"/>
      <c r="M139" s="173"/>
      <c r="T139" s="49"/>
      <c r="AT139" s="17" t="s">
        <v>432</v>
      </c>
      <c r="AU139" s="17" t="s">
        <v>257</v>
      </c>
    </row>
    <row r="140" spans="2:65" s="1" customFormat="1" ht="45" customHeight="1">
      <c r="B140" s="31"/>
      <c r="C140" s="157" t="s">
        <v>357</v>
      </c>
      <c r="D140" s="157" t="s">
        <v>277</v>
      </c>
      <c r="E140" s="158" t="s">
        <v>500</v>
      </c>
      <c r="F140" s="159" t="s">
        <v>501</v>
      </c>
      <c r="G140" s="160" t="s">
        <v>249</v>
      </c>
      <c r="H140" s="161">
        <v>470</v>
      </c>
      <c r="I140" s="162"/>
      <c r="J140" s="163">
        <f>ROUND(I140*H140,2)</f>
        <v>0</v>
      </c>
      <c r="K140" s="159" t="s">
        <v>270</v>
      </c>
      <c r="L140" s="31"/>
      <c r="M140" s="164" t="s">
        <v>19</v>
      </c>
      <c r="N140" s="165" t="s">
        <v>44</v>
      </c>
      <c r="P140" s="142">
        <f>O140*H140</f>
        <v>0</v>
      </c>
      <c r="Q140" s="142">
        <v>0</v>
      </c>
      <c r="R140" s="142">
        <f>Q140*H140</f>
        <v>0</v>
      </c>
      <c r="S140" s="142">
        <v>0</v>
      </c>
      <c r="T140" s="143">
        <f>S140*H140</f>
        <v>0</v>
      </c>
      <c r="AR140" s="17" t="s">
        <v>252</v>
      </c>
      <c r="AT140" s="17" t="s">
        <v>277</v>
      </c>
      <c r="AU140" s="17" t="s">
        <v>257</v>
      </c>
      <c r="AY140" s="17" t="s">
        <v>251</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252</v>
      </c>
      <c r="BM140" s="17" t="s">
        <v>502</v>
      </c>
    </row>
    <row r="141" spans="2:65" s="1" customFormat="1" ht="39">
      <c r="B141" s="31"/>
      <c r="D141" s="171" t="s">
        <v>432</v>
      </c>
      <c r="F141" s="172" t="s">
        <v>503</v>
      </c>
      <c r="I141" s="90"/>
      <c r="L141" s="31"/>
      <c r="M141" s="173"/>
      <c r="T141" s="49"/>
      <c r="AT141" s="17" t="s">
        <v>432</v>
      </c>
      <c r="AU141" s="17" t="s">
        <v>257</v>
      </c>
    </row>
    <row r="142" spans="2:65" s="1" customFormat="1" ht="19.5">
      <c r="B142" s="31"/>
      <c r="D142" s="171" t="s">
        <v>454</v>
      </c>
      <c r="F142" s="172" t="s">
        <v>504</v>
      </c>
      <c r="I142" s="90"/>
      <c r="L142" s="31"/>
      <c r="M142" s="173"/>
      <c r="T142" s="49"/>
      <c r="AT142" s="17" t="s">
        <v>454</v>
      </c>
      <c r="AU142" s="17" t="s">
        <v>257</v>
      </c>
    </row>
    <row r="143" spans="2:65" s="1" customFormat="1" ht="16.5" customHeight="1">
      <c r="B143" s="31"/>
      <c r="C143" s="132" t="s">
        <v>361</v>
      </c>
      <c r="D143" s="174" t="s">
        <v>246</v>
      </c>
      <c r="E143" s="133" t="s">
        <v>465</v>
      </c>
      <c r="F143" s="134" t="s">
        <v>466</v>
      </c>
      <c r="G143" s="135" t="s">
        <v>249</v>
      </c>
      <c r="H143" s="136">
        <v>470</v>
      </c>
      <c r="I143" s="284">
        <v>0</v>
      </c>
      <c r="J143" s="138">
        <f>ROUND(I143*H143,2)</f>
        <v>0</v>
      </c>
      <c r="K143" s="134" t="s">
        <v>270</v>
      </c>
      <c r="L143" s="139"/>
      <c r="M143" s="140" t="s">
        <v>19</v>
      </c>
      <c r="N143" s="141" t="s">
        <v>44</v>
      </c>
      <c r="P143" s="142">
        <f>O143*H143</f>
        <v>0</v>
      </c>
      <c r="Q143" s="142">
        <v>0</v>
      </c>
      <c r="R143" s="142">
        <f>Q143*H143</f>
        <v>0</v>
      </c>
      <c r="S143" s="142">
        <v>0</v>
      </c>
      <c r="T143" s="143">
        <f>S143*H143</f>
        <v>0</v>
      </c>
      <c r="AR143" s="17" t="s">
        <v>250</v>
      </c>
      <c r="AT143" s="17" t="s">
        <v>246</v>
      </c>
      <c r="AU143" s="17" t="s">
        <v>257</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505</v>
      </c>
    </row>
    <row r="144" spans="2:65" s="1" customFormat="1" ht="19.5">
      <c r="B144" s="31"/>
      <c r="D144" s="171" t="s">
        <v>454</v>
      </c>
      <c r="F144" s="172" t="s">
        <v>467</v>
      </c>
      <c r="I144" s="90"/>
      <c r="L144" s="31"/>
      <c r="M144" s="173"/>
      <c r="T144" s="49"/>
      <c r="AT144" s="17" t="s">
        <v>454</v>
      </c>
      <c r="AU144" s="17" t="s">
        <v>257</v>
      </c>
    </row>
    <row r="145" spans="2:65" s="1" customFormat="1" ht="45" customHeight="1">
      <c r="B145" s="31"/>
      <c r="C145" s="157" t="s">
        <v>365</v>
      </c>
      <c r="D145" s="157" t="s">
        <v>277</v>
      </c>
      <c r="E145" s="158" t="s">
        <v>506</v>
      </c>
      <c r="F145" s="159" t="s">
        <v>507</v>
      </c>
      <c r="G145" s="160" t="s">
        <v>249</v>
      </c>
      <c r="H145" s="161">
        <v>92.88</v>
      </c>
      <c r="I145" s="162"/>
      <c r="J145" s="163">
        <f>ROUND(I145*H145,2)</f>
        <v>0</v>
      </c>
      <c r="K145" s="159" t="s">
        <v>270</v>
      </c>
      <c r="L145" s="31"/>
      <c r="M145" s="164" t="s">
        <v>19</v>
      </c>
      <c r="N145" s="165" t="s">
        <v>44</v>
      </c>
      <c r="P145" s="142">
        <f>O145*H145</f>
        <v>0</v>
      </c>
      <c r="Q145" s="142">
        <v>0</v>
      </c>
      <c r="R145" s="142">
        <f>Q145*H145</f>
        <v>0</v>
      </c>
      <c r="S145" s="142">
        <v>0</v>
      </c>
      <c r="T145" s="143">
        <f>S145*H145</f>
        <v>0</v>
      </c>
      <c r="AR145" s="17" t="s">
        <v>252</v>
      </c>
      <c r="AT145" s="17" t="s">
        <v>277</v>
      </c>
      <c r="AU145" s="17" t="s">
        <v>257</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508</v>
      </c>
    </row>
    <row r="146" spans="2:65" s="1" customFormat="1" ht="39">
      <c r="B146" s="31"/>
      <c r="D146" s="171" t="s">
        <v>432</v>
      </c>
      <c r="F146" s="172" t="s">
        <v>503</v>
      </c>
      <c r="I146" s="90"/>
      <c r="L146" s="31"/>
      <c r="M146" s="173"/>
      <c r="T146" s="49"/>
      <c r="AT146" s="17" t="s">
        <v>432</v>
      </c>
      <c r="AU146" s="17" t="s">
        <v>257</v>
      </c>
    </row>
    <row r="147" spans="2:65" s="1" customFormat="1" ht="19.5">
      <c r="B147" s="31"/>
      <c r="D147" s="171" t="s">
        <v>454</v>
      </c>
      <c r="F147" s="172" t="s">
        <v>504</v>
      </c>
      <c r="I147" s="90"/>
      <c r="L147" s="31"/>
      <c r="M147" s="173"/>
      <c r="T147" s="49"/>
      <c r="AT147" s="17" t="s">
        <v>454</v>
      </c>
      <c r="AU147" s="17" t="s">
        <v>257</v>
      </c>
    </row>
    <row r="148" spans="2:65" s="1" customFormat="1" ht="16.5" customHeight="1">
      <c r="B148" s="31"/>
      <c r="C148" s="132" t="s">
        <v>369</v>
      </c>
      <c r="D148" s="174" t="s">
        <v>246</v>
      </c>
      <c r="E148" s="133" t="s">
        <v>486</v>
      </c>
      <c r="F148" s="134" t="s">
        <v>487</v>
      </c>
      <c r="G148" s="135" t="s">
        <v>249</v>
      </c>
      <c r="H148" s="136">
        <v>100</v>
      </c>
      <c r="I148" s="284">
        <v>0</v>
      </c>
      <c r="J148" s="138">
        <f>ROUND(I148*H148,2)</f>
        <v>0</v>
      </c>
      <c r="K148" s="134" t="s">
        <v>270</v>
      </c>
      <c r="L148" s="139"/>
      <c r="M148" s="140" t="s">
        <v>19</v>
      </c>
      <c r="N148" s="141" t="s">
        <v>44</v>
      </c>
      <c r="P148" s="142">
        <f>O148*H148</f>
        <v>0</v>
      </c>
      <c r="Q148" s="142">
        <v>4.9390000000000003E-2</v>
      </c>
      <c r="R148" s="142">
        <f>Q148*H148</f>
        <v>4.9390000000000001</v>
      </c>
      <c r="S148" s="142">
        <v>0</v>
      </c>
      <c r="T148" s="143">
        <f>S148*H148</f>
        <v>0</v>
      </c>
      <c r="AR148" s="17" t="s">
        <v>250</v>
      </c>
      <c r="AT148" s="17" t="s">
        <v>246</v>
      </c>
      <c r="AU148" s="17" t="s">
        <v>257</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509</v>
      </c>
    </row>
    <row r="149" spans="2:65" s="1" customFormat="1" ht="19.5">
      <c r="B149" s="31"/>
      <c r="D149" s="171" t="s">
        <v>454</v>
      </c>
      <c r="F149" s="172" t="s">
        <v>467</v>
      </c>
      <c r="I149" s="90"/>
      <c r="L149" s="31"/>
      <c r="M149" s="173"/>
      <c r="T149" s="49"/>
      <c r="AT149" s="17" t="s">
        <v>454</v>
      </c>
      <c r="AU149" s="17" t="s">
        <v>257</v>
      </c>
    </row>
    <row r="150" spans="2:65" s="1" customFormat="1" ht="16.5" customHeight="1">
      <c r="B150" s="31"/>
      <c r="C150" s="132" t="s">
        <v>373</v>
      </c>
      <c r="D150" s="132" t="s">
        <v>246</v>
      </c>
      <c r="E150" s="133" t="s">
        <v>510</v>
      </c>
      <c r="F150" s="134" t="s">
        <v>511</v>
      </c>
      <c r="G150" s="135" t="s">
        <v>265</v>
      </c>
      <c r="H150" s="136">
        <v>34</v>
      </c>
      <c r="I150" s="137"/>
      <c r="J150" s="138">
        <f>ROUND(I150*H150,2)</f>
        <v>0</v>
      </c>
      <c r="K150" s="134" t="s">
        <v>270</v>
      </c>
      <c r="L150" s="139"/>
      <c r="M150" s="140" t="s">
        <v>19</v>
      </c>
      <c r="N150" s="141" t="s">
        <v>44</v>
      </c>
      <c r="P150" s="142">
        <f>O150*H150</f>
        <v>0</v>
      </c>
      <c r="Q150" s="142">
        <v>1.167E-2</v>
      </c>
      <c r="R150" s="142">
        <f>Q150*H150</f>
        <v>0.39678000000000002</v>
      </c>
      <c r="S150" s="142">
        <v>0</v>
      </c>
      <c r="T150" s="143">
        <f>S150*H150</f>
        <v>0</v>
      </c>
      <c r="AR150" s="17" t="s">
        <v>250</v>
      </c>
      <c r="AT150" s="17" t="s">
        <v>246</v>
      </c>
      <c r="AU150" s="17" t="s">
        <v>257</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512</v>
      </c>
    </row>
    <row r="151" spans="2:65" s="1" customFormat="1" ht="16.5" customHeight="1">
      <c r="B151" s="31"/>
      <c r="C151" s="132" t="s">
        <v>377</v>
      </c>
      <c r="D151" s="132" t="s">
        <v>246</v>
      </c>
      <c r="E151" s="133" t="s">
        <v>513</v>
      </c>
      <c r="F151" s="134" t="s">
        <v>514</v>
      </c>
      <c r="G151" s="135" t="s">
        <v>265</v>
      </c>
      <c r="H151" s="136">
        <v>34</v>
      </c>
      <c r="I151" s="137"/>
      <c r="J151" s="138">
        <f>ROUND(I151*H151,2)</f>
        <v>0</v>
      </c>
      <c r="K151" s="134" t="s">
        <v>270</v>
      </c>
      <c r="L151" s="139"/>
      <c r="M151" s="140" t="s">
        <v>19</v>
      </c>
      <c r="N151" s="141" t="s">
        <v>44</v>
      </c>
      <c r="P151" s="142">
        <f>O151*H151</f>
        <v>0</v>
      </c>
      <c r="Q151" s="142">
        <v>1.9000000000000001E-4</v>
      </c>
      <c r="R151" s="142">
        <f>Q151*H151</f>
        <v>6.4600000000000005E-3</v>
      </c>
      <c r="S151" s="142">
        <v>0</v>
      </c>
      <c r="T151" s="143">
        <f>S151*H151</f>
        <v>0</v>
      </c>
      <c r="AR151" s="17" t="s">
        <v>250</v>
      </c>
      <c r="AT151" s="17" t="s">
        <v>246</v>
      </c>
      <c r="AU151" s="17" t="s">
        <v>257</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515</v>
      </c>
    </row>
    <row r="152" spans="2:65" s="1" customFormat="1" ht="16.5" customHeight="1">
      <c r="B152" s="31"/>
      <c r="C152" s="132" t="s">
        <v>381</v>
      </c>
      <c r="D152" s="132" t="s">
        <v>246</v>
      </c>
      <c r="E152" s="133" t="s">
        <v>516</v>
      </c>
      <c r="F152" s="134" t="s">
        <v>517</v>
      </c>
      <c r="G152" s="135" t="s">
        <v>265</v>
      </c>
      <c r="H152" s="136">
        <v>136</v>
      </c>
      <c r="I152" s="137"/>
      <c r="J152" s="138">
        <f>ROUND(I152*H152,2)</f>
        <v>0</v>
      </c>
      <c r="K152" s="134" t="s">
        <v>270</v>
      </c>
      <c r="L152" s="139"/>
      <c r="M152" s="140" t="s">
        <v>19</v>
      </c>
      <c r="N152" s="141" t="s">
        <v>44</v>
      </c>
      <c r="P152" s="142">
        <f>O152*H152</f>
        <v>0</v>
      </c>
      <c r="Q152" s="142">
        <v>9.0000000000000006E-5</v>
      </c>
      <c r="R152" s="142">
        <f>Q152*H152</f>
        <v>1.2240000000000001E-2</v>
      </c>
      <c r="S152" s="142">
        <v>0</v>
      </c>
      <c r="T152" s="143">
        <f>S152*H152</f>
        <v>0</v>
      </c>
      <c r="AR152" s="17" t="s">
        <v>250</v>
      </c>
      <c r="AT152" s="17" t="s">
        <v>246</v>
      </c>
      <c r="AU152" s="17" t="s">
        <v>257</v>
      </c>
      <c r="AY152" s="17" t="s">
        <v>251</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252</v>
      </c>
      <c r="BM152" s="17" t="s">
        <v>280</v>
      </c>
    </row>
    <row r="153" spans="2:65" s="1" customFormat="1" ht="16.5" customHeight="1">
      <c r="B153" s="31"/>
      <c r="C153" s="132" t="s">
        <v>385</v>
      </c>
      <c r="D153" s="132" t="s">
        <v>246</v>
      </c>
      <c r="E153" s="133" t="s">
        <v>518</v>
      </c>
      <c r="F153" s="134" t="s">
        <v>519</v>
      </c>
      <c r="G153" s="135" t="s">
        <v>265</v>
      </c>
      <c r="H153" s="136">
        <v>136</v>
      </c>
      <c r="I153" s="137"/>
      <c r="J153" s="138">
        <f>ROUND(I153*H153,2)</f>
        <v>0</v>
      </c>
      <c r="K153" s="134" t="s">
        <v>270</v>
      </c>
      <c r="L153" s="139"/>
      <c r="M153" s="140" t="s">
        <v>19</v>
      </c>
      <c r="N153" s="141" t="s">
        <v>44</v>
      </c>
      <c r="P153" s="142">
        <f>O153*H153</f>
        <v>0</v>
      </c>
      <c r="Q153" s="142">
        <v>5.6999999999999998E-4</v>
      </c>
      <c r="R153" s="142">
        <f>Q153*H153</f>
        <v>7.7519999999999992E-2</v>
      </c>
      <c r="S153" s="142">
        <v>0</v>
      </c>
      <c r="T153" s="143">
        <f>S153*H153</f>
        <v>0</v>
      </c>
      <c r="AR153" s="17" t="s">
        <v>250</v>
      </c>
      <c r="AT153" s="17" t="s">
        <v>246</v>
      </c>
      <c r="AU153" s="17" t="s">
        <v>257</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520</v>
      </c>
    </row>
    <row r="154" spans="2:65" s="1" customFormat="1" ht="16.5" customHeight="1">
      <c r="B154" s="31"/>
      <c r="C154" s="132" t="s">
        <v>390</v>
      </c>
      <c r="D154" s="174" t="s">
        <v>246</v>
      </c>
      <c r="E154" s="133" t="s">
        <v>470</v>
      </c>
      <c r="F154" s="134" t="s">
        <v>471</v>
      </c>
      <c r="G154" s="135" t="s">
        <v>265</v>
      </c>
      <c r="H154" s="136">
        <v>68</v>
      </c>
      <c r="I154" s="284">
        <v>0</v>
      </c>
      <c r="J154" s="138">
        <f>ROUND(I154*H154,2)</f>
        <v>0</v>
      </c>
      <c r="K154" s="134" t="s">
        <v>270</v>
      </c>
      <c r="L154" s="139"/>
      <c r="M154" s="140" t="s">
        <v>19</v>
      </c>
      <c r="N154" s="141" t="s">
        <v>44</v>
      </c>
      <c r="P154" s="142">
        <f>O154*H154</f>
        <v>0</v>
      </c>
      <c r="Q154" s="142">
        <v>1.1100000000000001E-3</v>
      </c>
      <c r="R154" s="142">
        <f>Q154*H154</f>
        <v>7.5480000000000005E-2</v>
      </c>
      <c r="S154" s="142">
        <v>0</v>
      </c>
      <c r="T154" s="143">
        <f>S154*H154</f>
        <v>0</v>
      </c>
      <c r="AR154" s="17" t="s">
        <v>250</v>
      </c>
      <c r="AT154" s="17" t="s">
        <v>246</v>
      </c>
      <c r="AU154" s="17" t="s">
        <v>257</v>
      </c>
      <c r="AY154" s="17" t="s">
        <v>251</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252</v>
      </c>
      <c r="BM154" s="17" t="s">
        <v>521</v>
      </c>
    </row>
    <row r="155" spans="2:65" s="1" customFormat="1" ht="19.5">
      <c r="B155" s="31"/>
      <c r="D155" s="171" t="s">
        <v>454</v>
      </c>
      <c r="F155" s="172" t="s">
        <v>472</v>
      </c>
      <c r="I155" s="90"/>
      <c r="L155" s="31"/>
      <c r="M155" s="173"/>
      <c r="T155" s="49"/>
      <c r="AT155" s="17" t="s">
        <v>454</v>
      </c>
      <c r="AU155" s="17" t="s">
        <v>257</v>
      </c>
    </row>
    <row r="156" spans="2:65" s="1" customFormat="1" ht="16.5" customHeight="1">
      <c r="B156" s="31"/>
      <c r="C156" s="132" t="s">
        <v>394</v>
      </c>
      <c r="D156" s="174" t="s">
        <v>246</v>
      </c>
      <c r="E156" s="133" t="s">
        <v>475</v>
      </c>
      <c r="F156" s="134" t="s">
        <v>476</v>
      </c>
      <c r="G156" s="135" t="s">
        <v>265</v>
      </c>
      <c r="H156" s="136">
        <v>34</v>
      </c>
      <c r="I156" s="284">
        <v>0</v>
      </c>
      <c r="J156" s="138">
        <f>ROUND(I156*H156,2)</f>
        <v>0</v>
      </c>
      <c r="K156" s="134" t="s">
        <v>270</v>
      </c>
      <c r="L156" s="139"/>
      <c r="M156" s="140" t="s">
        <v>19</v>
      </c>
      <c r="N156" s="141" t="s">
        <v>44</v>
      </c>
      <c r="P156" s="142">
        <f>O156*H156</f>
        <v>0</v>
      </c>
      <c r="Q156" s="142">
        <v>1.8000000000000001E-4</v>
      </c>
      <c r="R156" s="142">
        <f>Q156*H156</f>
        <v>6.1200000000000004E-3</v>
      </c>
      <c r="S156" s="142">
        <v>0</v>
      </c>
      <c r="T156" s="143">
        <f>S156*H156</f>
        <v>0</v>
      </c>
      <c r="AR156" s="17" t="s">
        <v>250</v>
      </c>
      <c r="AT156" s="17" t="s">
        <v>246</v>
      </c>
      <c r="AU156" s="17" t="s">
        <v>257</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522</v>
      </c>
    </row>
    <row r="157" spans="2:65" s="1" customFormat="1" ht="19.5">
      <c r="B157" s="31"/>
      <c r="D157" s="171" t="s">
        <v>454</v>
      </c>
      <c r="F157" s="172" t="s">
        <v>472</v>
      </c>
      <c r="I157" s="90"/>
      <c r="L157" s="31"/>
      <c r="M157" s="173"/>
      <c r="T157" s="49"/>
      <c r="AT157" s="17" t="s">
        <v>454</v>
      </c>
      <c r="AU157" s="17" t="s">
        <v>257</v>
      </c>
    </row>
    <row r="158" spans="2:65" s="1" customFormat="1" ht="33.75" customHeight="1">
      <c r="B158" s="31"/>
      <c r="C158" s="157" t="s">
        <v>398</v>
      </c>
      <c r="D158" s="157" t="s">
        <v>277</v>
      </c>
      <c r="E158" s="158" t="s">
        <v>523</v>
      </c>
      <c r="F158" s="159" t="s">
        <v>524</v>
      </c>
      <c r="G158" s="160" t="s">
        <v>249</v>
      </c>
      <c r="H158" s="161">
        <v>5756.8</v>
      </c>
      <c r="I158" s="162"/>
      <c r="J158" s="163">
        <f>ROUND(I158*H158,2)</f>
        <v>0</v>
      </c>
      <c r="K158" s="159" t="s">
        <v>270</v>
      </c>
      <c r="L158" s="31"/>
      <c r="M158" s="164" t="s">
        <v>19</v>
      </c>
      <c r="N158" s="165" t="s">
        <v>44</v>
      </c>
      <c r="P158" s="142">
        <f>O158*H158</f>
        <v>0</v>
      </c>
      <c r="Q158" s="142">
        <v>0</v>
      </c>
      <c r="R158" s="142">
        <f>Q158*H158</f>
        <v>0</v>
      </c>
      <c r="S158" s="142">
        <v>0</v>
      </c>
      <c r="T158" s="143">
        <f>S158*H158</f>
        <v>0</v>
      </c>
      <c r="AR158" s="17" t="s">
        <v>252</v>
      </c>
      <c r="AT158" s="17" t="s">
        <v>277</v>
      </c>
      <c r="AU158" s="17" t="s">
        <v>257</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525</v>
      </c>
    </row>
    <row r="159" spans="2:65" s="1" customFormat="1" ht="48.75">
      <c r="B159" s="31"/>
      <c r="D159" s="171" t="s">
        <v>432</v>
      </c>
      <c r="F159" s="172" t="s">
        <v>526</v>
      </c>
      <c r="I159" s="90"/>
      <c r="L159" s="31"/>
      <c r="M159" s="173"/>
      <c r="T159" s="49"/>
      <c r="AT159" s="17" t="s">
        <v>432</v>
      </c>
      <c r="AU159" s="17" t="s">
        <v>257</v>
      </c>
    </row>
    <row r="160" spans="2:65" s="1" customFormat="1" ht="19.5">
      <c r="B160" s="31"/>
      <c r="D160" s="171" t="s">
        <v>454</v>
      </c>
      <c r="F160" s="172" t="s">
        <v>504</v>
      </c>
      <c r="I160" s="90"/>
      <c r="L160" s="31"/>
      <c r="M160" s="173"/>
      <c r="T160" s="49"/>
      <c r="AT160" s="17" t="s">
        <v>454</v>
      </c>
      <c r="AU160" s="17" t="s">
        <v>257</v>
      </c>
    </row>
    <row r="161" spans="2:65" s="1" customFormat="1" ht="22.5" customHeight="1">
      <c r="B161" s="31"/>
      <c r="C161" s="157" t="s">
        <v>402</v>
      </c>
      <c r="D161" s="157" t="s">
        <v>277</v>
      </c>
      <c r="E161" s="158" t="s">
        <v>527</v>
      </c>
      <c r="F161" s="159" t="s">
        <v>528</v>
      </c>
      <c r="G161" s="160" t="s">
        <v>265</v>
      </c>
      <c r="H161" s="161">
        <v>462</v>
      </c>
      <c r="I161" s="162"/>
      <c r="J161" s="163">
        <f>ROUND(I161*H161,2)</f>
        <v>0</v>
      </c>
      <c r="K161" s="159" t="s">
        <v>270</v>
      </c>
      <c r="L161" s="31"/>
      <c r="M161" s="164" t="s">
        <v>19</v>
      </c>
      <c r="N161" s="165" t="s">
        <v>44</v>
      </c>
      <c r="P161" s="142">
        <f>O161*H161</f>
        <v>0</v>
      </c>
      <c r="Q161" s="142">
        <v>0</v>
      </c>
      <c r="R161" s="142">
        <f>Q161*H161</f>
        <v>0</v>
      </c>
      <c r="S161" s="142">
        <v>0</v>
      </c>
      <c r="T161" s="143">
        <f>S161*H161</f>
        <v>0</v>
      </c>
      <c r="AR161" s="17" t="s">
        <v>252</v>
      </c>
      <c r="AT161" s="17" t="s">
        <v>277</v>
      </c>
      <c r="AU161" s="17" t="s">
        <v>257</v>
      </c>
      <c r="AY161" s="17" t="s">
        <v>251</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252</v>
      </c>
      <c r="BM161" s="17" t="s">
        <v>529</v>
      </c>
    </row>
    <row r="162" spans="2:65" s="1" customFormat="1" ht="19.5">
      <c r="B162" s="31"/>
      <c r="D162" s="171" t="s">
        <v>432</v>
      </c>
      <c r="F162" s="172" t="s">
        <v>530</v>
      </c>
      <c r="I162" s="90"/>
      <c r="L162" s="31"/>
      <c r="M162" s="173"/>
      <c r="T162" s="49"/>
      <c r="AT162" s="17" t="s">
        <v>432</v>
      </c>
      <c r="AU162" s="17" t="s">
        <v>257</v>
      </c>
    </row>
    <row r="163" spans="2:65" s="1" customFormat="1" ht="19.5">
      <c r="B163" s="31"/>
      <c r="D163" s="171" t="s">
        <v>454</v>
      </c>
      <c r="F163" s="172" t="s">
        <v>531</v>
      </c>
      <c r="I163" s="90"/>
      <c r="L163" s="31"/>
      <c r="M163" s="173"/>
      <c r="T163" s="49"/>
      <c r="AT163" s="17" t="s">
        <v>454</v>
      </c>
      <c r="AU163" s="17" t="s">
        <v>257</v>
      </c>
    </row>
    <row r="164" spans="2:65" s="1" customFormat="1" ht="33.75" customHeight="1">
      <c r="B164" s="31"/>
      <c r="C164" s="157" t="s">
        <v>406</v>
      </c>
      <c r="D164" s="157" t="s">
        <v>277</v>
      </c>
      <c r="E164" s="158" t="s">
        <v>532</v>
      </c>
      <c r="F164" s="159" t="s">
        <v>533</v>
      </c>
      <c r="G164" s="160" t="s">
        <v>265</v>
      </c>
      <c r="H164" s="161">
        <v>14682</v>
      </c>
      <c r="I164" s="162"/>
      <c r="J164" s="163">
        <f>ROUND(I164*H164,2)</f>
        <v>0</v>
      </c>
      <c r="K164" s="159" t="s">
        <v>270</v>
      </c>
      <c r="L164" s="31"/>
      <c r="M164" s="164" t="s">
        <v>19</v>
      </c>
      <c r="N164" s="165" t="s">
        <v>44</v>
      </c>
      <c r="P164" s="142">
        <f>O164*H164</f>
        <v>0</v>
      </c>
      <c r="Q164" s="142">
        <v>0</v>
      </c>
      <c r="R164" s="142">
        <f>Q164*H164</f>
        <v>0</v>
      </c>
      <c r="S164" s="142">
        <v>0</v>
      </c>
      <c r="T164" s="143">
        <f>S164*H164</f>
        <v>0</v>
      </c>
      <c r="AR164" s="17" t="s">
        <v>252</v>
      </c>
      <c r="AT164" s="17" t="s">
        <v>277</v>
      </c>
      <c r="AU164" s="17" t="s">
        <v>257</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534</v>
      </c>
    </row>
    <row r="165" spans="2:65" s="1" customFormat="1" ht="39">
      <c r="B165" s="31"/>
      <c r="D165" s="171" t="s">
        <v>432</v>
      </c>
      <c r="F165" s="172" t="s">
        <v>535</v>
      </c>
      <c r="I165" s="90"/>
      <c r="L165" s="31"/>
      <c r="M165" s="173"/>
      <c r="T165" s="49"/>
      <c r="AT165" s="17" t="s">
        <v>432</v>
      </c>
      <c r="AU165" s="17" t="s">
        <v>257</v>
      </c>
    </row>
    <row r="166" spans="2:65" s="1" customFormat="1" ht="16.5" customHeight="1">
      <c r="B166" s="31"/>
      <c r="C166" s="132" t="s">
        <v>410</v>
      </c>
      <c r="D166" s="174" t="s">
        <v>246</v>
      </c>
      <c r="E166" s="133" t="s">
        <v>470</v>
      </c>
      <c r="F166" s="134" t="s">
        <v>471</v>
      </c>
      <c r="G166" s="135" t="s">
        <v>265</v>
      </c>
      <c r="H166" s="136">
        <v>14498</v>
      </c>
      <c r="I166" s="284">
        <v>0</v>
      </c>
      <c r="J166" s="138">
        <f>ROUND(I166*H166,2)</f>
        <v>0</v>
      </c>
      <c r="K166" s="134" t="s">
        <v>270</v>
      </c>
      <c r="L166" s="139"/>
      <c r="M166" s="140" t="s">
        <v>19</v>
      </c>
      <c r="N166" s="141" t="s">
        <v>44</v>
      </c>
      <c r="P166" s="142">
        <f>O166*H166</f>
        <v>0</v>
      </c>
      <c r="Q166" s="142">
        <v>1.1100000000000001E-3</v>
      </c>
      <c r="R166" s="142">
        <f>Q166*H166</f>
        <v>16.092780000000001</v>
      </c>
      <c r="S166" s="142">
        <v>0</v>
      </c>
      <c r="T166" s="143">
        <f>S166*H166</f>
        <v>0</v>
      </c>
      <c r="AR166" s="17" t="s">
        <v>250</v>
      </c>
      <c r="AT166" s="17" t="s">
        <v>246</v>
      </c>
      <c r="AU166" s="17" t="s">
        <v>257</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536</v>
      </c>
    </row>
    <row r="167" spans="2:65" s="1" customFormat="1" ht="19.5">
      <c r="B167" s="31"/>
      <c r="D167" s="171" t="s">
        <v>454</v>
      </c>
      <c r="F167" s="172" t="s">
        <v>472</v>
      </c>
      <c r="I167" s="90"/>
      <c r="L167" s="31"/>
      <c r="M167" s="173"/>
      <c r="T167" s="49"/>
      <c r="AT167" s="17" t="s">
        <v>454</v>
      </c>
      <c r="AU167" s="17" t="s">
        <v>257</v>
      </c>
    </row>
    <row r="168" spans="2:65" s="1" customFormat="1" ht="16.5" customHeight="1">
      <c r="B168" s="31"/>
      <c r="C168" s="132" t="s">
        <v>482</v>
      </c>
      <c r="D168" s="174" t="s">
        <v>246</v>
      </c>
      <c r="E168" s="133" t="s">
        <v>475</v>
      </c>
      <c r="F168" s="134" t="s">
        <v>476</v>
      </c>
      <c r="G168" s="135" t="s">
        <v>265</v>
      </c>
      <c r="H168" s="136">
        <v>7249</v>
      </c>
      <c r="I168" s="284">
        <v>0</v>
      </c>
      <c r="J168" s="138">
        <f>ROUND(I168*H168,2)</f>
        <v>0</v>
      </c>
      <c r="K168" s="134" t="s">
        <v>270</v>
      </c>
      <c r="L168" s="139"/>
      <c r="M168" s="140" t="s">
        <v>19</v>
      </c>
      <c r="N168" s="141" t="s">
        <v>44</v>
      </c>
      <c r="P168" s="142">
        <f>O168*H168</f>
        <v>0</v>
      </c>
      <c r="Q168" s="142">
        <v>1.8000000000000001E-4</v>
      </c>
      <c r="R168" s="142">
        <f>Q168*H168</f>
        <v>1.3048200000000001</v>
      </c>
      <c r="S168" s="142">
        <v>0</v>
      </c>
      <c r="T168" s="143">
        <f>S168*H168</f>
        <v>0</v>
      </c>
      <c r="AR168" s="17" t="s">
        <v>250</v>
      </c>
      <c r="AT168" s="17" t="s">
        <v>246</v>
      </c>
      <c r="AU168" s="17" t="s">
        <v>257</v>
      </c>
      <c r="AY168" s="17" t="s">
        <v>251</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252</v>
      </c>
      <c r="BM168" s="17" t="s">
        <v>537</v>
      </c>
    </row>
    <row r="169" spans="2:65" s="1" customFormat="1" ht="19.5">
      <c r="B169" s="31"/>
      <c r="D169" s="171" t="s">
        <v>454</v>
      </c>
      <c r="F169" s="172" t="s">
        <v>472</v>
      </c>
      <c r="I169" s="90"/>
      <c r="L169" s="31"/>
      <c r="M169" s="173"/>
      <c r="T169" s="49"/>
      <c r="AT169" s="17" t="s">
        <v>454</v>
      </c>
      <c r="AU169" s="17" t="s">
        <v>257</v>
      </c>
    </row>
    <row r="170" spans="2:65" s="1" customFormat="1" ht="56.25" customHeight="1">
      <c r="B170" s="31"/>
      <c r="C170" s="157" t="s">
        <v>538</v>
      </c>
      <c r="D170" s="157" t="s">
        <v>277</v>
      </c>
      <c r="E170" s="158" t="s">
        <v>539</v>
      </c>
      <c r="F170" s="159" t="s">
        <v>540</v>
      </c>
      <c r="G170" s="160" t="s">
        <v>443</v>
      </c>
      <c r="H170" s="161">
        <v>2.4849999999999999</v>
      </c>
      <c r="I170" s="162"/>
      <c r="J170" s="163">
        <f>ROUND(I170*H170,2)</f>
        <v>0</v>
      </c>
      <c r="K170" s="159" t="s">
        <v>270</v>
      </c>
      <c r="L170" s="31"/>
      <c r="M170" s="164" t="s">
        <v>19</v>
      </c>
      <c r="N170" s="165" t="s">
        <v>44</v>
      </c>
      <c r="P170" s="142">
        <f>O170*H170</f>
        <v>0</v>
      </c>
      <c r="Q170" s="142">
        <v>0</v>
      </c>
      <c r="R170" s="142">
        <f>Q170*H170</f>
        <v>0</v>
      </c>
      <c r="S170" s="142">
        <v>0</v>
      </c>
      <c r="T170" s="143">
        <f>S170*H170</f>
        <v>0</v>
      </c>
      <c r="AR170" s="17" t="s">
        <v>252</v>
      </c>
      <c r="AT170" s="17" t="s">
        <v>277</v>
      </c>
      <c r="AU170" s="17" t="s">
        <v>257</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252</v>
      </c>
      <c r="BM170" s="17" t="s">
        <v>541</v>
      </c>
    </row>
    <row r="171" spans="2:65" s="1" customFormat="1" ht="48.75">
      <c r="B171" s="31"/>
      <c r="D171" s="171" t="s">
        <v>432</v>
      </c>
      <c r="F171" s="172" t="s">
        <v>542</v>
      </c>
      <c r="I171" s="90"/>
      <c r="L171" s="31"/>
      <c r="M171" s="173"/>
      <c r="T171" s="49"/>
      <c r="AT171" s="17" t="s">
        <v>432</v>
      </c>
      <c r="AU171" s="17" t="s">
        <v>257</v>
      </c>
    </row>
    <row r="172" spans="2:65" s="1" customFormat="1" ht="19.5">
      <c r="B172" s="31"/>
      <c r="D172" s="171" t="s">
        <v>454</v>
      </c>
      <c r="F172" s="172" t="s">
        <v>455</v>
      </c>
      <c r="I172" s="90"/>
      <c r="L172" s="31"/>
      <c r="M172" s="173"/>
      <c r="T172" s="49"/>
      <c r="AT172" s="17" t="s">
        <v>454</v>
      </c>
      <c r="AU172" s="17" t="s">
        <v>257</v>
      </c>
    </row>
    <row r="173" spans="2:65" s="1" customFormat="1" ht="56.25" customHeight="1">
      <c r="B173" s="31"/>
      <c r="C173" s="157" t="s">
        <v>485</v>
      </c>
      <c r="D173" s="157" t="s">
        <v>277</v>
      </c>
      <c r="E173" s="158" t="s">
        <v>543</v>
      </c>
      <c r="F173" s="159" t="s">
        <v>544</v>
      </c>
      <c r="G173" s="160" t="s">
        <v>443</v>
      </c>
      <c r="H173" s="161">
        <v>2.3170000000000002</v>
      </c>
      <c r="I173" s="162"/>
      <c r="J173" s="163">
        <f>ROUND(I173*H173,2)</f>
        <v>0</v>
      </c>
      <c r="K173" s="159" t="s">
        <v>270</v>
      </c>
      <c r="L173" s="31"/>
      <c r="M173" s="164" t="s">
        <v>19</v>
      </c>
      <c r="N173" s="165" t="s">
        <v>44</v>
      </c>
      <c r="P173" s="142">
        <f>O173*H173</f>
        <v>0</v>
      </c>
      <c r="Q173" s="142">
        <v>0</v>
      </c>
      <c r="R173" s="142">
        <f>Q173*H173</f>
        <v>0</v>
      </c>
      <c r="S173" s="142">
        <v>0</v>
      </c>
      <c r="T173" s="143">
        <f>S173*H173</f>
        <v>0</v>
      </c>
      <c r="AR173" s="17" t="s">
        <v>252</v>
      </c>
      <c r="AT173" s="17" t="s">
        <v>277</v>
      </c>
      <c r="AU173" s="17" t="s">
        <v>257</v>
      </c>
      <c r="AY173" s="17" t="s">
        <v>251</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252</v>
      </c>
      <c r="BM173" s="17" t="s">
        <v>545</v>
      </c>
    </row>
    <row r="174" spans="2:65" s="1" customFormat="1" ht="48.75">
      <c r="B174" s="31"/>
      <c r="D174" s="171" t="s">
        <v>432</v>
      </c>
      <c r="F174" s="172" t="s">
        <v>542</v>
      </c>
      <c r="I174" s="90"/>
      <c r="L174" s="31"/>
      <c r="M174" s="173"/>
      <c r="T174" s="49"/>
      <c r="AT174" s="17" t="s">
        <v>432</v>
      </c>
      <c r="AU174" s="17" t="s">
        <v>257</v>
      </c>
    </row>
    <row r="175" spans="2:65" s="1" customFormat="1" ht="19.5">
      <c r="B175" s="31"/>
      <c r="D175" s="171" t="s">
        <v>454</v>
      </c>
      <c r="F175" s="172" t="s">
        <v>455</v>
      </c>
      <c r="I175" s="90"/>
      <c r="L175" s="31"/>
      <c r="M175" s="173"/>
      <c r="T175" s="49"/>
      <c r="AT175" s="17" t="s">
        <v>454</v>
      </c>
      <c r="AU175" s="17" t="s">
        <v>257</v>
      </c>
    </row>
    <row r="176" spans="2:65" s="1" customFormat="1" ht="45" customHeight="1">
      <c r="B176" s="31"/>
      <c r="C176" s="157" t="s">
        <v>546</v>
      </c>
      <c r="D176" s="157" t="s">
        <v>277</v>
      </c>
      <c r="E176" s="158" t="s">
        <v>547</v>
      </c>
      <c r="F176" s="159" t="s">
        <v>548</v>
      </c>
      <c r="G176" s="160" t="s">
        <v>443</v>
      </c>
      <c r="H176" s="161">
        <v>2.944</v>
      </c>
      <c r="I176" s="162"/>
      <c r="J176" s="163">
        <f>ROUND(I176*H176,2)</f>
        <v>0</v>
      </c>
      <c r="K176" s="159" t="s">
        <v>270</v>
      </c>
      <c r="L176" s="31"/>
      <c r="M176" s="164" t="s">
        <v>19</v>
      </c>
      <c r="N176" s="165" t="s">
        <v>44</v>
      </c>
      <c r="P176" s="142">
        <f>O176*H176</f>
        <v>0</v>
      </c>
      <c r="Q176" s="142">
        <v>0</v>
      </c>
      <c r="R176" s="142">
        <f>Q176*H176</f>
        <v>0</v>
      </c>
      <c r="S176" s="142">
        <v>0</v>
      </c>
      <c r="T176" s="143">
        <f>S176*H176</f>
        <v>0</v>
      </c>
      <c r="AR176" s="17" t="s">
        <v>252</v>
      </c>
      <c r="AT176" s="17" t="s">
        <v>277</v>
      </c>
      <c r="AU176" s="17" t="s">
        <v>257</v>
      </c>
      <c r="AY176" s="17" t="s">
        <v>251</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252</v>
      </c>
      <c r="BM176" s="17" t="s">
        <v>549</v>
      </c>
    </row>
    <row r="177" spans="2:65" s="1" customFormat="1" ht="48.75">
      <c r="B177" s="31"/>
      <c r="D177" s="171" t="s">
        <v>432</v>
      </c>
      <c r="F177" s="172" t="s">
        <v>550</v>
      </c>
      <c r="I177" s="90"/>
      <c r="L177" s="31"/>
      <c r="M177" s="173"/>
      <c r="T177" s="49"/>
      <c r="AT177" s="17" t="s">
        <v>432</v>
      </c>
      <c r="AU177" s="17" t="s">
        <v>257</v>
      </c>
    </row>
    <row r="178" spans="2:65" s="1" customFormat="1" ht="19.5">
      <c r="B178" s="31"/>
      <c r="D178" s="171" t="s">
        <v>454</v>
      </c>
      <c r="F178" s="172" t="s">
        <v>455</v>
      </c>
      <c r="I178" s="90"/>
      <c r="L178" s="31"/>
      <c r="M178" s="173"/>
      <c r="T178" s="49"/>
      <c r="AT178" s="17" t="s">
        <v>454</v>
      </c>
      <c r="AU178" s="17" t="s">
        <v>257</v>
      </c>
    </row>
    <row r="179" spans="2:65" s="1" customFormat="1" ht="56.25" customHeight="1">
      <c r="B179" s="31"/>
      <c r="C179" s="157" t="s">
        <v>488</v>
      </c>
      <c r="D179" s="157" t="s">
        <v>277</v>
      </c>
      <c r="E179" s="158" t="s">
        <v>551</v>
      </c>
      <c r="F179" s="159" t="s">
        <v>552</v>
      </c>
      <c r="G179" s="160" t="s">
        <v>553</v>
      </c>
      <c r="H179" s="161">
        <v>354</v>
      </c>
      <c r="I179" s="162"/>
      <c r="J179" s="163">
        <f>ROUND(I179*H179,2)</f>
        <v>0</v>
      </c>
      <c r="K179" s="159" t="s">
        <v>270</v>
      </c>
      <c r="L179" s="31"/>
      <c r="M179" s="164" t="s">
        <v>19</v>
      </c>
      <c r="N179" s="165" t="s">
        <v>44</v>
      </c>
      <c r="P179" s="142">
        <f>O179*H179</f>
        <v>0</v>
      </c>
      <c r="Q179" s="142">
        <v>0</v>
      </c>
      <c r="R179" s="142">
        <f>Q179*H179</f>
        <v>0</v>
      </c>
      <c r="S179" s="142">
        <v>0</v>
      </c>
      <c r="T179" s="143">
        <f>S179*H179</f>
        <v>0</v>
      </c>
      <c r="AR179" s="17" t="s">
        <v>252</v>
      </c>
      <c r="AT179" s="17" t="s">
        <v>277</v>
      </c>
      <c r="AU179" s="17" t="s">
        <v>257</v>
      </c>
      <c r="AY179" s="17" t="s">
        <v>251</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252</v>
      </c>
      <c r="BM179" s="17" t="s">
        <v>554</v>
      </c>
    </row>
    <row r="180" spans="2:65" s="1" customFormat="1" ht="48.75">
      <c r="B180" s="31"/>
      <c r="D180" s="171" t="s">
        <v>432</v>
      </c>
      <c r="F180" s="172" t="s">
        <v>555</v>
      </c>
      <c r="I180" s="90"/>
      <c r="L180" s="31"/>
      <c r="M180" s="173"/>
      <c r="T180" s="49"/>
      <c r="AT180" s="17" t="s">
        <v>432</v>
      </c>
      <c r="AU180" s="17" t="s">
        <v>257</v>
      </c>
    </row>
    <row r="181" spans="2:65" s="1" customFormat="1" ht="45" customHeight="1">
      <c r="B181" s="31"/>
      <c r="C181" s="157" t="s">
        <v>556</v>
      </c>
      <c r="D181" s="157" t="s">
        <v>277</v>
      </c>
      <c r="E181" s="158" t="s">
        <v>557</v>
      </c>
      <c r="F181" s="159" t="s">
        <v>558</v>
      </c>
      <c r="G181" s="160" t="s">
        <v>553</v>
      </c>
      <c r="H181" s="161">
        <v>76</v>
      </c>
      <c r="I181" s="162"/>
      <c r="J181" s="163">
        <f>ROUND(I181*H181,2)</f>
        <v>0</v>
      </c>
      <c r="K181" s="159" t="s">
        <v>270</v>
      </c>
      <c r="L181" s="31"/>
      <c r="M181" s="164" t="s">
        <v>19</v>
      </c>
      <c r="N181" s="165" t="s">
        <v>44</v>
      </c>
      <c r="P181" s="142">
        <f>O181*H181</f>
        <v>0</v>
      </c>
      <c r="Q181" s="142">
        <v>0</v>
      </c>
      <c r="R181" s="142">
        <f>Q181*H181</f>
        <v>0</v>
      </c>
      <c r="S181" s="142">
        <v>0</v>
      </c>
      <c r="T181" s="143">
        <f>S181*H181</f>
        <v>0</v>
      </c>
      <c r="AR181" s="17" t="s">
        <v>252</v>
      </c>
      <c r="AT181" s="17" t="s">
        <v>277</v>
      </c>
      <c r="AU181" s="17" t="s">
        <v>257</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252</v>
      </c>
      <c r="BM181" s="17" t="s">
        <v>559</v>
      </c>
    </row>
    <row r="182" spans="2:65" s="1" customFormat="1" ht="39">
      <c r="B182" s="31"/>
      <c r="D182" s="171" t="s">
        <v>432</v>
      </c>
      <c r="F182" s="172" t="s">
        <v>560</v>
      </c>
      <c r="I182" s="90"/>
      <c r="L182" s="31"/>
      <c r="M182" s="173"/>
      <c r="T182" s="49"/>
      <c r="AT182" s="17" t="s">
        <v>432</v>
      </c>
      <c r="AU182" s="17" t="s">
        <v>257</v>
      </c>
    </row>
    <row r="183" spans="2:65" s="1" customFormat="1" ht="33.75" customHeight="1">
      <c r="B183" s="31"/>
      <c r="C183" s="157" t="s">
        <v>491</v>
      </c>
      <c r="D183" s="157" t="s">
        <v>277</v>
      </c>
      <c r="E183" s="158" t="s">
        <v>561</v>
      </c>
      <c r="F183" s="159" t="s">
        <v>562</v>
      </c>
      <c r="G183" s="160" t="s">
        <v>249</v>
      </c>
      <c r="H183" s="161">
        <v>10529.88</v>
      </c>
      <c r="I183" s="162"/>
      <c r="J183" s="163">
        <f>ROUND(I183*H183,2)</f>
        <v>0</v>
      </c>
      <c r="K183" s="159" t="s">
        <v>270</v>
      </c>
      <c r="L183" s="31"/>
      <c r="M183" s="164" t="s">
        <v>19</v>
      </c>
      <c r="N183" s="165" t="s">
        <v>44</v>
      </c>
      <c r="P183" s="142">
        <f>O183*H183</f>
        <v>0</v>
      </c>
      <c r="Q183" s="142">
        <v>0</v>
      </c>
      <c r="R183" s="142">
        <f>Q183*H183</f>
        <v>0</v>
      </c>
      <c r="S183" s="142">
        <v>0</v>
      </c>
      <c r="T183" s="143">
        <f>S183*H183</f>
        <v>0</v>
      </c>
      <c r="AR183" s="17" t="s">
        <v>252</v>
      </c>
      <c r="AT183" s="17" t="s">
        <v>277</v>
      </c>
      <c r="AU183" s="17" t="s">
        <v>257</v>
      </c>
      <c r="AY183" s="17" t="s">
        <v>251</v>
      </c>
      <c r="BE183" s="144">
        <f>IF(N183="základní",J183,0)</f>
        <v>0</v>
      </c>
      <c r="BF183" s="144">
        <f>IF(N183="snížená",J183,0)</f>
        <v>0</v>
      </c>
      <c r="BG183" s="144">
        <f>IF(N183="zákl. přenesená",J183,0)</f>
        <v>0</v>
      </c>
      <c r="BH183" s="144">
        <f>IF(N183="sníž. přenesená",J183,0)</f>
        <v>0</v>
      </c>
      <c r="BI183" s="144">
        <f>IF(N183="nulová",J183,0)</f>
        <v>0</v>
      </c>
      <c r="BJ183" s="17" t="s">
        <v>81</v>
      </c>
      <c r="BK183" s="144">
        <f>ROUND(I183*H183,2)</f>
        <v>0</v>
      </c>
      <c r="BL183" s="17" t="s">
        <v>252</v>
      </c>
      <c r="BM183" s="17" t="s">
        <v>563</v>
      </c>
    </row>
    <row r="184" spans="2:65" s="1" customFormat="1" ht="39">
      <c r="B184" s="31"/>
      <c r="D184" s="171" t="s">
        <v>432</v>
      </c>
      <c r="F184" s="172" t="s">
        <v>564</v>
      </c>
      <c r="I184" s="90"/>
      <c r="L184" s="31"/>
      <c r="M184" s="173"/>
      <c r="T184" s="49"/>
      <c r="AT184" s="17" t="s">
        <v>432</v>
      </c>
      <c r="AU184" s="17" t="s">
        <v>257</v>
      </c>
    </row>
    <row r="185" spans="2:65" s="1" customFormat="1" ht="19.5">
      <c r="B185" s="31"/>
      <c r="D185" s="171" t="s">
        <v>454</v>
      </c>
      <c r="F185" s="172" t="s">
        <v>504</v>
      </c>
      <c r="I185" s="90"/>
      <c r="L185" s="31"/>
      <c r="M185" s="173"/>
      <c r="T185" s="49"/>
      <c r="AT185" s="17" t="s">
        <v>454</v>
      </c>
      <c r="AU185" s="17" t="s">
        <v>257</v>
      </c>
    </row>
    <row r="186" spans="2:65" s="1" customFormat="1" ht="33.75" customHeight="1">
      <c r="B186" s="31"/>
      <c r="C186" s="157" t="s">
        <v>565</v>
      </c>
      <c r="D186" s="157" t="s">
        <v>277</v>
      </c>
      <c r="E186" s="158" t="s">
        <v>566</v>
      </c>
      <c r="F186" s="159" t="s">
        <v>567</v>
      </c>
      <c r="G186" s="160" t="s">
        <v>249</v>
      </c>
      <c r="H186" s="161">
        <v>10529.88</v>
      </c>
      <c r="I186" s="162"/>
      <c r="J186" s="163">
        <f>ROUND(I186*H186,2)</f>
        <v>0</v>
      </c>
      <c r="K186" s="159" t="s">
        <v>270</v>
      </c>
      <c r="L186" s="31"/>
      <c r="M186" s="164" t="s">
        <v>19</v>
      </c>
      <c r="N186" s="165" t="s">
        <v>44</v>
      </c>
      <c r="P186" s="142">
        <f>O186*H186</f>
        <v>0</v>
      </c>
      <c r="Q186" s="142">
        <v>0</v>
      </c>
      <c r="R186" s="142">
        <f>Q186*H186</f>
        <v>0</v>
      </c>
      <c r="S186" s="142">
        <v>0</v>
      </c>
      <c r="T186" s="143">
        <f>S186*H186</f>
        <v>0</v>
      </c>
      <c r="AR186" s="17" t="s">
        <v>252</v>
      </c>
      <c r="AT186" s="17" t="s">
        <v>277</v>
      </c>
      <c r="AU186" s="17" t="s">
        <v>257</v>
      </c>
      <c r="AY186" s="17" t="s">
        <v>251</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252</v>
      </c>
      <c r="BM186" s="17" t="s">
        <v>568</v>
      </c>
    </row>
    <row r="187" spans="2:65" s="1" customFormat="1" ht="39">
      <c r="B187" s="31"/>
      <c r="D187" s="171" t="s">
        <v>432</v>
      </c>
      <c r="F187" s="172" t="s">
        <v>564</v>
      </c>
      <c r="I187" s="90"/>
      <c r="L187" s="31"/>
      <c r="M187" s="173"/>
      <c r="T187" s="49"/>
      <c r="AT187" s="17" t="s">
        <v>432</v>
      </c>
      <c r="AU187" s="17" t="s">
        <v>257</v>
      </c>
    </row>
    <row r="188" spans="2:65" s="1" customFormat="1" ht="19.5">
      <c r="B188" s="31"/>
      <c r="D188" s="171" t="s">
        <v>454</v>
      </c>
      <c r="F188" s="172" t="s">
        <v>504</v>
      </c>
      <c r="I188" s="90"/>
      <c r="L188" s="31"/>
      <c r="M188" s="173"/>
      <c r="T188" s="49"/>
      <c r="AT188" s="17" t="s">
        <v>454</v>
      </c>
      <c r="AU188" s="17" t="s">
        <v>257</v>
      </c>
    </row>
    <row r="189" spans="2:65" s="1" customFormat="1" ht="22.5" customHeight="1">
      <c r="B189" s="31"/>
      <c r="C189" s="157" t="s">
        <v>495</v>
      </c>
      <c r="D189" s="157" t="s">
        <v>277</v>
      </c>
      <c r="E189" s="158" t="s">
        <v>569</v>
      </c>
      <c r="F189" s="159" t="s">
        <v>570</v>
      </c>
      <c r="G189" s="160" t="s">
        <v>265</v>
      </c>
      <c r="H189" s="161">
        <v>381</v>
      </c>
      <c r="I189" s="162"/>
      <c r="J189" s="163">
        <f>ROUND(I189*H189,2)</f>
        <v>0</v>
      </c>
      <c r="K189" s="159" t="s">
        <v>270</v>
      </c>
      <c r="L189" s="31"/>
      <c r="M189" s="164" t="s">
        <v>19</v>
      </c>
      <c r="N189" s="165" t="s">
        <v>44</v>
      </c>
      <c r="P189" s="142">
        <f>O189*H189</f>
        <v>0</v>
      </c>
      <c r="Q189" s="142">
        <v>0</v>
      </c>
      <c r="R189" s="142">
        <f>Q189*H189</f>
        <v>0</v>
      </c>
      <c r="S189" s="142">
        <v>0</v>
      </c>
      <c r="T189" s="143">
        <f>S189*H189</f>
        <v>0</v>
      </c>
      <c r="AR189" s="17" t="s">
        <v>252</v>
      </c>
      <c r="AT189" s="17" t="s">
        <v>277</v>
      </c>
      <c r="AU189" s="17" t="s">
        <v>257</v>
      </c>
      <c r="AY189" s="17" t="s">
        <v>251</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252</v>
      </c>
      <c r="BM189" s="17" t="s">
        <v>571</v>
      </c>
    </row>
    <row r="190" spans="2:65" s="1" customFormat="1" ht="29.25">
      <c r="B190" s="31"/>
      <c r="D190" s="171" t="s">
        <v>432</v>
      </c>
      <c r="F190" s="172" t="s">
        <v>572</v>
      </c>
      <c r="I190" s="90"/>
      <c r="L190" s="31"/>
      <c r="M190" s="173"/>
      <c r="T190" s="49"/>
      <c r="AT190" s="17" t="s">
        <v>432</v>
      </c>
      <c r="AU190" s="17" t="s">
        <v>257</v>
      </c>
    </row>
    <row r="191" spans="2:65" s="1" customFormat="1" ht="16.5" customHeight="1">
      <c r="B191" s="31"/>
      <c r="C191" s="132" t="s">
        <v>573</v>
      </c>
      <c r="D191" s="132" t="s">
        <v>246</v>
      </c>
      <c r="E191" s="133" t="s">
        <v>574</v>
      </c>
      <c r="F191" s="134" t="s">
        <v>575</v>
      </c>
      <c r="G191" s="135" t="s">
        <v>265</v>
      </c>
      <c r="H191" s="136">
        <v>381</v>
      </c>
      <c r="I191" s="137"/>
      <c r="J191" s="138">
        <f>ROUND(I191*H191,2)</f>
        <v>0</v>
      </c>
      <c r="K191" s="134" t="s">
        <v>270</v>
      </c>
      <c r="L191" s="139"/>
      <c r="M191" s="140" t="s">
        <v>19</v>
      </c>
      <c r="N191" s="141" t="s">
        <v>44</v>
      </c>
      <c r="P191" s="142">
        <f>O191*H191</f>
        <v>0</v>
      </c>
      <c r="Q191" s="142">
        <v>1.0059999999999999E-2</v>
      </c>
      <c r="R191" s="142">
        <f>Q191*H191</f>
        <v>3.8328599999999997</v>
      </c>
      <c r="S191" s="142">
        <v>0</v>
      </c>
      <c r="T191" s="143">
        <f>S191*H191</f>
        <v>0</v>
      </c>
      <c r="AR191" s="17" t="s">
        <v>250</v>
      </c>
      <c r="AT191" s="17" t="s">
        <v>246</v>
      </c>
      <c r="AU191" s="17" t="s">
        <v>257</v>
      </c>
      <c r="AY191" s="17" t="s">
        <v>251</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252</v>
      </c>
      <c r="BM191" s="17" t="s">
        <v>576</v>
      </c>
    </row>
    <row r="192" spans="2:65" s="1" customFormat="1" ht="22.5" customHeight="1">
      <c r="B192" s="31"/>
      <c r="C192" s="157" t="s">
        <v>499</v>
      </c>
      <c r="D192" s="157" t="s">
        <v>277</v>
      </c>
      <c r="E192" s="158" t="s">
        <v>577</v>
      </c>
      <c r="F192" s="159" t="s">
        <v>578</v>
      </c>
      <c r="G192" s="160" t="s">
        <v>265</v>
      </c>
      <c r="H192" s="161">
        <v>156</v>
      </c>
      <c r="I192" s="162"/>
      <c r="J192" s="163">
        <f>ROUND(I192*H192,2)</f>
        <v>0</v>
      </c>
      <c r="K192" s="159" t="s">
        <v>270</v>
      </c>
      <c r="L192" s="31"/>
      <c r="M192" s="164" t="s">
        <v>19</v>
      </c>
      <c r="N192" s="165" t="s">
        <v>44</v>
      </c>
      <c r="P192" s="142">
        <f>O192*H192</f>
        <v>0</v>
      </c>
      <c r="Q192" s="142">
        <v>0</v>
      </c>
      <c r="R192" s="142">
        <f>Q192*H192</f>
        <v>0</v>
      </c>
      <c r="S192" s="142">
        <v>0</v>
      </c>
      <c r="T192" s="143">
        <f>S192*H192</f>
        <v>0</v>
      </c>
      <c r="AR192" s="17" t="s">
        <v>252</v>
      </c>
      <c r="AT192" s="17" t="s">
        <v>277</v>
      </c>
      <c r="AU192" s="17" t="s">
        <v>257</v>
      </c>
      <c r="AY192" s="17" t="s">
        <v>251</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252</v>
      </c>
      <c r="BM192" s="17" t="s">
        <v>579</v>
      </c>
    </row>
    <row r="193" spans="2:65" s="1" customFormat="1" ht="29.25">
      <c r="B193" s="31"/>
      <c r="D193" s="171" t="s">
        <v>432</v>
      </c>
      <c r="F193" s="172" t="s">
        <v>580</v>
      </c>
      <c r="I193" s="90"/>
      <c r="L193" s="31"/>
      <c r="M193" s="173"/>
      <c r="T193" s="49"/>
      <c r="AT193" s="17" t="s">
        <v>432</v>
      </c>
      <c r="AU193" s="17" t="s">
        <v>257</v>
      </c>
    </row>
    <row r="194" spans="2:65" s="1" customFormat="1" ht="19.5">
      <c r="B194" s="31"/>
      <c r="D194" s="171" t="s">
        <v>454</v>
      </c>
      <c r="F194" s="172" t="s">
        <v>581</v>
      </c>
      <c r="I194" s="90"/>
      <c r="L194" s="31"/>
      <c r="M194" s="173"/>
      <c r="T194" s="49"/>
      <c r="AT194" s="17" t="s">
        <v>454</v>
      </c>
      <c r="AU194" s="17" t="s">
        <v>257</v>
      </c>
    </row>
    <row r="195" spans="2:65" s="1" customFormat="1" ht="16.5" customHeight="1">
      <c r="B195" s="31"/>
      <c r="C195" s="132" t="s">
        <v>582</v>
      </c>
      <c r="D195" s="132" t="s">
        <v>246</v>
      </c>
      <c r="E195" s="133" t="s">
        <v>583</v>
      </c>
      <c r="F195" s="134" t="s">
        <v>584</v>
      </c>
      <c r="G195" s="135" t="s">
        <v>265</v>
      </c>
      <c r="H195" s="136">
        <v>156</v>
      </c>
      <c r="I195" s="137"/>
      <c r="J195" s="138">
        <f>ROUND(I195*H195,2)</f>
        <v>0</v>
      </c>
      <c r="K195" s="134" t="s">
        <v>270</v>
      </c>
      <c r="L195" s="139"/>
      <c r="M195" s="140" t="s">
        <v>19</v>
      </c>
      <c r="N195" s="141" t="s">
        <v>44</v>
      </c>
      <c r="P195" s="142">
        <f>O195*H195</f>
        <v>0</v>
      </c>
      <c r="Q195" s="142">
        <v>0.39700000000000002</v>
      </c>
      <c r="R195" s="142">
        <f>Q195*H195</f>
        <v>61.932000000000002</v>
      </c>
      <c r="S195" s="142">
        <v>0</v>
      </c>
      <c r="T195" s="143">
        <f>S195*H195</f>
        <v>0</v>
      </c>
      <c r="AR195" s="17" t="s">
        <v>250</v>
      </c>
      <c r="AT195" s="17" t="s">
        <v>246</v>
      </c>
      <c r="AU195" s="17" t="s">
        <v>257</v>
      </c>
      <c r="AY195" s="17" t="s">
        <v>251</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252</v>
      </c>
      <c r="BM195" s="17" t="s">
        <v>585</v>
      </c>
    </row>
    <row r="196" spans="2:65" s="1" customFormat="1" ht="16.5" customHeight="1">
      <c r="B196" s="31"/>
      <c r="C196" s="132" t="s">
        <v>502</v>
      </c>
      <c r="D196" s="132" t="s">
        <v>246</v>
      </c>
      <c r="E196" s="133" t="s">
        <v>586</v>
      </c>
      <c r="F196" s="134" t="s">
        <v>587</v>
      </c>
      <c r="G196" s="135" t="s">
        <v>265</v>
      </c>
      <c r="H196" s="136">
        <v>156</v>
      </c>
      <c r="I196" s="137"/>
      <c r="J196" s="138">
        <f>ROUND(I196*H196,2)</f>
        <v>0</v>
      </c>
      <c r="K196" s="134" t="s">
        <v>270</v>
      </c>
      <c r="L196" s="139"/>
      <c r="M196" s="140" t="s">
        <v>19</v>
      </c>
      <c r="N196" s="141" t="s">
        <v>44</v>
      </c>
      <c r="P196" s="142">
        <f>O196*H196</f>
        <v>0</v>
      </c>
      <c r="Q196" s="142">
        <v>0.17</v>
      </c>
      <c r="R196" s="142">
        <f>Q196*H196</f>
        <v>26.520000000000003</v>
      </c>
      <c r="S196" s="142">
        <v>0</v>
      </c>
      <c r="T196" s="143">
        <f>S196*H196</f>
        <v>0</v>
      </c>
      <c r="AR196" s="17" t="s">
        <v>250</v>
      </c>
      <c r="AT196" s="17" t="s">
        <v>246</v>
      </c>
      <c r="AU196" s="17" t="s">
        <v>257</v>
      </c>
      <c r="AY196" s="17" t="s">
        <v>251</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252</v>
      </c>
      <c r="BM196" s="17" t="s">
        <v>588</v>
      </c>
    </row>
    <row r="197" spans="2:65" s="1" customFormat="1" ht="22.5" customHeight="1">
      <c r="B197" s="31"/>
      <c r="C197" s="157" t="s">
        <v>589</v>
      </c>
      <c r="D197" s="157" t="s">
        <v>277</v>
      </c>
      <c r="E197" s="158" t="s">
        <v>590</v>
      </c>
      <c r="F197" s="159" t="s">
        <v>591</v>
      </c>
      <c r="G197" s="160" t="s">
        <v>436</v>
      </c>
      <c r="H197" s="161">
        <v>9741.18</v>
      </c>
      <c r="I197" s="162"/>
      <c r="J197" s="163">
        <f>ROUND(I197*H197,2)</f>
        <v>0</v>
      </c>
      <c r="K197" s="159" t="s">
        <v>270</v>
      </c>
      <c r="L197" s="31"/>
      <c r="M197" s="164" t="s">
        <v>19</v>
      </c>
      <c r="N197" s="165" t="s">
        <v>44</v>
      </c>
      <c r="P197" s="142">
        <f>O197*H197</f>
        <v>0</v>
      </c>
      <c r="Q197" s="142">
        <v>0</v>
      </c>
      <c r="R197" s="142">
        <f>Q197*H197</f>
        <v>0</v>
      </c>
      <c r="S197" s="142">
        <v>0</v>
      </c>
      <c r="T197" s="143">
        <f>S197*H197</f>
        <v>0</v>
      </c>
      <c r="AR197" s="17" t="s">
        <v>252</v>
      </c>
      <c r="AT197" s="17" t="s">
        <v>277</v>
      </c>
      <c r="AU197" s="17" t="s">
        <v>257</v>
      </c>
      <c r="AY197" s="17" t="s">
        <v>251</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252</v>
      </c>
      <c r="BM197" s="17" t="s">
        <v>592</v>
      </c>
    </row>
    <row r="198" spans="2:65" s="1" customFormat="1" ht="19.5">
      <c r="B198" s="31"/>
      <c r="D198" s="171" t="s">
        <v>432</v>
      </c>
      <c r="F198" s="172" t="s">
        <v>593</v>
      </c>
      <c r="I198" s="90"/>
      <c r="L198" s="31"/>
      <c r="M198" s="173"/>
      <c r="T198" s="49"/>
      <c r="AT198" s="17" t="s">
        <v>432</v>
      </c>
      <c r="AU198" s="17" t="s">
        <v>257</v>
      </c>
    </row>
    <row r="199" spans="2:65" s="1" customFormat="1" ht="33.75" customHeight="1">
      <c r="B199" s="31"/>
      <c r="C199" s="157" t="s">
        <v>505</v>
      </c>
      <c r="D199" s="157" t="s">
        <v>277</v>
      </c>
      <c r="E199" s="158" t="s">
        <v>594</v>
      </c>
      <c r="F199" s="159" t="s">
        <v>595</v>
      </c>
      <c r="G199" s="160" t="s">
        <v>265</v>
      </c>
      <c r="H199" s="161">
        <v>1</v>
      </c>
      <c r="I199" s="162"/>
      <c r="J199" s="163">
        <f>ROUND(I199*H199,2)</f>
        <v>0</v>
      </c>
      <c r="K199" s="159" t="s">
        <v>270</v>
      </c>
      <c r="L199" s="31"/>
      <c r="M199" s="164" t="s">
        <v>19</v>
      </c>
      <c r="N199" s="165" t="s">
        <v>44</v>
      </c>
      <c r="P199" s="142">
        <f>O199*H199</f>
        <v>0</v>
      </c>
      <c r="Q199" s="142">
        <v>0</v>
      </c>
      <c r="R199" s="142">
        <f>Q199*H199</f>
        <v>0</v>
      </c>
      <c r="S199" s="142">
        <v>0</v>
      </c>
      <c r="T199" s="143">
        <f>S199*H199</f>
        <v>0</v>
      </c>
      <c r="AR199" s="17" t="s">
        <v>252</v>
      </c>
      <c r="AT199" s="17" t="s">
        <v>277</v>
      </c>
      <c r="AU199" s="17" t="s">
        <v>257</v>
      </c>
      <c r="AY199" s="17" t="s">
        <v>251</v>
      </c>
      <c r="BE199" s="144">
        <f>IF(N199="základní",J199,0)</f>
        <v>0</v>
      </c>
      <c r="BF199" s="144">
        <f>IF(N199="snížená",J199,0)</f>
        <v>0</v>
      </c>
      <c r="BG199" s="144">
        <f>IF(N199="zákl. přenesená",J199,0)</f>
        <v>0</v>
      </c>
      <c r="BH199" s="144">
        <f>IF(N199="sníž. přenesená",J199,0)</f>
        <v>0</v>
      </c>
      <c r="BI199" s="144">
        <f>IF(N199="nulová",J199,0)</f>
        <v>0</v>
      </c>
      <c r="BJ199" s="17" t="s">
        <v>81</v>
      </c>
      <c r="BK199" s="144">
        <f>ROUND(I199*H199,2)</f>
        <v>0</v>
      </c>
      <c r="BL199" s="17" t="s">
        <v>252</v>
      </c>
      <c r="BM199" s="17" t="s">
        <v>596</v>
      </c>
    </row>
    <row r="200" spans="2:65" s="1" customFormat="1" ht="39">
      <c r="B200" s="31"/>
      <c r="D200" s="171" t="s">
        <v>432</v>
      </c>
      <c r="F200" s="172" t="s">
        <v>597</v>
      </c>
      <c r="I200" s="90"/>
      <c r="L200" s="31"/>
      <c r="M200" s="173"/>
      <c r="T200" s="49"/>
      <c r="AT200" s="17" t="s">
        <v>432</v>
      </c>
      <c r="AU200" s="17" t="s">
        <v>257</v>
      </c>
    </row>
    <row r="201" spans="2:65" s="1" customFormat="1" ht="33.75" customHeight="1">
      <c r="B201" s="31"/>
      <c r="C201" s="157" t="s">
        <v>598</v>
      </c>
      <c r="D201" s="157" t="s">
        <v>277</v>
      </c>
      <c r="E201" s="158" t="s">
        <v>599</v>
      </c>
      <c r="F201" s="159" t="s">
        <v>600</v>
      </c>
      <c r="G201" s="160" t="s">
        <v>265</v>
      </c>
      <c r="H201" s="161">
        <v>1</v>
      </c>
      <c r="I201" s="162"/>
      <c r="J201" s="163">
        <f>ROUND(I201*H201,2)</f>
        <v>0</v>
      </c>
      <c r="K201" s="159" t="s">
        <v>270</v>
      </c>
      <c r="L201" s="31"/>
      <c r="M201" s="164" t="s">
        <v>19</v>
      </c>
      <c r="N201" s="165" t="s">
        <v>44</v>
      </c>
      <c r="P201" s="142">
        <f>O201*H201</f>
        <v>0</v>
      </c>
      <c r="Q201" s="142">
        <v>0</v>
      </c>
      <c r="R201" s="142">
        <f>Q201*H201</f>
        <v>0</v>
      </c>
      <c r="S201" s="142">
        <v>0</v>
      </c>
      <c r="T201" s="143">
        <f>S201*H201</f>
        <v>0</v>
      </c>
      <c r="AR201" s="17" t="s">
        <v>252</v>
      </c>
      <c r="AT201" s="17" t="s">
        <v>277</v>
      </c>
      <c r="AU201" s="17" t="s">
        <v>257</v>
      </c>
      <c r="AY201" s="17" t="s">
        <v>251</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252</v>
      </c>
      <c r="BM201" s="17" t="s">
        <v>601</v>
      </c>
    </row>
    <row r="202" spans="2:65" s="1" customFormat="1" ht="39">
      <c r="B202" s="31"/>
      <c r="D202" s="171" t="s">
        <v>432</v>
      </c>
      <c r="F202" s="172" t="s">
        <v>597</v>
      </c>
      <c r="I202" s="90"/>
      <c r="L202" s="31"/>
      <c r="M202" s="173"/>
      <c r="T202" s="49"/>
      <c r="AT202" s="17" t="s">
        <v>432</v>
      </c>
      <c r="AU202" s="17" t="s">
        <v>257</v>
      </c>
    </row>
    <row r="203" spans="2:65" s="1" customFormat="1" ht="33.75" customHeight="1">
      <c r="B203" s="31"/>
      <c r="C203" s="157" t="s">
        <v>508</v>
      </c>
      <c r="D203" s="157" t="s">
        <v>277</v>
      </c>
      <c r="E203" s="158" t="s">
        <v>602</v>
      </c>
      <c r="F203" s="159" t="s">
        <v>603</v>
      </c>
      <c r="G203" s="160" t="s">
        <v>450</v>
      </c>
      <c r="H203" s="161">
        <v>933.84799999999996</v>
      </c>
      <c r="I203" s="162"/>
      <c r="J203" s="163">
        <f>ROUND(I203*H203,2)</f>
        <v>0</v>
      </c>
      <c r="K203" s="159" t="s">
        <v>270</v>
      </c>
      <c r="L203" s="31"/>
      <c r="M203" s="164" t="s">
        <v>19</v>
      </c>
      <c r="N203" s="165" t="s">
        <v>44</v>
      </c>
      <c r="P203" s="142">
        <f>O203*H203</f>
        <v>0</v>
      </c>
      <c r="Q203" s="142">
        <v>0</v>
      </c>
      <c r="R203" s="142">
        <f>Q203*H203</f>
        <v>0</v>
      </c>
      <c r="S203" s="142">
        <v>0</v>
      </c>
      <c r="T203" s="143">
        <f>S203*H203</f>
        <v>0</v>
      </c>
      <c r="AR203" s="17" t="s">
        <v>252</v>
      </c>
      <c r="AT203" s="17" t="s">
        <v>277</v>
      </c>
      <c r="AU203" s="17" t="s">
        <v>257</v>
      </c>
      <c r="AY203" s="17" t="s">
        <v>251</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252</v>
      </c>
      <c r="BM203" s="17" t="s">
        <v>604</v>
      </c>
    </row>
    <row r="204" spans="2:65" s="1" customFormat="1" ht="29.25">
      <c r="B204" s="31"/>
      <c r="D204" s="171" t="s">
        <v>432</v>
      </c>
      <c r="F204" s="172" t="s">
        <v>605</v>
      </c>
      <c r="I204" s="90"/>
      <c r="L204" s="31"/>
      <c r="M204" s="173"/>
      <c r="T204" s="49"/>
      <c r="AT204" s="17" t="s">
        <v>432</v>
      </c>
      <c r="AU204" s="17" t="s">
        <v>257</v>
      </c>
    </row>
    <row r="205" spans="2:65" s="1" customFormat="1" ht="33.75" customHeight="1">
      <c r="B205" s="31"/>
      <c r="C205" s="157" t="s">
        <v>606</v>
      </c>
      <c r="D205" s="157" t="s">
        <v>277</v>
      </c>
      <c r="E205" s="158" t="s">
        <v>607</v>
      </c>
      <c r="F205" s="159" t="s">
        <v>608</v>
      </c>
      <c r="G205" s="160" t="s">
        <v>450</v>
      </c>
      <c r="H205" s="161">
        <v>37.453000000000003</v>
      </c>
      <c r="I205" s="162"/>
      <c r="J205" s="163">
        <f>ROUND(I205*H205,2)</f>
        <v>0</v>
      </c>
      <c r="K205" s="159" t="s">
        <v>270</v>
      </c>
      <c r="L205" s="31"/>
      <c r="M205" s="164" t="s">
        <v>19</v>
      </c>
      <c r="N205" s="165" t="s">
        <v>44</v>
      </c>
      <c r="P205" s="142">
        <f>O205*H205</f>
        <v>0</v>
      </c>
      <c r="Q205" s="142">
        <v>0</v>
      </c>
      <c r="R205" s="142">
        <f>Q205*H205</f>
        <v>0</v>
      </c>
      <c r="S205" s="142">
        <v>0</v>
      </c>
      <c r="T205" s="143">
        <f>S205*H205</f>
        <v>0</v>
      </c>
      <c r="AR205" s="17" t="s">
        <v>252</v>
      </c>
      <c r="AT205" s="17" t="s">
        <v>277</v>
      </c>
      <c r="AU205" s="17" t="s">
        <v>257</v>
      </c>
      <c r="AY205" s="17" t="s">
        <v>251</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252</v>
      </c>
      <c r="BM205" s="17" t="s">
        <v>609</v>
      </c>
    </row>
    <row r="206" spans="2:65" s="1" customFormat="1" ht="29.25">
      <c r="B206" s="31"/>
      <c r="D206" s="171" t="s">
        <v>432</v>
      </c>
      <c r="F206" s="172" t="s">
        <v>610</v>
      </c>
      <c r="I206" s="90"/>
      <c r="L206" s="31"/>
      <c r="M206" s="173"/>
      <c r="T206" s="49"/>
      <c r="AT206" s="17" t="s">
        <v>432</v>
      </c>
      <c r="AU206" s="17" t="s">
        <v>257</v>
      </c>
    </row>
    <row r="207" spans="2:65" s="1" customFormat="1" ht="33.75" customHeight="1">
      <c r="B207" s="31"/>
      <c r="C207" s="157" t="s">
        <v>509</v>
      </c>
      <c r="D207" s="157" t="s">
        <v>277</v>
      </c>
      <c r="E207" s="158" t="s">
        <v>611</v>
      </c>
      <c r="F207" s="159" t="s">
        <v>612</v>
      </c>
      <c r="G207" s="160" t="s">
        <v>249</v>
      </c>
      <c r="H207" s="161">
        <v>50</v>
      </c>
      <c r="I207" s="162"/>
      <c r="J207" s="163">
        <f>ROUND(I207*H207,2)</f>
        <v>0</v>
      </c>
      <c r="K207" s="159" t="s">
        <v>270</v>
      </c>
      <c r="L207" s="31"/>
      <c r="M207" s="164" t="s">
        <v>19</v>
      </c>
      <c r="N207" s="165" t="s">
        <v>44</v>
      </c>
      <c r="P207" s="142">
        <f>O207*H207</f>
        <v>0</v>
      </c>
      <c r="Q207" s="142">
        <v>0</v>
      </c>
      <c r="R207" s="142">
        <f>Q207*H207</f>
        <v>0</v>
      </c>
      <c r="S207" s="142">
        <v>0</v>
      </c>
      <c r="T207" s="143">
        <f>S207*H207</f>
        <v>0</v>
      </c>
      <c r="AR207" s="17" t="s">
        <v>252</v>
      </c>
      <c r="AT207" s="17" t="s">
        <v>277</v>
      </c>
      <c r="AU207" s="17" t="s">
        <v>257</v>
      </c>
      <c r="AY207" s="17" t="s">
        <v>251</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252</v>
      </c>
      <c r="BM207" s="17" t="s">
        <v>613</v>
      </c>
    </row>
    <row r="208" spans="2:65" s="1" customFormat="1" ht="29.25">
      <c r="B208" s="31"/>
      <c r="D208" s="171" t="s">
        <v>432</v>
      </c>
      <c r="F208" s="172" t="s">
        <v>614</v>
      </c>
      <c r="I208" s="90"/>
      <c r="L208" s="31"/>
      <c r="M208" s="173"/>
      <c r="T208" s="49"/>
      <c r="AT208" s="17" t="s">
        <v>432</v>
      </c>
      <c r="AU208" s="17" t="s">
        <v>257</v>
      </c>
    </row>
    <row r="209" spans="2:65" s="1" customFormat="1" ht="22.5" customHeight="1">
      <c r="B209" s="31"/>
      <c r="C209" s="157" t="s">
        <v>615</v>
      </c>
      <c r="D209" s="157" t="s">
        <v>277</v>
      </c>
      <c r="E209" s="158" t="s">
        <v>616</v>
      </c>
      <c r="F209" s="159" t="s">
        <v>617</v>
      </c>
      <c r="G209" s="160" t="s">
        <v>431</v>
      </c>
      <c r="H209" s="161">
        <v>1000</v>
      </c>
      <c r="I209" s="162"/>
      <c r="J209" s="163">
        <f>ROUND(I209*H209,2)</f>
        <v>0</v>
      </c>
      <c r="K209" s="159" t="s">
        <v>270</v>
      </c>
      <c r="L209" s="31"/>
      <c r="M209" s="164" t="s">
        <v>19</v>
      </c>
      <c r="N209" s="165" t="s">
        <v>44</v>
      </c>
      <c r="P209" s="142">
        <f>O209*H209</f>
        <v>0</v>
      </c>
      <c r="Q209" s="142">
        <v>0</v>
      </c>
      <c r="R209" s="142">
        <f>Q209*H209</f>
        <v>0</v>
      </c>
      <c r="S209" s="142">
        <v>0</v>
      </c>
      <c r="T209" s="143">
        <f>S209*H209</f>
        <v>0</v>
      </c>
      <c r="AR209" s="17" t="s">
        <v>252</v>
      </c>
      <c r="AT209" s="17" t="s">
        <v>277</v>
      </c>
      <c r="AU209" s="17" t="s">
        <v>257</v>
      </c>
      <c r="AY209" s="17" t="s">
        <v>251</v>
      </c>
      <c r="BE209" s="144">
        <f>IF(N209="základní",J209,0)</f>
        <v>0</v>
      </c>
      <c r="BF209" s="144">
        <f>IF(N209="snížená",J209,0)</f>
        <v>0</v>
      </c>
      <c r="BG209" s="144">
        <f>IF(N209="zákl. přenesená",J209,0)</f>
        <v>0</v>
      </c>
      <c r="BH209" s="144">
        <f>IF(N209="sníž. přenesená",J209,0)</f>
        <v>0</v>
      </c>
      <c r="BI209" s="144">
        <f>IF(N209="nulová",J209,0)</f>
        <v>0</v>
      </c>
      <c r="BJ209" s="17" t="s">
        <v>81</v>
      </c>
      <c r="BK209" s="144">
        <f>ROUND(I209*H209,2)</f>
        <v>0</v>
      </c>
      <c r="BL209" s="17" t="s">
        <v>252</v>
      </c>
      <c r="BM209" s="17" t="s">
        <v>618</v>
      </c>
    </row>
    <row r="210" spans="2:65" s="1" customFormat="1" ht="19.5">
      <c r="B210" s="31"/>
      <c r="D210" s="171" t="s">
        <v>432</v>
      </c>
      <c r="F210" s="172" t="s">
        <v>619</v>
      </c>
      <c r="I210" s="90"/>
      <c r="L210" s="31"/>
      <c r="M210" s="173"/>
      <c r="T210" s="49"/>
      <c r="AT210" s="17" t="s">
        <v>432</v>
      </c>
      <c r="AU210" s="17" t="s">
        <v>257</v>
      </c>
    </row>
    <row r="211" spans="2:65" s="1" customFormat="1" ht="33.75" customHeight="1">
      <c r="B211" s="31"/>
      <c r="C211" s="157" t="s">
        <v>512</v>
      </c>
      <c r="D211" s="157" t="s">
        <v>277</v>
      </c>
      <c r="E211" s="158" t="s">
        <v>620</v>
      </c>
      <c r="F211" s="159" t="s">
        <v>621</v>
      </c>
      <c r="G211" s="160" t="s">
        <v>622</v>
      </c>
      <c r="H211" s="161">
        <v>946</v>
      </c>
      <c r="I211" s="162"/>
      <c r="J211" s="163">
        <f>ROUND(I211*H211,2)</f>
        <v>0</v>
      </c>
      <c r="K211" s="159" t="s">
        <v>270</v>
      </c>
      <c r="L211" s="31"/>
      <c r="M211" s="164" t="s">
        <v>19</v>
      </c>
      <c r="N211" s="165" t="s">
        <v>44</v>
      </c>
      <c r="P211" s="142">
        <f>O211*H211</f>
        <v>0</v>
      </c>
      <c r="Q211" s="142">
        <v>0</v>
      </c>
      <c r="R211" s="142">
        <f>Q211*H211</f>
        <v>0</v>
      </c>
      <c r="S211" s="142">
        <v>0</v>
      </c>
      <c r="T211" s="143">
        <f>S211*H211</f>
        <v>0</v>
      </c>
      <c r="AR211" s="17" t="s">
        <v>252</v>
      </c>
      <c r="AT211" s="17" t="s">
        <v>277</v>
      </c>
      <c r="AU211" s="17" t="s">
        <v>257</v>
      </c>
      <c r="AY211" s="17" t="s">
        <v>251</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252</v>
      </c>
      <c r="BM211" s="17" t="s">
        <v>623</v>
      </c>
    </row>
    <row r="212" spans="2:65" s="1" customFormat="1" ht="29.25">
      <c r="B212" s="31"/>
      <c r="D212" s="171" t="s">
        <v>432</v>
      </c>
      <c r="F212" s="172" t="s">
        <v>624</v>
      </c>
      <c r="I212" s="90"/>
      <c r="L212" s="31"/>
      <c r="M212" s="173"/>
      <c r="T212" s="49"/>
      <c r="AT212" s="17" t="s">
        <v>432</v>
      </c>
      <c r="AU212" s="17" t="s">
        <v>257</v>
      </c>
    </row>
    <row r="213" spans="2:65" s="1" customFormat="1" ht="16.5" customHeight="1">
      <c r="B213" s="31"/>
      <c r="C213" s="132" t="s">
        <v>625</v>
      </c>
      <c r="D213" s="132" t="s">
        <v>246</v>
      </c>
      <c r="E213" s="133" t="s">
        <v>626</v>
      </c>
      <c r="F213" s="134" t="s">
        <v>627</v>
      </c>
      <c r="G213" s="135" t="s">
        <v>265</v>
      </c>
      <c r="H213" s="136">
        <v>946</v>
      </c>
      <c r="I213" s="137"/>
      <c r="J213" s="138">
        <f>ROUND(I213*H213,2)</f>
        <v>0</v>
      </c>
      <c r="K213" s="134" t="s">
        <v>270</v>
      </c>
      <c r="L213" s="139"/>
      <c r="M213" s="140" t="s">
        <v>19</v>
      </c>
      <c r="N213" s="141" t="s">
        <v>44</v>
      </c>
      <c r="P213" s="142">
        <f>O213*H213</f>
        <v>0</v>
      </c>
      <c r="Q213" s="142">
        <v>8.0000000000000007E-5</v>
      </c>
      <c r="R213" s="142">
        <f>Q213*H213</f>
        <v>7.5680000000000011E-2</v>
      </c>
      <c r="S213" s="142">
        <v>0</v>
      </c>
      <c r="T213" s="143">
        <f>S213*H213</f>
        <v>0</v>
      </c>
      <c r="AR213" s="17" t="s">
        <v>250</v>
      </c>
      <c r="AT213" s="17" t="s">
        <v>246</v>
      </c>
      <c r="AU213" s="17" t="s">
        <v>257</v>
      </c>
      <c r="AY213" s="17" t="s">
        <v>251</v>
      </c>
      <c r="BE213" s="144">
        <f>IF(N213="základní",J213,0)</f>
        <v>0</v>
      </c>
      <c r="BF213" s="144">
        <f>IF(N213="snížená",J213,0)</f>
        <v>0</v>
      </c>
      <c r="BG213" s="144">
        <f>IF(N213="zákl. přenesená",J213,0)</f>
        <v>0</v>
      </c>
      <c r="BH213" s="144">
        <f>IF(N213="sníž. přenesená",J213,0)</f>
        <v>0</v>
      </c>
      <c r="BI213" s="144">
        <f>IF(N213="nulová",J213,0)</f>
        <v>0</v>
      </c>
      <c r="BJ213" s="17" t="s">
        <v>81</v>
      </c>
      <c r="BK213" s="144">
        <f>ROUND(I213*H213,2)</f>
        <v>0</v>
      </c>
      <c r="BL213" s="17" t="s">
        <v>252</v>
      </c>
      <c r="BM213" s="17" t="s">
        <v>628</v>
      </c>
    </row>
    <row r="214" spans="2:65" s="1" customFormat="1" ht="22.5" customHeight="1">
      <c r="B214" s="31"/>
      <c r="C214" s="157" t="s">
        <v>515</v>
      </c>
      <c r="D214" s="157" t="s">
        <v>277</v>
      </c>
      <c r="E214" s="158" t="s">
        <v>527</v>
      </c>
      <c r="F214" s="159" t="s">
        <v>528</v>
      </c>
      <c r="G214" s="160" t="s">
        <v>265</v>
      </c>
      <c r="H214" s="161">
        <v>110</v>
      </c>
      <c r="I214" s="162"/>
      <c r="J214" s="163">
        <f>ROUND(I214*H214,2)</f>
        <v>0</v>
      </c>
      <c r="K214" s="159" t="s">
        <v>270</v>
      </c>
      <c r="L214" s="31"/>
      <c r="M214" s="164" t="s">
        <v>19</v>
      </c>
      <c r="N214" s="165" t="s">
        <v>44</v>
      </c>
      <c r="P214" s="142">
        <f>O214*H214</f>
        <v>0</v>
      </c>
      <c r="Q214" s="142">
        <v>0</v>
      </c>
      <c r="R214" s="142">
        <f>Q214*H214</f>
        <v>0</v>
      </c>
      <c r="S214" s="142">
        <v>0</v>
      </c>
      <c r="T214" s="143">
        <f>S214*H214</f>
        <v>0</v>
      </c>
      <c r="AR214" s="17" t="s">
        <v>252</v>
      </c>
      <c r="AT214" s="17" t="s">
        <v>277</v>
      </c>
      <c r="AU214" s="17" t="s">
        <v>257</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629</v>
      </c>
    </row>
    <row r="215" spans="2:65" s="1" customFormat="1" ht="19.5">
      <c r="B215" s="31"/>
      <c r="D215" s="171" t="s">
        <v>432</v>
      </c>
      <c r="F215" s="172" t="s">
        <v>530</v>
      </c>
      <c r="I215" s="90"/>
      <c r="L215" s="31"/>
      <c r="M215" s="173"/>
      <c r="T215" s="49"/>
      <c r="AT215" s="17" t="s">
        <v>432</v>
      </c>
      <c r="AU215" s="17" t="s">
        <v>257</v>
      </c>
    </row>
    <row r="216" spans="2:65" s="1" customFormat="1" ht="19.5">
      <c r="B216" s="31"/>
      <c r="D216" s="171" t="s">
        <v>454</v>
      </c>
      <c r="F216" s="172" t="s">
        <v>531</v>
      </c>
      <c r="I216" s="90"/>
      <c r="L216" s="31"/>
      <c r="M216" s="173"/>
      <c r="T216" s="49"/>
      <c r="AT216" s="17" t="s">
        <v>454</v>
      </c>
      <c r="AU216" s="17" t="s">
        <v>257</v>
      </c>
    </row>
    <row r="217" spans="2:65" s="1" customFormat="1" ht="45" customHeight="1">
      <c r="B217" s="31"/>
      <c r="C217" s="157" t="s">
        <v>630</v>
      </c>
      <c r="D217" s="157" t="s">
        <v>277</v>
      </c>
      <c r="E217" s="158" t="s">
        <v>557</v>
      </c>
      <c r="F217" s="159" t="s">
        <v>558</v>
      </c>
      <c r="G217" s="160" t="s">
        <v>553</v>
      </c>
      <c r="H217" s="161">
        <v>76</v>
      </c>
      <c r="I217" s="162"/>
      <c r="J217" s="163">
        <f>ROUND(I217*H217,2)</f>
        <v>0</v>
      </c>
      <c r="K217" s="159" t="s">
        <v>270</v>
      </c>
      <c r="L217" s="31"/>
      <c r="M217" s="164" t="s">
        <v>19</v>
      </c>
      <c r="N217" s="165" t="s">
        <v>44</v>
      </c>
      <c r="P217" s="142">
        <f>O217*H217</f>
        <v>0</v>
      </c>
      <c r="Q217" s="142">
        <v>0</v>
      </c>
      <c r="R217" s="142">
        <f>Q217*H217</f>
        <v>0</v>
      </c>
      <c r="S217" s="142">
        <v>0</v>
      </c>
      <c r="T217" s="143">
        <f>S217*H217</f>
        <v>0</v>
      </c>
      <c r="AR217" s="17" t="s">
        <v>252</v>
      </c>
      <c r="AT217" s="17" t="s">
        <v>277</v>
      </c>
      <c r="AU217" s="17" t="s">
        <v>257</v>
      </c>
      <c r="AY217" s="17" t="s">
        <v>251</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252</v>
      </c>
      <c r="BM217" s="17" t="s">
        <v>631</v>
      </c>
    </row>
    <row r="218" spans="2:65" s="1" customFormat="1" ht="39">
      <c r="B218" s="31"/>
      <c r="D218" s="171" t="s">
        <v>432</v>
      </c>
      <c r="F218" s="172" t="s">
        <v>560</v>
      </c>
      <c r="I218" s="90"/>
      <c r="L218" s="31"/>
      <c r="M218" s="173"/>
      <c r="T218" s="49"/>
      <c r="AT218" s="17" t="s">
        <v>432</v>
      </c>
      <c r="AU218" s="17" t="s">
        <v>257</v>
      </c>
    </row>
    <row r="219" spans="2:65" s="1" customFormat="1" ht="33.75" customHeight="1">
      <c r="B219" s="31"/>
      <c r="C219" s="157" t="s">
        <v>280</v>
      </c>
      <c r="D219" s="157" t="s">
        <v>277</v>
      </c>
      <c r="E219" s="158" t="s">
        <v>561</v>
      </c>
      <c r="F219" s="159" t="s">
        <v>562</v>
      </c>
      <c r="G219" s="160" t="s">
        <v>249</v>
      </c>
      <c r="H219" s="161">
        <v>10529.88</v>
      </c>
      <c r="I219" s="162"/>
      <c r="J219" s="163">
        <f>ROUND(I219*H219,2)</f>
        <v>0</v>
      </c>
      <c r="K219" s="159" t="s">
        <v>270</v>
      </c>
      <c r="L219" s="31"/>
      <c r="M219" s="164" t="s">
        <v>19</v>
      </c>
      <c r="N219" s="165" t="s">
        <v>44</v>
      </c>
      <c r="P219" s="142">
        <f>O219*H219</f>
        <v>0</v>
      </c>
      <c r="Q219" s="142">
        <v>0</v>
      </c>
      <c r="R219" s="142">
        <f>Q219*H219</f>
        <v>0</v>
      </c>
      <c r="S219" s="142">
        <v>0</v>
      </c>
      <c r="T219" s="143">
        <f>S219*H219</f>
        <v>0</v>
      </c>
      <c r="AR219" s="17" t="s">
        <v>252</v>
      </c>
      <c r="AT219" s="17" t="s">
        <v>277</v>
      </c>
      <c r="AU219" s="17" t="s">
        <v>257</v>
      </c>
      <c r="AY219" s="17" t="s">
        <v>251</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252</v>
      </c>
      <c r="BM219" s="17" t="s">
        <v>632</v>
      </c>
    </row>
    <row r="220" spans="2:65" s="1" customFormat="1" ht="39">
      <c r="B220" s="31"/>
      <c r="D220" s="171" t="s">
        <v>432</v>
      </c>
      <c r="F220" s="172" t="s">
        <v>564</v>
      </c>
      <c r="I220" s="90"/>
      <c r="L220" s="31"/>
      <c r="M220" s="173"/>
      <c r="T220" s="49"/>
      <c r="AT220" s="17" t="s">
        <v>432</v>
      </c>
      <c r="AU220" s="17" t="s">
        <v>257</v>
      </c>
    </row>
    <row r="221" spans="2:65" s="1" customFormat="1" ht="19.5">
      <c r="B221" s="31"/>
      <c r="D221" s="171" t="s">
        <v>454</v>
      </c>
      <c r="F221" s="172" t="s">
        <v>504</v>
      </c>
      <c r="I221" s="90"/>
      <c r="L221" s="31"/>
      <c r="M221" s="173"/>
      <c r="T221" s="49"/>
      <c r="AT221" s="17" t="s">
        <v>454</v>
      </c>
      <c r="AU221" s="17" t="s">
        <v>257</v>
      </c>
    </row>
    <row r="222" spans="2:65" s="1" customFormat="1" ht="33.75" customHeight="1">
      <c r="B222" s="31"/>
      <c r="C222" s="157" t="s">
        <v>633</v>
      </c>
      <c r="D222" s="157" t="s">
        <v>277</v>
      </c>
      <c r="E222" s="158" t="s">
        <v>566</v>
      </c>
      <c r="F222" s="159" t="s">
        <v>567</v>
      </c>
      <c r="G222" s="160" t="s">
        <v>249</v>
      </c>
      <c r="H222" s="161">
        <v>10529.88</v>
      </c>
      <c r="I222" s="162"/>
      <c r="J222" s="163">
        <f>ROUND(I222*H222,2)</f>
        <v>0</v>
      </c>
      <c r="K222" s="159" t="s">
        <v>270</v>
      </c>
      <c r="L222" s="31"/>
      <c r="M222" s="164" t="s">
        <v>19</v>
      </c>
      <c r="N222" s="165" t="s">
        <v>44</v>
      </c>
      <c r="P222" s="142">
        <f>O222*H222</f>
        <v>0</v>
      </c>
      <c r="Q222" s="142">
        <v>0</v>
      </c>
      <c r="R222" s="142">
        <f>Q222*H222</f>
        <v>0</v>
      </c>
      <c r="S222" s="142">
        <v>0</v>
      </c>
      <c r="T222" s="143">
        <f>S222*H222</f>
        <v>0</v>
      </c>
      <c r="AR222" s="17" t="s">
        <v>252</v>
      </c>
      <c r="AT222" s="17" t="s">
        <v>277</v>
      </c>
      <c r="AU222" s="17" t="s">
        <v>257</v>
      </c>
      <c r="AY222" s="17" t="s">
        <v>251</v>
      </c>
      <c r="BE222" s="144">
        <f>IF(N222="základní",J222,0)</f>
        <v>0</v>
      </c>
      <c r="BF222" s="144">
        <f>IF(N222="snížená",J222,0)</f>
        <v>0</v>
      </c>
      <c r="BG222" s="144">
        <f>IF(N222="zákl. přenesená",J222,0)</f>
        <v>0</v>
      </c>
      <c r="BH222" s="144">
        <f>IF(N222="sníž. přenesená",J222,0)</f>
        <v>0</v>
      </c>
      <c r="BI222" s="144">
        <f>IF(N222="nulová",J222,0)</f>
        <v>0</v>
      </c>
      <c r="BJ222" s="17" t="s">
        <v>81</v>
      </c>
      <c r="BK222" s="144">
        <f>ROUND(I222*H222,2)</f>
        <v>0</v>
      </c>
      <c r="BL222" s="17" t="s">
        <v>252</v>
      </c>
      <c r="BM222" s="17" t="s">
        <v>634</v>
      </c>
    </row>
    <row r="223" spans="2:65" s="1" customFormat="1" ht="39">
      <c r="B223" s="31"/>
      <c r="D223" s="171" t="s">
        <v>432</v>
      </c>
      <c r="F223" s="172" t="s">
        <v>564</v>
      </c>
      <c r="I223" s="90"/>
      <c r="L223" s="31"/>
      <c r="M223" s="173"/>
      <c r="T223" s="49"/>
      <c r="AT223" s="17" t="s">
        <v>432</v>
      </c>
      <c r="AU223" s="17" t="s">
        <v>257</v>
      </c>
    </row>
    <row r="224" spans="2:65" s="1" customFormat="1" ht="19.5">
      <c r="B224" s="31"/>
      <c r="D224" s="171" t="s">
        <v>454</v>
      </c>
      <c r="F224" s="172" t="s">
        <v>504</v>
      </c>
      <c r="I224" s="90"/>
      <c r="L224" s="31"/>
      <c r="M224" s="173"/>
      <c r="T224" s="49"/>
      <c r="AT224" s="17" t="s">
        <v>454</v>
      </c>
      <c r="AU224" s="17" t="s">
        <v>257</v>
      </c>
    </row>
    <row r="225" spans="2:65" s="11" customFormat="1" ht="20.85" customHeight="1">
      <c r="B225" s="145"/>
      <c r="D225" s="146" t="s">
        <v>72</v>
      </c>
      <c r="E225" s="155" t="s">
        <v>291</v>
      </c>
      <c r="F225" s="155" t="s">
        <v>287</v>
      </c>
      <c r="I225" s="148"/>
      <c r="J225" s="156">
        <f>BK225</f>
        <v>0</v>
      </c>
      <c r="L225" s="145"/>
      <c r="M225" s="150"/>
      <c r="P225" s="151">
        <f>SUM(P226:P262)</f>
        <v>0</v>
      </c>
      <c r="R225" s="151">
        <f>SUM(R226:R262)</f>
        <v>0</v>
      </c>
      <c r="T225" s="152">
        <f>SUM(T226:T262)</f>
        <v>0</v>
      </c>
      <c r="AR225" s="146" t="s">
        <v>81</v>
      </c>
      <c r="AT225" s="153" t="s">
        <v>72</v>
      </c>
      <c r="AU225" s="153" t="s">
        <v>83</v>
      </c>
      <c r="AY225" s="146" t="s">
        <v>251</v>
      </c>
      <c r="BK225" s="154">
        <f>SUM(BK226:BK262)</f>
        <v>0</v>
      </c>
    </row>
    <row r="226" spans="2:65" s="1" customFormat="1" ht="78.75" customHeight="1">
      <c r="B226" s="31"/>
      <c r="C226" s="157" t="s">
        <v>520</v>
      </c>
      <c r="D226" s="157" t="s">
        <v>277</v>
      </c>
      <c r="E226" s="158" t="s">
        <v>635</v>
      </c>
      <c r="F226" s="159" t="s">
        <v>636</v>
      </c>
      <c r="G226" s="160" t="s">
        <v>265</v>
      </c>
      <c r="H226" s="161">
        <v>3</v>
      </c>
      <c r="I226" s="162"/>
      <c r="J226" s="163">
        <f>ROUND(I226*H226,2)</f>
        <v>0</v>
      </c>
      <c r="K226" s="159" t="s">
        <v>270</v>
      </c>
      <c r="L226" s="31"/>
      <c r="M226" s="164" t="s">
        <v>19</v>
      </c>
      <c r="N226" s="165" t="s">
        <v>44</v>
      </c>
      <c r="P226" s="142">
        <f>O226*H226</f>
        <v>0</v>
      </c>
      <c r="Q226" s="142">
        <v>0</v>
      </c>
      <c r="R226" s="142">
        <f>Q226*H226</f>
        <v>0</v>
      </c>
      <c r="S226" s="142">
        <v>0</v>
      </c>
      <c r="T226" s="143">
        <f>S226*H226</f>
        <v>0</v>
      </c>
      <c r="AR226" s="17" t="s">
        <v>261</v>
      </c>
      <c r="AT226" s="17" t="s">
        <v>277</v>
      </c>
      <c r="AU226" s="17" t="s">
        <v>257</v>
      </c>
      <c r="AY226" s="17" t="s">
        <v>251</v>
      </c>
      <c r="BE226" s="144">
        <f>IF(N226="základní",J226,0)</f>
        <v>0</v>
      </c>
      <c r="BF226" s="144">
        <f>IF(N226="snížená",J226,0)</f>
        <v>0</v>
      </c>
      <c r="BG226" s="144">
        <f>IF(N226="zákl. přenesená",J226,0)</f>
        <v>0</v>
      </c>
      <c r="BH226" s="144">
        <f>IF(N226="sníž. přenesená",J226,0)</f>
        <v>0</v>
      </c>
      <c r="BI226" s="144">
        <f>IF(N226="nulová",J226,0)</f>
        <v>0</v>
      </c>
      <c r="BJ226" s="17" t="s">
        <v>81</v>
      </c>
      <c r="BK226" s="144">
        <f>ROUND(I226*H226,2)</f>
        <v>0</v>
      </c>
      <c r="BL226" s="17" t="s">
        <v>261</v>
      </c>
      <c r="BM226" s="17" t="s">
        <v>637</v>
      </c>
    </row>
    <row r="227" spans="2:65" s="1" customFormat="1" ht="58.5">
      <c r="B227" s="31"/>
      <c r="D227" s="171" t="s">
        <v>432</v>
      </c>
      <c r="F227" s="172" t="s">
        <v>638</v>
      </c>
      <c r="I227" s="90"/>
      <c r="L227" s="31"/>
      <c r="M227" s="173"/>
      <c r="T227" s="49"/>
      <c r="AT227" s="17" t="s">
        <v>432</v>
      </c>
      <c r="AU227" s="17" t="s">
        <v>257</v>
      </c>
    </row>
    <row r="228" spans="2:65" s="12" customFormat="1">
      <c r="B228" s="176"/>
      <c r="D228" s="171" t="s">
        <v>639</v>
      </c>
      <c r="E228" s="177" t="s">
        <v>19</v>
      </c>
      <c r="F228" s="178" t="s">
        <v>640</v>
      </c>
      <c r="H228" s="177" t="s">
        <v>19</v>
      </c>
      <c r="I228" s="179"/>
      <c r="L228" s="176"/>
      <c r="M228" s="180"/>
      <c r="T228" s="181"/>
      <c r="AT228" s="177" t="s">
        <v>639</v>
      </c>
      <c r="AU228" s="177" t="s">
        <v>257</v>
      </c>
      <c r="AV228" s="12" t="s">
        <v>81</v>
      </c>
      <c r="AW228" s="12" t="s">
        <v>36</v>
      </c>
      <c r="AX228" s="12" t="s">
        <v>73</v>
      </c>
      <c r="AY228" s="177" t="s">
        <v>251</v>
      </c>
    </row>
    <row r="229" spans="2:65" s="13" customFormat="1">
      <c r="B229" s="182"/>
      <c r="D229" s="171" t="s">
        <v>639</v>
      </c>
      <c r="E229" s="183" t="s">
        <v>19</v>
      </c>
      <c r="F229" s="184" t="s">
        <v>257</v>
      </c>
      <c r="H229" s="185">
        <v>3</v>
      </c>
      <c r="I229" s="186"/>
      <c r="L229" s="182"/>
      <c r="M229" s="187"/>
      <c r="T229" s="188"/>
      <c r="AT229" s="183" t="s">
        <v>639</v>
      </c>
      <c r="AU229" s="183" t="s">
        <v>257</v>
      </c>
      <c r="AV229" s="13" t="s">
        <v>83</v>
      </c>
      <c r="AW229" s="13" t="s">
        <v>36</v>
      </c>
      <c r="AX229" s="13" t="s">
        <v>81</v>
      </c>
      <c r="AY229" s="183" t="s">
        <v>251</v>
      </c>
    </row>
    <row r="230" spans="2:65" s="1" customFormat="1" ht="78.75" customHeight="1">
      <c r="B230" s="31"/>
      <c r="C230" s="157" t="s">
        <v>641</v>
      </c>
      <c r="D230" s="157" t="s">
        <v>277</v>
      </c>
      <c r="E230" s="158" t="s">
        <v>642</v>
      </c>
      <c r="F230" s="159" t="s">
        <v>643</v>
      </c>
      <c r="G230" s="160" t="s">
        <v>450</v>
      </c>
      <c r="H230" s="161">
        <v>9374.7870000000003</v>
      </c>
      <c r="I230" s="162"/>
      <c r="J230" s="163">
        <f>ROUND(I230*H230,2)</f>
        <v>0</v>
      </c>
      <c r="K230" s="159" t="s">
        <v>270</v>
      </c>
      <c r="L230" s="31"/>
      <c r="M230" s="164" t="s">
        <v>19</v>
      </c>
      <c r="N230" s="165" t="s">
        <v>44</v>
      </c>
      <c r="P230" s="142">
        <f>O230*H230</f>
        <v>0</v>
      </c>
      <c r="Q230" s="142">
        <v>0</v>
      </c>
      <c r="R230" s="142">
        <f>Q230*H230</f>
        <v>0</v>
      </c>
      <c r="S230" s="142">
        <v>0</v>
      </c>
      <c r="T230" s="143">
        <f>S230*H230</f>
        <v>0</v>
      </c>
      <c r="AR230" s="17" t="s">
        <v>252</v>
      </c>
      <c r="AT230" s="17" t="s">
        <v>277</v>
      </c>
      <c r="AU230" s="17" t="s">
        <v>257</v>
      </c>
      <c r="AY230" s="17" t="s">
        <v>251</v>
      </c>
      <c r="BE230" s="144">
        <f>IF(N230="základní",J230,0)</f>
        <v>0</v>
      </c>
      <c r="BF230" s="144">
        <f>IF(N230="snížená",J230,0)</f>
        <v>0</v>
      </c>
      <c r="BG230" s="144">
        <f>IF(N230="zákl. přenesená",J230,0)</f>
        <v>0</v>
      </c>
      <c r="BH230" s="144">
        <f>IF(N230="sníž. přenesená",J230,0)</f>
        <v>0</v>
      </c>
      <c r="BI230" s="144">
        <f>IF(N230="nulová",J230,0)</f>
        <v>0</v>
      </c>
      <c r="BJ230" s="17" t="s">
        <v>81</v>
      </c>
      <c r="BK230" s="144">
        <f>ROUND(I230*H230,2)</f>
        <v>0</v>
      </c>
      <c r="BL230" s="17" t="s">
        <v>252</v>
      </c>
      <c r="BM230" s="17" t="s">
        <v>644</v>
      </c>
    </row>
    <row r="231" spans="2:65" s="1" customFormat="1" ht="58.5">
      <c r="B231" s="31"/>
      <c r="D231" s="171" t="s">
        <v>432</v>
      </c>
      <c r="F231" s="172" t="s">
        <v>638</v>
      </c>
      <c r="I231" s="90"/>
      <c r="L231" s="31"/>
      <c r="M231" s="173"/>
      <c r="T231" s="49"/>
      <c r="AT231" s="17" t="s">
        <v>432</v>
      </c>
      <c r="AU231" s="17" t="s">
        <v>257</v>
      </c>
    </row>
    <row r="232" spans="2:65" s="1" customFormat="1" ht="19.5">
      <c r="B232" s="31"/>
      <c r="D232" s="171" t="s">
        <v>454</v>
      </c>
      <c r="F232" s="172" t="s">
        <v>645</v>
      </c>
      <c r="I232" s="90"/>
      <c r="L232" s="31"/>
      <c r="M232" s="173"/>
      <c r="T232" s="49"/>
      <c r="AT232" s="17" t="s">
        <v>454</v>
      </c>
      <c r="AU232" s="17" t="s">
        <v>257</v>
      </c>
    </row>
    <row r="233" spans="2:65" s="13" customFormat="1">
      <c r="B233" s="182"/>
      <c r="D233" s="171" t="s">
        <v>639</v>
      </c>
      <c r="E233" s="183" t="s">
        <v>19</v>
      </c>
      <c r="F233" s="184" t="s">
        <v>646</v>
      </c>
      <c r="H233" s="185">
        <v>9374.7870000000003</v>
      </c>
      <c r="I233" s="186"/>
      <c r="L233" s="182"/>
      <c r="M233" s="187"/>
      <c r="T233" s="188"/>
      <c r="AT233" s="183" t="s">
        <v>639</v>
      </c>
      <c r="AU233" s="183" t="s">
        <v>257</v>
      </c>
      <c r="AV233" s="13" t="s">
        <v>83</v>
      </c>
      <c r="AW233" s="13" t="s">
        <v>36</v>
      </c>
      <c r="AX233" s="13" t="s">
        <v>81</v>
      </c>
      <c r="AY233" s="183" t="s">
        <v>251</v>
      </c>
    </row>
    <row r="234" spans="2:65" s="1" customFormat="1" ht="78.75" customHeight="1">
      <c r="B234" s="31"/>
      <c r="C234" s="157" t="s">
        <v>521</v>
      </c>
      <c r="D234" s="157" t="s">
        <v>277</v>
      </c>
      <c r="E234" s="158" t="s">
        <v>647</v>
      </c>
      <c r="F234" s="159" t="s">
        <v>648</v>
      </c>
      <c r="G234" s="160" t="s">
        <v>450</v>
      </c>
      <c r="H234" s="161">
        <v>23222.309000000001</v>
      </c>
      <c r="I234" s="162"/>
      <c r="J234" s="163">
        <f>ROUND(I234*H234,2)</f>
        <v>0</v>
      </c>
      <c r="K234" s="159" t="s">
        <v>270</v>
      </c>
      <c r="L234" s="31"/>
      <c r="M234" s="164" t="s">
        <v>19</v>
      </c>
      <c r="N234" s="165" t="s">
        <v>44</v>
      </c>
      <c r="P234" s="142">
        <f>O234*H234</f>
        <v>0</v>
      </c>
      <c r="Q234" s="142">
        <v>0</v>
      </c>
      <c r="R234" s="142">
        <f>Q234*H234</f>
        <v>0</v>
      </c>
      <c r="S234" s="142">
        <v>0</v>
      </c>
      <c r="T234" s="143">
        <f>S234*H234</f>
        <v>0</v>
      </c>
      <c r="AR234" s="17" t="s">
        <v>252</v>
      </c>
      <c r="AT234" s="17" t="s">
        <v>277</v>
      </c>
      <c r="AU234" s="17" t="s">
        <v>257</v>
      </c>
      <c r="AY234" s="17" t="s">
        <v>251</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252</v>
      </c>
      <c r="BM234" s="17" t="s">
        <v>649</v>
      </c>
    </row>
    <row r="235" spans="2:65" s="1" customFormat="1" ht="58.5">
      <c r="B235" s="31"/>
      <c r="D235" s="171" t="s">
        <v>432</v>
      </c>
      <c r="F235" s="172" t="s">
        <v>638</v>
      </c>
      <c r="I235" s="90"/>
      <c r="L235" s="31"/>
      <c r="M235" s="173"/>
      <c r="T235" s="49"/>
      <c r="AT235" s="17" t="s">
        <v>432</v>
      </c>
      <c r="AU235" s="17" t="s">
        <v>257</v>
      </c>
    </row>
    <row r="236" spans="2:65" s="1" customFormat="1" ht="19.5">
      <c r="B236" s="31"/>
      <c r="D236" s="171" t="s">
        <v>454</v>
      </c>
      <c r="F236" s="172" t="s">
        <v>645</v>
      </c>
      <c r="I236" s="90"/>
      <c r="L236" s="31"/>
      <c r="M236" s="173"/>
      <c r="T236" s="49"/>
      <c r="AT236" s="17" t="s">
        <v>454</v>
      </c>
      <c r="AU236" s="17" t="s">
        <v>257</v>
      </c>
    </row>
    <row r="237" spans="2:65" s="13" customFormat="1">
      <c r="B237" s="182"/>
      <c r="D237" s="171" t="s">
        <v>639</v>
      </c>
      <c r="E237" s="183" t="s">
        <v>19</v>
      </c>
      <c r="F237" s="184" t="s">
        <v>650</v>
      </c>
      <c r="H237" s="185">
        <v>23222.309000000001</v>
      </c>
      <c r="I237" s="186"/>
      <c r="L237" s="182"/>
      <c r="M237" s="187"/>
      <c r="T237" s="188"/>
      <c r="AT237" s="183" t="s">
        <v>639</v>
      </c>
      <c r="AU237" s="183" t="s">
        <v>257</v>
      </c>
      <c r="AV237" s="13" t="s">
        <v>83</v>
      </c>
      <c r="AW237" s="13" t="s">
        <v>36</v>
      </c>
      <c r="AX237" s="13" t="s">
        <v>81</v>
      </c>
      <c r="AY237" s="183" t="s">
        <v>251</v>
      </c>
    </row>
    <row r="238" spans="2:65" s="1" customFormat="1" ht="78.75" customHeight="1">
      <c r="B238" s="31"/>
      <c r="C238" s="157" t="s">
        <v>651</v>
      </c>
      <c r="D238" s="157" t="s">
        <v>277</v>
      </c>
      <c r="E238" s="158" t="s">
        <v>647</v>
      </c>
      <c r="F238" s="159" t="s">
        <v>648</v>
      </c>
      <c r="G238" s="160" t="s">
        <v>450</v>
      </c>
      <c r="H238" s="161">
        <v>12255.393</v>
      </c>
      <c r="I238" s="162"/>
      <c r="J238" s="163">
        <f>ROUND(I238*H238,2)</f>
        <v>0</v>
      </c>
      <c r="K238" s="159" t="s">
        <v>270</v>
      </c>
      <c r="L238" s="31"/>
      <c r="M238" s="164" t="s">
        <v>19</v>
      </c>
      <c r="N238" s="165" t="s">
        <v>44</v>
      </c>
      <c r="P238" s="142">
        <f>O238*H238</f>
        <v>0</v>
      </c>
      <c r="Q238" s="142">
        <v>0</v>
      </c>
      <c r="R238" s="142">
        <f>Q238*H238</f>
        <v>0</v>
      </c>
      <c r="S238" s="142">
        <v>0</v>
      </c>
      <c r="T238" s="143">
        <f>S238*H238</f>
        <v>0</v>
      </c>
      <c r="AR238" s="17" t="s">
        <v>252</v>
      </c>
      <c r="AT238" s="17" t="s">
        <v>277</v>
      </c>
      <c r="AU238" s="17" t="s">
        <v>257</v>
      </c>
      <c r="AY238" s="17" t="s">
        <v>251</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252</v>
      </c>
      <c r="BM238" s="17" t="s">
        <v>652</v>
      </c>
    </row>
    <row r="239" spans="2:65" s="1" customFormat="1" ht="58.5">
      <c r="B239" s="31"/>
      <c r="D239" s="171" t="s">
        <v>432</v>
      </c>
      <c r="F239" s="172" t="s">
        <v>638</v>
      </c>
      <c r="I239" s="90"/>
      <c r="L239" s="31"/>
      <c r="M239" s="173"/>
      <c r="T239" s="49"/>
      <c r="AT239" s="17" t="s">
        <v>432</v>
      </c>
      <c r="AU239" s="17" t="s">
        <v>257</v>
      </c>
    </row>
    <row r="240" spans="2:65" s="1" customFormat="1" ht="19.5">
      <c r="B240" s="31"/>
      <c r="D240" s="171" t="s">
        <v>454</v>
      </c>
      <c r="F240" s="172" t="s">
        <v>645</v>
      </c>
      <c r="I240" s="90"/>
      <c r="L240" s="31"/>
      <c r="M240" s="173"/>
      <c r="T240" s="49"/>
      <c r="AT240" s="17" t="s">
        <v>454</v>
      </c>
      <c r="AU240" s="17" t="s">
        <v>257</v>
      </c>
    </row>
    <row r="241" spans="2:65" s="13" customFormat="1">
      <c r="B241" s="182"/>
      <c r="D241" s="171" t="s">
        <v>639</v>
      </c>
      <c r="E241" s="183" t="s">
        <v>19</v>
      </c>
      <c r="F241" s="184" t="s">
        <v>653</v>
      </c>
      <c r="H241" s="185">
        <v>12255.393</v>
      </c>
      <c r="I241" s="186"/>
      <c r="L241" s="182"/>
      <c r="M241" s="187"/>
      <c r="T241" s="188"/>
      <c r="AT241" s="183" t="s">
        <v>639</v>
      </c>
      <c r="AU241" s="183" t="s">
        <v>257</v>
      </c>
      <c r="AV241" s="13" t="s">
        <v>83</v>
      </c>
      <c r="AW241" s="13" t="s">
        <v>36</v>
      </c>
      <c r="AX241" s="13" t="s">
        <v>81</v>
      </c>
      <c r="AY241" s="183" t="s">
        <v>251</v>
      </c>
    </row>
    <row r="242" spans="2:65" s="1" customFormat="1" ht="78.75" customHeight="1">
      <c r="B242" s="31"/>
      <c r="C242" s="157" t="s">
        <v>522</v>
      </c>
      <c r="D242" s="157" t="s">
        <v>277</v>
      </c>
      <c r="E242" s="158" t="s">
        <v>654</v>
      </c>
      <c r="F242" s="159" t="s">
        <v>655</v>
      </c>
      <c r="G242" s="160" t="s">
        <v>450</v>
      </c>
      <c r="H242" s="161">
        <v>961.99199999999996</v>
      </c>
      <c r="I242" s="162"/>
      <c r="J242" s="163">
        <f>ROUND(I242*H242,2)</f>
        <v>0</v>
      </c>
      <c r="K242" s="159" t="s">
        <v>270</v>
      </c>
      <c r="L242" s="31"/>
      <c r="M242" s="164" t="s">
        <v>19</v>
      </c>
      <c r="N242" s="165" t="s">
        <v>44</v>
      </c>
      <c r="P242" s="142">
        <f>O242*H242</f>
        <v>0</v>
      </c>
      <c r="Q242" s="142">
        <v>0</v>
      </c>
      <c r="R242" s="142">
        <f>Q242*H242</f>
        <v>0</v>
      </c>
      <c r="S242" s="142">
        <v>0</v>
      </c>
      <c r="T242" s="143">
        <f>S242*H242</f>
        <v>0</v>
      </c>
      <c r="AR242" s="17" t="s">
        <v>252</v>
      </c>
      <c r="AT242" s="17" t="s">
        <v>277</v>
      </c>
      <c r="AU242" s="17" t="s">
        <v>257</v>
      </c>
      <c r="AY242" s="17" t="s">
        <v>251</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252</v>
      </c>
      <c r="BM242" s="17" t="s">
        <v>656</v>
      </c>
    </row>
    <row r="243" spans="2:65" s="1" customFormat="1" ht="58.5">
      <c r="B243" s="31"/>
      <c r="D243" s="171" t="s">
        <v>432</v>
      </c>
      <c r="F243" s="172" t="s">
        <v>638</v>
      </c>
      <c r="I243" s="90"/>
      <c r="L243" s="31"/>
      <c r="M243" s="173"/>
      <c r="T243" s="49"/>
      <c r="AT243" s="17" t="s">
        <v>432</v>
      </c>
      <c r="AU243" s="17" t="s">
        <v>257</v>
      </c>
    </row>
    <row r="244" spans="2:65" s="1" customFormat="1" ht="19.5">
      <c r="B244" s="31"/>
      <c r="D244" s="171" t="s">
        <v>454</v>
      </c>
      <c r="F244" s="172" t="s">
        <v>645</v>
      </c>
      <c r="I244" s="90"/>
      <c r="L244" s="31"/>
      <c r="M244" s="173"/>
      <c r="T244" s="49"/>
      <c r="AT244" s="17" t="s">
        <v>454</v>
      </c>
      <c r="AU244" s="17" t="s">
        <v>257</v>
      </c>
    </row>
    <row r="245" spans="2:65" s="12" customFormat="1">
      <c r="B245" s="176"/>
      <c r="D245" s="171" t="s">
        <v>639</v>
      </c>
      <c r="E245" s="177" t="s">
        <v>19</v>
      </c>
      <c r="F245" s="178" t="s">
        <v>657</v>
      </c>
      <c r="H245" s="177" t="s">
        <v>19</v>
      </c>
      <c r="I245" s="179"/>
      <c r="L245" s="176"/>
      <c r="M245" s="180"/>
      <c r="T245" s="181"/>
      <c r="AT245" s="177" t="s">
        <v>639</v>
      </c>
      <c r="AU245" s="177" t="s">
        <v>257</v>
      </c>
      <c r="AV245" s="12" t="s">
        <v>81</v>
      </c>
      <c r="AW245" s="12" t="s">
        <v>36</v>
      </c>
      <c r="AX245" s="12" t="s">
        <v>73</v>
      </c>
      <c r="AY245" s="177" t="s">
        <v>251</v>
      </c>
    </row>
    <row r="246" spans="2:65" s="13" customFormat="1">
      <c r="B246" s="182"/>
      <c r="D246" s="171" t="s">
        <v>639</v>
      </c>
      <c r="E246" s="183" t="s">
        <v>19</v>
      </c>
      <c r="F246" s="184" t="s">
        <v>658</v>
      </c>
      <c r="H246" s="185">
        <v>961.99199999999996</v>
      </c>
      <c r="I246" s="186"/>
      <c r="L246" s="182"/>
      <c r="M246" s="187"/>
      <c r="T246" s="188"/>
      <c r="AT246" s="183" t="s">
        <v>639</v>
      </c>
      <c r="AU246" s="183" t="s">
        <v>257</v>
      </c>
      <c r="AV246" s="13" t="s">
        <v>83</v>
      </c>
      <c r="AW246" s="13" t="s">
        <v>36</v>
      </c>
      <c r="AX246" s="13" t="s">
        <v>81</v>
      </c>
      <c r="AY246" s="183" t="s">
        <v>251</v>
      </c>
    </row>
    <row r="247" spans="2:65" s="1" customFormat="1" ht="78.75" customHeight="1">
      <c r="B247" s="31"/>
      <c r="C247" s="157" t="s">
        <v>659</v>
      </c>
      <c r="D247" s="157" t="s">
        <v>277</v>
      </c>
      <c r="E247" s="158" t="s">
        <v>660</v>
      </c>
      <c r="F247" s="159" t="s">
        <v>661</v>
      </c>
      <c r="G247" s="160" t="s">
        <v>450</v>
      </c>
      <c r="H247" s="161">
        <v>3.8330000000000002</v>
      </c>
      <c r="I247" s="162"/>
      <c r="J247" s="163">
        <f>ROUND(I247*H247,2)</f>
        <v>0</v>
      </c>
      <c r="K247" s="159" t="s">
        <v>270</v>
      </c>
      <c r="L247" s="31"/>
      <c r="M247" s="164" t="s">
        <v>19</v>
      </c>
      <c r="N247" s="165" t="s">
        <v>44</v>
      </c>
      <c r="P247" s="142">
        <f>O247*H247</f>
        <v>0</v>
      </c>
      <c r="Q247" s="142">
        <v>0</v>
      </c>
      <c r="R247" s="142">
        <f>Q247*H247</f>
        <v>0</v>
      </c>
      <c r="S247" s="142">
        <v>0</v>
      </c>
      <c r="T247" s="143">
        <f>S247*H247</f>
        <v>0</v>
      </c>
      <c r="AR247" s="17" t="s">
        <v>252</v>
      </c>
      <c r="AT247" s="17" t="s">
        <v>277</v>
      </c>
      <c r="AU247" s="17" t="s">
        <v>257</v>
      </c>
      <c r="AY247" s="17" t="s">
        <v>251</v>
      </c>
      <c r="BE247" s="144">
        <f>IF(N247="základní",J247,0)</f>
        <v>0</v>
      </c>
      <c r="BF247" s="144">
        <f>IF(N247="snížená",J247,0)</f>
        <v>0</v>
      </c>
      <c r="BG247" s="144">
        <f>IF(N247="zákl. přenesená",J247,0)</f>
        <v>0</v>
      </c>
      <c r="BH247" s="144">
        <f>IF(N247="sníž. přenesená",J247,0)</f>
        <v>0</v>
      </c>
      <c r="BI247" s="144">
        <f>IF(N247="nulová",J247,0)</f>
        <v>0</v>
      </c>
      <c r="BJ247" s="17" t="s">
        <v>81</v>
      </c>
      <c r="BK247" s="144">
        <f>ROUND(I247*H247,2)</f>
        <v>0</v>
      </c>
      <c r="BL247" s="17" t="s">
        <v>252</v>
      </c>
      <c r="BM247" s="17" t="s">
        <v>271</v>
      </c>
    </row>
    <row r="248" spans="2:65" s="1" customFormat="1" ht="58.5">
      <c r="B248" s="31"/>
      <c r="D248" s="171" t="s">
        <v>432</v>
      </c>
      <c r="F248" s="172" t="s">
        <v>638</v>
      </c>
      <c r="I248" s="90"/>
      <c r="L248" s="31"/>
      <c r="M248" s="173"/>
      <c r="T248" s="49"/>
      <c r="AT248" s="17" t="s">
        <v>432</v>
      </c>
      <c r="AU248" s="17" t="s">
        <v>257</v>
      </c>
    </row>
    <row r="249" spans="2:65" s="1" customFormat="1" ht="19.5">
      <c r="B249" s="31"/>
      <c r="D249" s="171" t="s">
        <v>454</v>
      </c>
      <c r="F249" s="172" t="s">
        <v>645</v>
      </c>
      <c r="I249" s="90"/>
      <c r="L249" s="31"/>
      <c r="M249" s="173"/>
      <c r="T249" s="49"/>
      <c r="AT249" s="17" t="s">
        <v>454</v>
      </c>
      <c r="AU249" s="17" t="s">
        <v>257</v>
      </c>
    </row>
    <row r="250" spans="2:65" s="12" customFormat="1">
      <c r="B250" s="176"/>
      <c r="D250" s="171" t="s">
        <v>639</v>
      </c>
      <c r="E250" s="177" t="s">
        <v>19</v>
      </c>
      <c r="F250" s="178" t="s">
        <v>662</v>
      </c>
      <c r="H250" s="177" t="s">
        <v>19</v>
      </c>
      <c r="I250" s="179"/>
      <c r="L250" s="176"/>
      <c r="M250" s="180"/>
      <c r="T250" s="181"/>
      <c r="AT250" s="177" t="s">
        <v>639</v>
      </c>
      <c r="AU250" s="177" t="s">
        <v>257</v>
      </c>
      <c r="AV250" s="12" t="s">
        <v>81</v>
      </c>
      <c r="AW250" s="12" t="s">
        <v>36</v>
      </c>
      <c r="AX250" s="12" t="s">
        <v>73</v>
      </c>
      <c r="AY250" s="177" t="s">
        <v>251</v>
      </c>
    </row>
    <row r="251" spans="2:65" s="13" customFormat="1">
      <c r="B251" s="182"/>
      <c r="D251" s="171" t="s">
        <v>639</v>
      </c>
      <c r="E251" s="183" t="s">
        <v>19</v>
      </c>
      <c r="F251" s="184" t="s">
        <v>663</v>
      </c>
      <c r="H251" s="185">
        <v>3.8330000000000002</v>
      </c>
      <c r="I251" s="186"/>
      <c r="L251" s="182"/>
      <c r="M251" s="187"/>
      <c r="T251" s="188"/>
      <c r="AT251" s="183" t="s">
        <v>639</v>
      </c>
      <c r="AU251" s="183" t="s">
        <v>257</v>
      </c>
      <c r="AV251" s="13" t="s">
        <v>83</v>
      </c>
      <c r="AW251" s="13" t="s">
        <v>36</v>
      </c>
      <c r="AX251" s="13" t="s">
        <v>81</v>
      </c>
      <c r="AY251" s="183" t="s">
        <v>251</v>
      </c>
    </row>
    <row r="252" spans="2:65" s="1" customFormat="1" ht="33.75" customHeight="1">
      <c r="B252" s="31"/>
      <c r="C252" s="157" t="s">
        <v>525</v>
      </c>
      <c r="D252" s="157" t="s">
        <v>277</v>
      </c>
      <c r="E252" s="158" t="s">
        <v>664</v>
      </c>
      <c r="F252" s="159" t="s">
        <v>665</v>
      </c>
      <c r="G252" s="160" t="s">
        <v>450</v>
      </c>
      <c r="H252" s="161">
        <v>7227.8050000000003</v>
      </c>
      <c r="I252" s="162"/>
      <c r="J252" s="163">
        <f>ROUND(I252*H252,2)</f>
        <v>0</v>
      </c>
      <c r="K252" s="159" t="s">
        <v>270</v>
      </c>
      <c r="L252" s="31"/>
      <c r="M252" s="164" t="s">
        <v>19</v>
      </c>
      <c r="N252" s="165" t="s">
        <v>44</v>
      </c>
      <c r="P252" s="142">
        <f>O252*H252</f>
        <v>0</v>
      </c>
      <c r="Q252" s="142">
        <v>0</v>
      </c>
      <c r="R252" s="142">
        <f>Q252*H252</f>
        <v>0</v>
      </c>
      <c r="S252" s="142">
        <v>0</v>
      </c>
      <c r="T252" s="143">
        <f>S252*H252</f>
        <v>0</v>
      </c>
      <c r="AR252" s="17" t="s">
        <v>252</v>
      </c>
      <c r="AT252" s="17" t="s">
        <v>277</v>
      </c>
      <c r="AU252" s="17" t="s">
        <v>257</v>
      </c>
      <c r="AY252" s="17" t="s">
        <v>251</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252</v>
      </c>
      <c r="BM252" s="17" t="s">
        <v>666</v>
      </c>
    </row>
    <row r="253" spans="2:65" s="1" customFormat="1" ht="29.25">
      <c r="B253" s="31"/>
      <c r="D253" s="171" t="s">
        <v>432</v>
      </c>
      <c r="F253" s="172" t="s">
        <v>667</v>
      </c>
      <c r="I253" s="90"/>
      <c r="L253" s="31"/>
      <c r="M253" s="173"/>
      <c r="T253" s="49"/>
      <c r="AT253" s="17" t="s">
        <v>432</v>
      </c>
      <c r="AU253" s="17" t="s">
        <v>257</v>
      </c>
    </row>
    <row r="254" spans="2:65" s="13" customFormat="1">
      <c r="B254" s="182"/>
      <c r="D254" s="171" t="s">
        <v>639</v>
      </c>
      <c r="E254" s="183" t="s">
        <v>19</v>
      </c>
      <c r="F254" s="184" t="s">
        <v>668</v>
      </c>
      <c r="H254" s="185">
        <v>7227.8050000000003</v>
      </c>
      <c r="I254" s="186"/>
      <c r="L254" s="182"/>
      <c r="M254" s="187"/>
      <c r="T254" s="188"/>
      <c r="AT254" s="183" t="s">
        <v>639</v>
      </c>
      <c r="AU254" s="183" t="s">
        <v>257</v>
      </c>
      <c r="AV254" s="13" t="s">
        <v>83</v>
      </c>
      <c r="AW254" s="13" t="s">
        <v>36</v>
      </c>
      <c r="AX254" s="13" t="s">
        <v>81</v>
      </c>
      <c r="AY254" s="183" t="s">
        <v>251</v>
      </c>
    </row>
    <row r="255" spans="2:65" s="1" customFormat="1" ht="33.75" customHeight="1">
      <c r="B255" s="31"/>
      <c r="C255" s="157" t="s">
        <v>669</v>
      </c>
      <c r="D255" s="157" t="s">
        <v>277</v>
      </c>
      <c r="E255" s="158" t="s">
        <v>670</v>
      </c>
      <c r="F255" s="159" t="s">
        <v>671</v>
      </c>
      <c r="G255" s="160" t="s">
        <v>265</v>
      </c>
      <c r="H255" s="161">
        <v>4</v>
      </c>
      <c r="I255" s="162"/>
      <c r="J255" s="163">
        <f>ROUND(I255*H255,2)</f>
        <v>0</v>
      </c>
      <c r="K255" s="159" t="s">
        <v>270</v>
      </c>
      <c r="L255" s="31"/>
      <c r="M255" s="164" t="s">
        <v>19</v>
      </c>
      <c r="N255" s="165" t="s">
        <v>44</v>
      </c>
      <c r="P255" s="142">
        <f>O255*H255</f>
        <v>0</v>
      </c>
      <c r="Q255" s="142">
        <v>0</v>
      </c>
      <c r="R255" s="142">
        <f>Q255*H255</f>
        <v>0</v>
      </c>
      <c r="S255" s="142">
        <v>0</v>
      </c>
      <c r="T255" s="143">
        <f>S255*H255</f>
        <v>0</v>
      </c>
      <c r="AR255" s="17" t="s">
        <v>252</v>
      </c>
      <c r="AT255" s="17" t="s">
        <v>277</v>
      </c>
      <c r="AU255" s="17" t="s">
        <v>257</v>
      </c>
      <c r="AY255" s="17" t="s">
        <v>251</v>
      </c>
      <c r="BE255" s="144">
        <f>IF(N255="základní",J255,0)</f>
        <v>0</v>
      </c>
      <c r="BF255" s="144">
        <f>IF(N255="snížená",J255,0)</f>
        <v>0</v>
      </c>
      <c r="BG255" s="144">
        <f>IF(N255="zákl. přenesená",J255,0)</f>
        <v>0</v>
      </c>
      <c r="BH255" s="144">
        <f>IF(N255="sníž. přenesená",J255,0)</f>
        <v>0</v>
      </c>
      <c r="BI255" s="144">
        <f>IF(N255="nulová",J255,0)</f>
        <v>0</v>
      </c>
      <c r="BJ255" s="17" t="s">
        <v>81</v>
      </c>
      <c r="BK255" s="144">
        <f>ROUND(I255*H255,2)</f>
        <v>0</v>
      </c>
      <c r="BL255" s="17" t="s">
        <v>252</v>
      </c>
      <c r="BM255" s="17" t="s">
        <v>672</v>
      </c>
    </row>
    <row r="256" spans="2:65" s="1" customFormat="1" ht="29.25">
      <c r="B256" s="31"/>
      <c r="D256" s="171" t="s">
        <v>432</v>
      </c>
      <c r="F256" s="172" t="s">
        <v>673</v>
      </c>
      <c r="I256" s="90"/>
      <c r="L256" s="31"/>
      <c r="M256" s="173"/>
      <c r="T256" s="49"/>
      <c r="AT256" s="17" t="s">
        <v>432</v>
      </c>
      <c r="AU256" s="17" t="s">
        <v>257</v>
      </c>
    </row>
    <row r="257" spans="2:65" s="1" customFormat="1" ht="33.75" customHeight="1">
      <c r="B257" s="31"/>
      <c r="C257" s="157" t="s">
        <v>529</v>
      </c>
      <c r="D257" s="157" t="s">
        <v>277</v>
      </c>
      <c r="E257" s="158" t="s">
        <v>674</v>
      </c>
      <c r="F257" s="159" t="s">
        <v>675</v>
      </c>
      <c r="G257" s="160" t="s">
        <v>450</v>
      </c>
      <c r="H257" s="161">
        <v>23222.309000000001</v>
      </c>
      <c r="I257" s="162"/>
      <c r="J257" s="163">
        <f>ROUND(I257*H257,2)</f>
        <v>0</v>
      </c>
      <c r="K257" s="159" t="s">
        <v>270</v>
      </c>
      <c r="L257" s="31"/>
      <c r="M257" s="164" t="s">
        <v>19</v>
      </c>
      <c r="N257" s="165" t="s">
        <v>44</v>
      </c>
      <c r="P257" s="142">
        <f>O257*H257</f>
        <v>0</v>
      </c>
      <c r="Q257" s="142">
        <v>0</v>
      </c>
      <c r="R257" s="142">
        <f>Q257*H257</f>
        <v>0</v>
      </c>
      <c r="S257" s="142">
        <v>0</v>
      </c>
      <c r="T257" s="143">
        <f>S257*H257</f>
        <v>0</v>
      </c>
      <c r="AR257" s="17" t="s">
        <v>252</v>
      </c>
      <c r="AT257" s="17" t="s">
        <v>277</v>
      </c>
      <c r="AU257" s="17" t="s">
        <v>257</v>
      </c>
      <c r="AY257" s="17" t="s">
        <v>251</v>
      </c>
      <c r="BE257" s="144">
        <f>IF(N257="základní",J257,0)</f>
        <v>0</v>
      </c>
      <c r="BF257" s="144">
        <f>IF(N257="snížená",J257,0)</f>
        <v>0</v>
      </c>
      <c r="BG257" s="144">
        <f>IF(N257="zákl. přenesená",J257,0)</f>
        <v>0</v>
      </c>
      <c r="BH257" s="144">
        <f>IF(N257="sníž. přenesená",J257,0)</f>
        <v>0</v>
      </c>
      <c r="BI257" s="144">
        <f>IF(N257="nulová",J257,0)</f>
        <v>0</v>
      </c>
      <c r="BJ257" s="17" t="s">
        <v>81</v>
      </c>
      <c r="BK257" s="144">
        <f>ROUND(I257*H257,2)</f>
        <v>0</v>
      </c>
      <c r="BL257" s="17" t="s">
        <v>252</v>
      </c>
      <c r="BM257" s="17" t="s">
        <v>676</v>
      </c>
    </row>
    <row r="258" spans="2:65" s="1" customFormat="1" ht="29.25">
      <c r="B258" s="31"/>
      <c r="D258" s="171" t="s">
        <v>432</v>
      </c>
      <c r="F258" s="172" t="s">
        <v>677</v>
      </c>
      <c r="I258" s="90"/>
      <c r="L258" s="31"/>
      <c r="M258" s="173"/>
      <c r="T258" s="49"/>
      <c r="AT258" s="17" t="s">
        <v>432</v>
      </c>
      <c r="AU258" s="17" t="s">
        <v>257</v>
      </c>
    </row>
    <row r="259" spans="2:65" s="1" customFormat="1" ht="33.75" customHeight="1">
      <c r="B259" s="31"/>
      <c r="C259" s="157" t="s">
        <v>678</v>
      </c>
      <c r="D259" s="157" t="s">
        <v>277</v>
      </c>
      <c r="E259" s="158" t="s">
        <v>679</v>
      </c>
      <c r="F259" s="159" t="s">
        <v>680</v>
      </c>
      <c r="G259" s="160" t="s">
        <v>450</v>
      </c>
      <c r="H259" s="161">
        <v>269.92</v>
      </c>
      <c r="I259" s="162"/>
      <c r="J259" s="163">
        <f>ROUND(I259*H259,2)</f>
        <v>0</v>
      </c>
      <c r="K259" s="159" t="s">
        <v>270</v>
      </c>
      <c r="L259" s="31"/>
      <c r="M259" s="164" t="s">
        <v>19</v>
      </c>
      <c r="N259" s="165" t="s">
        <v>44</v>
      </c>
      <c r="P259" s="142">
        <f>O259*H259</f>
        <v>0</v>
      </c>
      <c r="Q259" s="142">
        <v>0</v>
      </c>
      <c r="R259" s="142">
        <f>Q259*H259</f>
        <v>0</v>
      </c>
      <c r="S259" s="142">
        <v>0</v>
      </c>
      <c r="T259" s="143">
        <f>S259*H259</f>
        <v>0</v>
      </c>
      <c r="AR259" s="17" t="s">
        <v>252</v>
      </c>
      <c r="AT259" s="17" t="s">
        <v>277</v>
      </c>
      <c r="AU259" s="17" t="s">
        <v>257</v>
      </c>
      <c r="AY259" s="17" t="s">
        <v>251</v>
      </c>
      <c r="BE259" s="144">
        <f>IF(N259="základní",J259,0)</f>
        <v>0</v>
      </c>
      <c r="BF259" s="144">
        <f>IF(N259="snížená",J259,0)</f>
        <v>0</v>
      </c>
      <c r="BG259" s="144">
        <f>IF(N259="zákl. přenesená",J259,0)</f>
        <v>0</v>
      </c>
      <c r="BH259" s="144">
        <f>IF(N259="sníž. přenesená",J259,0)</f>
        <v>0</v>
      </c>
      <c r="BI259" s="144">
        <f>IF(N259="nulová",J259,0)</f>
        <v>0</v>
      </c>
      <c r="BJ259" s="17" t="s">
        <v>81</v>
      </c>
      <c r="BK259" s="144">
        <f>ROUND(I259*H259,2)</f>
        <v>0</v>
      </c>
      <c r="BL259" s="17" t="s">
        <v>252</v>
      </c>
      <c r="BM259" s="17" t="s">
        <v>681</v>
      </c>
    </row>
    <row r="260" spans="2:65" s="1" customFormat="1" ht="29.25">
      <c r="B260" s="31"/>
      <c r="D260" s="171" t="s">
        <v>432</v>
      </c>
      <c r="F260" s="172" t="s">
        <v>677</v>
      </c>
      <c r="I260" s="90"/>
      <c r="L260" s="31"/>
      <c r="M260" s="173"/>
      <c r="T260" s="49"/>
      <c r="AT260" s="17" t="s">
        <v>432</v>
      </c>
      <c r="AU260" s="17" t="s">
        <v>257</v>
      </c>
    </row>
    <row r="261" spans="2:65" s="1" customFormat="1" ht="33.75" customHeight="1">
      <c r="B261" s="31"/>
      <c r="C261" s="157" t="s">
        <v>534</v>
      </c>
      <c r="D261" s="157" t="s">
        <v>277</v>
      </c>
      <c r="E261" s="158" t="s">
        <v>682</v>
      </c>
      <c r="F261" s="159" t="s">
        <v>683</v>
      </c>
      <c r="G261" s="160" t="s">
        <v>450</v>
      </c>
      <c r="H261" s="161">
        <v>3.3340000000000001</v>
      </c>
      <c r="I261" s="162"/>
      <c r="J261" s="163">
        <f>ROUND(I261*H261,2)</f>
        <v>0</v>
      </c>
      <c r="K261" s="159" t="s">
        <v>270</v>
      </c>
      <c r="L261" s="31"/>
      <c r="M261" s="164" t="s">
        <v>19</v>
      </c>
      <c r="N261" s="165" t="s">
        <v>44</v>
      </c>
      <c r="P261" s="142">
        <f>O261*H261</f>
        <v>0</v>
      </c>
      <c r="Q261" s="142">
        <v>0</v>
      </c>
      <c r="R261" s="142">
        <f>Q261*H261</f>
        <v>0</v>
      </c>
      <c r="S261" s="142">
        <v>0</v>
      </c>
      <c r="T261" s="143">
        <f>S261*H261</f>
        <v>0</v>
      </c>
      <c r="AR261" s="17" t="s">
        <v>252</v>
      </c>
      <c r="AT261" s="17" t="s">
        <v>277</v>
      </c>
      <c r="AU261" s="17" t="s">
        <v>257</v>
      </c>
      <c r="AY261" s="17" t="s">
        <v>251</v>
      </c>
      <c r="BE261" s="144">
        <f>IF(N261="základní",J261,0)</f>
        <v>0</v>
      </c>
      <c r="BF261" s="144">
        <f>IF(N261="snížená",J261,0)</f>
        <v>0</v>
      </c>
      <c r="BG261" s="144">
        <f>IF(N261="zákl. přenesená",J261,0)</f>
        <v>0</v>
      </c>
      <c r="BH261" s="144">
        <f>IF(N261="sníž. přenesená",J261,0)</f>
        <v>0</v>
      </c>
      <c r="BI261" s="144">
        <f>IF(N261="nulová",J261,0)</f>
        <v>0</v>
      </c>
      <c r="BJ261" s="17" t="s">
        <v>81</v>
      </c>
      <c r="BK261" s="144">
        <f>ROUND(I261*H261,2)</f>
        <v>0</v>
      </c>
      <c r="BL261" s="17" t="s">
        <v>252</v>
      </c>
      <c r="BM261" s="17" t="s">
        <v>684</v>
      </c>
    </row>
    <row r="262" spans="2:65" s="1" customFormat="1" ht="29.25">
      <c r="B262" s="31"/>
      <c r="D262" s="171" t="s">
        <v>432</v>
      </c>
      <c r="F262" s="172" t="s">
        <v>677</v>
      </c>
      <c r="I262" s="90"/>
      <c r="L262" s="31"/>
      <c r="M262" s="173"/>
      <c r="T262" s="49"/>
      <c r="AT262" s="17" t="s">
        <v>432</v>
      </c>
      <c r="AU262" s="17" t="s">
        <v>257</v>
      </c>
    </row>
    <row r="263" spans="2:65" s="11" customFormat="1" ht="22.9" customHeight="1">
      <c r="B263" s="145"/>
      <c r="D263" s="146" t="s">
        <v>72</v>
      </c>
      <c r="E263" s="155" t="s">
        <v>685</v>
      </c>
      <c r="F263" s="155" t="s">
        <v>427</v>
      </c>
      <c r="I263" s="148"/>
      <c r="J263" s="156">
        <f>BK263</f>
        <v>0</v>
      </c>
      <c r="L263" s="145"/>
      <c r="M263" s="150"/>
      <c r="P263" s="151">
        <f>P264</f>
        <v>0</v>
      </c>
      <c r="R263" s="151">
        <f>R264</f>
        <v>0</v>
      </c>
      <c r="T263" s="152">
        <f>T264</f>
        <v>0</v>
      </c>
      <c r="AR263" s="146" t="s">
        <v>81</v>
      </c>
      <c r="AT263" s="153" t="s">
        <v>72</v>
      </c>
      <c r="AU263" s="153" t="s">
        <v>81</v>
      </c>
      <c r="AY263" s="146" t="s">
        <v>251</v>
      </c>
      <c r="BK263" s="154">
        <f>BK264</f>
        <v>0</v>
      </c>
    </row>
    <row r="264" spans="2:65" s="11" customFormat="1" ht="20.85" customHeight="1">
      <c r="B264" s="145"/>
      <c r="D264" s="146" t="s">
        <v>72</v>
      </c>
      <c r="E264" s="155" t="s">
        <v>81</v>
      </c>
      <c r="F264" s="155" t="s">
        <v>686</v>
      </c>
      <c r="I264" s="148"/>
      <c r="J264" s="156">
        <f>BK264</f>
        <v>0</v>
      </c>
      <c r="L264" s="145"/>
      <c r="M264" s="150"/>
      <c r="P264" s="151">
        <f>SUM(P265:P268)</f>
        <v>0</v>
      </c>
      <c r="R264" s="151">
        <f>SUM(R265:R268)</f>
        <v>0</v>
      </c>
      <c r="T264" s="152">
        <f>SUM(T265:T268)</f>
        <v>0</v>
      </c>
      <c r="AR264" s="146" t="s">
        <v>81</v>
      </c>
      <c r="AT264" s="153" t="s">
        <v>72</v>
      </c>
      <c r="AU264" s="153" t="s">
        <v>83</v>
      </c>
      <c r="AY264" s="146" t="s">
        <v>251</v>
      </c>
      <c r="BK264" s="154">
        <f>SUM(BK265:BK268)</f>
        <v>0</v>
      </c>
    </row>
    <row r="265" spans="2:65" s="1" customFormat="1" ht="33.75" customHeight="1">
      <c r="B265" s="31"/>
      <c r="C265" s="157" t="s">
        <v>687</v>
      </c>
      <c r="D265" s="157" t="s">
        <v>277</v>
      </c>
      <c r="E265" s="158" t="s">
        <v>688</v>
      </c>
      <c r="F265" s="159" t="s">
        <v>689</v>
      </c>
      <c r="G265" s="160" t="s">
        <v>436</v>
      </c>
      <c r="H265" s="161">
        <v>1191.8</v>
      </c>
      <c r="I265" s="162"/>
      <c r="J265" s="163">
        <f>ROUND(I265*H265,2)</f>
        <v>0</v>
      </c>
      <c r="K265" s="159" t="s">
        <v>690</v>
      </c>
      <c r="L265" s="31"/>
      <c r="M265" s="164" t="s">
        <v>19</v>
      </c>
      <c r="N265" s="165" t="s">
        <v>44</v>
      </c>
      <c r="P265" s="142">
        <f>O265*H265</f>
        <v>0</v>
      </c>
      <c r="Q265" s="142">
        <v>0</v>
      </c>
      <c r="R265" s="142">
        <f>Q265*H265</f>
        <v>0</v>
      </c>
      <c r="S265" s="142">
        <v>0</v>
      </c>
      <c r="T265" s="143">
        <f>S265*H265</f>
        <v>0</v>
      </c>
      <c r="AR265" s="17" t="s">
        <v>252</v>
      </c>
      <c r="AT265" s="17" t="s">
        <v>277</v>
      </c>
      <c r="AU265" s="17" t="s">
        <v>257</v>
      </c>
      <c r="AY265" s="17" t="s">
        <v>251</v>
      </c>
      <c r="BE265" s="144">
        <f>IF(N265="základní",J265,0)</f>
        <v>0</v>
      </c>
      <c r="BF265" s="144">
        <f>IF(N265="snížená",J265,0)</f>
        <v>0</v>
      </c>
      <c r="BG265" s="144">
        <f>IF(N265="zákl. přenesená",J265,0)</f>
        <v>0</v>
      </c>
      <c r="BH265" s="144">
        <f>IF(N265="sníž. přenesená",J265,0)</f>
        <v>0</v>
      </c>
      <c r="BI265" s="144">
        <f>IF(N265="nulová",J265,0)</f>
        <v>0</v>
      </c>
      <c r="BJ265" s="17" t="s">
        <v>81</v>
      </c>
      <c r="BK265" s="144">
        <f>ROUND(I265*H265,2)</f>
        <v>0</v>
      </c>
      <c r="BL265" s="17" t="s">
        <v>252</v>
      </c>
      <c r="BM265" s="17" t="s">
        <v>691</v>
      </c>
    </row>
    <row r="266" spans="2:65" s="1" customFormat="1" ht="351">
      <c r="B266" s="31"/>
      <c r="D266" s="171" t="s">
        <v>432</v>
      </c>
      <c r="F266" s="172" t="s">
        <v>692</v>
      </c>
      <c r="I266" s="90"/>
      <c r="L266" s="31"/>
      <c r="M266" s="173"/>
      <c r="T266" s="49"/>
      <c r="AT266" s="17" t="s">
        <v>432</v>
      </c>
      <c r="AU266" s="17" t="s">
        <v>257</v>
      </c>
    </row>
    <row r="267" spans="2:65" s="1" customFormat="1" ht="16.5" customHeight="1">
      <c r="B267" s="31"/>
      <c r="C267" s="132" t="s">
        <v>536</v>
      </c>
      <c r="D267" s="132" t="s">
        <v>246</v>
      </c>
      <c r="E267" s="133" t="s">
        <v>693</v>
      </c>
      <c r="F267" s="134" t="s">
        <v>694</v>
      </c>
      <c r="G267" s="135" t="s">
        <v>450</v>
      </c>
      <c r="H267" s="136">
        <v>2145.2399999999998</v>
      </c>
      <c r="I267" s="284">
        <v>0</v>
      </c>
      <c r="J267" s="138">
        <f>ROUND(I267*H267,2)</f>
        <v>0</v>
      </c>
      <c r="K267" s="134" t="s">
        <v>19</v>
      </c>
      <c r="L267" s="139"/>
      <c r="M267" s="140" t="s">
        <v>19</v>
      </c>
      <c r="N267" s="141" t="s">
        <v>44</v>
      </c>
      <c r="P267" s="142">
        <f>O267*H267</f>
        <v>0</v>
      </c>
      <c r="Q267" s="142">
        <v>0</v>
      </c>
      <c r="R267" s="142">
        <f>Q267*H267</f>
        <v>0</v>
      </c>
      <c r="S267" s="142">
        <v>0</v>
      </c>
      <c r="T267" s="143">
        <f>S267*H267</f>
        <v>0</v>
      </c>
      <c r="AR267" s="17" t="s">
        <v>250</v>
      </c>
      <c r="AT267" s="17" t="s">
        <v>246</v>
      </c>
      <c r="AU267" s="17" t="s">
        <v>257</v>
      </c>
      <c r="AY267" s="17" t="s">
        <v>251</v>
      </c>
      <c r="BE267" s="144">
        <f>IF(N267="základní",J267,0)</f>
        <v>0</v>
      </c>
      <c r="BF267" s="144">
        <f>IF(N267="snížená",J267,0)</f>
        <v>0</v>
      </c>
      <c r="BG267" s="144">
        <f>IF(N267="zákl. přenesená",J267,0)</f>
        <v>0</v>
      </c>
      <c r="BH267" s="144">
        <f>IF(N267="sníž. přenesená",J267,0)</f>
        <v>0</v>
      </c>
      <c r="BI267" s="144">
        <f>IF(N267="nulová",J267,0)</f>
        <v>0</v>
      </c>
      <c r="BJ267" s="17" t="s">
        <v>81</v>
      </c>
      <c r="BK267" s="144">
        <f>ROUND(I267*H267,2)</f>
        <v>0</v>
      </c>
      <c r="BL267" s="17" t="s">
        <v>252</v>
      </c>
      <c r="BM267" s="17" t="s">
        <v>695</v>
      </c>
    </row>
    <row r="268" spans="2:65" s="1" customFormat="1" ht="19.5">
      <c r="B268" s="31"/>
      <c r="D268" s="171" t="s">
        <v>454</v>
      </c>
      <c r="F268" s="172" t="s">
        <v>696</v>
      </c>
      <c r="I268" s="90"/>
      <c r="L268" s="31"/>
      <c r="M268" s="173"/>
      <c r="T268" s="49"/>
      <c r="AT268" s="17" t="s">
        <v>454</v>
      </c>
      <c r="AU268" s="17" t="s">
        <v>257</v>
      </c>
    </row>
    <row r="269" spans="2:65" s="11" customFormat="1" ht="22.9" customHeight="1">
      <c r="B269" s="145"/>
      <c r="D269" s="146" t="s">
        <v>72</v>
      </c>
      <c r="E269" s="155" t="s">
        <v>697</v>
      </c>
      <c r="F269" s="155" t="s">
        <v>698</v>
      </c>
      <c r="I269" s="148"/>
      <c r="J269" s="156">
        <f>BK269</f>
        <v>0</v>
      </c>
      <c r="L269" s="145"/>
      <c r="M269" s="150"/>
      <c r="P269" s="151">
        <f>P270</f>
        <v>0</v>
      </c>
      <c r="R269" s="151">
        <f>R270</f>
        <v>0</v>
      </c>
      <c r="T269" s="152">
        <f>T270</f>
        <v>0</v>
      </c>
      <c r="AR269" s="146" t="s">
        <v>81</v>
      </c>
      <c r="AT269" s="153" t="s">
        <v>72</v>
      </c>
      <c r="AU269" s="153" t="s">
        <v>81</v>
      </c>
      <c r="AY269" s="146" t="s">
        <v>251</v>
      </c>
      <c r="BK269" s="154">
        <f>BK270</f>
        <v>0</v>
      </c>
    </row>
    <row r="270" spans="2:65" s="11" customFormat="1" ht="20.85" customHeight="1">
      <c r="B270" s="145"/>
      <c r="D270" s="146" t="s">
        <v>72</v>
      </c>
      <c r="E270" s="155" t="s">
        <v>559</v>
      </c>
      <c r="F270" s="155" t="s">
        <v>287</v>
      </c>
      <c r="I270" s="148"/>
      <c r="J270" s="156">
        <f>BK270</f>
        <v>0</v>
      </c>
      <c r="L270" s="145"/>
      <c r="M270" s="150"/>
      <c r="P270" s="151">
        <f>P271</f>
        <v>0</v>
      </c>
      <c r="R270" s="151">
        <f>R271</f>
        <v>0</v>
      </c>
      <c r="T270" s="152">
        <f>T271</f>
        <v>0</v>
      </c>
      <c r="AR270" s="146" t="s">
        <v>81</v>
      </c>
      <c r="AT270" s="153" t="s">
        <v>72</v>
      </c>
      <c r="AU270" s="153" t="s">
        <v>83</v>
      </c>
      <c r="AY270" s="146" t="s">
        <v>251</v>
      </c>
      <c r="BK270" s="154">
        <f>BK271</f>
        <v>0</v>
      </c>
    </row>
    <row r="271" spans="2:65" s="1" customFormat="1" ht="16.5" customHeight="1">
      <c r="B271" s="31"/>
      <c r="C271" s="157" t="s">
        <v>699</v>
      </c>
      <c r="D271" s="157" t="s">
        <v>277</v>
      </c>
      <c r="E271" s="158" t="s">
        <v>700</v>
      </c>
      <c r="F271" s="159" t="s">
        <v>701</v>
      </c>
      <c r="G271" s="160" t="s">
        <v>249</v>
      </c>
      <c r="H271" s="161">
        <v>2720</v>
      </c>
      <c r="I271" s="162"/>
      <c r="J271" s="163">
        <f>ROUND(I271*H271,2)</f>
        <v>0</v>
      </c>
      <c r="K271" s="159" t="s">
        <v>19</v>
      </c>
      <c r="L271" s="31"/>
      <c r="M271" s="166" t="s">
        <v>19</v>
      </c>
      <c r="N271" s="167" t="s">
        <v>44</v>
      </c>
      <c r="O271" s="168"/>
      <c r="P271" s="169">
        <f>O271*H271</f>
        <v>0</v>
      </c>
      <c r="Q271" s="169">
        <v>0</v>
      </c>
      <c r="R271" s="169">
        <f>Q271*H271</f>
        <v>0</v>
      </c>
      <c r="S271" s="169">
        <v>0</v>
      </c>
      <c r="T271" s="170">
        <f>S271*H271</f>
        <v>0</v>
      </c>
      <c r="AR271" s="17" t="s">
        <v>252</v>
      </c>
      <c r="AT271" s="17" t="s">
        <v>277</v>
      </c>
      <c r="AU271" s="17" t="s">
        <v>257</v>
      </c>
      <c r="AY271" s="17" t="s">
        <v>251</v>
      </c>
      <c r="BE271" s="144">
        <f>IF(N271="základní",J271,0)</f>
        <v>0</v>
      </c>
      <c r="BF271" s="144">
        <f>IF(N271="snížená",J271,0)</f>
        <v>0</v>
      </c>
      <c r="BG271" s="144">
        <f>IF(N271="zákl. přenesená",J271,0)</f>
        <v>0</v>
      </c>
      <c r="BH271" s="144">
        <f>IF(N271="sníž. přenesená",J271,0)</f>
        <v>0</v>
      </c>
      <c r="BI271" s="144">
        <f>IF(N271="nulová",J271,0)</f>
        <v>0</v>
      </c>
      <c r="BJ271" s="17" t="s">
        <v>81</v>
      </c>
      <c r="BK271" s="144">
        <f>ROUND(I271*H271,2)</f>
        <v>0</v>
      </c>
      <c r="BL271" s="17" t="s">
        <v>252</v>
      </c>
      <c r="BM271" s="17" t="s">
        <v>702</v>
      </c>
    </row>
    <row r="272" spans="2:65" s="1" customFormat="1" ht="6.95" customHeight="1">
      <c r="B272" s="39"/>
      <c r="C272" s="40"/>
      <c r="D272" s="40"/>
      <c r="E272" s="40"/>
      <c r="F272" s="40"/>
      <c r="G272" s="40"/>
      <c r="H272" s="40"/>
      <c r="I272" s="107"/>
      <c r="J272" s="40"/>
      <c r="K272" s="40"/>
      <c r="L272" s="31"/>
    </row>
  </sheetData>
  <sheetProtection password="D0DA" sheet="1" objects="1" scenarios="1" selectLockedCells="1" autoFilter="0"/>
  <autoFilter ref="C86:K271"/>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r:id="rId1"/>
  <headerFooter>
    <oddFooter>&amp;CStrana &amp;P z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96"/>
  <sheetViews>
    <sheetView showGridLines="0" topLeftCell="A56" workbookViewId="0">
      <selection activeCell="I87" sqref="I87"/>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89</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703</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ROUND(J83,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ROUND((SUM(BE83:BE95)),  2)</f>
        <v>0</v>
      </c>
      <c r="I33" s="99">
        <v>0.21</v>
      </c>
      <c r="J33" s="98">
        <f>ROUND(((SUM(BE83:BE95))*I33),  2)</f>
        <v>0</v>
      </c>
      <c r="L33" s="31"/>
    </row>
    <row r="34" spans="2:12" s="1" customFormat="1" ht="14.45" customHeight="1">
      <c r="B34" s="31"/>
      <c r="E34" s="26" t="s">
        <v>45</v>
      </c>
      <c r="F34" s="98">
        <f>ROUND((SUM(BF83:BF95)),  2)</f>
        <v>0</v>
      </c>
      <c r="I34" s="99">
        <v>0.15</v>
      </c>
      <c r="J34" s="98">
        <f>ROUND(((SUM(BF83:BF95))*I34),  2)</f>
        <v>0</v>
      </c>
      <c r="L34" s="31"/>
    </row>
    <row r="35" spans="2:12" s="1" customFormat="1" ht="14.45" hidden="1" customHeight="1">
      <c r="B35" s="31"/>
      <c r="E35" s="26" t="s">
        <v>46</v>
      </c>
      <c r="F35" s="98">
        <f>ROUND((SUM(BG83:BG95)),  2)</f>
        <v>0</v>
      </c>
      <c r="I35" s="99">
        <v>0.21</v>
      </c>
      <c r="J35" s="98">
        <f>0</f>
        <v>0</v>
      </c>
      <c r="L35" s="31"/>
    </row>
    <row r="36" spans="2:12" s="1" customFormat="1" ht="14.45" hidden="1" customHeight="1">
      <c r="B36" s="31"/>
      <c r="E36" s="26" t="s">
        <v>47</v>
      </c>
      <c r="F36" s="98">
        <f>ROUND((SUM(BH83:BH95)),  2)</f>
        <v>0</v>
      </c>
      <c r="I36" s="99">
        <v>0.15</v>
      </c>
      <c r="J36" s="98">
        <f>0</f>
        <v>0</v>
      </c>
      <c r="L36" s="31"/>
    </row>
    <row r="37" spans="2:12" s="1" customFormat="1" ht="14.45" hidden="1" customHeight="1">
      <c r="B37" s="31"/>
      <c r="E37" s="26" t="s">
        <v>48</v>
      </c>
      <c r="F37" s="98">
        <f>ROUND((SUM(BI83:BI95)),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01-10-01.1 - Náskedná úprava GPK a obnova BK v km 0,148 - km 5,590</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J83</f>
        <v>0</v>
      </c>
      <c r="L59" s="31"/>
      <c r="AU59" s="17" t="s">
        <v>229</v>
      </c>
    </row>
    <row r="60" spans="2:47" s="8" customFormat="1" ht="24.95" customHeight="1">
      <c r="B60" s="113"/>
      <c r="D60" s="114" t="s">
        <v>416</v>
      </c>
      <c r="E60" s="115"/>
      <c r="F60" s="115"/>
      <c r="G60" s="115"/>
      <c r="H60" s="115"/>
      <c r="I60" s="116"/>
      <c r="J60" s="117">
        <f>J84</f>
        <v>0</v>
      </c>
      <c r="L60" s="113"/>
    </row>
    <row r="61" spans="2:47" s="9" customFormat="1" ht="19.899999999999999" customHeight="1">
      <c r="B61" s="118"/>
      <c r="D61" s="119" t="s">
        <v>417</v>
      </c>
      <c r="E61" s="120"/>
      <c r="F61" s="120"/>
      <c r="G61" s="120"/>
      <c r="H61" s="120"/>
      <c r="I61" s="121"/>
      <c r="J61" s="122">
        <f>J85</f>
        <v>0</v>
      </c>
      <c r="L61" s="118"/>
    </row>
    <row r="62" spans="2:47" s="9" customFormat="1" ht="14.85" customHeight="1">
      <c r="B62" s="118"/>
      <c r="D62" s="119" t="s">
        <v>418</v>
      </c>
      <c r="E62" s="120"/>
      <c r="F62" s="120"/>
      <c r="G62" s="120"/>
      <c r="H62" s="120"/>
      <c r="I62" s="121"/>
      <c r="J62" s="122">
        <f>J86</f>
        <v>0</v>
      </c>
      <c r="L62" s="118"/>
    </row>
    <row r="63" spans="2:47" s="9" customFormat="1" ht="14.85" customHeight="1">
      <c r="B63" s="118"/>
      <c r="D63" s="119" t="s">
        <v>419</v>
      </c>
      <c r="E63" s="120"/>
      <c r="F63" s="120"/>
      <c r="G63" s="120"/>
      <c r="H63" s="120"/>
      <c r="I63" s="121"/>
      <c r="J63" s="122">
        <f>J93</f>
        <v>0</v>
      </c>
      <c r="L63" s="118"/>
    </row>
    <row r="64" spans="2:47" s="1" customFormat="1" ht="21.75" customHeight="1">
      <c r="B64" s="31"/>
      <c r="I64" s="90"/>
      <c r="L64" s="31"/>
    </row>
    <row r="65" spans="2:12" s="1" customFormat="1" ht="6.95" customHeight="1">
      <c r="B65" s="39"/>
      <c r="C65" s="40"/>
      <c r="D65" s="40"/>
      <c r="E65" s="40"/>
      <c r="F65" s="40"/>
      <c r="G65" s="40"/>
      <c r="H65" s="40"/>
      <c r="I65" s="107"/>
      <c r="J65" s="40"/>
      <c r="K65" s="40"/>
      <c r="L65" s="31"/>
    </row>
    <row r="69" spans="2:12" s="1" customFormat="1" ht="6.95" customHeight="1">
      <c r="B69" s="41"/>
      <c r="C69" s="42"/>
      <c r="D69" s="42"/>
      <c r="E69" s="42"/>
      <c r="F69" s="42"/>
      <c r="G69" s="42"/>
      <c r="H69" s="42"/>
      <c r="I69" s="108"/>
      <c r="J69" s="42"/>
      <c r="K69" s="42"/>
      <c r="L69" s="31"/>
    </row>
    <row r="70" spans="2:12" s="1" customFormat="1" ht="24.95" customHeight="1">
      <c r="B70" s="31"/>
      <c r="C70" s="21" t="s">
        <v>233</v>
      </c>
      <c r="I70" s="90"/>
      <c r="L70" s="31"/>
    </row>
    <row r="71" spans="2:12" s="1" customFormat="1" ht="6.95" customHeight="1">
      <c r="B71" s="31"/>
      <c r="I71" s="90"/>
      <c r="L71" s="31"/>
    </row>
    <row r="72" spans="2:12" s="1" customFormat="1" ht="12" customHeight="1">
      <c r="B72" s="31"/>
      <c r="C72" s="26" t="s">
        <v>16</v>
      </c>
      <c r="I72" s="90"/>
      <c r="L72" s="31"/>
    </row>
    <row r="73" spans="2:12" s="1" customFormat="1" ht="16.5" customHeight="1">
      <c r="B73" s="31"/>
      <c r="E73" s="324" t="str">
        <f>E7</f>
        <v>Oprava traťového úseku Železný Brod - Tanvald</v>
      </c>
      <c r="F73" s="301"/>
      <c r="G73" s="301"/>
      <c r="H73" s="301"/>
      <c r="I73" s="90"/>
      <c r="L73" s="31"/>
    </row>
    <row r="74" spans="2:12" s="1" customFormat="1" ht="12" customHeight="1">
      <c r="B74" s="31"/>
      <c r="C74" s="26" t="s">
        <v>223</v>
      </c>
      <c r="I74" s="90"/>
      <c r="L74" s="31"/>
    </row>
    <row r="75" spans="2:12" s="1" customFormat="1" ht="16.5" customHeight="1">
      <c r="B75" s="31"/>
      <c r="E75" s="304" t="str">
        <f>E9</f>
        <v>SO 01-10-01.1 - Náskedná úprava GPK a obnova BK v km 0,148 - km 5,590</v>
      </c>
      <c r="F75" s="303"/>
      <c r="G75" s="303"/>
      <c r="H75" s="303"/>
      <c r="I75" s="90"/>
      <c r="L75" s="31"/>
    </row>
    <row r="76" spans="2:12" s="1" customFormat="1" ht="6.95" customHeight="1">
      <c r="B76" s="31"/>
      <c r="I76" s="90"/>
      <c r="L76" s="31"/>
    </row>
    <row r="77" spans="2:12" s="1" customFormat="1" ht="12" customHeight="1">
      <c r="B77" s="31"/>
      <c r="C77" s="26" t="s">
        <v>21</v>
      </c>
      <c r="F77" s="17" t="str">
        <f>F12</f>
        <v xml:space="preserve"> </v>
      </c>
      <c r="I77" s="91" t="s">
        <v>23</v>
      </c>
      <c r="J77" s="46" t="str">
        <f>IF(J12="","",J12)</f>
        <v>11. 2. 2019</v>
      </c>
      <c r="L77" s="31"/>
    </row>
    <row r="78" spans="2:12" s="1" customFormat="1" ht="6.95" customHeight="1">
      <c r="B78" s="31"/>
      <c r="I78" s="90"/>
      <c r="L78" s="31"/>
    </row>
    <row r="79" spans="2:12" s="1" customFormat="1" ht="13.7" customHeight="1">
      <c r="B79" s="31"/>
      <c r="C79" s="26" t="s">
        <v>25</v>
      </c>
      <c r="F79" s="17" t="str">
        <f>E15</f>
        <v>Správa Železniční dopravní cesty, státní organizace</v>
      </c>
      <c r="I79" s="91" t="s">
        <v>32</v>
      </c>
      <c r="J79" s="29" t="str">
        <f>E21</f>
        <v>Prodin a.s.</v>
      </c>
      <c r="L79" s="31"/>
    </row>
    <row r="80" spans="2:12" s="1" customFormat="1" ht="13.7" customHeight="1">
      <c r="B80" s="31"/>
      <c r="C80" s="26" t="s">
        <v>30</v>
      </c>
      <c r="F80" s="17">
        <f>IF(E18="","",E18)</f>
        <v>0</v>
      </c>
      <c r="I80" s="91" t="s">
        <v>37</v>
      </c>
      <c r="J80" s="29" t="str">
        <f>E24</f>
        <v>Prodin a.s.</v>
      </c>
      <c r="L80" s="31"/>
    </row>
    <row r="81" spans="2:65" s="1" customFormat="1" ht="10.35" customHeight="1">
      <c r="B81" s="31"/>
      <c r="I81" s="90"/>
      <c r="L81" s="31"/>
    </row>
    <row r="82" spans="2:65" s="10" customFormat="1" ht="29.25" customHeight="1">
      <c r="B82" s="123"/>
      <c r="C82" s="124" t="s">
        <v>234</v>
      </c>
      <c r="D82" s="125" t="s">
        <v>58</v>
      </c>
      <c r="E82" s="125" t="s">
        <v>54</v>
      </c>
      <c r="F82" s="125" t="s">
        <v>55</v>
      </c>
      <c r="G82" s="125" t="s">
        <v>235</v>
      </c>
      <c r="H82" s="125" t="s">
        <v>236</v>
      </c>
      <c r="I82" s="126" t="s">
        <v>237</v>
      </c>
      <c r="J82" s="125" t="s">
        <v>228</v>
      </c>
      <c r="K82" s="127" t="s">
        <v>238</v>
      </c>
      <c r="L82" s="123"/>
      <c r="M82" s="52" t="s">
        <v>19</v>
      </c>
      <c r="N82" s="53" t="s">
        <v>43</v>
      </c>
      <c r="O82" s="53" t="s">
        <v>239</v>
      </c>
      <c r="P82" s="53" t="s">
        <v>240</v>
      </c>
      <c r="Q82" s="53" t="s">
        <v>241</v>
      </c>
      <c r="R82" s="53" t="s">
        <v>242</v>
      </c>
      <c r="S82" s="53" t="s">
        <v>243</v>
      </c>
      <c r="T82" s="54" t="s">
        <v>244</v>
      </c>
    </row>
    <row r="83" spans="2:65" s="1" customFormat="1" ht="22.9" customHeight="1">
      <c r="B83" s="31"/>
      <c r="C83" s="57" t="s">
        <v>245</v>
      </c>
      <c r="I83" s="90"/>
      <c r="J83" s="128">
        <f>BK83</f>
        <v>0</v>
      </c>
      <c r="L83" s="31"/>
      <c r="M83" s="55"/>
      <c r="N83" s="47"/>
      <c r="O83" s="47"/>
      <c r="P83" s="129">
        <f>P84</f>
        <v>0</v>
      </c>
      <c r="Q83" s="47"/>
      <c r="R83" s="129">
        <f>R84</f>
        <v>0</v>
      </c>
      <c r="S83" s="47"/>
      <c r="T83" s="130">
        <f>T84</f>
        <v>0</v>
      </c>
      <c r="AT83" s="17" t="s">
        <v>72</v>
      </c>
      <c r="AU83" s="17" t="s">
        <v>229</v>
      </c>
      <c r="BK83" s="131">
        <f>BK84</f>
        <v>0</v>
      </c>
    </row>
    <row r="84" spans="2:65" s="11" customFormat="1" ht="25.9" customHeight="1">
      <c r="B84" s="145"/>
      <c r="D84" s="146" t="s">
        <v>72</v>
      </c>
      <c r="E84" s="147" t="s">
        <v>424</v>
      </c>
      <c r="F84" s="147" t="s">
        <v>425</v>
      </c>
      <c r="I84" s="148"/>
      <c r="J84" s="149">
        <f>BK84</f>
        <v>0</v>
      </c>
      <c r="L84" s="145"/>
      <c r="M84" s="150"/>
      <c r="P84" s="151">
        <f>P85</f>
        <v>0</v>
      </c>
      <c r="R84" s="151">
        <f>R85</f>
        <v>0</v>
      </c>
      <c r="T84" s="152">
        <f>T85</f>
        <v>0</v>
      </c>
      <c r="AR84" s="146" t="s">
        <v>81</v>
      </c>
      <c r="AT84" s="153" t="s">
        <v>72</v>
      </c>
      <c r="AU84" s="153" t="s">
        <v>73</v>
      </c>
      <c r="AY84" s="146" t="s">
        <v>251</v>
      </c>
      <c r="BK84" s="154">
        <f>BK85</f>
        <v>0</v>
      </c>
    </row>
    <row r="85" spans="2:65" s="11" customFormat="1" ht="22.9" customHeight="1">
      <c r="B85" s="145"/>
      <c r="D85" s="146" t="s">
        <v>72</v>
      </c>
      <c r="E85" s="155" t="s">
        <v>426</v>
      </c>
      <c r="F85" s="155" t="s">
        <v>427</v>
      </c>
      <c r="I85" s="148"/>
      <c r="J85" s="156">
        <f>BK85</f>
        <v>0</v>
      </c>
      <c r="L85" s="145"/>
      <c r="M85" s="150"/>
      <c r="P85" s="151">
        <f>P86+P93</f>
        <v>0</v>
      </c>
      <c r="R85" s="151">
        <f>R86+R93</f>
        <v>0</v>
      </c>
      <c r="T85" s="152">
        <f>T86+T93</f>
        <v>0</v>
      </c>
      <c r="AR85" s="146" t="s">
        <v>81</v>
      </c>
      <c r="AT85" s="153" t="s">
        <v>72</v>
      </c>
      <c r="AU85" s="153" t="s">
        <v>81</v>
      </c>
      <c r="AY85" s="146" t="s">
        <v>251</v>
      </c>
      <c r="BK85" s="154">
        <f>BK86+BK93</f>
        <v>0</v>
      </c>
    </row>
    <row r="86" spans="2:65" s="11" customFormat="1" ht="20.85" customHeight="1">
      <c r="B86" s="145"/>
      <c r="D86" s="146" t="s">
        <v>72</v>
      </c>
      <c r="E86" s="155" t="s">
        <v>267</v>
      </c>
      <c r="F86" s="155" t="s">
        <v>428</v>
      </c>
      <c r="I86" s="148"/>
      <c r="J86" s="156">
        <f>BK86</f>
        <v>0</v>
      </c>
      <c r="L86" s="145"/>
      <c r="M86" s="150"/>
      <c r="P86" s="151">
        <f>SUM(P87:P92)</f>
        <v>0</v>
      </c>
      <c r="R86" s="151">
        <f>SUM(R87:R92)</f>
        <v>0</v>
      </c>
      <c r="T86" s="152">
        <f>SUM(T87:T92)</f>
        <v>0</v>
      </c>
      <c r="AR86" s="146" t="s">
        <v>81</v>
      </c>
      <c r="AT86" s="153" t="s">
        <v>72</v>
      </c>
      <c r="AU86" s="153" t="s">
        <v>83</v>
      </c>
      <c r="AY86" s="146" t="s">
        <v>251</v>
      </c>
      <c r="BK86" s="154">
        <f>SUM(BK87:BK92)</f>
        <v>0</v>
      </c>
    </row>
    <row r="87" spans="2:65" s="1" customFormat="1" ht="56.25" customHeight="1">
      <c r="B87" s="31"/>
      <c r="C87" s="157" t="s">
        <v>81</v>
      </c>
      <c r="D87" s="157" t="s">
        <v>277</v>
      </c>
      <c r="E87" s="158" t="s">
        <v>539</v>
      </c>
      <c r="F87" s="159" t="s">
        <v>540</v>
      </c>
      <c r="G87" s="160" t="s">
        <v>443</v>
      </c>
      <c r="H87" s="161">
        <v>2.4849999999999999</v>
      </c>
      <c r="I87" s="162"/>
      <c r="J87" s="163">
        <f>ROUND(I87*H87,2)</f>
        <v>0</v>
      </c>
      <c r="K87" s="159" t="s">
        <v>270</v>
      </c>
      <c r="L87" s="31"/>
      <c r="M87" s="164" t="s">
        <v>19</v>
      </c>
      <c r="N87" s="165" t="s">
        <v>44</v>
      </c>
      <c r="P87" s="142">
        <f>O87*H87</f>
        <v>0</v>
      </c>
      <c r="Q87" s="142">
        <v>0</v>
      </c>
      <c r="R87" s="142">
        <f>Q87*H87</f>
        <v>0</v>
      </c>
      <c r="S87" s="142">
        <v>0</v>
      </c>
      <c r="T87" s="143">
        <f>S87*H87</f>
        <v>0</v>
      </c>
      <c r="AR87" s="17" t="s">
        <v>252</v>
      </c>
      <c r="AT87" s="17" t="s">
        <v>277</v>
      </c>
      <c r="AU87" s="17" t="s">
        <v>257</v>
      </c>
      <c r="AY87" s="17" t="s">
        <v>251</v>
      </c>
      <c r="BE87" s="144">
        <f>IF(N87="základní",J87,0)</f>
        <v>0</v>
      </c>
      <c r="BF87" s="144">
        <f>IF(N87="snížená",J87,0)</f>
        <v>0</v>
      </c>
      <c r="BG87" s="144">
        <f>IF(N87="zákl. přenesená",J87,0)</f>
        <v>0</v>
      </c>
      <c r="BH87" s="144">
        <f>IF(N87="sníž. přenesená",J87,0)</f>
        <v>0</v>
      </c>
      <c r="BI87" s="144">
        <f>IF(N87="nulová",J87,0)</f>
        <v>0</v>
      </c>
      <c r="BJ87" s="17" t="s">
        <v>81</v>
      </c>
      <c r="BK87" s="144">
        <f>ROUND(I87*H87,2)</f>
        <v>0</v>
      </c>
      <c r="BL87" s="17" t="s">
        <v>252</v>
      </c>
      <c r="BM87" s="17" t="s">
        <v>252</v>
      </c>
    </row>
    <row r="88" spans="2:65" s="1" customFormat="1" ht="48.75">
      <c r="B88" s="31"/>
      <c r="D88" s="171" t="s">
        <v>432</v>
      </c>
      <c r="F88" s="172" t="s">
        <v>542</v>
      </c>
      <c r="I88" s="90"/>
      <c r="L88" s="31"/>
      <c r="M88" s="173"/>
      <c r="T88" s="49"/>
      <c r="AT88" s="17" t="s">
        <v>432</v>
      </c>
      <c r="AU88" s="17" t="s">
        <v>257</v>
      </c>
    </row>
    <row r="89" spans="2:65" s="1" customFormat="1" ht="19.5">
      <c r="B89" s="31"/>
      <c r="D89" s="171" t="s">
        <v>454</v>
      </c>
      <c r="F89" s="172" t="s">
        <v>455</v>
      </c>
      <c r="I89" s="90"/>
      <c r="L89" s="31"/>
      <c r="M89" s="173"/>
      <c r="T89" s="49"/>
      <c r="AT89" s="17" t="s">
        <v>454</v>
      </c>
      <c r="AU89" s="17" t="s">
        <v>257</v>
      </c>
    </row>
    <row r="90" spans="2:65" s="1" customFormat="1" ht="56.25" customHeight="1">
      <c r="B90" s="31"/>
      <c r="C90" s="157" t="s">
        <v>83</v>
      </c>
      <c r="D90" s="157" t="s">
        <v>277</v>
      </c>
      <c r="E90" s="158" t="s">
        <v>543</v>
      </c>
      <c r="F90" s="159" t="s">
        <v>544</v>
      </c>
      <c r="G90" s="160" t="s">
        <v>443</v>
      </c>
      <c r="H90" s="161">
        <v>2.3170000000000002</v>
      </c>
      <c r="I90" s="162"/>
      <c r="J90" s="163">
        <f>ROUND(I90*H90,2)</f>
        <v>0</v>
      </c>
      <c r="K90" s="159" t="s">
        <v>270</v>
      </c>
      <c r="L90" s="31"/>
      <c r="M90" s="164" t="s">
        <v>19</v>
      </c>
      <c r="N90" s="165" t="s">
        <v>44</v>
      </c>
      <c r="P90" s="142">
        <f>O90*H90</f>
        <v>0</v>
      </c>
      <c r="Q90" s="142">
        <v>0</v>
      </c>
      <c r="R90" s="142">
        <f>Q90*H90</f>
        <v>0</v>
      </c>
      <c r="S90" s="142">
        <v>0</v>
      </c>
      <c r="T90" s="143">
        <f>S90*H90</f>
        <v>0</v>
      </c>
      <c r="AR90" s="17" t="s">
        <v>252</v>
      </c>
      <c r="AT90" s="17" t="s">
        <v>277</v>
      </c>
      <c r="AU90" s="17" t="s">
        <v>257</v>
      </c>
      <c r="AY90" s="17" t="s">
        <v>251</v>
      </c>
      <c r="BE90" s="144">
        <f>IF(N90="základní",J90,0)</f>
        <v>0</v>
      </c>
      <c r="BF90" s="144">
        <f>IF(N90="snížená",J90,0)</f>
        <v>0</v>
      </c>
      <c r="BG90" s="144">
        <f>IF(N90="zákl. přenesená",J90,0)</f>
        <v>0</v>
      </c>
      <c r="BH90" s="144">
        <f>IF(N90="sníž. přenesená",J90,0)</f>
        <v>0</v>
      </c>
      <c r="BI90" s="144">
        <f>IF(N90="nulová",J90,0)</f>
        <v>0</v>
      </c>
      <c r="BJ90" s="17" t="s">
        <v>81</v>
      </c>
      <c r="BK90" s="144">
        <f>ROUND(I90*H90,2)</f>
        <v>0</v>
      </c>
      <c r="BL90" s="17" t="s">
        <v>252</v>
      </c>
      <c r="BM90" s="17" t="s">
        <v>276</v>
      </c>
    </row>
    <row r="91" spans="2:65" s="1" customFormat="1" ht="48.75">
      <c r="B91" s="31"/>
      <c r="D91" s="171" t="s">
        <v>432</v>
      </c>
      <c r="F91" s="172" t="s">
        <v>542</v>
      </c>
      <c r="I91" s="90"/>
      <c r="L91" s="31"/>
      <c r="M91" s="173"/>
      <c r="T91" s="49"/>
      <c r="AT91" s="17" t="s">
        <v>432</v>
      </c>
      <c r="AU91" s="17" t="s">
        <v>257</v>
      </c>
    </row>
    <row r="92" spans="2:65" s="1" customFormat="1" ht="19.5">
      <c r="B92" s="31"/>
      <c r="D92" s="171" t="s">
        <v>454</v>
      </c>
      <c r="F92" s="172" t="s">
        <v>455</v>
      </c>
      <c r="I92" s="90"/>
      <c r="L92" s="31"/>
      <c r="M92" s="173"/>
      <c r="T92" s="49"/>
      <c r="AT92" s="17" t="s">
        <v>454</v>
      </c>
      <c r="AU92" s="17" t="s">
        <v>257</v>
      </c>
    </row>
    <row r="93" spans="2:65" s="11" customFormat="1" ht="20.85" customHeight="1">
      <c r="B93" s="145"/>
      <c r="D93" s="146" t="s">
        <v>72</v>
      </c>
      <c r="E93" s="155" t="s">
        <v>291</v>
      </c>
      <c r="F93" s="155" t="s">
        <v>287</v>
      </c>
      <c r="I93" s="148"/>
      <c r="J93" s="156">
        <f>BK93</f>
        <v>0</v>
      </c>
      <c r="L93" s="145"/>
      <c r="M93" s="150"/>
      <c r="P93" s="151">
        <f>SUM(P94:P95)</f>
        <v>0</v>
      </c>
      <c r="R93" s="151">
        <f>SUM(R94:R95)</f>
        <v>0</v>
      </c>
      <c r="T93" s="152">
        <f>SUM(T94:T95)</f>
        <v>0</v>
      </c>
      <c r="AR93" s="146" t="s">
        <v>81</v>
      </c>
      <c r="AT93" s="153" t="s">
        <v>72</v>
      </c>
      <c r="AU93" s="153" t="s">
        <v>83</v>
      </c>
      <c r="AY93" s="146" t="s">
        <v>251</v>
      </c>
      <c r="BK93" s="154">
        <f>SUM(BK94:BK95)</f>
        <v>0</v>
      </c>
    </row>
    <row r="94" spans="2:65" s="1" customFormat="1" ht="33.75" customHeight="1">
      <c r="B94" s="31"/>
      <c r="C94" s="157" t="s">
        <v>257</v>
      </c>
      <c r="D94" s="157" t="s">
        <v>277</v>
      </c>
      <c r="E94" s="158" t="s">
        <v>670</v>
      </c>
      <c r="F94" s="159" t="s">
        <v>671</v>
      </c>
      <c r="G94" s="160" t="s">
        <v>265</v>
      </c>
      <c r="H94" s="161">
        <v>2</v>
      </c>
      <c r="I94" s="162"/>
      <c r="J94" s="163">
        <f>ROUND(I94*H94,2)</f>
        <v>0</v>
      </c>
      <c r="K94" s="159" t="s">
        <v>270</v>
      </c>
      <c r="L94" s="31"/>
      <c r="M94" s="164" t="s">
        <v>19</v>
      </c>
      <c r="N94" s="165" t="s">
        <v>44</v>
      </c>
      <c r="P94" s="142">
        <f>O94*H94</f>
        <v>0</v>
      </c>
      <c r="Q94" s="142">
        <v>0</v>
      </c>
      <c r="R94" s="142">
        <f>Q94*H94</f>
        <v>0</v>
      </c>
      <c r="S94" s="142">
        <v>0</v>
      </c>
      <c r="T94" s="143">
        <f>S94*H94</f>
        <v>0</v>
      </c>
      <c r="AR94" s="17" t="s">
        <v>252</v>
      </c>
      <c r="AT94" s="17" t="s">
        <v>277</v>
      </c>
      <c r="AU94" s="17" t="s">
        <v>257</v>
      </c>
      <c r="AY94" s="17" t="s">
        <v>251</v>
      </c>
      <c r="BE94" s="144">
        <f>IF(N94="základní",J94,0)</f>
        <v>0</v>
      </c>
      <c r="BF94" s="144">
        <f>IF(N94="snížená",J94,0)</f>
        <v>0</v>
      </c>
      <c r="BG94" s="144">
        <f>IF(N94="zákl. přenesená",J94,0)</f>
        <v>0</v>
      </c>
      <c r="BH94" s="144">
        <f>IF(N94="sníž. přenesená",J94,0)</f>
        <v>0</v>
      </c>
      <c r="BI94" s="144">
        <f>IF(N94="nulová",J94,0)</f>
        <v>0</v>
      </c>
      <c r="BJ94" s="17" t="s">
        <v>81</v>
      </c>
      <c r="BK94" s="144">
        <f>ROUND(I94*H94,2)</f>
        <v>0</v>
      </c>
      <c r="BL94" s="17" t="s">
        <v>252</v>
      </c>
      <c r="BM94" s="17" t="s">
        <v>311</v>
      </c>
    </row>
    <row r="95" spans="2:65" s="1" customFormat="1" ht="29.25">
      <c r="B95" s="31"/>
      <c r="D95" s="171" t="s">
        <v>432</v>
      </c>
      <c r="F95" s="172" t="s">
        <v>673</v>
      </c>
      <c r="I95" s="90"/>
      <c r="L95" s="31"/>
      <c r="M95" s="189"/>
      <c r="N95" s="168"/>
      <c r="O95" s="168"/>
      <c r="P95" s="168"/>
      <c r="Q95" s="168"/>
      <c r="R95" s="168"/>
      <c r="S95" s="168"/>
      <c r="T95" s="190"/>
      <c r="AT95" s="17" t="s">
        <v>432</v>
      </c>
      <c r="AU95" s="17" t="s">
        <v>257</v>
      </c>
    </row>
    <row r="96" spans="2:65" s="1" customFormat="1" ht="6.95" customHeight="1">
      <c r="B96" s="39"/>
      <c r="C96" s="40"/>
      <c r="D96" s="40"/>
      <c r="E96" s="40"/>
      <c r="F96" s="40"/>
      <c r="G96" s="40"/>
      <c r="H96" s="40"/>
      <c r="I96" s="107"/>
      <c r="J96" s="40"/>
      <c r="K96" s="40"/>
      <c r="L96" s="31"/>
    </row>
  </sheetData>
  <sheetProtection password="D0DA" sheet="1" objects="1" scenarios="1" selectLockedCells="1" autoFilter="0"/>
  <autoFilter ref="C82:K95"/>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79"/>
  <sheetViews>
    <sheetView showGridLines="0" topLeftCell="A139" workbookViewId="0">
      <selection activeCell="I154" sqref="I154"/>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92</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704</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ROUND(J87, 2)</f>
        <v>24353600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ROUND((SUM(BE87:BE278)),  2)</f>
        <v>24353600</v>
      </c>
      <c r="I33" s="99">
        <v>0.21</v>
      </c>
      <c r="J33" s="98">
        <f>ROUND(((SUM(BE87:BE278))*I33),  2)</f>
        <v>5114256</v>
      </c>
      <c r="L33" s="31"/>
    </row>
    <row r="34" spans="2:12" s="1" customFormat="1" ht="14.45" customHeight="1">
      <c r="B34" s="31"/>
      <c r="E34" s="26" t="s">
        <v>45</v>
      </c>
      <c r="F34" s="98">
        <f>ROUND((SUM(BF87:BF278)),  2)</f>
        <v>0</v>
      </c>
      <c r="I34" s="99">
        <v>0.15</v>
      </c>
      <c r="J34" s="98">
        <f>ROUND(((SUM(BF87:BF278))*I34),  2)</f>
        <v>0</v>
      </c>
      <c r="L34" s="31"/>
    </row>
    <row r="35" spans="2:12" s="1" customFormat="1" ht="14.45" hidden="1" customHeight="1">
      <c r="B35" s="31"/>
      <c r="E35" s="26" t="s">
        <v>46</v>
      </c>
      <c r="F35" s="98">
        <f>ROUND((SUM(BG87:BG278)),  2)</f>
        <v>0</v>
      </c>
      <c r="I35" s="99">
        <v>0.21</v>
      </c>
      <c r="J35" s="98">
        <f>0</f>
        <v>0</v>
      </c>
      <c r="L35" s="31"/>
    </row>
    <row r="36" spans="2:12" s="1" customFormat="1" ht="14.45" hidden="1" customHeight="1">
      <c r="B36" s="31"/>
      <c r="E36" s="26" t="s">
        <v>47</v>
      </c>
      <c r="F36" s="98">
        <f>ROUND((SUM(BH87:BH278)),  2)</f>
        <v>0</v>
      </c>
      <c r="I36" s="99">
        <v>0.15</v>
      </c>
      <c r="J36" s="98">
        <f>0</f>
        <v>0</v>
      </c>
      <c r="L36" s="31"/>
    </row>
    <row r="37" spans="2:12" s="1" customFormat="1" ht="14.45" hidden="1" customHeight="1">
      <c r="B37" s="31"/>
      <c r="E37" s="26" t="s">
        <v>48</v>
      </c>
      <c r="F37" s="98">
        <f>ROUND((SUM(BI87:BI278)),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29467856</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01-10-02 - Železniční svršek km 5,590 - km 11,560</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J87</f>
        <v>24353600</v>
      </c>
      <c r="L59" s="31"/>
      <c r="AU59" s="17" t="s">
        <v>229</v>
      </c>
    </row>
    <row r="60" spans="2:47" s="8" customFormat="1" ht="24.95" customHeight="1">
      <c r="B60" s="113"/>
      <c r="D60" s="114" t="s">
        <v>416</v>
      </c>
      <c r="E60" s="115"/>
      <c r="F60" s="115"/>
      <c r="G60" s="115"/>
      <c r="H60" s="115"/>
      <c r="I60" s="116"/>
      <c r="J60" s="117">
        <f>J88</f>
        <v>24353600</v>
      </c>
      <c r="L60" s="113"/>
    </row>
    <row r="61" spans="2:47" s="9" customFormat="1" ht="19.899999999999999" customHeight="1">
      <c r="B61" s="118"/>
      <c r="D61" s="119" t="s">
        <v>417</v>
      </c>
      <c r="E61" s="120"/>
      <c r="F61" s="120"/>
      <c r="G61" s="120"/>
      <c r="H61" s="120"/>
      <c r="I61" s="121"/>
      <c r="J61" s="122">
        <f>J89</f>
        <v>24353600</v>
      </c>
      <c r="L61" s="118"/>
    </row>
    <row r="62" spans="2:47" s="9" customFormat="1" ht="14.85" customHeight="1">
      <c r="B62" s="118"/>
      <c r="D62" s="119" t="s">
        <v>418</v>
      </c>
      <c r="E62" s="120"/>
      <c r="F62" s="120"/>
      <c r="G62" s="120"/>
      <c r="H62" s="120"/>
      <c r="I62" s="121"/>
      <c r="J62" s="122">
        <f>J90</f>
        <v>24353600</v>
      </c>
      <c r="L62" s="118"/>
    </row>
    <row r="63" spans="2:47" s="9" customFormat="1" ht="14.85" customHeight="1">
      <c r="B63" s="118"/>
      <c r="D63" s="119" t="s">
        <v>419</v>
      </c>
      <c r="E63" s="120"/>
      <c r="F63" s="120"/>
      <c r="G63" s="120"/>
      <c r="H63" s="120"/>
      <c r="I63" s="121"/>
      <c r="J63" s="122">
        <f>J217</f>
        <v>0</v>
      </c>
      <c r="L63" s="118"/>
    </row>
    <row r="64" spans="2:47" s="9" customFormat="1" ht="19.899999999999999" customHeight="1">
      <c r="B64" s="118"/>
      <c r="D64" s="119" t="s">
        <v>420</v>
      </c>
      <c r="E64" s="120"/>
      <c r="F64" s="120"/>
      <c r="G64" s="120"/>
      <c r="H64" s="120"/>
      <c r="I64" s="121"/>
      <c r="J64" s="122">
        <f>J270</f>
        <v>0</v>
      </c>
      <c r="L64" s="118"/>
    </row>
    <row r="65" spans="2:12" s="9" customFormat="1" ht="14.85" customHeight="1">
      <c r="B65" s="118"/>
      <c r="D65" s="119" t="s">
        <v>421</v>
      </c>
      <c r="E65" s="120"/>
      <c r="F65" s="120"/>
      <c r="G65" s="120"/>
      <c r="H65" s="120"/>
      <c r="I65" s="121"/>
      <c r="J65" s="122">
        <f>J271</f>
        <v>0</v>
      </c>
      <c r="L65" s="118"/>
    </row>
    <row r="66" spans="2:12" s="9" customFormat="1" ht="19.899999999999999" customHeight="1">
      <c r="B66" s="118"/>
      <c r="D66" s="119" t="s">
        <v>422</v>
      </c>
      <c r="E66" s="120"/>
      <c r="F66" s="120"/>
      <c r="G66" s="120"/>
      <c r="H66" s="120"/>
      <c r="I66" s="121"/>
      <c r="J66" s="122">
        <f>J276</f>
        <v>0</v>
      </c>
      <c r="L66" s="118"/>
    </row>
    <row r="67" spans="2:12" s="9" customFormat="1" ht="14.85" customHeight="1">
      <c r="B67" s="118"/>
      <c r="D67" s="119" t="s">
        <v>423</v>
      </c>
      <c r="E67" s="120"/>
      <c r="F67" s="120"/>
      <c r="G67" s="120"/>
      <c r="H67" s="120"/>
      <c r="I67" s="121"/>
      <c r="J67" s="122">
        <f>J277</f>
        <v>0</v>
      </c>
      <c r="L67" s="118"/>
    </row>
    <row r="68" spans="2:12" s="1" customFormat="1" ht="21.75" customHeight="1">
      <c r="B68" s="31"/>
      <c r="I68" s="90"/>
      <c r="L68" s="31"/>
    </row>
    <row r="69" spans="2:12" s="1" customFormat="1" ht="6.95" customHeight="1">
      <c r="B69" s="39"/>
      <c r="C69" s="40"/>
      <c r="D69" s="40"/>
      <c r="E69" s="40"/>
      <c r="F69" s="40"/>
      <c r="G69" s="40"/>
      <c r="H69" s="40"/>
      <c r="I69" s="107"/>
      <c r="J69" s="40"/>
      <c r="K69" s="40"/>
      <c r="L69" s="31"/>
    </row>
    <row r="73" spans="2:12" s="1" customFormat="1" ht="6.95" customHeight="1">
      <c r="B73" s="41"/>
      <c r="C73" s="42"/>
      <c r="D73" s="42"/>
      <c r="E73" s="42"/>
      <c r="F73" s="42"/>
      <c r="G73" s="42"/>
      <c r="H73" s="42"/>
      <c r="I73" s="108"/>
      <c r="J73" s="42"/>
      <c r="K73" s="42"/>
      <c r="L73" s="31"/>
    </row>
    <row r="74" spans="2:12" s="1" customFormat="1" ht="24.95" customHeight="1">
      <c r="B74" s="31"/>
      <c r="C74" s="21" t="s">
        <v>233</v>
      </c>
      <c r="I74" s="90"/>
      <c r="L74" s="31"/>
    </row>
    <row r="75" spans="2:12" s="1" customFormat="1" ht="6.95" customHeight="1">
      <c r="B75" s="31"/>
      <c r="I75" s="90"/>
      <c r="L75" s="31"/>
    </row>
    <row r="76" spans="2:12" s="1" customFormat="1" ht="12" customHeight="1">
      <c r="B76" s="31"/>
      <c r="C76" s="26" t="s">
        <v>16</v>
      </c>
      <c r="I76" s="90"/>
      <c r="L76" s="31"/>
    </row>
    <row r="77" spans="2:12" s="1" customFormat="1" ht="16.5" customHeight="1">
      <c r="B77" s="31"/>
      <c r="E77" s="324" t="str">
        <f>E7</f>
        <v>Oprava traťového úseku Železný Brod - Tanvald</v>
      </c>
      <c r="F77" s="301"/>
      <c r="G77" s="301"/>
      <c r="H77" s="301"/>
      <c r="I77" s="90"/>
      <c r="L77" s="31"/>
    </row>
    <row r="78" spans="2:12" s="1" customFormat="1" ht="12" customHeight="1">
      <c r="B78" s="31"/>
      <c r="C78" s="26" t="s">
        <v>223</v>
      </c>
      <c r="I78" s="90"/>
      <c r="L78" s="31"/>
    </row>
    <row r="79" spans="2:12" s="1" customFormat="1" ht="16.5" customHeight="1">
      <c r="B79" s="31"/>
      <c r="E79" s="304" t="str">
        <f>E9</f>
        <v>SO 01-10-02 - Železniční svršek km 5,590 - km 11,560</v>
      </c>
      <c r="F79" s="303"/>
      <c r="G79" s="303"/>
      <c r="H79" s="303"/>
      <c r="I79" s="90"/>
      <c r="L79" s="31"/>
    </row>
    <row r="80" spans="2:12" s="1" customFormat="1" ht="6.95" customHeight="1">
      <c r="B80" s="31"/>
      <c r="I80" s="90"/>
      <c r="L80" s="31"/>
    </row>
    <row r="81" spans="2:65" s="1" customFormat="1" ht="12" customHeight="1">
      <c r="B81" s="31"/>
      <c r="C81" s="26" t="s">
        <v>21</v>
      </c>
      <c r="F81" s="17" t="str">
        <f>F12</f>
        <v xml:space="preserve"> </v>
      </c>
      <c r="I81" s="91" t="s">
        <v>23</v>
      </c>
      <c r="J81" s="46" t="str">
        <f>IF(J12="","",J12)</f>
        <v>11. 2. 2019</v>
      </c>
      <c r="L81" s="31"/>
    </row>
    <row r="82" spans="2:65" s="1" customFormat="1" ht="6.95" customHeight="1">
      <c r="B82" s="31"/>
      <c r="I82" s="90"/>
      <c r="L82" s="31"/>
    </row>
    <row r="83" spans="2:65" s="1" customFormat="1" ht="13.7" customHeight="1">
      <c r="B83" s="31"/>
      <c r="C83" s="26" t="s">
        <v>25</v>
      </c>
      <c r="F83" s="17" t="str">
        <f>E15</f>
        <v>Správa Železniční dopravní cesty, státní organizace</v>
      </c>
      <c r="I83" s="91" t="s">
        <v>32</v>
      </c>
      <c r="J83" s="29" t="str">
        <f>E21</f>
        <v>Prodin a.s.</v>
      </c>
      <c r="L83" s="31"/>
    </row>
    <row r="84" spans="2:65" s="1" customFormat="1" ht="13.7" customHeight="1">
      <c r="B84" s="31"/>
      <c r="C84" s="26" t="s">
        <v>30</v>
      </c>
      <c r="F84" s="17">
        <f>IF(E18="","",E18)</f>
        <v>0</v>
      </c>
      <c r="I84" s="91" t="s">
        <v>37</v>
      </c>
      <c r="J84" s="29" t="str">
        <f>E24</f>
        <v>Prodin a.s.</v>
      </c>
      <c r="L84" s="31"/>
    </row>
    <row r="85" spans="2:65" s="1" customFormat="1" ht="10.35" customHeight="1">
      <c r="B85" s="31"/>
      <c r="I85" s="90"/>
      <c r="L85" s="31"/>
    </row>
    <row r="86" spans="2:65" s="10" customFormat="1" ht="29.25" customHeight="1">
      <c r="B86" s="123"/>
      <c r="C86" s="124" t="s">
        <v>234</v>
      </c>
      <c r="D86" s="125" t="s">
        <v>58</v>
      </c>
      <c r="E86" s="125" t="s">
        <v>54</v>
      </c>
      <c r="F86" s="125" t="s">
        <v>55</v>
      </c>
      <c r="G86" s="125" t="s">
        <v>235</v>
      </c>
      <c r="H86" s="125" t="s">
        <v>236</v>
      </c>
      <c r="I86" s="126" t="s">
        <v>237</v>
      </c>
      <c r="J86" s="125" t="s">
        <v>228</v>
      </c>
      <c r="K86" s="127" t="s">
        <v>238</v>
      </c>
      <c r="L86" s="123"/>
      <c r="M86" s="52" t="s">
        <v>19</v>
      </c>
      <c r="N86" s="53" t="s">
        <v>43</v>
      </c>
      <c r="O86" s="53" t="s">
        <v>239</v>
      </c>
      <c r="P86" s="53" t="s">
        <v>240</v>
      </c>
      <c r="Q86" s="53" t="s">
        <v>241</v>
      </c>
      <c r="R86" s="53" t="s">
        <v>242</v>
      </c>
      <c r="S86" s="53" t="s">
        <v>243</v>
      </c>
      <c r="T86" s="54" t="s">
        <v>244</v>
      </c>
    </row>
    <row r="87" spans="2:65" s="1" customFormat="1" ht="22.9" customHeight="1">
      <c r="B87" s="31"/>
      <c r="C87" s="57" t="s">
        <v>245</v>
      </c>
      <c r="I87" s="90"/>
      <c r="J87" s="128">
        <f>BK87</f>
        <v>24353600</v>
      </c>
      <c r="L87" s="31"/>
      <c r="M87" s="55"/>
      <c r="N87" s="47"/>
      <c r="O87" s="47"/>
      <c r="P87" s="129">
        <f>P88</f>
        <v>0</v>
      </c>
      <c r="Q87" s="47"/>
      <c r="R87" s="129">
        <f>R88</f>
        <v>18109.429919999999</v>
      </c>
      <c r="S87" s="47"/>
      <c r="T87" s="130">
        <f>T88</f>
        <v>0</v>
      </c>
      <c r="AT87" s="17" t="s">
        <v>72</v>
      </c>
      <c r="AU87" s="17" t="s">
        <v>229</v>
      </c>
      <c r="BK87" s="131">
        <f>BK88</f>
        <v>24353600</v>
      </c>
    </row>
    <row r="88" spans="2:65" s="11" customFormat="1" ht="25.9" customHeight="1">
      <c r="B88" s="145"/>
      <c r="D88" s="146" t="s">
        <v>72</v>
      </c>
      <c r="E88" s="147" t="s">
        <v>424</v>
      </c>
      <c r="F88" s="147" t="s">
        <v>425</v>
      </c>
      <c r="I88" s="148"/>
      <c r="J88" s="149">
        <f>BK88</f>
        <v>24353600</v>
      </c>
      <c r="L88" s="145"/>
      <c r="M88" s="150"/>
      <c r="P88" s="151">
        <f>P89+P270+P276</f>
        <v>0</v>
      </c>
      <c r="R88" s="151">
        <f>R89+R270+R276</f>
        <v>18109.429919999999</v>
      </c>
      <c r="T88" s="152">
        <f>T89+T270+T276</f>
        <v>0</v>
      </c>
      <c r="AR88" s="146" t="s">
        <v>81</v>
      </c>
      <c r="AT88" s="153" t="s">
        <v>72</v>
      </c>
      <c r="AU88" s="153" t="s">
        <v>73</v>
      </c>
      <c r="AY88" s="146" t="s">
        <v>251</v>
      </c>
      <c r="BK88" s="154">
        <f>BK89+BK270+BK276</f>
        <v>24353600</v>
      </c>
    </row>
    <row r="89" spans="2:65" s="11" customFormat="1" ht="22.9" customHeight="1">
      <c r="B89" s="145"/>
      <c r="D89" s="146" t="s">
        <v>72</v>
      </c>
      <c r="E89" s="155" t="s">
        <v>426</v>
      </c>
      <c r="F89" s="155" t="s">
        <v>427</v>
      </c>
      <c r="I89" s="148"/>
      <c r="J89" s="156">
        <f>BK89</f>
        <v>24353600</v>
      </c>
      <c r="L89" s="145"/>
      <c r="M89" s="150"/>
      <c r="P89" s="151">
        <f>P90+P217</f>
        <v>0</v>
      </c>
      <c r="R89" s="151">
        <f>R90+R217</f>
        <v>18109.429919999999</v>
      </c>
      <c r="T89" s="152">
        <f>T90+T217</f>
        <v>0</v>
      </c>
      <c r="AR89" s="146" t="s">
        <v>81</v>
      </c>
      <c r="AT89" s="153" t="s">
        <v>72</v>
      </c>
      <c r="AU89" s="153" t="s">
        <v>81</v>
      </c>
      <c r="AY89" s="146" t="s">
        <v>251</v>
      </c>
      <c r="BK89" s="154">
        <f>BK90+BK217</f>
        <v>24353600</v>
      </c>
    </row>
    <row r="90" spans="2:65" s="11" customFormat="1" ht="20.85" customHeight="1">
      <c r="B90" s="145"/>
      <c r="D90" s="146" t="s">
        <v>72</v>
      </c>
      <c r="E90" s="155" t="s">
        <v>267</v>
      </c>
      <c r="F90" s="155" t="s">
        <v>428</v>
      </c>
      <c r="I90" s="148"/>
      <c r="J90" s="156">
        <f>BK90</f>
        <v>24353600</v>
      </c>
      <c r="L90" s="145"/>
      <c r="M90" s="150"/>
      <c r="P90" s="151">
        <f>SUM(P91:P216)</f>
        <v>0</v>
      </c>
      <c r="R90" s="151">
        <f>SUM(R91:R216)</f>
        <v>18109.429919999999</v>
      </c>
      <c r="T90" s="152">
        <f>SUM(T91:T216)</f>
        <v>0</v>
      </c>
      <c r="AR90" s="146" t="s">
        <v>81</v>
      </c>
      <c r="AT90" s="153" t="s">
        <v>72</v>
      </c>
      <c r="AU90" s="153" t="s">
        <v>83</v>
      </c>
      <c r="AY90" s="146" t="s">
        <v>251</v>
      </c>
      <c r="BK90" s="154">
        <f>SUM(BK91:BK216)</f>
        <v>24353600</v>
      </c>
    </row>
    <row r="91" spans="2:65" s="1" customFormat="1" ht="22.5" customHeight="1">
      <c r="B91" s="31"/>
      <c r="C91" s="157" t="s">
        <v>81</v>
      </c>
      <c r="D91" s="157" t="s">
        <v>277</v>
      </c>
      <c r="E91" s="158" t="s">
        <v>429</v>
      </c>
      <c r="F91" s="159" t="s">
        <v>430</v>
      </c>
      <c r="G91" s="160" t="s">
        <v>431</v>
      </c>
      <c r="H91" s="161">
        <v>1281.25</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83</v>
      </c>
    </row>
    <row r="92" spans="2:65" s="1" customFormat="1" ht="29.25">
      <c r="B92" s="31"/>
      <c r="D92" s="171" t="s">
        <v>432</v>
      </c>
      <c r="F92" s="172" t="s">
        <v>433</v>
      </c>
      <c r="I92" s="90"/>
      <c r="L92" s="31"/>
      <c r="M92" s="173"/>
      <c r="T92" s="49"/>
      <c r="AT92" s="17" t="s">
        <v>432</v>
      </c>
      <c r="AU92" s="17" t="s">
        <v>257</v>
      </c>
    </row>
    <row r="93" spans="2:65" s="1" customFormat="1" ht="56.25" customHeight="1">
      <c r="B93" s="31"/>
      <c r="C93" s="157" t="s">
        <v>83</v>
      </c>
      <c r="D93" s="157" t="s">
        <v>277</v>
      </c>
      <c r="E93" s="158" t="s">
        <v>434</v>
      </c>
      <c r="F93" s="159" t="s">
        <v>435</v>
      </c>
      <c r="G93" s="160" t="s">
        <v>436</v>
      </c>
      <c r="H93" s="161">
        <v>1286.18</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252</v>
      </c>
    </row>
    <row r="94" spans="2:65" s="1" customFormat="1" ht="48.75">
      <c r="B94" s="31"/>
      <c r="D94" s="171" t="s">
        <v>432</v>
      </c>
      <c r="F94" s="172" t="s">
        <v>437</v>
      </c>
      <c r="I94" s="90"/>
      <c r="L94" s="31"/>
      <c r="M94" s="173"/>
      <c r="T94" s="49"/>
      <c r="AT94" s="17" t="s">
        <v>432</v>
      </c>
      <c r="AU94" s="17" t="s">
        <v>257</v>
      </c>
    </row>
    <row r="95" spans="2:65" s="1" customFormat="1" ht="22.5" customHeight="1">
      <c r="B95" s="31"/>
      <c r="C95" s="157" t="s">
        <v>257</v>
      </c>
      <c r="D95" s="157" t="s">
        <v>277</v>
      </c>
      <c r="E95" s="158" t="s">
        <v>438</v>
      </c>
      <c r="F95" s="159" t="s">
        <v>439</v>
      </c>
      <c r="G95" s="160" t="s">
        <v>249</v>
      </c>
      <c r="H95" s="161">
        <v>420</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276</v>
      </c>
    </row>
    <row r="96" spans="2:65" s="1" customFormat="1" ht="19.5">
      <c r="B96" s="31"/>
      <c r="D96" s="171" t="s">
        <v>432</v>
      </c>
      <c r="F96" s="172" t="s">
        <v>440</v>
      </c>
      <c r="I96" s="90"/>
      <c r="L96" s="31"/>
      <c r="M96" s="173"/>
      <c r="T96" s="49"/>
      <c r="AT96" s="17" t="s">
        <v>432</v>
      </c>
      <c r="AU96" s="17" t="s">
        <v>257</v>
      </c>
    </row>
    <row r="97" spans="2:65" s="1" customFormat="1" ht="67.5" customHeight="1">
      <c r="B97" s="31"/>
      <c r="C97" s="157" t="s">
        <v>252</v>
      </c>
      <c r="D97" s="157" t="s">
        <v>277</v>
      </c>
      <c r="E97" s="158" t="s">
        <v>441</v>
      </c>
      <c r="F97" s="159" t="s">
        <v>442</v>
      </c>
      <c r="G97" s="160" t="s">
        <v>443</v>
      </c>
      <c r="H97" s="161">
        <v>5.5529999999999999</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250</v>
      </c>
    </row>
    <row r="98" spans="2:65" s="1" customFormat="1" ht="68.25">
      <c r="B98" s="31"/>
      <c r="D98" s="171" t="s">
        <v>432</v>
      </c>
      <c r="F98" s="172" t="s">
        <v>444</v>
      </c>
      <c r="I98" s="90"/>
      <c r="L98" s="31"/>
      <c r="M98" s="173"/>
      <c r="T98" s="49"/>
      <c r="AT98" s="17" t="s">
        <v>432</v>
      </c>
      <c r="AU98" s="17" t="s">
        <v>257</v>
      </c>
    </row>
    <row r="99" spans="2:65" s="1" customFormat="1" ht="33.75" customHeight="1">
      <c r="B99" s="31"/>
      <c r="C99" s="157" t="s">
        <v>267</v>
      </c>
      <c r="D99" s="157" t="s">
        <v>277</v>
      </c>
      <c r="E99" s="158" t="s">
        <v>445</v>
      </c>
      <c r="F99" s="159" t="s">
        <v>446</v>
      </c>
      <c r="G99" s="160" t="s">
        <v>436</v>
      </c>
      <c r="H99" s="161">
        <v>8397.2099999999991</v>
      </c>
      <c r="I99" s="162"/>
      <c r="J99" s="163">
        <f>ROUND(I99*H99,2)</f>
        <v>0</v>
      </c>
      <c r="K99" s="159" t="s">
        <v>270</v>
      </c>
      <c r="L99" s="31"/>
      <c r="M99" s="164" t="s">
        <v>19</v>
      </c>
      <c r="N99" s="165" t="s">
        <v>44</v>
      </c>
      <c r="P99" s="142">
        <f>O99*H99</f>
        <v>0</v>
      </c>
      <c r="Q99" s="142">
        <v>0</v>
      </c>
      <c r="R99" s="142">
        <f>Q99*H99</f>
        <v>0</v>
      </c>
      <c r="S99" s="142">
        <v>0</v>
      </c>
      <c r="T99" s="143">
        <f>S99*H99</f>
        <v>0</v>
      </c>
      <c r="AR99" s="17" t="s">
        <v>252</v>
      </c>
      <c r="AT99" s="17" t="s">
        <v>277</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295</v>
      </c>
    </row>
    <row r="100" spans="2:65" s="1" customFormat="1" ht="39">
      <c r="B100" s="31"/>
      <c r="D100" s="171" t="s">
        <v>432</v>
      </c>
      <c r="F100" s="172" t="s">
        <v>447</v>
      </c>
      <c r="I100" s="90"/>
      <c r="L100" s="31"/>
      <c r="M100" s="173"/>
      <c r="T100" s="49"/>
      <c r="AT100" s="17" t="s">
        <v>432</v>
      </c>
      <c r="AU100" s="17" t="s">
        <v>257</v>
      </c>
    </row>
    <row r="101" spans="2:65" s="1" customFormat="1" ht="16.5" customHeight="1">
      <c r="B101" s="31"/>
      <c r="C101" s="132" t="s">
        <v>276</v>
      </c>
      <c r="D101" s="132" t="s">
        <v>246</v>
      </c>
      <c r="E101" s="133" t="s">
        <v>448</v>
      </c>
      <c r="F101" s="134" t="s">
        <v>449</v>
      </c>
      <c r="G101" s="135" t="s">
        <v>450</v>
      </c>
      <c r="H101" s="136">
        <v>17087.062999999998</v>
      </c>
      <c r="I101" s="137"/>
      <c r="J101" s="138">
        <f>ROUND(I101*H101,2)</f>
        <v>0</v>
      </c>
      <c r="K101" s="134" t="s">
        <v>270</v>
      </c>
      <c r="L101" s="139"/>
      <c r="M101" s="140" t="s">
        <v>19</v>
      </c>
      <c r="N101" s="141" t="s">
        <v>44</v>
      </c>
      <c r="P101" s="142">
        <f>O101*H101</f>
        <v>0</v>
      </c>
      <c r="Q101" s="142">
        <v>1</v>
      </c>
      <c r="R101" s="142">
        <f>Q101*H101</f>
        <v>17087.062999999998</v>
      </c>
      <c r="S101" s="142">
        <v>0</v>
      </c>
      <c r="T101" s="143">
        <f>S101*H101</f>
        <v>0</v>
      </c>
      <c r="AR101" s="17" t="s">
        <v>250</v>
      </c>
      <c r="AT101" s="17" t="s">
        <v>246</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303</v>
      </c>
    </row>
    <row r="102" spans="2:65" s="1" customFormat="1" ht="22.5" customHeight="1">
      <c r="B102" s="31"/>
      <c r="C102" s="157" t="s">
        <v>282</v>
      </c>
      <c r="D102" s="157" t="s">
        <v>277</v>
      </c>
      <c r="E102" s="158" t="s">
        <v>451</v>
      </c>
      <c r="F102" s="159" t="s">
        <v>452</v>
      </c>
      <c r="G102" s="160" t="s">
        <v>443</v>
      </c>
      <c r="H102" s="161">
        <v>5.5529999999999999</v>
      </c>
      <c r="I102" s="162"/>
      <c r="J102" s="163">
        <f>ROUND(I102*H102,2)</f>
        <v>0</v>
      </c>
      <c r="K102" s="159" t="s">
        <v>270</v>
      </c>
      <c r="L102" s="31"/>
      <c r="M102" s="164" t="s">
        <v>19</v>
      </c>
      <c r="N102" s="165" t="s">
        <v>44</v>
      </c>
      <c r="P102" s="142">
        <f>O102*H102</f>
        <v>0</v>
      </c>
      <c r="Q102" s="142">
        <v>0</v>
      </c>
      <c r="R102" s="142">
        <f>Q102*H102</f>
        <v>0</v>
      </c>
      <c r="S102" s="142">
        <v>0</v>
      </c>
      <c r="T102" s="143">
        <f>S102*H102</f>
        <v>0</v>
      </c>
      <c r="AR102" s="17" t="s">
        <v>252</v>
      </c>
      <c r="AT102" s="17" t="s">
        <v>277</v>
      </c>
      <c r="AU102" s="17" t="s">
        <v>257</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311</v>
      </c>
    </row>
    <row r="103" spans="2:65" s="1" customFormat="1" ht="29.25">
      <c r="B103" s="31"/>
      <c r="D103" s="171" t="s">
        <v>432</v>
      </c>
      <c r="F103" s="172" t="s">
        <v>453</v>
      </c>
      <c r="I103" s="90"/>
      <c r="L103" s="31"/>
      <c r="M103" s="173"/>
      <c r="T103" s="49"/>
      <c r="AT103" s="17" t="s">
        <v>432</v>
      </c>
      <c r="AU103" s="17" t="s">
        <v>257</v>
      </c>
    </row>
    <row r="104" spans="2:65" s="1" customFormat="1" ht="19.5">
      <c r="B104" s="31"/>
      <c r="D104" s="171" t="s">
        <v>454</v>
      </c>
      <c r="F104" s="172" t="s">
        <v>455</v>
      </c>
      <c r="I104" s="90"/>
      <c r="L104" s="31"/>
      <c r="M104" s="173"/>
      <c r="T104" s="49"/>
      <c r="AT104" s="17" t="s">
        <v>454</v>
      </c>
      <c r="AU104" s="17" t="s">
        <v>257</v>
      </c>
    </row>
    <row r="105" spans="2:65" s="1" customFormat="1" ht="22.5" customHeight="1">
      <c r="B105" s="31"/>
      <c r="C105" s="157" t="s">
        <v>250</v>
      </c>
      <c r="D105" s="157" t="s">
        <v>277</v>
      </c>
      <c r="E105" s="158" t="s">
        <v>456</v>
      </c>
      <c r="F105" s="159" t="s">
        <v>457</v>
      </c>
      <c r="G105" s="160" t="s">
        <v>265</v>
      </c>
      <c r="H105" s="161">
        <v>40</v>
      </c>
      <c r="I105" s="162"/>
      <c r="J105" s="163">
        <f>ROUND(I105*H105,2)</f>
        <v>0</v>
      </c>
      <c r="K105" s="159" t="s">
        <v>270</v>
      </c>
      <c r="L105" s="31"/>
      <c r="M105" s="164" t="s">
        <v>19</v>
      </c>
      <c r="N105" s="165" t="s">
        <v>44</v>
      </c>
      <c r="P105" s="142">
        <f>O105*H105</f>
        <v>0</v>
      </c>
      <c r="Q105" s="142">
        <v>0</v>
      </c>
      <c r="R105" s="142">
        <f>Q105*H105</f>
        <v>0</v>
      </c>
      <c r="S105" s="142">
        <v>0</v>
      </c>
      <c r="T105" s="143">
        <f>S105*H105</f>
        <v>0</v>
      </c>
      <c r="AR105" s="17" t="s">
        <v>252</v>
      </c>
      <c r="AT105" s="17" t="s">
        <v>277</v>
      </c>
      <c r="AU105" s="17" t="s">
        <v>257</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318</v>
      </c>
    </row>
    <row r="106" spans="2:65" s="1" customFormat="1" ht="19.5">
      <c r="B106" s="31"/>
      <c r="D106" s="171" t="s">
        <v>432</v>
      </c>
      <c r="F106" s="172" t="s">
        <v>458</v>
      </c>
      <c r="I106" s="90"/>
      <c r="L106" s="31"/>
      <c r="M106" s="173"/>
      <c r="T106" s="49"/>
      <c r="AT106" s="17" t="s">
        <v>432</v>
      </c>
      <c r="AU106" s="17" t="s">
        <v>257</v>
      </c>
    </row>
    <row r="107" spans="2:65" s="1" customFormat="1" ht="33.75" customHeight="1">
      <c r="B107" s="31"/>
      <c r="C107" s="157" t="s">
        <v>291</v>
      </c>
      <c r="D107" s="157" t="s">
        <v>277</v>
      </c>
      <c r="E107" s="158" t="s">
        <v>459</v>
      </c>
      <c r="F107" s="159" t="s">
        <v>460</v>
      </c>
      <c r="G107" s="160" t="s">
        <v>265</v>
      </c>
      <c r="H107" s="161">
        <v>252</v>
      </c>
      <c r="I107" s="162"/>
      <c r="J107" s="163">
        <f>ROUND(I107*H107,2)</f>
        <v>0</v>
      </c>
      <c r="K107" s="159" t="s">
        <v>270</v>
      </c>
      <c r="L107" s="31"/>
      <c r="M107" s="164" t="s">
        <v>19</v>
      </c>
      <c r="N107" s="165" t="s">
        <v>44</v>
      </c>
      <c r="P107" s="142">
        <f>O107*H107</f>
        <v>0</v>
      </c>
      <c r="Q107" s="142">
        <v>0</v>
      </c>
      <c r="R107" s="142">
        <f>Q107*H107</f>
        <v>0</v>
      </c>
      <c r="S107" s="142">
        <v>0</v>
      </c>
      <c r="T107" s="143">
        <f>S107*H107</f>
        <v>0</v>
      </c>
      <c r="AR107" s="17" t="s">
        <v>252</v>
      </c>
      <c r="AT107" s="17" t="s">
        <v>277</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326</v>
      </c>
    </row>
    <row r="108" spans="2:65" s="1" customFormat="1" ht="39">
      <c r="B108" s="31"/>
      <c r="D108" s="171" t="s">
        <v>432</v>
      </c>
      <c r="F108" s="172" t="s">
        <v>461</v>
      </c>
      <c r="I108" s="90"/>
      <c r="L108" s="31"/>
      <c r="M108" s="173"/>
      <c r="T108" s="49"/>
      <c r="AT108" s="17" t="s">
        <v>432</v>
      </c>
      <c r="AU108" s="17" t="s">
        <v>257</v>
      </c>
    </row>
    <row r="109" spans="2:65" s="1" customFormat="1" ht="33.75" customHeight="1">
      <c r="B109" s="31"/>
      <c r="C109" s="157" t="s">
        <v>295</v>
      </c>
      <c r="D109" s="157" t="s">
        <v>277</v>
      </c>
      <c r="E109" s="158" t="s">
        <v>462</v>
      </c>
      <c r="F109" s="159" t="s">
        <v>463</v>
      </c>
      <c r="G109" s="160" t="s">
        <v>443</v>
      </c>
      <c r="H109" s="161">
        <v>4.2000000000000003E-2</v>
      </c>
      <c r="I109" s="162"/>
      <c r="J109" s="163">
        <f>ROUND(I109*H109,2)</f>
        <v>0</v>
      </c>
      <c r="K109" s="159" t="s">
        <v>270</v>
      </c>
      <c r="L109" s="31"/>
      <c r="M109" s="164" t="s">
        <v>19</v>
      </c>
      <c r="N109" s="165" t="s">
        <v>44</v>
      </c>
      <c r="P109" s="142">
        <f>O109*H109</f>
        <v>0</v>
      </c>
      <c r="Q109" s="142">
        <v>0</v>
      </c>
      <c r="R109" s="142">
        <f>Q109*H109</f>
        <v>0</v>
      </c>
      <c r="S109" s="142">
        <v>0</v>
      </c>
      <c r="T109" s="143">
        <f>S109*H109</f>
        <v>0</v>
      </c>
      <c r="AR109" s="17" t="s">
        <v>252</v>
      </c>
      <c r="AT109" s="17" t="s">
        <v>277</v>
      </c>
      <c r="AU109" s="17" t="s">
        <v>257</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334</v>
      </c>
    </row>
    <row r="110" spans="2:65" s="1" customFormat="1" ht="29.25">
      <c r="B110" s="31"/>
      <c r="D110" s="171" t="s">
        <v>432</v>
      </c>
      <c r="F110" s="172" t="s">
        <v>464</v>
      </c>
      <c r="I110" s="90"/>
      <c r="L110" s="31"/>
      <c r="M110" s="173"/>
      <c r="T110" s="49"/>
      <c r="AT110" s="17" t="s">
        <v>432</v>
      </c>
      <c r="AU110" s="17" t="s">
        <v>257</v>
      </c>
    </row>
    <row r="111" spans="2:65" s="1" customFormat="1" ht="16.5" customHeight="1">
      <c r="B111" s="31"/>
      <c r="C111" s="132" t="s">
        <v>299</v>
      </c>
      <c r="D111" s="174" t="s">
        <v>246</v>
      </c>
      <c r="E111" s="133" t="s">
        <v>465</v>
      </c>
      <c r="F111" s="134" t="s">
        <v>466</v>
      </c>
      <c r="G111" s="135" t="s">
        <v>249</v>
      </c>
      <c r="H111" s="136">
        <v>84</v>
      </c>
      <c r="I111" s="284">
        <v>0</v>
      </c>
      <c r="J111" s="138">
        <f>ROUND(I111*H111,2)</f>
        <v>0</v>
      </c>
      <c r="K111" s="134" t="s">
        <v>270</v>
      </c>
      <c r="L111" s="139"/>
      <c r="M111" s="140" t="s">
        <v>19</v>
      </c>
      <c r="N111" s="141" t="s">
        <v>44</v>
      </c>
      <c r="P111" s="142">
        <f>O111*H111</f>
        <v>0</v>
      </c>
      <c r="Q111" s="142">
        <v>0</v>
      </c>
      <c r="R111" s="142">
        <f>Q111*H111</f>
        <v>0</v>
      </c>
      <c r="S111" s="142">
        <v>0</v>
      </c>
      <c r="T111" s="143">
        <f>S111*H111</f>
        <v>0</v>
      </c>
      <c r="AR111" s="17" t="s">
        <v>250</v>
      </c>
      <c r="AT111" s="17" t="s">
        <v>246</v>
      </c>
      <c r="AU111" s="17" t="s">
        <v>257</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341</v>
      </c>
    </row>
    <row r="112" spans="2:65" s="1" customFormat="1" ht="19.5">
      <c r="B112" s="31"/>
      <c r="D112" s="171" t="s">
        <v>454</v>
      </c>
      <c r="F112" s="172" t="s">
        <v>467</v>
      </c>
      <c r="I112" s="90"/>
      <c r="L112" s="31"/>
      <c r="M112" s="173"/>
      <c r="T112" s="49"/>
      <c r="AT112" s="17" t="s">
        <v>454</v>
      </c>
      <c r="AU112" s="17" t="s">
        <v>257</v>
      </c>
    </row>
    <row r="113" spans="2:65" s="1" customFormat="1" ht="16.5" customHeight="1">
      <c r="B113" s="31"/>
      <c r="C113" s="132" t="s">
        <v>303</v>
      </c>
      <c r="D113" s="174" t="s">
        <v>246</v>
      </c>
      <c r="E113" s="133" t="s">
        <v>468</v>
      </c>
      <c r="F113" s="134" t="s">
        <v>469</v>
      </c>
      <c r="G113" s="135" t="s">
        <v>265</v>
      </c>
      <c r="H113" s="136">
        <v>64</v>
      </c>
      <c r="I113" s="284">
        <v>0</v>
      </c>
      <c r="J113" s="138">
        <f>ROUND(I113*H113,2)</f>
        <v>0</v>
      </c>
      <c r="K113" s="134" t="s">
        <v>270</v>
      </c>
      <c r="L113" s="139"/>
      <c r="M113" s="140" t="s">
        <v>19</v>
      </c>
      <c r="N113" s="141" t="s">
        <v>44</v>
      </c>
      <c r="P113" s="142">
        <f>O113*H113</f>
        <v>0</v>
      </c>
      <c r="Q113" s="142">
        <v>0</v>
      </c>
      <c r="R113" s="142">
        <f>Q113*H113</f>
        <v>0</v>
      </c>
      <c r="S113" s="142">
        <v>0</v>
      </c>
      <c r="T113" s="143">
        <f>S113*H113</f>
        <v>0</v>
      </c>
      <c r="AR113" s="17" t="s">
        <v>250</v>
      </c>
      <c r="AT113" s="17" t="s">
        <v>246</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349</v>
      </c>
    </row>
    <row r="114" spans="2:65" s="1" customFormat="1" ht="19.5">
      <c r="B114" s="31"/>
      <c r="D114" s="171" t="s">
        <v>454</v>
      </c>
      <c r="F114" s="172" t="s">
        <v>467</v>
      </c>
      <c r="I114" s="90"/>
      <c r="L114" s="31"/>
      <c r="M114" s="173"/>
      <c r="T114" s="49"/>
      <c r="AT114" s="17" t="s">
        <v>454</v>
      </c>
      <c r="AU114" s="17" t="s">
        <v>257</v>
      </c>
    </row>
    <row r="115" spans="2:65" s="1" customFormat="1" ht="16.5" customHeight="1">
      <c r="B115" s="31"/>
      <c r="C115" s="132" t="s">
        <v>307</v>
      </c>
      <c r="D115" s="174" t="s">
        <v>246</v>
      </c>
      <c r="E115" s="133" t="s">
        <v>470</v>
      </c>
      <c r="F115" s="134" t="s">
        <v>471</v>
      </c>
      <c r="G115" s="135" t="s">
        <v>265</v>
      </c>
      <c r="H115" s="136">
        <v>220</v>
      </c>
      <c r="I115" s="284">
        <v>0</v>
      </c>
      <c r="J115" s="138">
        <f>ROUND(I115*H115,2)</f>
        <v>0</v>
      </c>
      <c r="K115" s="134" t="s">
        <v>270</v>
      </c>
      <c r="L115" s="139"/>
      <c r="M115" s="140" t="s">
        <v>19</v>
      </c>
      <c r="N115" s="141" t="s">
        <v>44</v>
      </c>
      <c r="P115" s="142">
        <f>O115*H115</f>
        <v>0</v>
      </c>
      <c r="Q115" s="142">
        <v>1.1100000000000001E-3</v>
      </c>
      <c r="R115" s="142">
        <f>Q115*H115</f>
        <v>0.24420000000000003</v>
      </c>
      <c r="S115" s="142">
        <v>0</v>
      </c>
      <c r="T115" s="143">
        <f>S115*H115</f>
        <v>0</v>
      </c>
      <c r="AR115" s="17" t="s">
        <v>250</v>
      </c>
      <c r="AT115" s="17" t="s">
        <v>246</v>
      </c>
      <c r="AU115" s="17" t="s">
        <v>257</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357</v>
      </c>
    </row>
    <row r="116" spans="2:65" s="1" customFormat="1" ht="19.5">
      <c r="B116" s="31"/>
      <c r="D116" s="171" t="s">
        <v>454</v>
      </c>
      <c r="F116" s="172" t="s">
        <v>472</v>
      </c>
      <c r="I116" s="90"/>
      <c r="L116" s="31"/>
      <c r="M116" s="173"/>
      <c r="T116" s="49"/>
      <c r="AT116" s="17" t="s">
        <v>454</v>
      </c>
      <c r="AU116" s="17" t="s">
        <v>257</v>
      </c>
    </row>
    <row r="117" spans="2:65" s="1" customFormat="1" ht="16.5" customHeight="1">
      <c r="B117" s="31"/>
      <c r="C117" s="132" t="s">
        <v>311</v>
      </c>
      <c r="D117" s="174" t="s">
        <v>246</v>
      </c>
      <c r="E117" s="133" t="s">
        <v>473</v>
      </c>
      <c r="F117" s="134" t="s">
        <v>474</v>
      </c>
      <c r="G117" s="135" t="s">
        <v>265</v>
      </c>
      <c r="H117" s="136">
        <v>36</v>
      </c>
      <c r="I117" s="284">
        <v>0</v>
      </c>
      <c r="J117" s="138">
        <f>ROUND(I117*H117,2)</f>
        <v>0</v>
      </c>
      <c r="K117" s="134" t="s">
        <v>270</v>
      </c>
      <c r="L117" s="139"/>
      <c r="M117" s="140" t="s">
        <v>19</v>
      </c>
      <c r="N117" s="141" t="s">
        <v>44</v>
      </c>
      <c r="P117" s="142">
        <f>O117*H117</f>
        <v>0</v>
      </c>
      <c r="Q117" s="142">
        <v>1.1100000000000001E-3</v>
      </c>
      <c r="R117" s="142">
        <f>Q117*H117</f>
        <v>3.9960000000000002E-2</v>
      </c>
      <c r="S117" s="142">
        <v>0</v>
      </c>
      <c r="T117" s="143">
        <f>S117*H117</f>
        <v>0</v>
      </c>
      <c r="AR117" s="17" t="s">
        <v>250</v>
      </c>
      <c r="AT117" s="17" t="s">
        <v>246</v>
      </c>
      <c r="AU117" s="17" t="s">
        <v>257</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365</v>
      </c>
    </row>
    <row r="118" spans="2:65" s="1" customFormat="1" ht="19.5">
      <c r="B118" s="31"/>
      <c r="D118" s="171" t="s">
        <v>454</v>
      </c>
      <c r="F118" s="172" t="s">
        <v>472</v>
      </c>
      <c r="I118" s="90"/>
      <c r="L118" s="31"/>
      <c r="M118" s="173"/>
      <c r="T118" s="49"/>
      <c r="AT118" s="17" t="s">
        <v>454</v>
      </c>
      <c r="AU118" s="17" t="s">
        <v>257</v>
      </c>
    </row>
    <row r="119" spans="2:65" s="1" customFormat="1" ht="16.5" customHeight="1">
      <c r="B119" s="31"/>
      <c r="C119" s="132" t="s">
        <v>8</v>
      </c>
      <c r="D119" s="174" t="s">
        <v>246</v>
      </c>
      <c r="E119" s="133" t="s">
        <v>475</v>
      </c>
      <c r="F119" s="134" t="s">
        <v>476</v>
      </c>
      <c r="G119" s="135" t="s">
        <v>265</v>
      </c>
      <c r="H119" s="136">
        <v>128</v>
      </c>
      <c r="I119" s="284">
        <v>0</v>
      </c>
      <c r="J119" s="138">
        <f>ROUND(I119*H119,2)</f>
        <v>0</v>
      </c>
      <c r="K119" s="134" t="s">
        <v>270</v>
      </c>
      <c r="L119" s="139"/>
      <c r="M119" s="140" t="s">
        <v>19</v>
      </c>
      <c r="N119" s="141" t="s">
        <v>44</v>
      </c>
      <c r="P119" s="142">
        <f>O119*H119</f>
        <v>0</v>
      </c>
      <c r="Q119" s="142">
        <v>1.8000000000000001E-4</v>
      </c>
      <c r="R119" s="142">
        <f>Q119*H119</f>
        <v>2.3040000000000001E-2</v>
      </c>
      <c r="S119" s="142">
        <v>0</v>
      </c>
      <c r="T119" s="143">
        <f>S119*H119</f>
        <v>0</v>
      </c>
      <c r="AR119" s="17" t="s">
        <v>250</v>
      </c>
      <c r="AT119" s="17" t="s">
        <v>246</v>
      </c>
      <c r="AU119" s="17" t="s">
        <v>257</v>
      </c>
      <c r="AY119" s="17" t="s">
        <v>251</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252</v>
      </c>
      <c r="BM119" s="17" t="s">
        <v>373</v>
      </c>
    </row>
    <row r="120" spans="2:65" s="1" customFormat="1" ht="19.5">
      <c r="B120" s="31"/>
      <c r="D120" s="171" t="s">
        <v>454</v>
      </c>
      <c r="F120" s="172" t="s">
        <v>472</v>
      </c>
      <c r="I120" s="90"/>
      <c r="L120" s="31"/>
      <c r="M120" s="173"/>
      <c r="T120" s="49"/>
      <c r="AT120" s="17" t="s">
        <v>454</v>
      </c>
      <c r="AU120" s="17" t="s">
        <v>257</v>
      </c>
    </row>
    <row r="121" spans="2:65" s="1" customFormat="1" ht="33.75" customHeight="1">
      <c r="B121" s="31"/>
      <c r="C121" s="157" t="s">
        <v>318</v>
      </c>
      <c r="D121" s="157" t="s">
        <v>277</v>
      </c>
      <c r="E121" s="158" t="s">
        <v>483</v>
      </c>
      <c r="F121" s="159" t="s">
        <v>484</v>
      </c>
      <c r="G121" s="160" t="s">
        <v>443</v>
      </c>
      <c r="H121" s="161">
        <v>4.3559999999999999</v>
      </c>
      <c r="I121" s="162"/>
      <c r="J121" s="163">
        <f>ROUND(I121*H121,2)</f>
        <v>0</v>
      </c>
      <c r="K121" s="159" t="s">
        <v>270</v>
      </c>
      <c r="L121" s="31"/>
      <c r="M121" s="164" t="s">
        <v>19</v>
      </c>
      <c r="N121" s="165" t="s">
        <v>44</v>
      </c>
      <c r="P121" s="142">
        <f>O121*H121</f>
        <v>0</v>
      </c>
      <c r="Q121" s="142">
        <v>0</v>
      </c>
      <c r="R121" s="142">
        <f>Q121*H121</f>
        <v>0</v>
      </c>
      <c r="S121" s="142">
        <v>0</v>
      </c>
      <c r="T121" s="143">
        <f>S121*H121</f>
        <v>0</v>
      </c>
      <c r="AR121" s="17" t="s">
        <v>252</v>
      </c>
      <c r="AT121" s="17" t="s">
        <v>277</v>
      </c>
      <c r="AU121" s="17" t="s">
        <v>257</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381</v>
      </c>
    </row>
    <row r="122" spans="2:65" s="1" customFormat="1" ht="29.25">
      <c r="B122" s="31"/>
      <c r="D122" s="171" t="s">
        <v>432</v>
      </c>
      <c r="F122" s="172" t="s">
        <v>479</v>
      </c>
      <c r="I122" s="90"/>
      <c r="L122" s="31"/>
      <c r="M122" s="173"/>
      <c r="T122" s="49"/>
      <c r="AT122" s="17" t="s">
        <v>432</v>
      </c>
      <c r="AU122" s="17" t="s">
        <v>257</v>
      </c>
    </row>
    <row r="123" spans="2:65" s="1" customFormat="1" ht="16.5" customHeight="1">
      <c r="B123" s="31"/>
      <c r="C123" s="132" t="s">
        <v>322</v>
      </c>
      <c r="D123" s="174" t="s">
        <v>246</v>
      </c>
      <c r="E123" s="133" t="s">
        <v>486</v>
      </c>
      <c r="F123" s="134" t="s">
        <v>487</v>
      </c>
      <c r="G123" s="135" t="s">
        <v>249</v>
      </c>
      <c r="H123" s="136">
        <v>8790</v>
      </c>
      <c r="I123" s="284">
        <v>0</v>
      </c>
      <c r="J123" s="138">
        <f>ROUND(I123*H123,2)</f>
        <v>0</v>
      </c>
      <c r="K123" s="134" t="s">
        <v>270</v>
      </c>
      <c r="L123" s="139"/>
      <c r="M123" s="140" t="s">
        <v>19</v>
      </c>
      <c r="N123" s="141" t="s">
        <v>44</v>
      </c>
      <c r="P123" s="142">
        <f>O123*H123</f>
        <v>0</v>
      </c>
      <c r="Q123" s="142">
        <v>4.9390000000000003E-2</v>
      </c>
      <c r="R123" s="142">
        <f>Q123*H123</f>
        <v>434.13810000000001</v>
      </c>
      <c r="S123" s="142">
        <v>0</v>
      </c>
      <c r="T123" s="143">
        <f>S123*H123</f>
        <v>0</v>
      </c>
      <c r="AR123" s="17" t="s">
        <v>250</v>
      </c>
      <c r="AT123" s="17" t="s">
        <v>246</v>
      </c>
      <c r="AU123" s="17" t="s">
        <v>257</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390</v>
      </c>
    </row>
    <row r="124" spans="2:65" s="1" customFormat="1" ht="19.5">
      <c r="B124" s="31"/>
      <c r="D124" s="171" t="s">
        <v>454</v>
      </c>
      <c r="F124" s="172" t="s">
        <v>467</v>
      </c>
      <c r="I124" s="90"/>
      <c r="L124" s="31"/>
      <c r="M124" s="173"/>
      <c r="T124" s="49"/>
      <c r="AT124" s="17" t="s">
        <v>454</v>
      </c>
      <c r="AU124" s="17" t="s">
        <v>257</v>
      </c>
    </row>
    <row r="125" spans="2:65" s="1" customFormat="1" ht="16.5" customHeight="1">
      <c r="B125" s="31"/>
      <c r="C125" s="132" t="s">
        <v>326</v>
      </c>
      <c r="D125" s="175" t="s">
        <v>246</v>
      </c>
      <c r="E125" s="133" t="s">
        <v>489</v>
      </c>
      <c r="F125" s="134" t="s">
        <v>490</v>
      </c>
      <c r="G125" s="135" t="s">
        <v>265</v>
      </c>
      <c r="H125" s="136">
        <v>3016</v>
      </c>
      <c r="I125" s="284">
        <v>7100</v>
      </c>
      <c r="J125" s="138">
        <f>ROUND(I125*H125,2)</f>
        <v>21413600</v>
      </c>
      <c r="K125" s="134" t="s">
        <v>270</v>
      </c>
      <c r="L125" s="139"/>
      <c r="M125" s="140" t="s">
        <v>19</v>
      </c>
      <c r="N125" s="141" t="s">
        <v>44</v>
      </c>
      <c r="P125" s="142">
        <f>O125*H125</f>
        <v>0</v>
      </c>
      <c r="Q125" s="142">
        <v>0.14299999999999999</v>
      </c>
      <c r="R125" s="142">
        <f>Q125*H125</f>
        <v>431.28799999999995</v>
      </c>
      <c r="S125" s="142">
        <v>0</v>
      </c>
      <c r="T125" s="143">
        <f>S125*H125</f>
        <v>0</v>
      </c>
      <c r="AR125" s="17" t="s">
        <v>250</v>
      </c>
      <c r="AT125" s="17" t="s">
        <v>246</v>
      </c>
      <c r="AU125" s="17" t="s">
        <v>257</v>
      </c>
      <c r="AY125" s="17" t="s">
        <v>251</v>
      </c>
      <c r="BE125" s="144">
        <f>IF(N125="základní",J125,0)</f>
        <v>21413600</v>
      </c>
      <c r="BF125" s="144">
        <f>IF(N125="snížená",J125,0)</f>
        <v>0</v>
      </c>
      <c r="BG125" s="144">
        <f>IF(N125="zákl. přenesená",J125,0)</f>
        <v>0</v>
      </c>
      <c r="BH125" s="144">
        <f>IF(N125="sníž. přenesená",J125,0)</f>
        <v>0</v>
      </c>
      <c r="BI125" s="144">
        <f>IF(N125="nulová",J125,0)</f>
        <v>0</v>
      </c>
      <c r="BJ125" s="17" t="s">
        <v>81</v>
      </c>
      <c r="BK125" s="144">
        <f>ROUND(I125*H125,2)</f>
        <v>21413600</v>
      </c>
      <c r="BL125" s="17" t="s">
        <v>252</v>
      </c>
      <c r="BM125" s="17" t="s">
        <v>398</v>
      </c>
    </row>
    <row r="126" spans="2:65" s="1" customFormat="1" ht="29.25">
      <c r="B126" s="31"/>
      <c r="D126" s="171" t="s">
        <v>454</v>
      </c>
      <c r="F126" s="172" t="s">
        <v>705</v>
      </c>
      <c r="I126" s="90"/>
      <c r="L126" s="31"/>
      <c r="M126" s="173"/>
      <c r="T126" s="49"/>
      <c r="AT126" s="17" t="s">
        <v>454</v>
      </c>
      <c r="AU126" s="17" t="s">
        <v>257</v>
      </c>
    </row>
    <row r="127" spans="2:65" s="1" customFormat="1" ht="16.5" customHeight="1">
      <c r="B127" s="31"/>
      <c r="C127" s="132" t="s">
        <v>330</v>
      </c>
      <c r="D127" s="175" t="s">
        <v>246</v>
      </c>
      <c r="E127" s="133" t="s">
        <v>706</v>
      </c>
      <c r="F127" s="134" t="s">
        <v>707</v>
      </c>
      <c r="G127" s="135" t="s">
        <v>265</v>
      </c>
      <c r="H127" s="136">
        <v>294</v>
      </c>
      <c r="I127" s="284">
        <v>10000</v>
      </c>
      <c r="J127" s="138">
        <f>ROUND(I127*H127,2)</f>
        <v>2940000</v>
      </c>
      <c r="K127" s="134" t="s">
        <v>270</v>
      </c>
      <c r="L127" s="139"/>
      <c r="M127" s="140" t="s">
        <v>19</v>
      </c>
      <c r="N127" s="141" t="s">
        <v>44</v>
      </c>
      <c r="P127" s="142">
        <f>O127*H127</f>
        <v>0</v>
      </c>
      <c r="Q127" s="142">
        <v>0.14299999999999999</v>
      </c>
      <c r="R127" s="142">
        <f>Q127*H127</f>
        <v>42.041999999999994</v>
      </c>
      <c r="S127" s="142">
        <v>0</v>
      </c>
      <c r="T127" s="143">
        <f>S127*H127</f>
        <v>0</v>
      </c>
      <c r="AR127" s="17" t="s">
        <v>250</v>
      </c>
      <c r="AT127" s="17" t="s">
        <v>246</v>
      </c>
      <c r="AU127" s="17" t="s">
        <v>257</v>
      </c>
      <c r="AY127" s="17" t="s">
        <v>251</v>
      </c>
      <c r="BE127" s="144">
        <f>IF(N127="základní",J127,0)</f>
        <v>2940000</v>
      </c>
      <c r="BF127" s="144">
        <f>IF(N127="snížená",J127,0)</f>
        <v>0</v>
      </c>
      <c r="BG127" s="144">
        <f>IF(N127="zákl. přenesená",J127,0)</f>
        <v>0</v>
      </c>
      <c r="BH127" s="144">
        <f>IF(N127="sníž. přenesená",J127,0)</f>
        <v>0</v>
      </c>
      <c r="BI127" s="144">
        <f>IF(N127="nulová",J127,0)</f>
        <v>0</v>
      </c>
      <c r="BJ127" s="17" t="s">
        <v>81</v>
      </c>
      <c r="BK127" s="144">
        <f>ROUND(I127*H127,2)</f>
        <v>2940000</v>
      </c>
      <c r="BL127" s="17" t="s">
        <v>252</v>
      </c>
      <c r="BM127" s="17" t="s">
        <v>406</v>
      </c>
    </row>
    <row r="128" spans="2:65" s="1" customFormat="1" ht="29.25">
      <c r="B128" s="31"/>
      <c r="D128" s="171" t="s">
        <v>454</v>
      </c>
      <c r="F128" s="172" t="s">
        <v>705</v>
      </c>
      <c r="I128" s="90"/>
      <c r="L128" s="31"/>
      <c r="M128" s="173"/>
      <c r="T128" s="49"/>
      <c r="AT128" s="17" t="s">
        <v>454</v>
      </c>
      <c r="AU128" s="17" t="s">
        <v>257</v>
      </c>
    </row>
    <row r="129" spans="2:65" s="1" customFormat="1" ht="33.75" customHeight="1">
      <c r="B129" s="31"/>
      <c r="C129" s="157" t="s">
        <v>334</v>
      </c>
      <c r="D129" s="157" t="s">
        <v>277</v>
      </c>
      <c r="E129" s="158" t="s">
        <v>493</v>
      </c>
      <c r="F129" s="159" t="s">
        <v>494</v>
      </c>
      <c r="G129" s="160" t="s">
        <v>443</v>
      </c>
      <c r="H129" s="161">
        <v>4.1050000000000004</v>
      </c>
      <c r="I129" s="162"/>
      <c r="J129" s="163">
        <f>ROUND(I129*H129,2)</f>
        <v>0</v>
      </c>
      <c r="K129" s="159" t="s">
        <v>270</v>
      </c>
      <c r="L129" s="31"/>
      <c r="M129" s="164" t="s">
        <v>19</v>
      </c>
      <c r="N129" s="165" t="s">
        <v>44</v>
      </c>
      <c r="P129" s="142">
        <f>O129*H129</f>
        <v>0</v>
      </c>
      <c r="Q129" s="142">
        <v>0</v>
      </c>
      <c r="R129" s="142">
        <f>Q129*H129</f>
        <v>0</v>
      </c>
      <c r="S129" s="142">
        <v>0</v>
      </c>
      <c r="T129" s="143">
        <f>S129*H129</f>
        <v>0</v>
      </c>
      <c r="AR129" s="17" t="s">
        <v>252</v>
      </c>
      <c r="AT129" s="17" t="s">
        <v>277</v>
      </c>
      <c r="AU129" s="17" t="s">
        <v>257</v>
      </c>
      <c r="AY129" s="17" t="s">
        <v>251</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252</v>
      </c>
      <c r="BM129" s="17" t="s">
        <v>482</v>
      </c>
    </row>
    <row r="130" spans="2:65" s="1" customFormat="1" ht="39">
      <c r="B130" s="31"/>
      <c r="D130" s="171" t="s">
        <v>432</v>
      </c>
      <c r="F130" s="172" t="s">
        <v>496</v>
      </c>
      <c r="I130" s="90"/>
      <c r="L130" s="31"/>
      <c r="M130" s="173"/>
      <c r="T130" s="49"/>
      <c r="AT130" s="17" t="s">
        <v>432</v>
      </c>
      <c r="AU130" s="17" t="s">
        <v>257</v>
      </c>
    </row>
    <row r="131" spans="2:65" s="1" customFormat="1" ht="33.75" customHeight="1">
      <c r="B131" s="31"/>
      <c r="C131" s="157" t="s">
        <v>7</v>
      </c>
      <c r="D131" s="157" t="s">
        <v>277</v>
      </c>
      <c r="E131" s="158" t="s">
        <v>497</v>
      </c>
      <c r="F131" s="159" t="s">
        <v>498</v>
      </c>
      <c r="G131" s="160" t="s">
        <v>443</v>
      </c>
      <c r="H131" s="161">
        <v>0.28799999999999998</v>
      </c>
      <c r="I131" s="162"/>
      <c r="J131" s="163">
        <f>ROUND(I131*H131,2)</f>
        <v>0</v>
      </c>
      <c r="K131" s="159" t="s">
        <v>270</v>
      </c>
      <c r="L131" s="31"/>
      <c r="M131" s="164" t="s">
        <v>19</v>
      </c>
      <c r="N131" s="165" t="s">
        <v>44</v>
      </c>
      <c r="P131" s="142">
        <f>O131*H131</f>
        <v>0</v>
      </c>
      <c r="Q131" s="142">
        <v>0</v>
      </c>
      <c r="R131" s="142">
        <f>Q131*H131</f>
        <v>0</v>
      </c>
      <c r="S131" s="142">
        <v>0</v>
      </c>
      <c r="T131" s="143">
        <f>S131*H131</f>
        <v>0</v>
      </c>
      <c r="AR131" s="17" t="s">
        <v>252</v>
      </c>
      <c r="AT131" s="17" t="s">
        <v>277</v>
      </c>
      <c r="AU131" s="17" t="s">
        <v>257</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485</v>
      </c>
    </row>
    <row r="132" spans="2:65" s="1" customFormat="1" ht="39">
      <c r="B132" s="31"/>
      <c r="D132" s="171" t="s">
        <v>432</v>
      </c>
      <c r="F132" s="172" t="s">
        <v>496</v>
      </c>
      <c r="I132" s="90"/>
      <c r="L132" s="31"/>
      <c r="M132" s="173"/>
      <c r="T132" s="49"/>
      <c r="AT132" s="17" t="s">
        <v>432</v>
      </c>
      <c r="AU132" s="17" t="s">
        <v>257</v>
      </c>
    </row>
    <row r="133" spans="2:65" s="1" customFormat="1" ht="45" customHeight="1">
      <c r="B133" s="31"/>
      <c r="C133" s="157" t="s">
        <v>341</v>
      </c>
      <c r="D133" s="157" t="s">
        <v>277</v>
      </c>
      <c r="E133" s="158" t="s">
        <v>500</v>
      </c>
      <c r="F133" s="159" t="s">
        <v>501</v>
      </c>
      <c r="G133" s="160" t="s">
        <v>249</v>
      </c>
      <c r="H133" s="161">
        <v>160</v>
      </c>
      <c r="I133" s="162"/>
      <c r="J133" s="163">
        <f>ROUND(I133*H133,2)</f>
        <v>0</v>
      </c>
      <c r="K133" s="159" t="s">
        <v>270</v>
      </c>
      <c r="L133" s="31"/>
      <c r="M133" s="164" t="s">
        <v>19</v>
      </c>
      <c r="N133" s="165" t="s">
        <v>44</v>
      </c>
      <c r="P133" s="142">
        <f>O133*H133</f>
        <v>0</v>
      </c>
      <c r="Q133" s="142">
        <v>0</v>
      </c>
      <c r="R133" s="142">
        <f>Q133*H133</f>
        <v>0</v>
      </c>
      <c r="S133" s="142">
        <v>0</v>
      </c>
      <c r="T133" s="143">
        <f>S133*H133</f>
        <v>0</v>
      </c>
      <c r="AR133" s="17" t="s">
        <v>252</v>
      </c>
      <c r="AT133" s="17" t="s">
        <v>277</v>
      </c>
      <c r="AU133" s="17" t="s">
        <v>257</v>
      </c>
      <c r="AY133" s="17" t="s">
        <v>251</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252</v>
      </c>
      <c r="BM133" s="17" t="s">
        <v>488</v>
      </c>
    </row>
    <row r="134" spans="2:65" s="1" customFormat="1" ht="39">
      <c r="B134" s="31"/>
      <c r="D134" s="171" t="s">
        <v>432</v>
      </c>
      <c r="F134" s="172" t="s">
        <v>503</v>
      </c>
      <c r="I134" s="90"/>
      <c r="L134" s="31"/>
      <c r="M134" s="173"/>
      <c r="T134" s="49"/>
      <c r="AT134" s="17" t="s">
        <v>432</v>
      </c>
      <c r="AU134" s="17" t="s">
        <v>257</v>
      </c>
    </row>
    <row r="135" spans="2:65" s="1" customFormat="1" ht="19.5">
      <c r="B135" s="31"/>
      <c r="D135" s="171" t="s">
        <v>454</v>
      </c>
      <c r="F135" s="172" t="s">
        <v>504</v>
      </c>
      <c r="I135" s="90"/>
      <c r="L135" s="31"/>
      <c r="M135" s="173"/>
      <c r="T135" s="49"/>
      <c r="AT135" s="17" t="s">
        <v>454</v>
      </c>
      <c r="AU135" s="17" t="s">
        <v>257</v>
      </c>
    </row>
    <row r="136" spans="2:65" s="1" customFormat="1" ht="16.5" customHeight="1">
      <c r="B136" s="31"/>
      <c r="C136" s="132" t="s">
        <v>345</v>
      </c>
      <c r="D136" s="174" t="s">
        <v>246</v>
      </c>
      <c r="E136" s="133" t="s">
        <v>465</v>
      </c>
      <c r="F136" s="134" t="s">
        <v>466</v>
      </c>
      <c r="G136" s="135" t="s">
        <v>249</v>
      </c>
      <c r="H136" s="136">
        <v>160</v>
      </c>
      <c r="I136" s="284">
        <v>0</v>
      </c>
      <c r="J136" s="138">
        <f>ROUND(I136*H136,2)</f>
        <v>0</v>
      </c>
      <c r="K136" s="134" t="s">
        <v>270</v>
      </c>
      <c r="L136" s="139"/>
      <c r="M136" s="140" t="s">
        <v>19</v>
      </c>
      <c r="N136" s="141" t="s">
        <v>44</v>
      </c>
      <c r="P136" s="142">
        <f>O136*H136</f>
        <v>0</v>
      </c>
      <c r="Q136" s="142">
        <v>0</v>
      </c>
      <c r="R136" s="142">
        <f>Q136*H136</f>
        <v>0</v>
      </c>
      <c r="S136" s="142">
        <v>0</v>
      </c>
      <c r="T136" s="143">
        <f>S136*H136</f>
        <v>0</v>
      </c>
      <c r="AR136" s="17" t="s">
        <v>250</v>
      </c>
      <c r="AT136" s="17" t="s">
        <v>246</v>
      </c>
      <c r="AU136" s="17" t="s">
        <v>257</v>
      </c>
      <c r="AY136" s="17" t="s">
        <v>251</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252</v>
      </c>
      <c r="BM136" s="17" t="s">
        <v>491</v>
      </c>
    </row>
    <row r="137" spans="2:65" s="1" customFormat="1" ht="19.5">
      <c r="B137" s="31"/>
      <c r="D137" s="171" t="s">
        <v>454</v>
      </c>
      <c r="F137" s="172" t="s">
        <v>467</v>
      </c>
      <c r="I137" s="90"/>
      <c r="L137" s="31"/>
      <c r="M137" s="173"/>
      <c r="T137" s="49"/>
      <c r="AT137" s="17" t="s">
        <v>454</v>
      </c>
      <c r="AU137" s="17" t="s">
        <v>257</v>
      </c>
    </row>
    <row r="138" spans="2:65" s="1" customFormat="1" ht="45" customHeight="1">
      <c r="B138" s="31"/>
      <c r="C138" s="157" t="s">
        <v>349</v>
      </c>
      <c r="D138" s="157" t="s">
        <v>277</v>
      </c>
      <c r="E138" s="158" t="s">
        <v>506</v>
      </c>
      <c r="F138" s="159" t="s">
        <v>507</v>
      </c>
      <c r="G138" s="160" t="s">
        <v>249</v>
      </c>
      <c r="H138" s="161">
        <v>29.8</v>
      </c>
      <c r="I138" s="162"/>
      <c r="J138" s="163">
        <f>ROUND(I138*H138,2)</f>
        <v>0</v>
      </c>
      <c r="K138" s="159" t="s">
        <v>270</v>
      </c>
      <c r="L138" s="31"/>
      <c r="M138" s="164" t="s">
        <v>19</v>
      </c>
      <c r="N138" s="165" t="s">
        <v>44</v>
      </c>
      <c r="P138" s="142">
        <f>O138*H138</f>
        <v>0</v>
      </c>
      <c r="Q138" s="142">
        <v>0</v>
      </c>
      <c r="R138" s="142">
        <f>Q138*H138</f>
        <v>0</v>
      </c>
      <c r="S138" s="142">
        <v>0</v>
      </c>
      <c r="T138" s="143">
        <f>S138*H138</f>
        <v>0</v>
      </c>
      <c r="AR138" s="17" t="s">
        <v>252</v>
      </c>
      <c r="AT138" s="17" t="s">
        <v>277</v>
      </c>
      <c r="AU138" s="17" t="s">
        <v>257</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495</v>
      </c>
    </row>
    <row r="139" spans="2:65" s="1" customFormat="1" ht="39">
      <c r="B139" s="31"/>
      <c r="D139" s="171" t="s">
        <v>432</v>
      </c>
      <c r="F139" s="172" t="s">
        <v>503</v>
      </c>
      <c r="I139" s="90"/>
      <c r="L139" s="31"/>
      <c r="M139" s="173"/>
      <c r="T139" s="49"/>
      <c r="AT139" s="17" t="s">
        <v>432</v>
      </c>
      <c r="AU139" s="17" t="s">
        <v>257</v>
      </c>
    </row>
    <row r="140" spans="2:65" s="1" customFormat="1" ht="19.5">
      <c r="B140" s="31"/>
      <c r="D140" s="171" t="s">
        <v>454</v>
      </c>
      <c r="F140" s="172" t="s">
        <v>504</v>
      </c>
      <c r="I140" s="90"/>
      <c r="L140" s="31"/>
      <c r="M140" s="173"/>
      <c r="T140" s="49"/>
      <c r="AT140" s="17" t="s">
        <v>454</v>
      </c>
      <c r="AU140" s="17" t="s">
        <v>257</v>
      </c>
    </row>
    <row r="141" spans="2:65" s="1" customFormat="1" ht="16.5" customHeight="1">
      <c r="B141" s="31"/>
      <c r="C141" s="132" t="s">
        <v>353</v>
      </c>
      <c r="D141" s="174" t="s">
        <v>246</v>
      </c>
      <c r="E141" s="133" t="s">
        <v>486</v>
      </c>
      <c r="F141" s="134" t="s">
        <v>487</v>
      </c>
      <c r="G141" s="135" t="s">
        <v>249</v>
      </c>
      <c r="H141" s="136">
        <v>50</v>
      </c>
      <c r="I141" s="284">
        <v>0</v>
      </c>
      <c r="J141" s="138">
        <f>ROUND(I141*H141,2)</f>
        <v>0</v>
      </c>
      <c r="K141" s="134" t="s">
        <v>270</v>
      </c>
      <c r="L141" s="139"/>
      <c r="M141" s="140" t="s">
        <v>19</v>
      </c>
      <c r="N141" s="141" t="s">
        <v>44</v>
      </c>
      <c r="P141" s="142">
        <f>O141*H141</f>
        <v>0</v>
      </c>
      <c r="Q141" s="142">
        <v>4.9390000000000003E-2</v>
      </c>
      <c r="R141" s="142">
        <f>Q141*H141</f>
        <v>2.4695</v>
      </c>
      <c r="S141" s="142">
        <v>0</v>
      </c>
      <c r="T141" s="143">
        <f>S141*H141</f>
        <v>0</v>
      </c>
      <c r="AR141" s="17" t="s">
        <v>250</v>
      </c>
      <c r="AT141" s="17" t="s">
        <v>246</v>
      </c>
      <c r="AU141" s="17" t="s">
        <v>257</v>
      </c>
      <c r="AY141" s="17" t="s">
        <v>251</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252</v>
      </c>
      <c r="BM141" s="17" t="s">
        <v>499</v>
      </c>
    </row>
    <row r="142" spans="2:65" s="1" customFormat="1" ht="19.5">
      <c r="B142" s="31"/>
      <c r="D142" s="171" t="s">
        <v>454</v>
      </c>
      <c r="F142" s="172" t="s">
        <v>467</v>
      </c>
      <c r="I142" s="90"/>
      <c r="L142" s="31"/>
      <c r="M142" s="173"/>
      <c r="T142" s="49"/>
      <c r="AT142" s="17" t="s">
        <v>454</v>
      </c>
      <c r="AU142" s="17" t="s">
        <v>257</v>
      </c>
    </row>
    <row r="143" spans="2:65" s="1" customFormat="1" ht="16.5" customHeight="1">
      <c r="B143" s="31"/>
      <c r="C143" s="132" t="s">
        <v>357</v>
      </c>
      <c r="D143" s="132" t="s">
        <v>246</v>
      </c>
      <c r="E143" s="133" t="s">
        <v>510</v>
      </c>
      <c r="F143" s="134" t="s">
        <v>511</v>
      </c>
      <c r="G143" s="135" t="s">
        <v>265</v>
      </c>
      <c r="H143" s="136">
        <v>48</v>
      </c>
      <c r="I143" s="137"/>
      <c r="J143" s="138">
        <f>ROUND(I143*H143,2)</f>
        <v>0</v>
      </c>
      <c r="K143" s="134" t="s">
        <v>270</v>
      </c>
      <c r="L143" s="139"/>
      <c r="M143" s="140" t="s">
        <v>19</v>
      </c>
      <c r="N143" s="141" t="s">
        <v>44</v>
      </c>
      <c r="P143" s="142">
        <f>O143*H143</f>
        <v>0</v>
      </c>
      <c r="Q143" s="142">
        <v>1.167E-2</v>
      </c>
      <c r="R143" s="142">
        <f>Q143*H143</f>
        <v>0.56015999999999999</v>
      </c>
      <c r="S143" s="142">
        <v>0</v>
      </c>
      <c r="T143" s="143">
        <f>S143*H143</f>
        <v>0</v>
      </c>
      <c r="AR143" s="17" t="s">
        <v>250</v>
      </c>
      <c r="AT143" s="17" t="s">
        <v>246</v>
      </c>
      <c r="AU143" s="17" t="s">
        <v>257</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502</v>
      </c>
    </row>
    <row r="144" spans="2:65" s="1" customFormat="1" ht="16.5" customHeight="1">
      <c r="B144" s="31"/>
      <c r="C144" s="132" t="s">
        <v>361</v>
      </c>
      <c r="D144" s="132" t="s">
        <v>246</v>
      </c>
      <c r="E144" s="133" t="s">
        <v>513</v>
      </c>
      <c r="F144" s="134" t="s">
        <v>514</v>
      </c>
      <c r="G144" s="135" t="s">
        <v>265</v>
      </c>
      <c r="H144" s="136">
        <v>48</v>
      </c>
      <c r="I144" s="137"/>
      <c r="J144" s="138">
        <f>ROUND(I144*H144,2)</f>
        <v>0</v>
      </c>
      <c r="K144" s="134" t="s">
        <v>270</v>
      </c>
      <c r="L144" s="139"/>
      <c r="M144" s="140" t="s">
        <v>19</v>
      </c>
      <c r="N144" s="141" t="s">
        <v>44</v>
      </c>
      <c r="P144" s="142">
        <f>O144*H144</f>
        <v>0</v>
      </c>
      <c r="Q144" s="142">
        <v>1.9000000000000001E-4</v>
      </c>
      <c r="R144" s="142">
        <f>Q144*H144</f>
        <v>9.1199999999999996E-3</v>
      </c>
      <c r="S144" s="142">
        <v>0</v>
      </c>
      <c r="T144" s="143">
        <f>S144*H144</f>
        <v>0</v>
      </c>
      <c r="AR144" s="17" t="s">
        <v>250</v>
      </c>
      <c r="AT144" s="17" t="s">
        <v>246</v>
      </c>
      <c r="AU144" s="17" t="s">
        <v>257</v>
      </c>
      <c r="AY144" s="17" t="s">
        <v>251</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252</v>
      </c>
      <c r="BM144" s="17" t="s">
        <v>505</v>
      </c>
    </row>
    <row r="145" spans="2:65" s="1" customFormat="1" ht="16.5" customHeight="1">
      <c r="B145" s="31"/>
      <c r="C145" s="132" t="s">
        <v>365</v>
      </c>
      <c r="D145" s="132" t="s">
        <v>246</v>
      </c>
      <c r="E145" s="133" t="s">
        <v>516</v>
      </c>
      <c r="F145" s="134" t="s">
        <v>517</v>
      </c>
      <c r="G145" s="135" t="s">
        <v>265</v>
      </c>
      <c r="H145" s="136">
        <v>192</v>
      </c>
      <c r="I145" s="137"/>
      <c r="J145" s="138">
        <f>ROUND(I145*H145,2)</f>
        <v>0</v>
      </c>
      <c r="K145" s="134" t="s">
        <v>270</v>
      </c>
      <c r="L145" s="139"/>
      <c r="M145" s="140" t="s">
        <v>19</v>
      </c>
      <c r="N145" s="141" t="s">
        <v>44</v>
      </c>
      <c r="P145" s="142">
        <f>O145*H145</f>
        <v>0</v>
      </c>
      <c r="Q145" s="142">
        <v>9.0000000000000006E-5</v>
      </c>
      <c r="R145" s="142">
        <f>Q145*H145</f>
        <v>1.728E-2</v>
      </c>
      <c r="S145" s="142">
        <v>0</v>
      </c>
      <c r="T145" s="143">
        <f>S145*H145</f>
        <v>0</v>
      </c>
      <c r="AR145" s="17" t="s">
        <v>250</v>
      </c>
      <c r="AT145" s="17" t="s">
        <v>246</v>
      </c>
      <c r="AU145" s="17" t="s">
        <v>257</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508</v>
      </c>
    </row>
    <row r="146" spans="2:65" s="1" customFormat="1" ht="16.5" customHeight="1">
      <c r="B146" s="31"/>
      <c r="C146" s="132" t="s">
        <v>369</v>
      </c>
      <c r="D146" s="132" t="s">
        <v>246</v>
      </c>
      <c r="E146" s="133" t="s">
        <v>518</v>
      </c>
      <c r="F146" s="134" t="s">
        <v>519</v>
      </c>
      <c r="G146" s="135" t="s">
        <v>265</v>
      </c>
      <c r="H146" s="136">
        <v>192</v>
      </c>
      <c r="I146" s="137"/>
      <c r="J146" s="138">
        <f>ROUND(I146*H146,2)</f>
        <v>0</v>
      </c>
      <c r="K146" s="134" t="s">
        <v>270</v>
      </c>
      <c r="L146" s="139"/>
      <c r="M146" s="140" t="s">
        <v>19</v>
      </c>
      <c r="N146" s="141" t="s">
        <v>44</v>
      </c>
      <c r="P146" s="142">
        <f>O146*H146</f>
        <v>0</v>
      </c>
      <c r="Q146" s="142">
        <v>5.6999999999999998E-4</v>
      </c>
      <c r="R146" s="142">
        <f>Q146*H146</f>
        <v>0.10944</v>
      </c>
      <c r="S146" s="142">
        <v>0</v>
      </c>
      <c r="T146" s="143">
        <f>S146*H146</f>
        <v>0</v>
      </c>
      <c r="AR146" s="17" t="s">
        <v>250</v>
      </c>
      <c r="AT146" s="17" t="s">
        <v>246</v>
      </c>
      <c r="AU146" s="17" t="s">
        <v>257</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509</v>
      </c>
    </row>
    <row r="147" spans="2:65" s="1" customFormat="1" ht="16.5" customHeight="1">
      <c r="B147" s="31"/>
      <c r="C147" s="132" t="s">
        <v>373</v>
      </c>
      <c r="D147" s="174" t="s">
        <v>246</v>
      </c>
      <c r="E147" s="133" t="s">
        <v>470</v>
      </c>
      <c r="F147" s="134" t="s">
        <v>471</v>
      </c>
      <c r="G147" s="135" t="s">
        <v>265</v>
      </c>
      <c r="H147" s="136">
        <v>96</v>
      </c>
      <c r="I147" s="284">
        <v>0</v>
      </c>
      <c r="J147" s="138">
        <f>ROUND(I147*H147,2)</f>
        <v>0</v>
      </c>
      <c r="K147" s="134" t="s">
        <v>270</v>
      </c>
      <c r="L147" s="139"/>
      <c r="M147" s="140" t="s">
        <v>19</v>
      </c>
      <c r="N147" s="141" t="s">
        <v>44</v>
      </c>
      <c r="P147" s="142">
        <f>O147*H147</f>
        <v>0</v>
      </c>
      <c r="Q147" s="142">
        <v>1.1100000000000001E-3</v>
      </c>
      <c r="R147" s="142">
        <f>Q147*H147</f>
        <v>0.10656000000000002</v>
      </c>
      <c r="S147" s="142">
        <v>0</v>
      </c>
      <c r="T147" s="143">
        <f>S147*H147</f>
        <v>0</v>
      </c>
      <c r="AR147" s="17" t="s">
        <v>250</v>
      </c>
      <c r="AT147" s="17" t="s">
        <v>246</v>
      </c>
      <c r="AU147" s="17" t="s">
        <v>257</v>
      </c>
      <c r="AY147" s="17" t="s">
        <v>251</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252</v>
      </c>
      <c r="BM147" s="17" t="s">
        <v>512</v>
      </c>
    </row>
    <row r="148" spans="2:65" s="1" customFormat="1" ht="19.5">
      <c r="B148" s="31"/>
      <c r="D148" s="171" t="s">
        <v>454</v>
      </c>
      <c r="F148" s="172" t="s">
        <v>472</v>
      </c>
      <c r="I148" s="90"/>
      <c r="L148" s="31"/>
      <c r="M148" s="173"/>
      <c r="T148" s="49"/>
      <c r="AT148" s="17" t="s">
        <v>454</v>
      </c>
      <c r="AU148" s="17" t="s">
        <v>257</v>
      </c>
    </row>
    <row r="149" spans="2:65" s="1" customFormat="1" ht="16.5" customHeight="1">
      <c r="B149" s="31"/>
      <c r="C149" s="132" t="s">
        <v>377</v>
      </c>
      <c r="D149" s="174" t="s">
        <v>246</v>
      </c>
      <c r="E149" s="133" t="s">
        <v>475</v>
      </c>
      <c r="F149" s="134" t="s">
        <v>476</v>
      </c>
      <c r="G149" s="135" t="s">
        <v>265</v>
      </c>
      <c r="H149" s="136">
        <v>48</v>
      </c>
      <c r="I149" s="284">
        <v>0</v>
      </c>
      <c r="J149" s="138">
        <f>ROUND(I149*H149,2)</f>
        <v>0</v>
      </c>
      <c r="K149" s="134" t="s">
        <v>270</v>
      </c>
      <c r="L149" s="139"/>
      <c r="M149" s="140" t="s">
        <v>19</v>
      </c>
      <c r="N149" s="141" t="s">
        <v>44</v>
      </c>
      <c r="P149" s="142">
        <f>O149*H149</f>
        <v>0</v>
      </c>
      <c r="Q149" s="142">
        <v>1.8000000000000001E-4</v>
      </c>
      <c r="R149" s="142">
        <f>Q149*H149</f>
        <v>8.6400000000000001E-3</v>
      </c>
      <c r="S149" s="142">
        <v>0</v>
      </c>
      <c r="T149" s="143">
        <f>S149*H149</f>
        <v>0</v>
      </c>
      <c r="AR149" s="17" t="s">
        <v>250</v>
      </c>
      <c r="AT149" s="17" t="s">
        <v>246</v>
      </c>
      <c r="AU149" s="17" t="s">
        <v>257</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515</v>
      </c>
    </row>
    <row r="150" spans="2:65" s="1" customFormat="1" ht="19.5">
      <c r="B150" s="31"/>
      <c r="D150" s="171" t="s">
        <v>454</v>
      </c>
      <c r="F150" s="172" t="s">
        <v>472</v>
      </c>
      <c r="I150" s="90"/>
      <c r="L150" s="31"/>
      <c r="M150" s="173"/>
      <c r="T150" s="49"/>
      <c r="AT150" s="17" t="s">
        <v>454</v>
      </c>
      <c r="AU150" s="17" t="s">
        <v>257</v>
      </c>
    </row>
    <row r="151" spans="2:65" s="1" customFormat="1" ht="45" customHeight="1">
      <c r="B151" s="31"/>
      <c r="C151" s="157" t="s">
        <v>381</v>
      </c>
      <c r="D151" s="157" t="s">
        <v>277</v>
      </c>
      <c r="E151" s="158" t="s">
        <v>708</v>
      </c>
      <c r="F151" s="159" t="s">
        <v>709</v>
      </c>
      <c r="G151" s="160" t="s">
        <v>249</v>
      </c>
      <c r="H151" s="161">
        <v>10.24</v>
      </c>
      <c r="I151" s="162"/>
      <c r="J151" s="163">
        <f>ROUND(I151*H151,2)</f>
        <v>0</v>
      </c>
      <c r="K151" s="159" t="s">
        <v>270</v>
      </c>
      <c r="L151" s="31"/>
      <c r="M151" s="164" t="s">
        <v>19</v>
      </c>
      <c r="N151" s="165" t="s">
        <v>44</v>
      </c>
      <c r="P151" s="142">
        <f>O151*H151</f>
        <v>0</v>
      </c>
      <c r="Q151" s="142">
        <v>0</v>
      </c>
      <c r="R151" s="142">
        <f>Q151*H151</f>
        <v>0</v>
      </c>
      <c r="S151" s="142">
        <v>0</v>
      </c>
      <c r="T151" s="143">
        <f>S151*H151</f>
        <v>0</v>
      </c>
      <c r="AR151" s="17" t="s">
        <v>252</v>
      </c>
      <c r="AT151" s="17" t="s">
        <v>277</v>
      </c>
      <c r="AU151" s="17" t="s">
        <v>257</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280</v>
      </c>
    </row>
    <row r="152" spans="2:65" s="1" customFormat="1" ht="39">
      <c r="B152" s="31"/>
      <c r="D152" s="171" t="s">
        <v>432</v>
      </c>
      <c r="F152" s="172" t="s">
        <v>710</v>
      </c>
      <c r="I152" s="90"/>
      <c r="L152" s="31"/>
      <c r="M152" s="173"/>
      <c r="T152" s="49"/>
      <c r="AT152" s="17" t="s">
        <v>432</v>
      </c>
      <c r="AU152" s="17" t="s">
        <v>257</v>
      </c>
    </row>
    <row r="153" spans="2:65" s="1" customFormat="1" ht="19.5">
      <c r="B153" s="31"/>
      <c r="D153" s="171" t="s">
        <v>454</v>
      </c>
      <c r="F153" s="172" t="s">
        <v>504</v>
      </c>
      <c r="I153" s="90"/>
      <c r="L153" s="31"/>
      <c r="M153" s="173"/>
      <c r="T153" s="49"/>
      <c r="AT153" s="17" t="s">
        <v>454</v>
      </c>
      <c r="AU153" s="17" t="s">
        <v>257</v>
      </c>
    </row>
    <row r="154" spans="2:65" s="1" customFormat="1" ht="33.75" customHeight="1">
      <c r="B154" s="31"/>
      <c r="C154" s="157" t="s">
        <v>385</v>
      </c>
      <c r="D154" s="157" t="s">
        <v>277</v>
      </c>
      <c r="E154" s="158" t="s">
        <v>523</v>
      </c>
      <c r="F154" s="159" t="s">
        <v>524</v>
      </c>
      <c r="G154" s="160" t="s">
        <v>249</v>
      </c>
      <c r="H154" s="161">
        <v>3135.98</v>
      </c>
      <c r="I154" s="162"/>
      <c r="J154" s="163">
        <f>ROUND(I154*H154,2)</f>
        <v>0</v>
      </c>
      <c r="K154" s="159" t="s">
        <v>270</v>
      </c>
      <c r="L154" s="31"/>
      <c r="M154" s="164" t="s">
        <v>19</v>
      </c>
      <c r="N154" s="165" t="s">
        <v>44</v>
      </c>
      <c r="P154" s="142">
        <f>O154*H154</f>
        <v>0</v>
      </c>
      <c r="Q154" s="142">
        <v>0</v>
      </c>
      <c r="R154" s="142">
        <f>Q154*H154</f>
        <v>0</v>
      </c>
      <c r="S154" s="142">
        <v>0</v>
      </c>
      <c r="T154" s="143">
        <f>S154*H154</f>
        <v>0</v>
      </c>
      <c r="AR154" s="17" t="s">
        <v>252</v>
      </c>
      <c r="AT154" s="17" t="s">
        <v>277</v>
      </c>
      <c r="AU154" s="17" t="s">
        <v>257</v>
      </c>
      <c r="AY154" s="17" t="s">
        <v>251</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252</v>
      </c>
      <c r="BM154" s="17" t="s">
        <v>520</v>
      </c>
    </row>
    <row r="155" spans="2:65" s="1" customFormat="1" ht="48.75">
      <c r="B155" s="31"/>
      <c r="D155" s="171" t="s">
        <v>432</v>
      </c>
      <c r="F155" s="172" t="s">
        <v>526</v>
      </c>
      <c r="I155" s="90"/>
      <c r="L155" s="31"/>
      <c r="M155" s="173"/>
      <c r="T155" s="49"/>
      <c r="AT155" s="17" t="s">
        <v>432</v>
      </c>
      <c r="AU155" s="17" t="s">
        <v>257</v>
      </c>
    </row>
    <row r="156" spans="2:65" s="1" customFormat="1" ht="19.5">
      <c r="B156" s="31"/>
      <c r="D156" s="171" t="s">
        <v>454</v>
      </c>
      <c r="F156" s="172" t="s">
        <v>504</v>
      </c>
      <c r="I156" s="90"/>
      <c r="L156" s="31"/>
      <c r="M156" s="173"/>
      <c r="T156" s="49"/>
      <c r="AT156" s="17" t="s">
        <v>454</v>
      </c>
      <c r="AU156" s="17" t="s">
        <v>257</v>
      </c>
    </row>
    <row r="157" spans="2:65" s="1" customFormat="1" ht="22.5" customHeight="1">
      <c r="B157" s="31"/>
      <c r="C157" s="157" t="s">
        <v>390</v>
      </c>
      <c r="D157" s="157" t="s">
        <v>277</v>
      </c>
      <c r="E157" s="158" t="s">
        <v>527</v>
      </c>
      <c r="F157" s="159" t="s">
        <v>528</v>
      </c>
      <c r="G157" s="160" t="s">
        <v>265</v>
      </c>
      <c r="H157" s="161">
        <v>252</v>
      </c>
      <c r="I157" s="162"/>
      <c r="J157" s="163">
        <f>ROUND(I157*H157,2)</f>
        <v>0</v>
      </c>
      <c r="K157" s="159" t="s">
        <v>270</v>
      </c>
      <c r="L157" s="31"/>
      <c r="M157" s="164" t="s">
        <v>19</v>
      </c>
      <c r="N157" s="165" t="s">
        <v>44</v>
      </c>
      <c r="P157" s="142">
        <f>O157*H157</f>
        <v>0</v>
      </c>
      <c r="Q157" s="142">
        <v>0</v>
      </c>
      <c r="R157" s="142">
        <f>Q157*H157</f>
        <v>0</v>
      </c>
      <c r="S157" s="142">
        <v>0</v>
      </c>
      <c r="T157" s="143">
        <f>S157*H157</f>
        <v>0</v>
      </c>
      <c r="AR157" s="17" t="s">
        <v>252</v>
      </c>
      <c r="AT157" s="17" t="s">
        <v>277</v>
      </c>
      <c r="AU157" s="17" t="s">
        <v>257</v>
      </c>
      <c r="AY157" s="17" t="s">
        <v>251</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252</v>
      </c>
      <c r="BM157" s="17" t="s">
        <v>521</v>
      </c>
    </row>
    <row r="158" spans="2:65" s="1" customFormat="1" ht="19.5">
      <c r="B158" s="31"/>
      <c r="D158" s="171" t="s">
        <v>432</v>
      </c>
      <c r="F158" s="172" t="s">
        <v>530</v>
      </c>
      <c r="I158" s="90"/>
      <c r="L158" s="31"/>
      <c r="M158" s="173"/>
      <c r="T158" s="49"/>
      <c r="AT158" s="17" t="s">
        <v>432</v>
      </c>
      <c r="AU158" s="17" t="s">
        <v>257</v>
      </c>
    </row>
    <row r="159" spans="2:65" s="1" customFormat="1" ht="19.5">
      <c r="B159" s="31"/>
      <c r="D159" s="171" t="s">
        <v>454</v>
      </c>
      <c r="F159" s="172" t="s">
        <v>531</v>
      </c>
      <c r="I159" s="90"/>
      <c r="L159" s="31"/>
      <c r="M159" s="173"/>
      <c r="T159" s="49"/>
      <c r="AT159" s="17" t="s">
        <v>454</v>
      </c>
      <c r="AU159" s="17" t="s">
        <v>257</v>
      </c>
    </row>
    <row r="160" spans="2:65" s="1" customFormat="1" ht="33.75" customHeight="1">
      <c r="B160" s="31"/>
      <c r="C160" s="157" t="s">
        <v>394</v>
      </c>
      <c r="D160" s="157" t="s">
        <v>277</v>
      </c>
      <c r="E160" s="158" t="s">
        <v>532</v>
      </c>
      <c r="F160" s="159" t="s">
        <v>533</v>
      </c>
      <c r="G160" s="160" t="s">
        <v>265</v>
      </c>
      <c r="H160" s="161">
        <v>9536</v>
      </c>
      <c r="I160" s="162"/>
      <c r="J160" s="163">
        <f>ROUND(I160*H160,2)</f>
        <v>0</v>
      </c>
      <c r="K160" s="159" t="s">
        <v>270</v>
      </c>
      <c r="L160" s="31"/>
      <c r="M160" s="164" t="s">
        <v>19</v>
      </c>
      <c r="N160" s="165" t="s">
        <v>44</v>
      </c>
      <c r="P160" s="142">
        <f>O160*H160</f>
        <v>0</v>
      </c>
      <c r="Q160" s="142">
        <v>0</v>
      </c>
      <c r="R160" s="142">
        <f>Q160*H160</f>
        <v>0</v>
      </c>
      <c r="S160" s="142">
        <v>0</v>
      </c>
      <c r="T160" s="143">
        <f>S160*H160</f>
        <v>0</v>
      </c>
      <c r="AR160" s="17" t="s">
        <v>252</v>
      </c>
      <c r="AT160" s="17" t="s">
        <v>277</v>
      </c>
      <c r="AU160" s="17" t="s">
        <v>257</v>
      </c>
      <c r="AY160" s="17" t="s">
        <v>251</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252</v>
      </c>
      <c r="BM160" s="17" t="s">
        <v>522</v>
      </c>
    </row>
    <row r="161" spans="2:65" s="1" customFormat="1" ht="39">
      <c r="B161" s="31"/>
      <c r="D161" s="171" t="s">
        <v>432</v>
      </c>
      <c r="F161" s="172" t="s">
        <v>535</v>
      </c>
      <c r="I161" s="90"/>
      <c r="L161" s="31"/>
      <c r="M161" s="173"/>
      <c r="T161" s="49"/>
      <c r="AT161" s="17" t="s">
        <v>432</v>
      </c>
      <c r="AU161" s="17" t="s">
        <v>257</v>
      </c>
    </row>
    <row r="162" spans="2:65" s="1" customFormat="1" ht="16.5" customHeight="1">
      <c r="B162" s="31"/>
      <c r="C162" s="132" t="s">
        <v>398</v>
      </c>
      <c r="D162" s="174" t="s">
        <v>246</v>
      </c>
      <c r="E162" s="133" t="s">
        <v>470</v>
      </c>
      <c r="F162" s="134" t="s">
        <v>471</v>
      </c>
      <c r="G162" s="135" t="s">
        <v>265</v>
      </c>
      <c r="H162" s="136">
        <v>9536</v>
      </c>
      <c r="I162" s="284">
        <v>0</v>
      </c>
      <c r="J162" s="138">
        <f>ROUND(I162*H162,2)</f>
        <v>0</v>
      </c>
      <c r="K162" s="134" t="s">
        <v>270</v>
      </c>
      <c r="L162" s="139"/>
      <c r="M162" s="140" t="s">
        <v>19</v>
      </c>
      <c r="N162" s="141" t="s">
        <v>44</v>
      </c>
      <c r="P162" s="142">
        <f>O162*H162</f>
        <v>0</v>
      </c>
      <c r="Q162" s="142">
        <v>1.1100000000000001E-3</v>
      </c>
      <c r="R162" s="142">
        <f>Q162*H162</f>
        <v>10.584960000000001</v>
      </c>
      <c r="S162" s="142">
        <v>0</v>
      </c>
      <c r="T162" s="143">
        <f>S162*H162</f>
        <v>0</v>
      </c>
      <c r="AR162" s="17" t="s">
        <v>250</v>
      </c>
      <c r="AT162" s="17" t="s">
        <v>246</v>
      </c>
      <c r="AU162" s="17" t="s">
        <v>257</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525</v>
      </c>
    </row>
    <row r="163" spans="2:65" s="1" customFormat="1" ht="19.5">
      <c r="B163" s="31"/>
      <c r="D163" s="171" t="s">
        <v>454</v>
      </c>
      <c r="F163" s="172" t="s">
        <v>472</v>
      </c>
      <c r="I163" s="90"/>
      <c r="L163" s="31"/>
      <c r="M163" s="173"/>
      <c r="T163" s="49"/>
      <c r="AT163" s="17" t="s">
        <v>454</v>
      </c>
      <c r="AU163" s="17" t="s">
        <v>257</v>
      </c>
    </row>
    <row r="164" spans="2:65" s="1" customFormat="1" ht="16.5" customHeight="1">
      <c r="B164" s="31"/>
      <c r="C164" s="132" t="s">
        <v>402</v>
      </c>
      <c r="D164" s="174" t="s">
        <v>246</v>
      </c>
      <c r="E164" s="133" t="s">
        <v>475</v>
      </c>
      <c r="F164" s="134" t="s">
        <v>476</v>
      </c>
      <c r="G164" s="135" t="s">
        <v>265</v>
      </c>
      <c r="H164" s="136">
        <v>4768</v>
      </c>
      <c r="I164" s="284">
        <v>0</v>
      </c>
      <c r="J164" s="138">
        <f>ROUND(I164*H164,2)</f>
        <v>0</v>
      </c>
      <c r="K164" s="134" t="s">
        <v>270</v>
      </c>
      <c r="L164" s="139"/>
      <c r="M164" s="140" t="s">
        <v>19</v>
      </c>
      <c r="N164" s="141" t="s">
        <v>44</v>
      </c>
      <c r="P164" s="142">
        <f>O164*H164</f>
        <v>0</v>
      </c>
      <c r="Q164" s="142">
        <v>1.8000000000000001E-4</v>
      </c>
      <c r="R164" s="142">
        <f>Q164*H164</f>
        <v>0.85824</v>
      </c>
      <c r="S164" s="142">
        <v>0</v>
      </c>
      <c r="T164" s="143">
        <f>S164*H164</f>
        <v>0</v>
      </c>
      <c r="AR164" s="17" t="s">
        <v>250</v>
      </c>
      <c r="AT164" s="17" t="s">
        <v>246</v>
      </c>
      <c r="AU164" s="17" t="s">
        <v>257</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529</v>
      </c>
    </row>
    <row r="165" spans="2:65" s="1" customFormat="1" ht="19.5">
      <c r="B165" s="31"/>
      <c r="D165" s="171" t="s">
        <v>454</v>
      </c>
      <c r="F165" s="172" t="s">
        <v>472</v>
      </c>
      <c r="I165" s="90"/>
      <c r="L165" s="31"/>
      <c r="M165" s="173"/>
      <c r="T165" s="49"/>
      <c r="AT165" s="17" t="s">
        <v>454</v>
      </c>
      <c r="AU165" s="17" t="s">
        <v>257</v>
      </c>
    </row>
    <row r="166" spans="2:65" s="1" customFormat="1" ht="56.25" customHeight="1">
      <c r="B166" s="31"/>
      <c r="C166" s="157" t="s">
        <v>406</v>
      </c>
      <c r="D166" s="157" t="s">
        <v>277</v>
      </c>
      <c r="E166" s="158" t="s">
        <v>539</v>
      </c>
      <c r="F166" s="159" t="s">
        <v>540</v>
      </c>
      <c r="G166" s="160" t="s">
        <v>443</v>
      </c>
      <c r="H166" s="161">
        <v>1.61</v>
      </c>
      <c r="I166" s="162"/>
      <c r="J166" s="163">
        <f>ROUND(I166*H166,2)</f>
        <v>0</v>
      </c>
      <c r="K166" s="159" t="s">
        <v>270</v>
      </c>
      <c r="L166" s="31"/>
      <c r="M166" s="164" t="s">
        <v>19</v>
      </c>
      <c r="N166" s="165" t="s">
        <v>44</v>
      </c>
      <c r="P166" s="142">
        <f>O166*H166</f>
        <v>0</v>
      </c>
      <c r="Q166" s="142">
        <v>0</v>
      </c>
      <c r="R166" s="142">
        <f>Q166*H166</f>
        <v>0</v>
      </c>
      <c r="S166" s="142">
        <v>0</v>
      </c>
      <c r="T166" s="143">
        <f>S166*H166</f>
        <v>0</v>
      </c>
      <c r="AR166" s="17" t="s">
        <v>252</v>
      </c>
      <c r="AT166" s="17" t="s">
        <v>277</v>
      </c>
      <c r="AU166" s="17" t="s">
        <v>257</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534</v>
      </c>
    </row>
    <row r="167" spans="2:65" s="1" customFormat="1" ht="48.75">
      <c r="B167" s="31"/>
      <c r="D167" s="171" t="s">
        <v>432</v>
      </c>
      <c r="F167" s="172" t="s">
        <v>542</v>
      </c>
      <c r="I167" s="90"/>
      <c r="L167" s="31"/>
      <c r="M167" s="173"/>
      <c r="T167" s="49"/>
      <c r="AT167" s="17" t="s">
        <v>432</v>
      </c>
      <c r="AU167" s="17" t="s">
        <v>257</v>
      </c>
    </row>
    <row r="168" spans="2:65" s="1" customFormat="1" ht="19.5">
      <c r="B168" s="31"/>
      <c r="D168" s="171" t="s">
        <v>454</v>
      </c>
      <c r="F168" s="172" t="s">
        <v>455</v>
      </c>
      <c r="I168" s="90"/>
      <c r="L168" s="31"/>
      <c r="M168" s="173"/>
      <c r="T168" s="49"/>
      <c r="AT168" s="17" t="s">
        <v>454</v>
      </c>
      <c r="AU168" s="17" t="s">
        <v>257</v>
      </c>
    </row>
    <row r="169" spans="2:65" s="1" customFormat="1" ht="56.25" customHeight="1">
      <c r="B169" s="31"/>
      <c r="C169" s="157" t="s">
        <v>410</v>
      </c>
      <c r="D169" s="157" t="s">
        <v>277</v>
      </c>
      <c r="E169" s="158" t="s">
        <v>543</v>
      </c>
      <c r="F169" s="159" t="s">
        <v>544</v>
      </c>
      <c r="G169" s="160" t="s">
        <v>443</v>
      </c>
      <c r="H169" s="161">
        <v>4.3559999999999999</v>
      </c>
      <c r="I169" s="162"/>
      <c r="J169" s="163">
        <f>ROUND(I169*H169,2)</f>
        <v>0</v>
      </c>
      <c r="K169" s="159" t="s">
        <v>270</v>
      </c>
      <c r="L169" s="31"/>
      <c r="M169" s="164" t="s">
        <v>19</v>
      </c>
      <c r="N169" s="165" t="s">
        <v>44</v>
      </c>
      <c r="P169" s="142">
        <f>O169*H169</f>
        <v>0</v>
      </c>
      <c r="Q169" s="142">
        <v>0</v>
      </c>
      <c r="R169" s="142">
        <f>Q169*H169</f>
        <v>0</v>
      </c>
      <c r="S169" s="142">
        <v>0</v>
      </c>
      <c r="T169" s="143">
        <f>S169*H169</f>
        <v>0</v>
      </c>
      <c r="AR169" s="17" t="s">
        <v>252</v>
      </c>
      <c r="AT169" s="17" t="s">
        <v>277</v>
      </c>
      <c r="AU169" s="17" t="s">
        <v>257</v>
      </c>
      <c r="AY169" s="17" t="s">
        <v>251</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252</v>
      </c>
      <c r="BM169" s="17" t="s">
        <v>536</v>
      </c>
    </row>
    <row r="170" spans="2:65" s="1" customFormat="1" ht="48.75">
      <c r="B170" s="31"/>
      <c r="D170" s="171" t="s">
        <v>432</v>
      </c>
      <c r="F170" s="172" t="s">
        <v>542</v>
      </c>
      <c r="I170" s="90"/>
      <c r="L170" s="31"/>
      <c r="M170" s="173"/>
      <c r="T170" s="49"/>
      <c r="AT170" s="17" t="s">
        <v>432</v>
      </c>
      <c r="AU170" s="17" t="s">
        <v>257</v>
      </c>
    </row>
    <row r="171" spans="2:65" s="1" customFormat="1" ht="19.5">
      <c r="B171" s="31"/>
      <c r="D171" s="171" t="s">
        <v>454</v>
      </c>
      <c r="F171" s="172" t="s">
        <v>455</v>
      </c>
      <c r="I171" s="90"/>
      <c r="L171" s="31"/>
      <c r="M171" s="173"/>
      <c r="T171" s="49"/>
      <c r="AT171" s="17" t="s">
        <v>454</v>
      </c>
      <c r="AU171" s="17" t="s">
        <v>257</v>
      </c>
    </row>
    <row r="172" spans="2:65" s="1" customFormat="1" ht="45" customHeight="1">
      <c r="B172" s="31"/>
      <c r="C172" s="157" t="s">
        <v>482</v>
      </c>
      <c r="D172" s="157" t="s">
        <v>277</v>
      </c>
      <c r="E172" s="158" t="s">
        <v>547</v>
      </c>
      <c r="F172" s="159" t="s">
        <v>548</v>
      </c>
      <c r="G172" s="160" t="s">
        <v>443</v>
      </c>
      <c r="H172" s="161">
        <v>3.601</v>
      </c>
      <c r="I172" s="162"/>
      <c r="J172" s="163">
        <f>ROUND(I172*H172,2)</f>
        <v>0</v>
      </c>
      <c r="K172" s="159" t="s">
        <v>270</v>
      </c>
      <c r="L172" s="31"/>
      <c r="M172" s="164" t="s">
        <v>19</v>
      </c>
      <c r="N172" s="165" t="s">
        <v>44</v>
      </c>
      <c r="P172" s="142">
        <f>O172*H172</f>
        <v>0</v>
      </c>
      <c r="Q172" s="142">
        <v>0</v>
      </c>
      <c r="R172" s="142">
        <f>Q172*H172</f>
        <v>0</v>
      </c>
      <c r="S172" s="142">
        <v>0</v>
      </c>
      <c r="T172" s="143">
        <f>S172*H172</f>
        <v>0</v>
      </c>
      <c r="AR172" s="17" t="s">
        <v>252</v>
      </c>
      <c r="AT172" s="17" t="s">
        <v>277</v>
      </c>
      <c r="AU172" s="17" t="s">
        <v>257</v>
      </c>
      <c r="AY172" s="17" t="s">
        <v>251</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252</v>
      </c>
      <c r="BM172" s="17" t="s">
        <v>537</v>
      </c>
    </row>
    <row r="173" spans="2:65" s="1" customFormat="1" ht="48.75">
      <c r="B173" s="31"/>
      <c r="D173" s="171" t="s">
        <v>432</v>
      </c>
      <c r="F173" s="172" t="s">
        <v>550</v>
      </c>
      <c r="I173" s="90"/>
      <c r="L173" s="31"/>
      <c r="M173" s="173"/>
      <c r="T173" s="49"/>
      <c r="AT173" s="17" t="s">
        <v>432</v>
      </c>
      <c r="AU173" s="17" t="s">
        <v>257</v>
      </c>
    </row>
    <row r="174" spans="2:65" s="1" customFormat="1" ht="19.5">
      <c r="B174" s="31"/>
      <c r="D174" s="171" t="s">
        <v>454</v>
      </c>
      <c r="F174" s="172" t="s">
        <v>455</v>
      </c>
      <c r="I174" s="90"/>
      <c r="L174" s="31"/>
      <c r="M174" s="173"/>
      <c r="T174" s="49"/>
      <c r="AT174" s="17" t="s">
        <v>454</v>
      </c>
      <c r="AU174" s="17" t="s">
        <v>257</v>
      </c>
    </row>
    <row r="175" spans="2:65" s="1" customFormat="1" ht="56.25" customHeight="1">
      <c r="B175" s="31"/>
      <c r="C175" s="157" t="s">
        <v>538</v>
      </c>
      <c r="D175" s="157" t="s">
        <v>277</v>
      </c>
      <c r="E175" s="158" t="s">
        <v>551</v>
      </c>
      <c r="F175" s="159" t="s">
        <v>552</v>
      </c>
      <c r="G175" s="160" t="s">
        <v>553</v>
      </c>
      <c r="H175" s="161">
        <v>440</v>
      </c>
      <c r="I175" s="162"/>
      <c r="J175" s="163">
        <f>ROUND(I175*H175,2)</f>
        <v>0</v>
      </c>
      <c r="K175" s="159" t="s">
        <v>270</v>
      </c>
      <c r="L175" s="31"/>
      <c r="M175" s="164" t="s">
        <v>19</v>
      </c>
      <c r="N175" s="165" t="s">
        <v>44</v>
      </c>
      <c r="P175" s="142">
        <f>O175*H175</f>
        <v>0</v>
      </c>
      <c r="Q175" s="142">
        <v>0</v>
      </c>
      <c r="R175" s="142">
        <f>Q175*H175</f>
        <v>0</v>
      </c>
      <c r="S175" s="142">
        <v>0</v>
      </c>
      <c r="T175" s="143">
        <f>S175*H175</f>
        <v>0</v>
      </c>
      <c r="AR175" s="17" t="s">
        <v>252</v>
      </c>
      <c r="AT175" s="17" t="s">
        <v>277</v>
      </c>
      <c r="AU175" s="17" t="s">
        <v>257</v>
      </c>
      <c r="AY175" s="17" t="s">
        <v>251</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252</v>
      </c>
      <c r="BM175" s="17" t="s">
        <v>541</v>
      </c>
    </row>
    <row r="176" spans="2:65" s="1" customFormat="1" ht="48.75">
      <c r="B176" s="31"/>
      <c r="D176" s="171" t="s">
        <v>432</v>
      </c>
      <c r="F176" s="172" t="s">
        <v>555</v>
      </c>
      <c r="I176" s="90"/>
      <c r="L176" s="31"/>
      <c r="M176" s="173"/>
      <c r="T176" s="49"/>
      <c r="AT176" s="17" t="s">
        <v>432</v>
      </c>
      <c r="AU176" s="17" t="s">
        <v>257</v>
      </c>
    </row>
    <row r="177" spans="2:65" s="1" customFormat="1" ht="45" customHeight="1">
      <c r="B177" s="31"/>
      <c r="C177" s="157" t="s">
        <v>485</v>
      </c>
      <c r="D177" s="157" t="s">
        <v>277</v>
      </c>
      <c r="E177" s="158" t="s">
        <v>557</v>
      </c>
      <c r="F177" s="159" t="s">
        <v>558</v>
      </c>
      <c r="G177" s="160" t="s">
        <v>553</v>
      </c>
      <c r="H177" s="161">
        <v>40</v>
      </c>
      <c r="I177" s="162"/>
      <c r="J177" s="163">
        <f>ROUND(I177*H177,2)</f>
        <v>0</v>
      </c>
      <c r="K177" s="159" t="s">
        <v>270</v>
      </c>
      <c r="L177" s="31"/>
      <c r="M177" s="164" t="s">
        <v>19</v>
      </c>
      <c r="N177" s="165" t="s">
        <v>44</v>
      </c>
      <c r="P177" s="142">
        <f>O177*H177</f>
        <v>0</v>
      </c>
      <c r="Q177" s="142">
        <v>0</v>
      </c>
      <c r="R177" s="142">
        <f>Q177*H177</f>
        <v>0</v>
      </c>
      <c r="S177" s="142">
        <v>0</v>
      </c>
      <c r="T177" s="143">
        <f>S177*H177</f>
        <v>0</v>
      </c>
      <c r="AR177" s="17" t="s">
        <v>252</v>
      </c>
      <c r="AT177" s="17" t="s">
        <v>277</v>
      </c>
      <c r="AU177" s="17" t="s">
        <v>257</v>
      </c>
      <c r="AY177" s="17" t="s">
        <v>251</v>
      </c>
      <c r="BE177" s="144">
        <f>IF(N177="základní",J177,0)</f>
        <v>0</v>
      </c>
      <c r="BF177" s="144">
        <f>IF(N177="snížená",J177,0)</f>
        <v>0</v>
      </c>
      <c r="BG177" s="144">
        <f>IF(N177="zákl. přenesená",J177,0)</f>
        <v>0</v>
      </c>
      <c r="BH177" s="144">
        <f>IF(N177="sníž. přenesená",J177,0)</f>
        <v>0</v>
      </c>
      <c r="BI177" s="144">
        <f>IF(N177="nulová",J177,0)</f>
        <v>0</v>
      </c>
      <c r="BJ177" s="17" t="s">
        <v>81</v>
      </c>
      <c r="BK177" s="144">
        <f>ROUND(I177*H177,2)</f>
        <v>0</v>
      </c>
      <c r="BL177" s="17" t="s">
        <v>252</v>
      </c>
      <c r="BM177" s="17" t="s">
        <v>545</v>
      </c>
    </row>
    <row r="178" spans="2:65" s="1" customFormat="1" ht="39">
      <c r="B178" s="31"/>
      <c r="D178" s="171" t="s">
        <v>432</v>
      </c>
      <c r="F178" s="172" t="s">
        <v>560</v>
      </c>
      <c r="I178" s="90"/>
      <c r="L178" s="31"/>
      <c r="M178" s="173"/>
      <c r="T178" s="49"/>
      <c r="AT178" s="17" t="s">
        <v>432</v>
      </c>
      <c r="AU178" s="17" t="s">
        <v>257</v>
      </c>
    </row>
    <row r="179" spans="2:65" s="1" customFormat="1" ht="33.75" customHeight="1">
      <c r="B179" s="31"/>
      <c r="C179" s="157" t="s">
        <v>546</v>
      </c>
      <c r="D179" s="157" t="s">
        <v>277</v>
      </c>
      <c r="E179" s="158" t="s">
        <v>561</v>
      </c>
      <c r="F179" s="159" t="s">
        <v>562</v>
      </c>
      <c r="G179" s="160" t="s">
        <v>249</v>
      </c>
      <c r="H179" s="161">
        <v>11940.04</v>
      </c>
      <c r="I179" s="162"/>
      <c r="J179" s="163">
        <f>ROUND(I179*H179,2)</f>
        <v>0</v>
      </c>
      <c r="K179" s="159" t="s">
        <v>270</v>
      </c>
      <c r="L179" s="31"/>
      <c r="M179" s="164" t="s">
        <v>19</v>
      </c>
      <c r="N179" s="165" t="s">
        <v>44</v>
      </c>
      <c r="P179" s="142">
        <f>O179*H179</f>
        <v>0</v>
      </c>
      <c r="Q179" s="142">
        <v>0</v>
      </c>
      <c r="R179" s="142">
        <f>Q179*H179</f>
        <v>0</v>
      </c>
      <c r="S179" s="142">
        <v>0</v>
      </c>
      <c r="T179" s="143">
        <f>S179*H179</f>
        <v>0</v>
      </c>
      <c r="AR179" s="17" t="s">
        <v>252</v>
      </c>
      <c r="AT179" s="17" t="s">
        <v>277</v>
      </c>
      <c r="AU179" s="17" t="s">
        <v>257</v>
      </c>
      <c r="AY179" s="17" t="s">
        <v>251</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252</v>
      </c>
      <c r="BM179" s="17" t="s">
        <v>549</v>
      </c>
    </row>
    <row r="180" spans="2:65" s="1" customFormat="1" ht="39">
      <c r="B180" s="31"/>
      <c r="D180" s="171" t="s">
        <v>432</v>
      </c>
      <c r="F180" s="172" t="s">
        <v>564</v>
      </c>
      <c r="I180" s="90"/>
      <c r="L180" s="31"/>
      <c r="M180" s="173"/>
      <c r="T180" s="49"/>
      <c r="AT180" s="17" t="s">
        <v>432</v>
      </c>
      <c r="AU180" s="17" t="s">
        <v>257</v>
      </c>
    </row>
    <row r="181" spans="2:65" s="1" customFormat="1" ht="19.5">
      <c r="B181" s="31"/>
      <c r="D181" s="171" t="s">
        <v>454</v>
      </c>
      <c r="F181" s="172" t="s">
        <v>504</v>
      </c>
      <c r="I181" s="90"/>
      <c r="L181" s="31"/>
      <c r="M181" s="173"/>
      <c r="T181" s="49"/>
      <c r="AT181" s="17" t="s">
        <v>454</v>
      </c>
      <c r="AU181" s="17" t="s">
        <v>257</v>
      </c>
    </row>
    <row r="182" spans="2:65" s="1" customFormat="1" ht="33.75" customHeight="1">
      <c r="B182" s="31"/>
      <c r="C182" s="157" t="s">
        <v>488</v>
      </c>
      <c r="D182" s="157" t="s">
        <v>277</v>
      </c>
      <c r="E182" s="158" t="s">
        <v>566</v>
      </c>
      <c r="F182" s="159" t="s">
        <v>567</v>
      </c>
      <c r="G182" s="160" t="s">
        <v>249</v>
      </c>
      <c r="H182" s="161">
        <v>11940.04</v>
      </c>
      <c r="I182" s="162"/>
      <c r="J182" s="163">
        <f>ROUND(I182*H182,2)</f>
        <v>0</v>
      </c>
      <c r="K182" s="159" t="s">
        <v>270</v>
      </c>
      <c r="L182" s="31"/>
      <c r="M182" s="164" t="s">
        <v>19</v>
      </c>
      <c r="N182" s="165" t="s">
        <v>44</v>
      </c>
      <c r="P182" s="142">
        <f>O182*H182</f>
        <v>0</v>
      </c>
      <c r="Q182" s="142">
        <v>0</v>
      </c>
      <c r="R182" s="142">
        <f>Q182*H182</f>
        <v>0</v>
      </c>
      <c r="S182" s="142">
        <v>0</v>
      </c>
      <c r="T182" s="143">
        <f>S182*H182</f>
        <v>0</v>
      </c>
      <c r="AR182" s="17" t="s">
        <v>252</v>
      </c>
      <c r="AT182" s="17" t="s">
        <v>277</v>
      </c>
      <c r="AU182" s="17" t="s">
        <v>257</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554</v>
      </c>
    </row>
    <row r="183" spans="2:65" s="1" customFormat="1" ht="39">
      <c r="B183" s="31"/>
      <c r="D183" s="171" t="s">
        <v>432</v>
      </c>
      <c r="F183" s="172" t="s">
        <v>564</v>
      </c>
      <c r="I183" s="90"/>
      <c r="L183" s="31"/>
      <c r="M183" s="173"/>
      <c r="T183" s="49"/>
      <c r="AT183" s="17" t="s">
        <v>432</v>
      </c>
      <c r="AU183" s="17" t="s">
        <v>257</v>
      </c>
    </row>
    <row r="184" spans="2:65" s="1" customFormat="1" ht="19.5">
      <c r="B184" s="31"/>
      <c r="D184" s="171" t="s">
        <v>454</v>
      </c>
      <c r="F184" s="172" t="s">
        <v>504</v>
      </c>
      <c r="I184" s="90"/>
      <c r="L184" s="31"/>
      <c r="M184" s="173"/>
      <c r="T184" s="49"/>
      <c r="AT184" s="17" t="s">
        <v>454</v>
      </c>
      <c r="AU184" s="17" t="s">
        <v>257</v>
      </c>
    </row>
    <row r="185" spans="2:65" s="1" customFormat="1" ht="22.5" customHeight="1">
      <c r="B185" s="31"/>
      <c r="C185" s="157" t="s">
        <v>556</v>
      </c>
      <c r="D185" s="157" t="s">
        <v>277</v>
      </c>
      <c r="E185" s="158" t="s">
        <v>569</v>
      </c>
      <c r="F185" s="159" t="s">
        <v>570</v>
      </c>
      <c r="G185" s="160" t="s">
        <v>265</v>
      </c>
      <c r="H185" s="161">
        <v>284</v>
      </c>
      <c r="I185" s="162"/>
      <c r="J185" s="163">
        <f>ROUND(I185*H185,2)</f>
        <v>0</v>
      </c>
      <c r="K185" s="159" t="s">
        <v>270</v>
      </c>
      <c r="L185" s="31"/>
      <c r="M185" s="164" t="s">
        <v>19</v>
      </c>
      <c r="N185" s="165" t="s">
        <v>44</v>
      </c>
      <c r="P185" s="142">
        <f>O185*H185</f>
        <v>0</v>
      </c>
      <c r="Q185" s="142">
        <v>0</v>
      </c>
      <c r="R185" s="142">
        <f>Q185*H185</f>
        <v>0</v>
      </c>
      <c r="S185" s="142">
        <v>0</v>
      </c>
      <c r="T185" s="143">
        <f>S185*H185</f>
        <v>0</v>
      </c>
      <c r="AR185" s="17" t="s">
        <v>252</v>
      </c>
      <c r="AT185" s="17" t="s">
        <v>277</v>
      </c>
      <c r="AU185" s="17" t="s">
        <v>257</v>
      </c>
      <c r="AY185" s="17" t="s">
        <v>251</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252</v>
      </c>
      <c r="BM185" s="17" t="s">
        <v>559</v>
      </c>
    </row>
    <row r="186" spans="2:65" s="1" customFormat="1" ht="29.25">
      <c r="B186" s="31"/>
      <c r="D186" s="171" t="s">
        <v>432</v>
      </c>
      <c r="F186" s="172" t="s">
        <v>572</v>
      </c>
      <c r="I186" s="90"/>
      <c r="L186" s="31"/>
      <c r="M186" s="173"/>
      <c r="T186" s="49"/>
      <c r="AT186" s="17" t="s">
        <v>432</v>
      </c>
      <c r="AU186" s="17" t="s">
        <v>257</v>
      </c>
    </row>
    <row r="187" spans="2:65" s="1" customFormat="1" ht="16.5" customHeight="1">
      <c r="B187" s="31"/>
      <c r="C187" s="132" t="s">
        <v>491</v>
      </c>
      <c r="D187" s="132" t="s">
        <v>246</v>
      </c>
      <c r="E187" s="133" t="s">
        <v>574</v>
      </c>
      <c r="F187" s="134" t="s">
        <v>575</v>
      </c>
      <c r="G187" s="135" t="s">
        <v>265</v>
      </c>
      <c r="H187" s="136">
        <v>284</v>
      </c>
      <c r="I187" s="137"/>
      <c r="J187" s="138">
        <f>ROUND(I187*H187,2)</f>
        <v>0</v>
      </c>
      <c r="K187" s="134" t="s">
        <v>270</v>
      </c>
      <c r="L187" s="139"/>
      <c r="M187" s="140" t="s">
        <v>19</v>
      </c>
      <c r="N187" s="141" t="s">
        <v>44</v>
      </c>
      <c r="P187" s="142">
        <f>O187*H187</f>
        <v>0</v>
      </c>
      <c r="Q187" s="142">
        <v>1.0059999999999999E-2</v>
      </c>
      <c r="R187" s="142">
        <f>Q187*H187</f>
        <v>2.85704</v>
      </c>
      <c r="S187" s="142">
        <v>0</v>
      </c>
      <c r="T187" s="143">
        <f>S187*H187</f>
        <v>0</v>
      </c>
      <c r="AR187" s="17" t="s">
        <v>250</v>
      </c>
      <c r="AT187" s="17" t="s">
        <v>246</v>
      </c>
      <c r="AU187" s="17" t="s">
        <v>257</v>
      </c>
      <c r="AY187" s="17" t="s">
        <v>251</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252</v>
      </c>
      <c r="BM187" s="17" t="s">
        <v>563</v>
      </c>
    </row>
    <row r="188" spans="2:65" s="1" customFormat="1" ht="22.5" customHeight="1">
      <c r="B188" s="31"/>
      <c r="C188" s="157" t="s">
        <v>565</v>
      </c>
      <c r="D188" s="157" t="s">
        <v>277</v>
      </c>
      <c r="E188" s="158" t="s">
        <v>577</v>
      </c>
      <c r="F188" s="159" t="s">
        <v>578</v>
      </c>
      <c r="G188" s="160" t="s">
        <v>265</v>
      </c>
      <c r="H188" s="161">
        <v>171</v>
      </c>
      <c r="I188" s="162"/>
      <c r="J188" s="163">
        <f>ROUND(I188*H188,2)</f>
        <v>0</v>
      </c>
      <c r="K188" s="159" t="s">
        <v>270</v>
      </c>
      <c r="L188" s="31"/>
      <c r="M188" s="164" t="s">
        <v>19</v>
      </c>
      <c r="N188" s="165" t="s">
        <v>44</v>
      </c>
      <c r="P188" s="142">
        <f>O188*H188</f>
        <v>0</v>
      </c>
      <c r="Q188" s="142">
        <v>0</v>
      </c>
      <c r="R188" s="142">
        <f>Q188*H188</f>
        <v>0</v>
      </c>
      <c r="S188" s="142">
        <v>0</v>
      </c>
      <c r="T188" s="143">
        <f>S188*H188</f>
        <v>0</v>
      </c>
      <c r="AR188" s="17" t="s">
        <v>252</v>
      </c>
      <c r="AT188" s="17" t="s">
        <v>277</v>
      </c>
      <c r="AU188" s="17" t="s">
        <v>257</v>
      </c>
      <c r="AY188" s="17" t="s">
        <v>251</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252</v>
      </c>
      <c r="BM188" s="17" t="s">
        <v>568</v>
      </c>
    </row>
    <row r="189" spans="2:65" s="1" customFormat="1" ht="29.25">
      <c r="B189" s="31"/>
      <c r="D189" s="171" t="s">
        <v>432</v>
      </c>
      <c r="F189" s="172" t="s">
        <v>580</v>
      </c>
      <c r="I189" s="90"/>
      <c r="L189" s="31"/>
      <c r="M189" s="173"/>
      <c r="T189" s="49"/>
      <c r="AT189" s="17" t="s">
        <v>432</v>
      </c>
      <c r="AU189" s="17" t="s">
        <v>257</v>
      </c>
    </row>
    <row r="190" spans="2:65" s="1" customFormat="1" ht="19.5">
      <c r="B190" s="31"/>
      <c r="D190" s="171" t="s">
        <v>454</v>
      </c>
      <c r="F190" s="172" t="s">
        <v>581</v>
      </c>
      <c r="I190" s="90"/>
      <c r="L190" s="31"/>
      <c r="M190" s="173"/>
      <c r="T190" s="49"/>
      <c r="AT190" s="17" t="s">
        <v>454</v>
      </c>
      <c r="AU190" s="17" t="s">
        <v>257</v>
      </c>
    </row>
    <row r="191" spans="2:65" s="1" customFormat="1" ht="16.5" customHeight="1">
      <c r="B191" s="31"/>
      <c r="C191" s="132" t="s">
        <v>495</v>
      </c>
      <c r="D191" s="132" t="s">
        <v>246</v>
      </c>
      <c r="E191" s="133" t="s">
        <v>583</v>
      </c>
      <c r="F191" s="134" t="s">
        <v>584</v>
      </c>
      <c r="G191" s="135" t="s">
        <v>265</v>
      </c>
      <c r="H191" s="136">
        <v>171</v>
      </c>
      <c r="I191" s="137"/>
      <c r="J191" s="138">
        <f>ROUND(I191*H191,2)</f>
        <v>0</v>
      </c>
      <c r="K191" s="134" t="s">
        <v>270</v>
      </c>
      <c r="L191" s="139"/>
      <c r="M191" s="140" t="s">
        <v>19</v>
      </c>
      <c r="N191" s="141" t="s">
        <v>44</v>
      </c>
      <c r="P191" s="142">
        <f>O191*H191</f>
        <v>0</v>
      </c>
      <c r="Q191" s="142">
        <v>0.39700000000000002</v>
      </c>
      <c r="R191" s="142">
        <f>Q191*H191</f>
        <v>67.887</v>
      </c>
      <c r="S191" s="142">
        <v>0</v>
      </c>
      <c r="T191" s="143">
        <f>S191*H191</f>
        <v>0</v>
      </c>
      <c r="AR191" s="17" t="s">
        <v>250</v>
      </c>
      <c r="AT191" s="17" t="s">
        <v>246</v>
      </c>
      <c r="AU191" s="17" t="s">
        <v>257</v>
      </c>
      <c r="AY191" s="17" t="s">
        <v>251</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252</v>
      </c>
      <c r="BM191" s="17" t="s">
        <v>571</v>
      </c>
    </row>
    <row r="192" spans="2:65" s="1" customFormat="1" ht="16.5" customHeight="1">
      <c r="B192" s="31"/>
      <c r="C192" s="132" t="s">
        <v>573</v>
      </c>
      <c r="D192" s="132" t="s">
        <v>246</v>
      </c>
      <c r="E192" s="133" t="s">
        <v>586</v>
      </c>
      <c r="F192" s="134" t="s">
        <v>587</v>
      </c>
      <c r="G192" s="135" t="s">
        <v>265</v>
      </c>
      <c r="H192" s="136">
        <v>171</v>
      </c>
      <c r="I192" s="137"/>
      <c r="J192" s="138">
        <f>ROUND(I192*H192,2)</f>
        <v>0</v>
      </c>
      <c r="K192" s="134" t="s">
        <v>270</v>
      </c>
      <c r="L192" s="139"/>
      <c r="M192" s="140" t="s">
        <v>19</v>
      </c>
      <c r="N192" s="141" t="s">
        <v>44</v>
      </c>
      <c r="P192" s="142">
        <f>O192*H192</f>
        <v>0</v>
      </c>
      <c r="Q192" s="142">
        <v>0.17</v>
      </c>
      <c r="R192" s="142">
        <f>Q192*H192</f>
        <v>29.070000000000004</v>
      </c>
      <c r="S192" s="142">
        <v>0</v>
      </c>
      <c r="T192" s="143">
        <f>S192*H192</f>
        <v>0</v>
      </c>
      <c r="AR192" s="17" t="s">
        <v>250</v>
      </c>
      <c r="AT192" s="17" t="s">
        <v>246</v>
      </c>
      <c r="AU192" s="17" t="s">
        <v>257</v>
      </c>
      <c r="AY192" s="17" t="s">
        <v>251</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252</v>
      </c>
      <c r="BM192" s="17" t="s">
        <v>576</v>
      </c>
    </row>
    <row r="193" spans="2:65" s="1" customFormat="1" ht="22.5" customHeight="1">
      <c r="B193" s="31"/>
      <c r="C193" s="157" t="s">
        <v>499</v>
      </c>
      <c r="D193" s="157" t="s">
        <v>277</v>
      </c>
      <c r="E193" s="158" t="s">
        <v>590</v>
      </c>
      <c r="F193" s="159" t="s">
        <v>591</v>
      </c>
      <c r="G193" s="160" t="s">
        <v>436</v>
      </c>
      <c r="H193" s="161">
        <v>10511.56</v>
      </c>
      <c r="I193" s="162"/>
      <c r="J193" s="163">
        <f>ROUND(I193*H193,2)</f>
        <v>0</v>
      </c>
      <c r="K193" s="159" t="s">
        <v>270</v>
      </c>
      <c r="L193" s="31"/>
      <c r="M193" s="164" t="s">
        <v>19</v>
      </c>
      <c r="N193" s="165" t="s">
        <v>44</v>
      </c>
      <c r="P193" s="142">
        <f>O193*H193</f>
        <v>0</v>
      </c>
      <c r="Q193" s="142">
        <v>0</v>
      </c>
      <c r="R193" s="142">
        <f>Q193*H193</f>
        <v>0</v>
      </c>
      <c r="S193" s="142">
        <v>0</v>
      </c>
      <c r="T193" s="143">
        <f>S193*H193</f>
        <v>0</v>
      </c>
      <c r="AR193" s="17" t="s">
        <v>252</v>
      </c>
      <c r="AT193" s="17" t="s">
        <v>277</v>
      </c>
      <c r="AU193" s="17" t="s">
        <v>257</v>
      </c>
      <c r="AY193" s="17" t="s">
        <v>251</v>
      </c>
      <c r="BE193" s="144">
        <f>IF(N193="základní",J193,0)</f>
        <v>0</v>
      </c>
      <c r="BF193" s="144">
        <f>IF(N193="snížená",J193,0)</f>
        <v>0</v>
      </c>
      <c r="BG193" s="144">
        <f>IF(N193="zákl. přenesená",J193,0)</f>
        <v>0</v>
      </c>
      <c r="BH193" s="144">
        <f>IF(N193="sníž. přenesená",J193,0)</f>
        <v>0</v>
      </c>
      <c r="BI193" s="144">
        <f>IF(N193="nulová",J193,0)</f>
        <v>0</v>
      </c>
      <c r="BJ193" s="17" t="s">
        <v>81</v>
      </c>
      <c r="BK193" s="144">
        <f>ROUND(I193*H193,2)</f>
        <v>0</v>
      </c>
      <c r="BL193" s="17" t="s">
        <v>252</v>
      </c>
      <c r="BM193" s="17" t="s">
        <v>579</v>
      </c>
    </row>
    <row r="194" spans="2:65" s="1" customFormat="1" ht="19.5">
      <c r="B194" s="31"/>
      <c r="D194" s="171" t="s">
        <v>432</v>
      </c>
      <c r="F194" s="172" t="s">
        <v>593</v>
      </c>
      <c r="I194" s="90"/>
      <c r="L194" s="31"/>
      <c r="M194" s="173"/>
      <c r="T194" s="49"/>
      <c r="AT194" s="17" t="s">
        <v>432</v>
      </c>
      <c r="AU194" s="17" t="s">
        <v>257</v>
      </c>
    </row>
    <row r="195" spans="2:65" s="1" customFormat="1" ht="33.75" customHeight="1">
      <c r="B195" s="31"/>
      <c r="C195" s="157" t="s">
        <v>582</v>
      </c>
      <c r="D195" s="157" t="s">
        <v>277</v>
      </c>
      <c r="E195" s="158" t="s">
        <v>594</v>
      </c>
      <c r="F195" s="159" t="s">
        <v>595</v>
      </c>
      <c r="G195" s="160" t="s">
        <v>265</v>
      </c>
      <c r="H195" s="161">
        <v>1</v>
      </c>
      <c r="I195" s="162"/>
      <c r="J195" s="163">
        <f>ROUND(I195*H195,2)</f>
        <v>0</v>
      </c>
      <c r="K195" s="159" t="s">
        <v>270</v>
      </c>
      <c r="L195" s="31"/>
      <c r="M195" s="164" t="s">
        <v>19</v>
      </c>
      <c r="N195" s="165" t="s">
        <v>44</v>
      </c>
      <c r="P195" s="142">
        <f>O195*H195</f>
        <v>0</v>
      </c>
      <c r="Q195" s="142">
        <v>0</v>
      </c>
      <c r="R195" s="142">
        <f>Q195*H195</f>
        <v>0</v>
      </c>
      <c r="S195" s="142">
        <v>0</v>
      </c>
      <c r="T195" s="143">
        <f>S195*H195</f>
        <v>0</v>
      </c>
      <c r="AR195" s="17" t="s">
        <v>252</v>
      </c>
      <c r="AT195" s="17" t="s">
        <v>277</v>
      </c>
      <c r="AU195" s="17" t="s">
        <v>257</v>
      </c>
      <c r="AY195" s="17" t="s">
        <v>251</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252</v>
      </c>
      <c r="BM195" s="17" t="s">
        <v>711</v>
      </c>
    </row>
    <row r="196" spans="2:65" s="1" customFormat="1" ht="39">
      <c r="B196" s="31"/>
      <c r="D196" s="171" t="s">
        <v>432</v>
      </c>
      <c r="F196" s="172" t="s">
        <v>597</v>
      </c>
      <c r="I196" s="90"/>
      <c r="L196" s="31"/>
      <c r="M196" s="173"/>
      <c r="T196" s="49"/>
      <c r="AT196" s="17" t="s">
        <v>432</v>
      </c>
      <c r="AU196" s="17" t="s">
        <v>257</v>
      </c>
    </row>
    <row r="197" spans="2:65" s="1" customFormat="1" ht="33.75" customHeight="1">
      <c r="B197" s="31"/>
      <c r="C197" s="157" t="s">
        <v>502</v>
      </c>
      <c r="D197" s="157" t="s">
        <v>277</v>
      </c>
      <c r="E197" s="158" t="s">
        <v>599</v>
      </c>
      <c r="F197" s="159" t="s">
        <v>600</v>
      </c>
      <c r="G197" s="160" t="s">
        <v>265</v>
      </c>
      <c r="H197" s="161">
        <v>1</v>
      </c>
      <c r="I197" s="162"/>
      <c r="J197" s="163">
        <f>ROUND(I197*H197,2)</f>
        <v>0</v>
      </c>
      <c r="K197" s="159" t="s">
        <v>270</v>
      </c>
      <c r="L197" s="31"/>
      <c r="M197" s="164" t="s">
        <v>19</v>
      </c>
      <c r="N197" s="165" t="s">
        <v>44</v>
      </c>
      <c r="P197" s="142">
        <f>O197*H197</f>
        <v>0</v>
      </c>
      <c r="Q197" s="142">
        <v>0</v>
      </c>
      <c r="R197" s="142">
        <f>Q197*H197</f>
        <v>0</v>
      </c>
      <c r="S197" s="142">
        <v>0</v>
      </c>
      <c r="T197" s="143">
        <f>S197*H197</f>
        <v>0</v>
      </c>
      <c r="AR197" s="17" t="s">
        <v>252</v>
      </c>
      <c r="AT197" s="17" t="s">
        <v>277</v>
      </c>
      <c r="AU197" s="17" t="s">
        <v>257</v>
      </c>
      <c r="AY197" s="17" t="s">
        <v>251</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252</v>
      </c>
      <c r="BM197" s="17" t="s">
        <v>712</v>
      </c>
    </row>
    <row r="198" spans="2:65" s="1" customFormat="1" ht="39">
      <c r="B198" s="31"/>
      <c r="D198" s="171" t="s">
        <v>432</v>
      </c>
      <c r="F198" s="172" t="s">
        <v>597</v>
      </c>
      <c r="I198" s="90"/>
      <c r="L198" s="31"/>
      <c r="M198" s="173"/>
      <c r="T198" s="49"/>
      <c r="AT198" s="17" t="s">
        <v>432</v>
      </c>
      <c r="AU198" s="17" t="s">
        <v>257</v>
      </c>
    </row>
    <row r="199" spans="2:65" s="1" customFormat="1" ht="33.75" customHeight="1">
      <c r="B199" s="31"/>
      <c r="C199" s="157" t="s">
        <v>589</v>
      </c>
      <c r="D199" s="157" t="s">
        <v>277</v>
      </c>
      <c r="E199" s="158" t="s">
        <v>602</v>
      </c>
      <c r="F199" s="159" t="s">
        <v>603</v>
      </c>
      <c r="G199" s="160" t="s">
        <v>450</v>
      </c>
      <c r="H199" s="161">
        <v>1469.319</v>
      </c>
      <c r="I199" s="162"/>
      <c r="J199" s="163">
        <f>ROUND(I199*H199,2)</f>
        <v>0</v>
      </c>
      <c r="K199" s="159" t="s">
        <v>270</v>
      </c>
      <c r="L199" s="31"/>
      <c r="M199" s="164" t="s">
        <v>19</v>
      </c>
      <c r="N199" s="165" t="s">
        <v>44</v>
      </c>
      <c r="P199" s="142">
        <f>O199*H199</f>
        <v>0</v>
      </c>
      <c r="Q199" s="142">
        <v>0</v>
      </c>
      <c r="R199" s="142">
        <f>Q199*H199</f>
        <v>0</v>
      </c>
      <c r="S199" s="142">
        <v>0</v>
      </c>
      <c r="T199" s="143">
        <f>S199*H199</f>
        <v>0</v>
      </c>
      <c r="AR199" s="17" t="s">
        <v>252</v>
      </c>
      <c r="AT199" s="17" t="s">
        <v>277</v>
      </c>
      <c r="AU199" s="17" t="s">
        <v>257</v>
      </c>
      <c r="AY199" s="17" t="s">
        <v>251</v>
      </c>
      <c r="BE199" s="144">
        <f>IF(N199="základní",J199,0)</f>
        <v>0</v>
      </c>
      <c r="BF199" s="144">
        <f>IF(N199="snížená",J199,0)</f>
        <v>0</v>
      </c>
      <c r="BG199" s="144">
        <f>IF(N199="zákl. přenesená",J199,0)</f>
        <v>0</v>
      </c>
      <c r="BH199" s="144">
        <f>IF(N199="sníž. přenesená",J199,0)</f>
        <v>0</v>
      </c>
      <c r="BI199" s="144">
        <f>IF(N199="nulová",J199,0)</f>
        <v>0</v>
      </c>
      <c r="BJ199" s="17" t="s">
        <v>81</v>
      </c>
      <c r="BK199" s="144">
        <f>ROUND(I199*H199,2)</f>
        <v>0</v>
      </c>
      <c r="BL199" s="17" t="s">
        <v>252</v>
      </c>
      <c r="BM199" s="17" t="s">
        <v>585</v>
      </c>
    </row>
    <row r="200" spans="2:65" s="1" customFormat="1" ht="29.25">
      <c r="B200" s="31"/>
      <c r="D200" s="171" t="s">
        <v>432</v>
      </c>
      <c r="F200" s="172" t="s">
        <v>605</v>
      </c>
      <c r="I200" s="90"/>
      <c r="L200" s="31"/>
      <c r="M200" s="173"/>
      <c r="T200" s="49"/>
      <c r="AT200" s="17" t="s">
        <v>432</v>
      </c>
      <c r="AU200" s="17" t="s">
        <v>257</v>
      </c>
    </row>
    <row r="201" spans="2:65" s="1" customFormat="1" ht="33.75" customHeight="1">
      <c r="B201" s="31"/>
      <c r="C201" s="157" t="s">
        <v>505</v>
      </c>
      <c r="D201" s="157" t="s">
        <v>277</v>
      </c>
      <c r="E201" s="158" t="s">
        <v>607</v>
      </c>
      <c r="F201" s="159" t="s">
        <v>608</v>
      </c>
      <c r="G201" s="160" t="s">
        <v>450</v>
      </c>
      <c r="H201" s="161">
        <v>25.116</v>
      </c>
      <c r="I201" s="162"/>
      <c r="J201" s="163">
        <f>ROUND(I201*H201,2)</f>
        <v>0</v>
      </c>
      <c r="K201" s="159" t="s">
        <v>270</v>
      </c>
      <c r="L201" s="31"/>
      <c r="M201" s="164" t="s">
        <v>19</v>
      </c>
      <c r="N201" s="165" t="s">
        <v>44</v>
      </c>
      <c r="P201" s="142">
        <f>O201*H201</f>
        <v>0</v>
      </c>
      <c r="Q201" s="142">
        <v>0</v>
      </c>
      <c r="R201" s="142">
        <f>Q201*H201</f>
        <v>0</v>
      </c>
      <c r="S201" s="142">
        <v>0</v>
      </c>
      <c r="T201" s="143">
        <f>S201*H201</f>
        <v>0</v>
      </c>
      <c r="AR201" s="17" t="s">
        <v>252</v>
      </c>
      <c r="AT201" s="17" t="s">
        <v>277</v>
      </c>
      <c r="AU201" s="17" t="s">
        <v>257</v>
      </c>
      <c r="AY201" s="17" t="s">
        <v>251</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252</v>
      </c>
      <c r="BM201" s="17" t="s">
        <v>588</v>
      </c>
    </row>
    <row r="202" spans="2:65" s="1" customFormat="1" ht="29.25">
      <c r="B202" s="31"/>
      <c r="D202" s="171" t="s">
        <v>432</v>
      </c>
      <c r="F202" s="172" t="s">
        <v>610</v>
      </c>
      <c r="I202" s="90"/>
      <c r="L202" s="31"/>
      <c r="M202" s="173"/>
      <c r="T202" s="49"/>
      <c r="AT202" s="17" t="s">
        <v>432</v>
      </c>
      <c r="AU202" s="17" t="s">
        <v>257</v>
      </c>
    </row>
    <row r="203" spans="2:65" s="1" customFormat="1" ht="33.75" customHeight="1">
      <c r="B203" s="31"/>
      <c r="C203" s="157" t="s">
        <v>598</v>
      </c>
      <c r="D203" s="157" t="s">
        <v>277</v>
      </c>
      <c r="E203" s="158" t="s">
        <v>620</v>
      </c>
      <c r="F203" s="159" t="s">
        <v>621</v>
      </c>
      <c r="G203" s="160" t="s">
        <v>622</v>
      </c>
      <c r="H203" s="161">
        <v>671</v>
      </c>
      <c r="I203" s="162"/>
      <c r="J203" s="163">
        <f>ROUND(I203*H203,2)</f>
        <v>0</v>
      </c>
      <c r="K203" s="159" t="s">
        <v>270</v>
      </c>
      <c r="L203" s="31"/>
      <c r="M203" s="164" t="s">
        <v>19</v>
      </c>
      <c r="N203" s="165" t="s">
        <v>44</v>
      </c>
      <c r="P203" s="142">
        <f>O203*H203</f>
        <v>0</v>
      </c>
      <c r="Q203" s="142">
        <v>0</v>
      </c>
      <c r="R203" s="142">
        <f>Q203*H203</f>
        <v>0</v>
      </c>
      <c r="S203" s="142">
        <v>0</v>
      </c>
      <c r="T203" s="143">
        <f>S203*H203</f>
        <v>0</v>
      </c>
      <c r="AR203" s="17" t="s">
        <v>252</v>
      </c>
      <c r="AT203" s="17" t="s">
        <v>277</v>
      </c>
      <c r="AU203" s="17" t="s">
        <v>257</v>
      </c>
      <c r="AY203" s="17" t="s">
        <v>251</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252</v>
      </c>
      <c r="BM203" s="17" t="s">
        <v>592</v>
      </c>
    </row>
    <row r="204" spans="2:65" s="1" customFormat="1" ht="29.25">
      <c r="B204" s="31"/>
      <c r="D204" s="171" t="s">
        <v>432</v>
      </c>
      <c r="F204" s="172" t="s">
        <v>624</v>
      </c>
      <c r="I204" s="90"/>
      <c r="L204" s="31"/>
      <c r="M204" s="173"/>
      <c r="T204" s="49"/>
      <c r="AT204" s="17" t="s">
        <v>432</v>
      </c>
      <c r="AU204" s="17" t="s">
        <v>257</v>
      </c>
    </row>
    <row r="205" spans="2:65" s="1" customFormat="1" ht="16.5" customHeight="1">
      <c r="B205" s="31"/>
      <c r="C205" s="132" t="s">
        <v>508</v>
      </c>
      <c r="D205" s="132" t="s">
        <v>246</v>
      </c>
      <c r="E205" s="133" t="s">
        <v>626</v>
      </c>
      <c r="F205" s="134" t="s">
        <v>627</v>
      </c>
      <c r="G205" s="135" t="s">
        <v>265</v>
      </c>
      <c r="H205" s="136">
        <v>671</v>
      </c>
      <c r="I205" s="137"/>
      <c r="J205" s="138">
        <f>ROUND(I205*H205,2)</f>
        <v>0</v>
      </c>
      <c r="K205" s="134" t="s">
        <v>270</v>
      </c>
      <c r="L205" s="139"/>
      <c r="M205" s="140" t="s">
        <v>19</v>
      </c>
      <c r="N205" s="141" t="s">
        <v>44</v>
      </c>
      <c r="P205" s="142">
        <f>O205*H205</f>
        <v>0</v>
      </c>
      <c r="Q205" s="142">
        <v>8.0000000000000007E-5</v>
      </c>
      <c r="R205" s="142">
        <f>Q205*H205</f>
        <v>5.3680000000000005E-2</v>
      </c>
      <c r="S205" s="142">
        <v>0</v>
      </c>
      <c r="T205" s="143">
        <f>S205*H205</f>
        <v>0</v>
      </c>
      <c r="AR205" s="17" t="s">
        <v>250</v>
      </c>
      <c r="AT205" s="17" t="s">
        <v>246</v>
      </c>
      <c r="AU205" s="17" t="s">
        <v>257</v>
      </c>
      <c r="AY205" s="17" t="s">
        <v>251</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252</v>
      </c>
      <c r="BM205" s="17" t="s">
        <v>604</v>
      </c>
    </row>
    <row r="206" spans="2:65" s="1" customFormat="1" ht="22.5" customHeight="1">
      <c r="B206" s="31"/>
      <c r="C206" s="157" t="s">
        <v>606</v>
      </c>
      <c r="D206" s="157" t="s">
        <v>277</v>
      </c>
      <c r="E206" s="158" t="s">
        <v>527</v>
      </c>
      <c r="F206" s="159" t="s">
        <v>528</v>
      </c>
      <c r="G206" s="160" t="s">
        <v>265</v>
      </c>
      <c r="H206" s="161">
        <v>120</v>
      </c>
      <c r="I206" s="162"/>
      <c r="J206" s="163">
        <f>ROUND(I206*H206,2)</f>
        <v>0</v>
      </c>
      <c r="K206" s="159" t="s">
        <v>270</v>
      </c>
      <c r="L206" s="31"/>
      <c r="M206" s="164" t="s">
        <v>19</v>
      </c>
      <c r="N206" s="165" t="s">
        <v>44</v>
      </c>
      <c r="P206" s="142">
        <f>O206*H206</f>
        <v>0</v>
      </c>
      <c r="Q206" s="142">
        <v>0</v>
      </c>
      <c r="R206" s="142">
        <f>Q206*H206</f>
        <v>0</v>
      </c>
      <c r="S206" s="142">
        <v>0</v>
      </c>
      <c r="T206" s="143">
        <f>S206*H206</f>
        <v>0</v>
      </c>
      <c r="AR206" s="17" t="s">
        <v>252</v>
      </c>
      <c r="AT206" s="17" t="s">
        <v>277</v>
      </c>
      <c r="AU206" s="17" t="s">
        <v>257</v>
      </c>
      <c r="AY206" s="17" t="s">
        <v>251</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252</v>
      </c>
      <c r="BM206" s="17" t="s">
        <v>713</v>
      </c>
    </row>
    <row r="207" spans="2:65" s="1" customFormat="1" ht="19.5">
      <c r="B207" s="31"/>
      <c r="D207" s="171" t="s">
        <v>432</v>
      </c>
      <c r="F207" s="172" t="s">
        <v>530</v>
      </c>
      <c r="I207" s="90"/>
      <c r="L207" s="31"/>
      <c r="M207" s="173"/>
      <c r="T207" s="49"/>
      <c r="AT207" s="17" t="s">
        <v>432</v>
      </c>
      <c r="AU207" s="17" t="s">
        <v>257</v>
      </c>
    </row>
    <row r="208" spans="2:65" s="1" customFormat="1" ht="19.5">
      <c r="B208" s="31"/>
      <c r="D208" s="171" t="s">
        <v>454</v>
      </c>
      <c r="F208" s="172" t="s">
        <v>531</v>
      </c>
      <c r="I208" s="90"/>
      <c r="L208" s="31"/>
      <c r="M208" s="173"/>
      <c r="T208" s="49"/>
      <c r="AT208" s="17" t="s">
        <v>454</v>
      </c>
      <c r="AU208" s="17" t="s">
        <v>257</v>
      </c>
    </row>
    <row r="209" spans="2:65" s="1" customFormat="1" ht="45" customHeight="1">
      <c r="B209" s="31"/>
      <c r="C209" s="157" t="s">
        <v>509</v>
      </c>
      <c r="D209" s="157" t="s">
        <v>277</v>
      </c>
      <c r="E209" s="158" t="s">
        <v>557</v>
      </c>
      <c r="F209" s="159" t="s">
        <v>558</v>
      </c>
      <c r="G209" s="160" t="s">
        <v>553</v>
      </c>
      <c r="H209" s="161">
        <v>40</v>
      </c>
      <c r="I209" s="162"/>
      <c r="J209" s="163">
        <f>ROUND(I209*H209,2)</f>
        <v>0</v>
      </c>
      <c r="K209" s="159" t="s">
        <v>270</v>
      </c>
      <c r="L209" s="31"/>
      <c r="M209" s="164" t="s">
        <v>19</v>
      </c>
      <c r="N209" s="165" t="s">
        <v>44</v>
      </c>
      <c r="P209" s="142">
        <f>O209*H209</f>
        <v>0</v>
      </c>
      <c r="Q209" s="142">
        <v>0</v>
      </c>
      <c r="R209" s="142">
        <f>Q209*H209</f>
        <v>0</v>
      </c>
      <c r="S209" s="142">
        <v>0</v>
      </c>
      <c r="T209" s="143">
        <f>S209*H209</f>
        <v>0</v>
      </c>
      <c r="AR209" s="17" t="s">
        <v>252</v>
      </c>
      <c r="AT209" s="17" t="s">
        <v>277</v>
      </c>
      <c r="AU209" s="17" t="s">
        <v>257</v>
      </c>
      <c r="AY209" s="17" t="s">
        <v>251</v>
      </c>
      <c r="BE209" s="144">
        <f>IF(N209="základní",J209,0)</f>
        <v>0</v>
      </c>
      <c r="BF209" s="144">
        <f>IF(N209="snížená",J209,0)</f>
        <v>0</v>
      </c>
      <c r="BG209" s="144">
        <f>IF(N209="zákl. přenesená",J209,0)</f>
        <v>0</v>
      </c>
      <c r="BH209" s="144">
        <f>IF(N209="sníž. přenesená",J209,0)</f>
        <v>0</v>
      </c>
      <c r="BI209" s="144">
        <f>IF(N209="nulová",J209,0)</f>
        <v>0</v>
      </c>
      <c r="BJ209" s="17" t="s">
        <v>81</v>
      </c>
      <c r="BK209" s="144">
        <f>ROUND(I209*H209,2)</f>
        <v>0</v>
      </c>
      <c r="BL209" s="17" t="s">
        <v>252</v>
      </c>
      <c r="BM209" s="17" t="s">
        <v>714</v>
      </c>
    </row>
    <row r="210" spans="2:65" s="1" customFormat="1" ht="39">
      <c r="B210" s="31"/>
      <c r="D210" s="171" t="s">
        <v>432</v>
      </c>
      <c r="F210" s="172" t="s">
        <v>560</v>
      </c>
      <c r="I210" s="90"/>
      <c r="L210" s="31"/>
      <c r="M210" s="173"/>
      <c r="T210" s="49"/>
      <c r="AT210" s="17" t="s">
        <v>432</v>
      </c>
      <c r="AU210" s="17" t="s">
        <v>257</v>
      </c>
    </row>
    <row r="211" spans="2:65" s="1" customFormat="1" ht="33.75" customHeight="1">
      <c r="B211" s="31"/>
      <c r="C211" s="157" t="s">
        <v>615</v>
      </c>
      <c r="D211" s="157" t="s">
        <v>277</v>
      </c>
      <c r="E211" s="158" t="s">
        <v>561</v>
      </c>
      <c r="F211" s="159" t="s">
        <v>562</v>
      </c>
      <c r="G211" s="160" t="s">
        <v>249</v>
      </c>
      <c r="H211" s="161">
        <v>11940.04</v>
      </c>
      <c r="I211" s="162"/>
      <c r="J211" s="163">
        <f>ROUND(I211*H211,2)</f>
        <v>0</v>
      </c>
      <c r="K211" s="159" t="s">
        <v>270</v>
      </c>
      <c r="L211" s="31"/>
      <c r="M211" s="164" t="s">
        <v>19</v>
      </c>
      <c r="N211" s="165" t="s">
        <v>44</v>
      </c>
      <c r="P211" s="142">
        <f>O211*H211</f>
        <v>0</v>
      </c>
      <c r="Q211" s="142">
        <v>0</v>
      </c>
      <c r="R211" s="142">
        <f>Q211*H211</f>
        <v>0</v>
      </c>
      <c r="S211" s="142">
        <v>0</v>
      </c>
      <c r="T211" s="143">
        <f>S211*H211</f>
        <v>0</v>
      </c>
      <c r="AR211" s="17" t="s">
        <v>252</v>
      </c>
      <c r="AT211" s="17" t="s">
        <v>277</v>
      </c>
      <c r="AU211" s="17" t="s">
        <v>257</v>
      </c>
      <c r="AY211" s="17" t="s">
        <v>251</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252</v>
      </c>
      <c r="BM211" s="17" t="s">
        <v>715</v>
      </c>
    </row>
    <row r="212" spans="2:65" s="1" customFormat="1" ht="39">
      <c r="B212" s="31"/>
      <c r="D212" s="171" t="s">
        <v>432</v>
      </c>
      <c r="F212" s="172" t="s">
        <v>564</v>
      </c>
      <c r="I212" s="90"/>
      <c r="L212" s="31"/>
      <c r="M212" s="173"/>
      <c r="T212" s="49"/>
      <c r="AT212" s="17" t="s">
        <v>432</v>
      </c>
      <c r="AU212" s="17" t="s">
        <v>257</v>
      </c>
    </row>
    <row r="213" spans="2:65" s="1" customFormat="1" ht="19.5">
      <c r="B213" s="31"/>
      <c r="D213" s="171" t="s">
        <v>454</v>
      </c>
      <c r="F213" s="172" t="s">
        <v>504</v>
      </c>
      <c r="I213" s="90"/>
      <c r="L213" s="31"/>
      <c r="M213" s="173"/>
      <c r="T213" s="49"/>
      <c r="AT213" s="17" t="s">
        <v>454</v>
      </c>
      <c r="AU213" s="17" t="s">
        <v>257</v>
      </c>
    </row>
    <row r="214" spans="2:65" s="1" customFormat="1" ht="33.75" customHeight="1">
      <c r="B214" s="31"/>
      <c r="C214" s="157" t="s">
        <v>512</v>
      </c>
      <c r="D214" s="157" t="s">
        <v>277</v>
      </c>
      <c r="E214" s="158" t="s">
        <v>566</v>
      </c>
      <c r="F214" s="159" t="s">
        <v>567</v>
      </c>
      <c r="G214" s="160" t="s">
        <v>249</v>
      </c>
      <c r="H214" s="161">
        <v>11940.04</v>
      </c>
      <c r="I214" s="162"/>
      <c r="J214" s="163">
        <f>ROUND(I214*H214,2)</f>
        <v>0</v>
      </c>
      <c r="K214" s="159" t="s">
        <v>270</v>
      </c>
      <c r="L214" s="31"/>
      <c r="M214" s="164" t="s">
        <v>19</v>
      </c>
      <c r="N214" s="165" t="s">
        <v>44</v>
      </c>
      <c r="P214" s="142">
        <f>O214*H214</f>
        <v>0</v>
      </c>
      <c r="Q214" s="142">
        <v>0</v>
      </c>
      <c r="R214" s="142">
        <f>Q214*H214</f>
        <v>0</v>
      </c>
      <c r="S214" s="142">
        <v>0</v>
      </c>
      <c r="T214" s="143">
        <f>S214*H214</f>
        <v>0</v>
      </c>
      <c r="AR214" s="17" t="s">
        <v>252</v>
      </c>
      <c r="AT214" s="17" t="s">
        <v>277</v>
      </c>
      <c r="AU214" s="17" t="s">
        <v>257</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716</v>
      </c>
    </row>
    <row r="215" spans="2:65" s="1" customFormat="1" ht="39">
      <c r="B215" s="31"/>
      <c r="D215" s="171" t="s">
        <v>432</v>
      </c>
      <c r="F215" s="172" t="s">
        <v>564</v>
      </c>
      <c r="I215" s="90"/>
      <c r="L215" s="31"/>
      <c r="M215" s="173"/>
      <c r="T215" s="49"/>
      <c r="AT215" s="17" t="s">
        <v>432</v>
      </c>
      <c r="AU215" s="17" t="s">
        <v>257</v>
      </c>
    </row>
    <row r="216" spans="2:65" s="1" customFormat="1" ht="19.5">
      <c r="B216" s="31"/>
      <c r="D216" s="171" t="s">
        <v>454</v>
      </c>
      <c r="F216" s="172" t="s">
        <v>504</v>
      </c>
      <c r="I216" s="90"/>
      <c r="L216" s="31"/>
      <c r="M216" s="173"/>
      <c r="T216" s="49"/>
      <c r="AT216" s="17" t="s">
        <v>454</v>
      </c>
      <c r="AU216" s="17" t="s">
        <v>257</v>
      </c>
    </row>
    <row r="217" spans="2:65" s="11" customFormat="1" ht="20.85" customHeight="1">
      <c r="B217" s="145"/>
      <c r="D217" s="146" t="s">
        <v>72</v>
      </c>
      <c r="E217" s="155" t="s">
        <v>291</v>
      </c>
      <c r="F217" s="155" t="s">
        <v>287</v>
      </c>
      <c r="I217" s="148"/>
      <c r="J217" s="156">
        <f>BK217</f>
        <v>0</v>
      </c>
      <c r="L217" s="145"/>
      <c r="M217" s="150"/>
      <c r="P217" s="151">
        <f>SUM(P218:P269)</f>
        <v>0</v>
      </c>
      <c r="R217" s="151">
        <f>SUM(R218:R269)</f>
        <v>0</v>
      </c>
      <c r="T217" s="152">
        <f>SUM(T218:T269)</f>
        <v>0</v>
      </c>
      <c r="AR217" s="146" t="s">
        <v>81</v>
      </c>
      <c r="AT217" s="153" t="s">
        <v>72</v>
      </c>
      <c r="AU217" s="153" t="s">
        <v>83</v>
      </c>
      <c r="AY217" s="146" t="s">
        <v>251</v>
      </c>
      <c r="BK217" s="154">
        <f>SUM(BK218:BK269)</f>
        <v>0</v>
      </c>
    </row>
    <row r="218" spans="2:65" s="1" customFormat="1" ht="78.75" customHeight="1">
      <c r="B218" s="31"/>
      <c r="C218" s="157" t="s">
        <v>625</v>
      </c>
      <c r="D218" s="157" t="s">
        <v>277</v>
      </c>
      <c r="E218" s="158" t="s">
        <v>635</v>
      </c>
      <c r="F218" s="159" t="s">
        <v>636</v>
      </c>
      <c r="G218" s="160" t="s">
        <v>265</v>
      </c>
      <c r="H218" s="161">
        <v>3</v>
      </c>
      <c r="I218" s="162"/>
      <c r="J218" s="163">
        <f>ROUND(I218*H218,2)</f>
        <v>0</v>
      </c>
      <c r="K218" s="159" t="s">
        <v>270</v>
      </c>
      <c r="L218" s="31"/>
      <c r="M218" s="164" t="s">
        <v>19</v>
      </c>
      <c r="N218" s="165" t="s">
        <v>44</v>
      </c>
      <c r="P218" s="142">
        <f>O218*H218</f>
        <v>0</v>
      </c>
      <c r="Q218" s="142">
        <v>0</v>
      </c>
      <c r="R218" s="142">
        <f>Q218*H218</f>
        <v>0</v>
      </c>
      <c r="S218" s="142">
        <v>0</v>
      </c>
      <c r="T218" s="143">
        <f>S218*H218</f>
        <v>0</v>
      </c>
      <c r="AR218" s="17" t="s">
        <v>261</v>
      </c>
      <c r="AT218" s="17" t="s">
        <v>277</v>
      </c>
      <c r="AU218" s="17" t="s">
        <v>257</v>
      </c>
      <c r="AY218" s="17" t="s">
        <v>251</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261</v>
      </c>
      <c r="BM218" s="17" t="s">
        <v>717</v>
      </c>
    </row>
    <row r="219" spans="2:65" s="1" customFormat="1" ht="58.5">
      <c r="B219" s="31"/>
      <c r="D219" s="171" t="s">
        <v>432</v>
      </c>
      <c r="F219" s="172" t="s">
        <v>638</v>
      </c>
      <c r="I219" s="90"/>
      <c r="L219" s="31"/>
      <c r="M219" s="173"/>
      <c r="T219" s="49"/>
      <c r="AT219" s="17" t="s">
        <v>432</v>
      </c>
      <c r="AU219" s="17" t="s">
        <v>257</v>
      </c>
    </row>
    <row r="220" spans="2:65" s="13" customFormat="1">
      <c r="B220" s="182"/>
      <c r="D220" s="171" t="s">
        <v>639</v>
      </c>
      <c r="E220" s="183" t="s">
        <v>19</v>
      </c>
      <c r="F220" s="184" t="s">
        <v>718</v>
      </c>
      <c r="H220" s="185">
        <v>3</v>
      </c>
      <c r="I220" s="186"/>
      <c r="L220" s="182"/>
      <c r="M220" s="187"/>
      <c r="T220" s="188"/>
      <c r="AT220" s="183" t="s">
        <v>639</v>
      </c>
      <c r="AU220" s="183" t="s">
        <v>257</v>
      </c>
      <c r="AV220" s="13" t="s">
        <v>83</v>
      </c>
      <c r="AW220" s="13" t="s">
        <v>36</v>
      </c>
      <c r="AX220" s="13" t="s">
        <v>81</v>
      </c>
      <c r="AY220" s="183" t="s">
        <v>251</v>
      </c>
    </row>
    <row r="221" spans="2:65" s="1" customFormat="1" ht="78.75" customHeight="1">
      <c r="B221" s="31"/>
      <c r="C221" s="157" t="s">
        <v>515</v>
      </c>
      <c r="D221" s="157" t="s">
        <v>277</v>
      </c>
      <c r="E221" s="158" t="s">
        <v>642</v>
      </c>
      <c r="F221" s="159" t="s">
        <v>643</v>
      </c>
      <c r="G221" s="160" t="s">
        <v>450</v>
      </c>
      <c r="H221" s="161">
        <v>13103.495999999999</v>
      </c>
      <c r="I221" s="162"/>
      <c r="J221" s="163">
        <f>ROUND(I221*H221,2)</f>
        <v>0</v>
      </c>
      <c r="K221" s="159" t="s">
        <v>270</v>
      </c>
      <c r="L221" s="31"/>
      <c r="M221" s="164" t="s">
        <v>19</v>
      </c>
      <c r="N221" s="165" t="s">
        <v>44</v>
      </c>
      <c r="P221" s="142">
        <f>O221*H221</f>
        <v>0</v>
      </c>
      <c r="Q221" s="142">
        <v>0</v>
      </c>
      <c r="R221" s="142">
        <f>Q221*H221</f>
        <v>0</v>
      </c>
      <c r="S221" s="142">
        <v>0</v>
      </c>
      <c r="T221" s="143">
        <f>S221*H221</f>
        <v>0</v>
      </c>
      <c r="AR221" s="17" t="s">
        <v>252</v>
      </c>
      <c r="AT221" s="17" t="s">
        <v>277</v>
      </c>
      <c r="AU221" s="17" t="s">
        <v>257</v>
      </c>
      <c r="AY221" s="17" t="s">
        <v>251</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252</v>
      </c>
      <c r="BM221" s="17" t="s">
        <v>609</v>
      </c>
    </row>
    <row r="222" spans="2:65" s="1" customFormat="1" ht="58.5">
      <c r="B222" s="31"/>
      <c r="D222" s="171" t="s">
        <v>432</v>
      </c>
      <c r="F222" s="172" t="s">
        <v>638</v>
      </c>
      <c r="I222" s="90"/>
      <c r="L222" s="31"/>
      <c r="M222" s="173"/>
      <c r="T222" s="49"/>
      <c r="AT222" s="17" t="s">
        <v>432</v>
      </c>
      <c r="AU222" s="17" t="s">
        <v>257</v>
      </c>
    </row>
    <row r="223" spans="2:65" s="1" customFormat="1" ht="19.5">
      <c r="B223" s="31"/>
      <c r="D223" s="171" t="s">
        <v>454</v>
      </c>
      <c r="F223" s="172" t="s">
        <v>645</v>
      </c>
      <c r="I223" s="90"/>
      <c r="L223" s="31"/>
      <c r="M223" s="173"/>
      <c r="T223" s="49"/>
      <c r="AT223" s="17" t="s">
        <v>454</v>
      </c>
      <c r="AU223" s="17" t="s">
        <v>257</v>
      </c>
    </row>
    <row r="224" spans="2:65" s="13" customFormat="1">
      <c r="B224" s="182"/>
      <c r="D224" s="171" t="s">
        <v>639</v>
      </c>
      <c r="E224" s="183" t="s">
        <v>19</v>
      </c>
      <c r="F224" s="184" t="s">
        <v>719</v>
      </c>
      <c r="H224" s="185">
        <v>13103.495999999999</v>
      </c>
      <c r="I224" s="186"/>
      <c r="L224" s="182"/>
      <c r="M224" s="187"/>
      <c r="T224" s="188"/>
      <c r="AT224" s="183" t="s">
        <v>639</v>
      </c>
      <c r="AU224" s="183" t="s">
        <v>257</v>
      </c>
      <c r="AV224" s="13" t="s">
        <v>83</v>
      </c>
      <c r="AW224" s="13" t="s">
        <v>36</v>
      </c>
      <c r="AX224" s="13" t="s">
        <v>81</v>
      </c>
      <c r="AY224" s="183" t="s">
        <v>251</v>
      </c>
    </row>
    <row r="225" spans="2:65" s="1" customFormat="1" ht="78.75" customHeight="1">
      <c r="B225" s="31"/>
      <c r="C225" s="157" t="s">
        <v>630</v>
      </c>
      <c r="D225" s="157" t="s">
        <v>277</v>
      </c>
      <c r="E225" s="158" t="s">
        <v>647</v>
      </c>
      <c r="F225" s="159" t="s">
        <v>648</v>
      </c>
      <c r="G225" s="160" t="s">
        <v>450</v>
      </c>
      <c r="H225" s="161">
        <v>28124.308000000001</v>
      </c>
      <c r="I225" s="162"/>
      <c r="J225" s="163">
        <f>ROUND(I225*H225,2)</f>
        <v>0</v>
      </c>
      <c r="K225" s="159" t="s">
        <v>270</v>
      </c>
      <c r="L225" s="31"/>
      <c r="M225" s="164" t="s">
        <v>19</v>
      </c>
      <c r="N225" s="165" t="s">
        <v>44</v>
      </c>
      <c r="P225" s="142">
        <f>O225*H225</f>
        <v>0</v>
      </c>
      <c r="Q225" s="142">
        <v>0</v>
      </c>
      <c r="R225" s="142">
        <f>Q225*H225</f>
        <v>0</v>
      </c>
      <c r="S225" s="142">
        <v>0</v>
      </c>
      <c r="T225" s="143">
        <f>S225*H225</f>
        <v>0</v>
      </c>
      <c r="AR225" s="17" t="s">
        <v>252</v>
      </c>
      <c r="AT225" s="17" t="s">
        <v>277</v>
      </c>
      <c r="AU225" s="17" t="s">
        <v>257</v>
      </c>
      <c r="AY225" s="17" t="s">
        <v>251</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252</v>
      </c>
      <c r="BM225" s="17" t="s">
        <v>613</v>
      </c>
    </row>
    <row r="226" spans="2:65" s="1" customFormat="1" ht="58.5">
      <c r="B226" s="31"/>
      <c r="D226" s="171" t="s">
        <v>432</v>
      </c>
      <c r="F226" s="172" t="s">
        <v>638</v>
      </c>
      <c r="I226" s="90"/>
      <c r="L226" s="31"/>
      <c r="M226" s="173"/>
      <c r="T226" s="49"/>
      <c r="AT226" s="17" t="s">
        <v>432</v>
      </c>
      <c r="AU226" s="17" t="s">
        <v>257</v>
      </c>
    </row>
    <row r="227" spans="2:65" s="1" customFormat="1" ht="19.5">
      <c r="B227" s="31"/>
      <c r="D227" s="171" t="s">
        <v>454</v>
      </c>
      <c r="F227" s="172" t="s">
        <v>645</v>
      </c>
      <c r="I227" s="90"/>
      <c r="L227" s="31"/>
      <c r="M227" s="173"/>
      <c r="T227" s="49"/>
      <c r="AT227" s="17" t="s">
        <v>454</v>
      </c>
      <c r="AU227" s="17" t="s">
        <v>257</v>
      </c>
    </row>
    <row r="228" spans="2:65" s="13" customFormat="1">
      <c r="B228" s="182"/>
      <c r="D228" s="171" t="s">
        <v>639</v>
      </c>
      <c r="E228" s="183" t="s">
        <v>19</v>
      </c>
      <c r="F228" s="184" t="s">
        <v>720</v>
      </c>
      <c r="H228" s="185">
        <v>28124.308000000001</v>
      </c>
      <c r="I228" s="186"/>
      <c r="L228" s="182"/>
      <c r="M228" s="187"/>
      <c r="T228" s="188"/>
      <c r="AT228" s="183" t="s">
        <v>639</v>
      </c>
      <c r="AU228" s="183" t="s">
        <v>257</v>
      </c>
      <c r="AV228" s="13" t="s">
        <v>83</v>
      </c>
      <c r="AW228" s="13" t="s">
        <v>36</v>
      </c>
      <c r="AX228" s="13" t="s">
        <v>81</v>
      </c>
      <c r="AY228" s="183" t="s">
        <v>251</v>
      </c>
    </row>
    <row r="229" spans="2:65" s="1" customFormat="1" ht="78.75" customHeight="1">
      <c r="B229" s="31"/>
      <c r="C229" s="157" t="s">
        <v>280</v>
      </c>
      <c r="D229" s="157" t="s">
        <v>277</v>
      </c>
      <c r="E229" s="158" t="s">
        <v>647</v>
      </c>
      <c r="F229" s="159" t="s">
        <v>648</v>
      </c>
      <c r="G229" s="160" t="s">
        <v>450</v>
      </c>
      <c r="H229" s="161">
        <v>17087.062999999998</v>
      </c>
      <c r="I229" s="162"/>
      <c r="J229" s="163">
        <f>ROUND(I229*H229,2)</f>
        <v>0</v>
      </c>
      <c r="K229" s="159" t="s">
        <v>270</v>
      </c>
      <c r="L229" s="31"/>
      <c r="M229" s="164" t="s">
        <v>19</v>
      </c>
      <c r="N229" s="165" t="s">
        <v>44</v>
      </c>
      <c r="P229" s="142">
        <f>O229*H229</f>
        <v>0</v>
      </c>
      <c r="Q229" s="142">
        <v>0</v>
      </c>
      <c r="R229" s="142">
        <f>Q229*H229</f>
        <v>0</v>
      </c>
      <c r="S229" s="142">
        <v>0</v>
      </c>
      <c r="T229" s="143">
        <f>S229*H229</f>
        <v>0</v>
      </c>
      <c r="AR229" s="17" t="s">
        <v>252</v>
      </c>
      <c r="AT229" s="17" t="s">
        <v>277</v>
      </c>
      <c r="AU229" s="17" t="s">
        <v>257</v>
      </c>
      <c r="AY229" s="17" t="s">
        <v>251</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252</v>
      </c>
      <c r="BM229" s="17" t="s">
        <v>618</v>
      </c>
    </row>
    <row r="230" spans="2:65" s="1" customFormat="1" ht="58.5">
      <c r="B230" s="31"/>
      <c r="D230" s="171" t="s">
        <v>432</v>
      </c>
      <c r="F230" s="172" t="s">
        <v>638</v>
      </c>
      <c r="I230" s="90"/>
      <c r="L230" s="31"/>
      <c r="M230" s="173"/>
      <c r="T230" s="49"/>
      <c r="AT230" s="17" t="s">
        <v>432</v>
      </c>
      <c r="AU230" s="17" t="s">
        <v>257</v>
      </c>
    </row>
    <row r="231" spans="2:65" s="1" customFormat="1" ht="19.5">
      <c r="B231" s="31"/>
      <c r="D231" s="171" t="s">
        <v>454</v>
      </c>
      <c r="F231" s="172" t="s">
        <v>645</v>
      </c>
      <c r="I231" s="90"/>
      <c r="L231" s="31"/>
      <c r="M231" s="173"/>
      <c r="T231" s="49"/>
      <c r="AT231" s="17" t="s">
        <v>454</v>
      </c>
      <c r="AU231" s="17" t="s">
        <v>257</v>
      </c>
    </row>
    <row r="232" spans="2:65" s="13" customFormat="1">
      <c r="B232" s="182"/>
      <c r="D232" s="171" t="s">
        <v>639</v>
      </c>
      <c r="E232" s="183" t="s">
        <v>19</v>
      </c>
      <c r="F232" s="184" t="s">
        <v>721</v>
      </c>
      <c r="H232" s="185">
        <v>17087.062999999998</v>
      </c>
      <c r="I232" s="186"/>
      <c r="L232" s="182"/>
      <c r="M232" s="187"/>
      <c r="T232" s="188"/>
      <c r="AT232" s="183" t="s">
        <v>639</v>
      </c>
      <c r="AU232" s="183" t="s">
        <v>257</v>
      </c>
      <c r="AV232" s="13" t="s">
        <v>83</v>
      </c>
      <c r="AW232" s="13" t="s">
        <v>36</v>
      </c>
      <c r="AX232" s="13" t="s">
        <v>81</v>
      </c>
      <c r="AY232" s="183" t="s">
        <v>251</v>
      </c>
    </row>
    <row r="233" spans="2:65" s="1" customFormat="1" ht="78.75" customHeight="1">
      <c r="B233" s="31"/>
      <c r="C233" s="157" t="s">
        <v>633</v>
      </c>
      <c r="D233" s="157" t="s">
        <v>277</v>
      </c>
      <c r="E233" s="158" t="s">
        <v>654</v>
      </c>
      <c r="F233" s="159" t="s">
        <v>655</v>
      </c>
      <c r="G233" s="160" t="s">
        <v>450</v>
      </c>
      <c r="H233" s="161">
        <v>1478.809</v>
      </c>
      <c r="I233" s="162"/>
      <c r="J233" s="163">
        <f>ROUND(I233*H233,2)</f>
        <v>0</v>
      </c>
      <c r="K233" s="159" t="s">
        <v>270</v>
      </c>
      <c r="L233" s="31"/>
      <c r="M233" s="164" t="s">
        <v>19</v>
      </c>
      <c r="N233" s="165" t="s">
        <v>44</v>
      </c>
      <c r="P233" s="142">
        <f>O233*H233</f>
        <v>0</v>
      </c>
      <c r="Q233" s="142">
        <v>0</v>
      </c>
      <c r="R233" s="142">
        <f>Q233*H233</f>
        <v>0</v>
      </c>
      <c r="S233" s="142">
        <v>0</v>
      </c>
      <c r="T233" s="143">
        <f>S233*H233</f>
        <v>0</v>
      </c>
      <c r="AR233" s="17" t="s">
        <v>252</v>
      </c>
      <c r="AT233" s="17" t="s">
        <v>277</v>
      </c>
      <c r="AU233" s="17" t="s">
        <v>257</v>
      </c>
      <c r="AY233" s="17" t="s">
        <v>251</v>
      </c>
      <c r="BE233" s="144">
        <f>IF(N233="základní",J233,0)</f>
        <v>0</v>
      </c>
      <c r="BF233" s="144">
        <f>IF(N233="snížená",J233,0)</f>
        <v>0</v>
      </c>
      <c r="BG233" s="144">
        <f>IF(N233="zákl. přenesená",J233,0)</f>
        <v>0</v>
      </c>
      <c r="BH233" s="144">
        <f>IF(N233="sníž. přenesená",J233,0)</f>
        <v>0</v>
      </c>
      <c r="BI233" s="144">
        <f>IF(N233="nulová",J233,0)</f>
        <v>0</v>
      </c>
      <c r="BJ233" s="17" t="s">
        <v>81</v>
      </c>
      <c r="BK233" s="144">
        <f>ROUND(I233*H233,2)</f>
        <v>0</v>
      </c>
      <c r="BL233" s="17" t="s">
        <v>252</v>
      </c>
      <c r="BM233" s="17" t="s">
        <v>623</v>
      </c>
    </row>
    <row r="234" spans="2:65" s="1" customFormat="1" ht="58.5">
      <c r="B234" s="31"/>
      <c r="D234" s="171" t="s">
        <v>432</v>
      </c>
      <c r="F234" s="172" t="s">
        <v>638</v>
      </c>
      <c r="I234" s="90"/>
      <c r="L234" s="31"/>
      <c r="M234" s="173"/>
      <c r="T234" s="49"/>
      <c r="AT234" s="17" t="s">
        <v>432</v>
      </c>
      <c r="AU234" s="17" t="s">
        <v>257</v>
      </c>
    </row>
    <row r="235" spans="2:65" s="1" customFormat="1" ht="19.5">
      <c r="B235" s="31"/>
      <c r="D235" s="171" t="s">
        <v>454</v>
      </c>
      <c r="F235" s="172" t="s">
        <v>645</v>
      </c>
      <c r="I235" s="90"/>
      <c r="L235" s="31"/>
      <c r="M235" s="173"/>
      <c r="T235" s="49"/>
      <c r="AT235" s="17" t="s">
        <v>454</v>
      </c>
      <c r="AU235" s="17" t="s">
        <v>257</v>
      </c>
    </row>
    <row r="236" spans="2:65" s="12" customFormat="1">
      <c r="B236" s="176"/>
      <c r="D236" s="171" t="s">
        <v>639</v>
      </c>
      <c r="E236" s="177" t="s">
        <v>19</v>
      </c>
      <c r="F236" s="178" t="s">
        <v>722</v>
      </c>
      <c r="H236" s="177" t="s">
        <v>19</v>
      </c>
      <c r="I236" s="179"/>
      <c r="L236" s="176"/>
      <c r="M236" s="180"/>
      <c r="T236" s="181"/>
      <c r="AT236" s="177" t="s">
        <v>639</v>
      </c>
      <c r="AU236" s="177" t="s">
        <v>257</v>
      </c>
      <c r="AV236" s="12" t="s">
        <v>81</v>
      </c>
      <c r="AW236" s="12" t="s">
        <v>36</v>
      </c>
      <c r="AX236" s="12" t="s">
        <v>73</v>
      </c>
      <c r="AY236" s="177" t="s">
        <v>251</v>
      </c>
    </row>
    <row r="237" spans="2:65" s="13" customFormat="1">
      <c r="B237" s="182"/>
      <c r="D237" s="171" t="s">
        <v>639</v>
      </c>
      <c r="E237" s="183" t="s">
        <v>19</v>
      </c>
      <c r="F237" s="184" t="s">
        <v>723</v>
      </c>
      <c r="H237" s="185">
        <v>1478.809</v>
      </c>
      <c r="I237" s="186"/>
      <c r="L237" s="182"/>
      <c r="M237" s="187"/>
      <c r="T237" s="188"/>
      <c r="AT237" s="183" t="s">
        <v>639</v>
      </c>
      <c r="AU237" s="183" t="s">
        <v>257</v>
      </c>
      <c r="AV237" s="13" t="s">
        <v>83</v>
      </c>
      <c r="AW237" s="13" t="s">
        <v>36</v>
      </c>
      <c r="AX237" s="13" t="s">
        <v>81</v>
      </c>
      <c r="AY237" s="183" t="s">
        <v>251</v>
      </c>
    </row>
    <row r="238" spans="2:65" s="1" customFormat="1" ht="78.75" customHeight="1">
      <c r="B238" s="31"/>
      <c r="C238" s="157" t="s">
        <v>520</v>
      </c>
      <c r="D238" s="157" t="s">
        <v>277</v>
      </c>
      <c r="E238" s="158" t="s">
        <v>660</v>
      </c>
      <c r="F238" s="159" t="s">
        <v>661</v>
      </c>
      <c r="G238" s="160" t="s">
        <v>450</v>
      </c>
      <c r="H238" s="161">
        <v>2.8570000000000002</v>
      </c>
      <c r="I238" s="162"/>
      <c r="J238" s="163">
        <f>ROUND(I238*H238,2)</f>
        <v>0</v>
      </c>
      <c r="K238" s="159" t="s">
        <v>270</v>
      </c>
      <c r="L238" s="31"/>
      <c r="M238" s="164" t="s">
        <v>19</v>
      </c>
      <c r="N238" s="165" t="s">
        <v>44</v>
      </c>
      <c r="P238" s="142">
        <f>O238*H238</f>
        <v>0</v>
      </c>
      <c r="Q238" s="142">
        <v>0</v>
      </c>
      <c r="R238" s="142">
        <f>Q238*H238</f>
        <v>0</v>
      </c>
      <c r="S238" s="142">
        <v>0</v>
      </c>
      <c r="T238" s="143">
        <f>S238*H238</f>
        <v>0</v>
      </c>
      <c r="AR238" s="17" t="s">
        <v>252</v>
      </c>
      <c r="AT238" s="17" t="s">
        <v>277</v>
      </c>
      <c r="AU238" s="17" t="s">
        <v>257</v>
      </c>
      <c r="AY238" s="17" t="s">
        <v>251</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252</v>
      </c>
      <c r="BM238" s="17" t="s">
        <v>628</v>
      </c>
    </row>
    <row r="239" spans="2:65" s="1" customFormat="1" ht="58.5">
      <c r="B239" s="31"/>
      <c r="D239" s="171" t="s">
        <v>432</v>
      </c>
      <c r="F239" s="172" t="s">
        <v>638</v>
      </c>
      <c r="I239" s="90"/>
      <c r="L239" s="31"/>
      <c r="M239" s="173"/>
      <c r="T239" s="49"/>
      <c r="AT239" s="17" t="s">
        <v>432</v>
      </c>
      <c r="AU239" s="17" t="s">
        <v>257</v>
      </c>
    </row>
    <row r="240" spans="2:65" s="1" customFormat="1" ht="19.5">
      <c r="B240" s="31"/>
      <c r="D240" s="171" t="s">
        <v>454</v>
      </c>
      <c r="F240" s="172" t="s">
        <v>645</v>
      </c>
      <c r="I240" s="90"/>
      <c r="L240" s="31"/>
      <c r="M240" s="173"/>
      <c r="T240" s="49"/>
      <c r="AT240" s="17" t="s">
        <v>454</v>
      </c>
      <c r="AU240" s="17" t="s">
        <v>257</v>
      </c>
    </row>
    <row r="241" spans="2:65" s="13" customFormat="1">
      <c r="B241" s="182"/>
      <c r="D241" s="171" t="s">
        <v>639</v>
      </c>
      <c r="E241" s="183" t="s">
        <v>19</v>
      </c>
      <c r="F241" s="184" t="s">
        <v>724</v>
      </c>
      <c r="H241" s="185">
        <v>2.8570000000000002</v>
      </c>
      <c r="I241" s="186"/>
      <c r="L241" s="182"/>
      <c r="M241" s="187"/>
      <c r="T241" s="188"/>
      <c r="AT241" s="183" t="s">
        <v>639</v>
      </c>
      <c r="AU241" s="183" t="s">
        <v>257</v>
      </c>
      <c r="AV241" s="13" t="s">
        <v>83</v>
      </c>
      <c r="AW241" s="13" t="s">
        <v>36</v>
      </c>
      <c r="AX241" s="13" t="s">
        <v>81</v>
      </c>
      <c r="AY241" s="183" t="s">
        <v>251</v>
      </c>
    </row>
    <row r="242" spans="2:65" s="1" customFormat="1" ht="33.75" customHeight="1">
      <c r="B242" s="31"/>
      <c r="C242" s="157" t="s">
        <v>641</v>
      </c>
      <c r="D242" s="157" t="s">
        <v>277</v>
      </c>
      <c r="E242" s="158" t="s">
        <v>664</v>
      </c>
      <c r="F242" s="159" t="s">
        <v>665</v>
      </c>
      <c r="G242" s="160" t="s">
        <v>450</v>
      </c>
      <c r="H242" s="161">
        <v>11095.588</v>
      </c>
      <c r="I242" s="162"/>
      <c r="J242" s="163">
        <f>ROUND(I242*H242,2)</f>
        <v>0</v>
      </c>
      <c r="K242" s="159" t="s">
        <v>270</v>
      </c>
      <c r="L242" s="31"/>
      <c r="M242" s="164" t="s">
        <v>19</v>
      </c>
      <c r="N242" s="165" t="s">
        <v>44</v>
      </c>
      <c r="P242" s="142">
        <f>O242*H242</f>
        <v>0</v>
      </c>
      <c r="Q242" s="142">
        <v>0</v>
      </c>
      <c r="R242" s="142">
        <f>Q242*H242</f>
        <v>0</v>
      </c>
      <c r="S242" s="142">
        <v>0</v>
      </c>
      <c r="T242" s="143">
        <f>S242*H242</f>
        <v>0</v>
      </c>
      <c r="AR242" s="17" t="s">
        <v>252</v>
      </c>
      <c r="AT242" s="17" t="s">
        <v>277</v>
      </c>
      <c r="AU242" s="17" t="s">
        <v>257</v>
      </c>
      <c r="AY242" s="17" t="s">
        <v>251</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252</v>
      </c>
      <c r="BM242" s="17" t="s">
        <v>652</v>
      </c>
    </row>
    <row r="243" spans="2:65" s="1" customFormat="1" ht="29.25">
      <c r="B243" s="31"/>
      <c r="D243" s="171" t="s">
        <v>432</v>
      </c>
      <c r="F243" s="172" t="s">
        <v>667</v>
      </c>
      <c r="I243" s="90"/>
      <c r="L243" s="31"/>
      <c r="M243" s="173"/>
      <c r="T243" s="49"/>
      <c r="AT243" s="17" t="s">
        <v>432</v>
      </c>
      <c r="AU243" s="17" t="s">
        <v>257</v>
      </c>
    </row>
    <row r="244" spans="2:65" s="1" customFormat="1" ht="33.75" customHeight="1">
      <c r="B244" s="31"/>
      <c r="C244" s="157" t="s">
        <v>521</v>
      </c>
      <c r="D244" s="157" t="s">
        <v>277</v>
      </c>
      <c r="E244" s="158" t="s">
        <v>670</v>
      </c>
      <c r="F244" s="159" t="s">
        <v>671</v>
      </c>
      <c r="G244" s="160" t="s">
        <v>265</v>
      </c>
      <c r="H244" s="161">
        <v>4</v>
      </c>
      <c r="I244" s="162"/>
      <c r="J244" s="163">
        <f>ROUND(I244*H244,2)</f>
        <v>0</v>
      </c>
      <c r="K244" s="159" t="s">
        <v>270</v>
      </c>
      <c r="L244" s="31"/>
      <c r="M244" s="164" t="s">
        <v>19</v>
      </c>
      <c r="N244" s="165" t="s">
        <v>44</v>
      </c>
      <c r="P244" s="142">
        <f>O244*H244</f>
        <v>0</v>
      </c>
      <c r="Q244" s="142">
        <v>0</v>
      </c>
      <c r="R244" s="142">
        <f>Q244*H244</f>
        <v>0</v>
      </c>
      <c r="S244" s="142">
        <v>0</v>
      </c>
      <c r="T244" s="143">
        <f>S244*H244</f>
        <v>0</v>
      </c>
      <c r="AR244" s="17" t="s">
        <v>252</v>
      </c>
      <c r="AT244" s="17" t="s">
        <v>277</v>
      </c>
      <c r="AU244" s="17" t="s">
        <v>257</v>
      </c>
      <c r="AY244" s="17" t="s">
        <v>251</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252</v>
      </c>
      <c r="BM244" s="17" t="s">
        <v>656</v>
      </c>
    </row>
    <row r="245" spans="2:65" s="1" customFormat="1" ht="29.25">
      <c r="B245" s="31"/>
      <c r="D245" s="171" t="s">
        <v>432</v>
      </c>
      <c r="F245" s="172" t="s">
        <v>673</v>
      </c>
      <c r="I245" s="90"/>
      <c r="L245" s="31"/>
      <c r="M245" s="173"/>
      <c r="T245" s="49"/>
      <c r="AT245" s="17" t="s">
        <v>432</v>
      </c>
      <c r="AU245" s="17" t="s">
        <v>257</v>
      </c>
    </row>
    <row r="246" spans="2:65" s="1" customFormat="1" ht="33.75" customHeight="1">
      <c r="B246" s="31"/>
      <c r="C246" s="157" t="s">
        <v>651</v>
      </c>
      <c r="D246" s="157" t="s">
        <v>277</v>
      </c>
      <c r="E246" s="158" t="s">
        <v>674</v>
      </c>
      <c r="F246" s="159" t="s">
        <v>675</v>
      </c>
      <c r="G246" s="160" t="s">
        <v>450</v>
      </c>
      <c r="H246" s="161">
        <v>28124.308000000001</v>
      </c>
      <c r="I246" s="162"/>
      <c r="J246" s="163">
        <f>ROUND(I246*H246,2)</f>
        <v>0</v>
      </c>
      <c r="K246" s="159" t="s">
        <v>270</v>
      </c>
      <c r="L246" s="31"/>
      <c r="M246" s="164" t="s">
        <v>19</v>
      </c>
      <c r="N246" s="165" t="s">
        <v>44</v>
      </c>
      <c r="P246" s="142">
        <f>O246*H246</f>
        <v>0</v>
      </c>
      <c r="Q246" s="142">
        <v>0</v>
      </c>
      <c r="R246" s="142">
        <f>Q246*H246</f>
        <v>0</v>
      </c>
      <c r="S246" s="142">
        <v>0</v>
      </c>
      <c r="T246" s="143">
        <f>S246*H246</f>
        <v>0</v>
      </c>
      <c r="AR246" s="17" t="s">
        <v>252</v>
      </c>
      <c r="AT246" s="17" t="s">
        <v>277</v>
      </c>
      <c r="AU246" s="17" t="s">
        <v>257</v>
      </c>
      <c r="AY246" s="17" t="s">
        <v>251</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252</v>
      </c>
      <c r="BM246" s="17" t="s">
        <v>271</v>
      </c>
    </row>
    <row r="247" spans="2:65" s="1" customFormat="1" ht="29.25">
      <c r="B247" s="31"/>
      <c r="D247" s="171" t="s">
        <v>432</v>
      </c>
      <c r="F247" s="172" t="s">
        <v>677</v>
      </c>
      <c r="I247" s="90"/>
      <c r="L247" s="31"/>
      <c r="M247" s="173"/>
      <c r="T247" s="49"/>
      <c r="AT247" s="17" t="s">
        <v>432</v>
      </c>
      <c r="AU247" s="17" t="s">
        <v>257</v>
      </c>
    </row>
    <row r="248" spans="2:65" s="1" customFormat="1" ht="33.75" customHeight="1">
      <c r="B248" s="31"/>
      <c r="C248" s="157" t="s">
        <v>522</v>
      </c>
      <c r="D248" s="157" t="s">
        <v>277</v>
      </c>
      <c r="E248" s="158" t="s">
        <v>679</v>
      </c>
      <c r="F248" s="159" t="s">
        <v>680</v>
      </c>
      <c r="G248" s="160" t="s">
        <v>450</v>
      </c>
      <c r="H248" s="161">
        <v>86.88</v>
      </c>
      <c r="I248" s="162"/>
      <c r="J248" s="163">
        <f>ROUND(I248*H248,2)</f>
        <v>0</v>
      </c>
      <c r="K248" s="159" t="s">
        <v>270</v>
      </c>
      <c r="L248" s="31"/>
      <c r="M248" s="164" t="s">
        <v>19</v>
      </c>
      <c r="N248" s="165" t="s">
        <v>44</v>
      </c>
      <c r="P248" s="142">
        <f>O248*H248</f>
        <v>0</v>
      </c>
      <c r="Q248" s="142">
        <v>0</v>
      </c>
      <c r="R248" s="142">
        <f>Q248*H248</f>
        <v>0</v>
      </c>
      <c r="S248" s="142">
        <v>0</v>
      </c>
      <c r="T248" s="143">
        <f>S248*H248</f>
        <v>0</v>
      </c>
      <c r="AR248" s="17" t="s">
        <v>252</v>
      </c>
      <c r="AT248" s="17" t="s">
        <v>277</v>
      </c>
      <c r="AU248" s="17" t="s">
        <v>257</v>
      </c>
      <c r="AY248" s="17" t="s">
        <v>251</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252</v>
      </c>
      <c r="BM248" s="17" t="s">
        <v>725</v>
      </c>
    </row>
    <row r="249" spans="2:65" s="1" customFormat="1" ht="29.25">
      <c r="B249" s="31"/>
      <c r="D249" s="171" t="s">
        <v>432</v>
      </c>
      <c r="F249" s="172" t="s">
        <v>677</v>
      </c>
      <c r="I249" s="90"/>
      <c r="L249" s="31"/>
      <c r="M249" s="173"/>
      <c r="T249" s="49"/>
      <c r="AT249" s="17" t="s">
        <v>432</v>
      </c>
      <c r="AU249" s="17" t="s">
        <v>257</v>
      </c>
    </row>
    <row r="250" spans="2:65" s="1" customFormat="1" ht="33.75" customHeight="1">
      <c r="B250" s="31"/>
      <c r="C250" s="157" t="s">
        <v>659</v>
      </c>
      <c r="D250" s="157" t="s">
        <v>277</v>
      </c>
      <c r="E250" s="158" t="s">
        <v>682</v>
      </c>
      <c r="F250" s="159" t="s">
        <v>683</v>
      </c>
      <c r="G250" s="160" t="s">
        <v>450</v>
      </c>
      <c r="H250" s="161">
        <v>3.915</v>
      </c>
      <c r="I250" s="162"/>
      <c r="J250" s="163">
        <f>ROUND(I250*H250,2)</f>
        <v>0</v>
      </c>
      <c r="K250" s="159" t="s">
        <v>270</v>
      </c>
      <c r="L250" s="31"/>
      <c r="M250" s="164" t="s">
        <v>19</v>
      </c>
      <c r="N250" s="165" t="s">
        <v>44</v>
      </c>
      <c r="P250" s="142">
        <f>O250*H250</f>
        <v>0</v>
      </c>
      <c r="Q250" s="142">
        <v>0</v>
      </c>
      <c r="R250" s="142">
        <f>Q250*H250</f>
        <v>0</v>
      </c>
      <c r="S250" s="142">
        <v>0</v>
      </c>
      <c r="T250" s="143">
        <f>S250*H250</f>
        <v>0</v>
      </c>
      <c r="AR250" s="17" t="s">
        <v>252</v>
      </c>
      <c r="AT250" s="17" t="s">
        <v>277</v>
      </c>
      <c r="AU250" s="17" t="s">
        <v>257</v>
      </c>
      <c r="AY250" s="17" t="s">
        <v>251</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252</v>
      </c>
      <c r="BM250" s="17" t="s">
        <v>726</v>
      </c>
    </row>
    <row r="251" spans="2:65" s="1" customFormat="1" ht="29.25">
      <c r="B251" s="31"/>
      <c r="D251" s="171" t="s">
        <v>432</v>
      </c>
      <c r="F251" s="172" t="s">
        <v>677</v>
      </c>
      <c r="I251" s="90"/>
      <c r="L251" s="31"/>
      <c r="M251" s="173"/>
      <c r="T251" s="49"/>
      <c r="AT251" s="17" t="s">
        <v>432</v>
      </c>
      <c r="AU251" s="17" t="s">
        <v>257</v>
      </c>
    </row>
    <row r="252" spans="2:65" s="1" customFormat="1" ht="56.25" customHeight="1">
      <c r="B252" s="31"/>
      <c r="C252" s="157" t="s">
        <v>525</v>
      </c>
      <c r="D252" s="157" t="s">
        <v>277</v>
      </c>
      <c r="E252" s="158" t="s">
        <v>727</v>
      </c>
      <c r="F252" s="159" t="s">
        <v>728</v>
      </c>
      <c r="G252" s="160" t="s">
        <v>265</v>
      </c>
      <c r="H252" s="161">
        <v>1216</v>
      </c>
      <c r="I252" s="162"/>
      <c r="J252" s="163">
        <f>ROUND(I252*H252,2)</f>
        <v>0</v>
      </c>
      <c r="K252" s="159" t="s">
        <v>729</v>
      </c>
      <c r="L252" s="31"/>
      <c r="M252" s="164" t="s">
        <v>19</v>
      </c>
      <c r="N252" s="165" t="s">
        <v>44</v>
      </c>
      <c r="P252" s="142">
        <f>O252*H252</f>
        <v>0</v>
      </c>
      <c r="Q252" s="142">
        <v>0</v>
      </c>
      <c r="R252" s="142">
        <f>Q252*H252</f>
        <v>0</v>
      </c>
      <c r="S252" s="142">
        <v>0</v>
      </c>
      <c r="T252" s="143">
        <f>S252*H252</f>
        <v>0</v>
      </c>
      <c r="AR252" s="17" t="s">
        <v>252</v>
      </c>
      <c r="AT252" s="17" t="s">
        <v>277</v>
      </c>
      <c r="AU252" s="17" t="s">
        <v>257</v>
      </c>
      <c r="AY252" s="17" t="s">
        <v>251</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252</v>
      </c>
      <c r="BM252" s="17" t="s">
        <v>730</v>
      </c>
    </row>
    <row r="253" spans="2:65" s="1" customFormat="1" ht="58.5">
      <c r="B253" s="31"/>
      <c r="D253" s="171" t="s">
        <v>432</v>
      </c>
      <c r="F253" s="172" t="s">
        <v>731</v>
      </c>
      <c r="I253" s="90"/>
      <c r="L253" s="31"/>
      <c r="M253" s="173"/>
      <c r="T253" s="49"/>
      <c r="AT253" s="17" t="s">
        <v>432</v>
      </c>
      <c r="AU253" s="17" t="s">
        <v>257</v>
      </c>
    </row>
    <row r="254" spans="2:65" s="1" customFormat="1" ht="78.75" customHeight="1">
      <c r="B254" s="31"/>
      <c r="C254" s="157" t="s">
        <v>669</v>
      </c>
      <c r="D254" s="157" t="s">
        <v>277</v>
      </c>
      <c r="E254" s="158" t="s">
        <v>642</v>
      </c>
      <c r="F254" s="159" t="s">
        <v>643</v>
      </c>
      <c r="G254" s="160" t="s">
        <v>450</v>
      </c>
      <c r="H254" s="161">
        <v>103.36</v>
      </c>
      <c r="I254" s="162"/>
      <c r="J254" s="163">
        <f>ROUND(I254*H254,2)</f>
        <v>0</v>
      </c>
      <c r="K254" s="159" t="s">
        <v>270</v>
      </c>
      <c r="L254" s="31"/>
      <c r="M254" s="164" t="s">
        <v>19</v>
      </c>
      <c r="N254" s="165" t="s">
        <v>44</v>
      </c>
      <c r="P254" s="142">
        <f>O254*H254</f>
        <v>0</v>
      </c>
      <c r="Q254" s="142">
        <v>0</v>
      </c>
      <c r="R254" s="142">
        <f>Q254*H254</f>
        <v>0</v>
      </c>
      <c r="S254" s="142">
        <v>0</v>
      </c>
      <c r="T254" s="143">
        <f>S254*H254</f>
        <v>0</v>
      </c>
      <c r="AR254" s="17" t="s">
        <v>252</v>
      </c>
      <c r="AT254" s="17" t="s">
        <v>277</v>
      </c>
      <c r="AU254" s="17" t="s">
        <v>257</v>
      </c>
      <c r="AY254" s="17" t="s">
        <v>251</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252</v>
      </c>
      <c r="BM254" s="17" t="s">
        <v>732</v>
      </c>
    </row>
    <row r="255" spans="2:65" s="1" customFormat="1" ht="58.5">
      <c r="B255" s="31"/>
      <c r="D255" s="171" t="s">
        <v>432</v>
      </c>
      <c r="F255" s="172" t="s">
        <v>638</v>
      </c>
      <c r="I255" s="90"/>
      <c r="L255" s="31"/>
      <c r="M255" s="173"/>
      <c r="T255" s="49"/>
      <c r="AT255" s="17" t="s">
        <v>432</v>
      </c>
      <c r="AU255" s="17" t="s">
        <v>257</v>
      </c>
    </row>
    <row r="256" spans="2:65" s="1" customFormat="1" ht="22.5" customHeight="1">
      <c r="B256" s="31"/>
      <c r="C256" s="157" t="s">
        <v>529</v>
      </c>
      <c r="D256" s="157" t="s">
        <v>277</v>
      </c>
      <c r="E256" s="158" t="s">
        <v>456</v>
      </c>
      <c r="F256" s="159" t="s">
        <v>457</v>
      </c>
      <c r="G256" s="160" t="s">
        <v>265</v>
      </c>
      <c r="H256" s="161">
        <v>1216</v>
      </c>
      <c r="I256" s="162"/>
      <c r="J256" s="163">
        <f>ROUND(I256*H256,2)</f>
        <v>0</v>
      </c>
      <c r="K256" s="159" t="s">
        <v>270</v>
      </c>
      <c r="L256" s="31"/>
      <c r="M256" s="164" t="s">
        <v>19</v>
      </c>
      <c r="N256" s="165" t="s">
        <v>44</v>
      </c>
      <c r="P256" s="142">
        <f>O256*H256</f>
        <v>0</v>
      </c>
      <c r="Q256" s="142">
        <v>0</v>
      </c>
      <c r="R256" s="142">
        <f>Q256*H256</f>
        <v>0</v>
      </c>
      <c r="S256" s="142">
        <v>0</v>
      </c>
      <c r="T256" s="143">
        <f>S256*H256</f>
        <v>0</v>
      </c>
      <c r="AR256" s="17" t="s">
        <v>252</v>
      </c>
      <c r="AT256" s="17" t="s">
        <v>277</v>
      </c>
      <c r="AU256" s="17" t="s">
        <v>257</v>
      </c>
      <c r="AY256" s="17" t="s">
        <v>251</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252</v>
      </c>
      <c r="BM256" s="17" t="s">
        <v>733</v>
      </c>
    </row>
    <row r="257" spans="2:65" s="1" customFormat="1" ht="19.5">
      <c r="B257" s="31"/>
      <c r="D257" s="171" t="s">
        <v>432</v>
      </c>
      <c r="F257" s="172" t="s">
        <v>458</v>
      </c>
      <c r="I257" s="90"/>
      <c r="L257" s="31"/>
      <c r="M257" s="173"/>
      <c r="T257" s="49"/>
      <c r="AT257" s="17" t="s">
        <v>432</v>
      </c>
      <c r="AU257" s="17" t="s">
        <v>257</v>
      </c>
    </row>
    <row r="258" spans="2:65" s="1" customFormat="1" ht="33.75" customHeight="1">
      <c r="B258" s="31"/>
      <c r="C258" s="157" t="s">
        <v>678</v>
      </c>
      <c r="D258" s="157" t="s">
        <v>277</v>
      </c>
      <c r="E258" s="158" t="s">
        <v>734</v>
      </c>
      <c r="F258" s="159" t="s">
        <v>735</v>
      </c>
      <c r="G258" s="160" t="s">
        <v>450</v>
      </c>
      <c r="H258" s="161">
        <v>85.12</v>
      </c>
      <c r="I258" s="162"/>
      <c r="J258" s="163">
        <f>ROUND(I258*H258,2)</f>
        <v>0</v>
      </c>
      <c r="K258" s="159" t="s">
        <v>729</v>
      </c>
      <c r="L258" s="31"/>
      <c r="M258" s="164" t="s">
        <v>19</v>
      </c>
      <c r="N258" s="165" t="s">
        <v>44</v>
      </c>
      <c r="P258" s="142">
        <f>O258*H258</f>
        <v>0</v>
      </c>
      <c r="Q258" s="142">
        <v>0</v>
      </c>
      <c r="R258" s="142">
        <f>Q258*H258</f>
        <v>0</v>
      </c>
      <c r="S258" s="142">
        <v>0</v>
      </c>
      <c r="T258" s="143">
        <f>S258*H258</f>
        <v>0</v>
      </c>
      <c r="AR258" s="17" t="s">
        <v>252</v>
      </c>
      <c r="AT258" s="17" t="s">
        <v>277</v>
      </c>
      <c r="AU258" s="17" t="s">
        <v>257</v>
      </c>
      <c r="AY258" s="17" t="s">
        <v>251</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252</v>
      </c>
      <c r="BM258" s="17" t="s">
        <v>736</v>
      </c>
    </row>
    <row r="259" spans="2:65" s="1" customFormat="1" ht="29.25">
      <c r="B259" s="31"/>
      <c r="D259" s="171" t="s">
        <v>432</v>
      </c>
      <c r="F259" s="172" t="s">
        <v>667</v>
      </c>
      <c r="I259" s="90"/>
      <c r="L259" s="31"/>
      <c r="M259" s="173"/>
      <c r="T259" s="49"/>
      <c r="AT259" s="17" t="s">
        <v>432</v>
      </c>
      <c r="AU259" s="17" t="s">
        <v>257</v>
      </c>
    </row>
    <row r="260" spans="2:65" s="1" customFormat="1" ht="78.75" customHeight="1">
      <c r="B260" s="31"/>
      <c r="C260" s="157" t="s">
        <v>534</v>
      </c>
      <c r="D260" s="157" t="s">
        <v>277</v>
      </c>
      <c r="E260" s="158" t="s">
        <v>737</v>
      </c>
      <c r="F260" s="159" t="s">
        <v>738</v>
      </c>
      <c r="G260" s="160" t="s">
        <v>450</v>
      </c>
      <c r="H260" s="161">
        <v>85.12</v>
      </c>
      <c r="I260" s="162"/>
      <c r="J260" s="163">
        <f>ROUND(I260*H260,2)</f>
        <v>0</v>
      </c>
      <c r="K260" s="159" t="s">
        <v>729</v>
      </c>
      <c r="L260" s="31"/>
      <c r="M260" s="164" t="s">
        <v>19</v>
      </c>
      <c r="N260" s="165" t="s">
        <v>44</v>
      </c>
      <c r="P260" s="142">
        <f>O260*H260</f>
        <v>0</v>
      </c>
      <c r="Q260" s="142">
        <v>0</v>
      </c>
      <c r="R260" s="142">
        <f>Q260*H260</f>
        <v>0</v>
      </c>
      <c r="S260" s="142">
        <v>0</v>
      </c>
      <c r="T260" s="143">
        <f>S260*H260</f>
        <v>0</v>
      </c>
      <c r="AR260" s="17" t="s">
        <v>252</v>
      </c>
      <c r="AT260" s="17" t="s">
        <v>277</v>
      </c>
      <c r="AU260" s="17" t="s">
        <v>257</v>
      </c>
      <c r="AY260" s="17" t="s">
        <v>251</v>
      </c>
      <c r="BE260" s="144">
        <f>IF(N260="základní",J260,0)</f>
        <v>0</v>
      </c>
      <c r="BF260" s="144">
        <f>IF(N260="snížená",J260,0)</f>
        <v>0</v>
      </c>
      <c r="BG260" s="144">
        <f>IF(N260="zákl. přenesená",J260,0)</f>
        <v>0</v>
      </c>
      <c r="BH260" s="144">
        <f>IF(N260="sníž. přenesená",J260,0)</f>
        <v>0</v>
      </c>
      <c r="BI260" s="144">
        <f>IF(N260="nulová",J260,0)</f>
        <v>0</v>
      </c>
      <c r="BJ260" s="17" t="s">
        <v>81</v>
      </c>
      <c r="BK260" s="144">
        <f>ROUND(I260*H260,2)</f>
        <v>0</v>
      </c>
      <c r="BL260" s="17" t="s">
        <v>252</v>
      </c>
      <c r="BM260" s="17" t="s">
        <v>739</v>
      </c>
    </row>
    <row r="261" spans="2:65" s="1" customFormat="1" ht="58.5">
      <c r="B261" s="31"/>
      <c r="D261" s="171" t="s">
        <v>432</v>
      </c>
      <c r="F261" s="172" t="s">
        <v>638</v>
      </c>
      <c r="I261" s="90"/>
      <c r="L261" s="31"/>
      <c r="M261" s="173"/>
      <c r="T261" s="49"/>
      <c r="AT261" s="17" t="s">
        <v>432</v>
      </c>
      <c r="AU261" s="17" t="s">
        <v>257</v>
      </c>
    </row>
    <row r="262" spans="2:65" s="1" customFormat="1" ht="33.75" customHeight="1">
      <c r="B262" s="31"/>
      <c r="C262" s="157" t="s">
        <v>687</v>
      </c>
      <c r="D262" s="157" t="s">
        <v>277</v>
      </c>
      <c r="E262" s="158" t="s">
        <v>679</v>
      </c>
      <c r="F262" s="159" t="s">
        <v>680</v>
      </c>
      <c r="G262" s="160" t="s">
        <v>450</v>
      </c>
      <c r="H262" s="161">
        <v>85.12</v>
      </c>
      <c r="I262" s="162"/>
      <c r="J262" s="163">
        <f>ROUND(I262*H262,2)</f>
        <v>0</v>
      </c>
      <c r="K262" s="159" t="s">
        <v>270</v>
      </c>
      <c r="L262" s="31"/>
      <c r="M262" s="164" t="s">
        <v>19</v>
      </c>
      <c r="N262" s="165" t="s">
        <v>44</v>
      </c>
      <c r="P262" s="142">
        <f>O262*H262</f>
        <v>0</v>
      </c>
      <c r="Q262" s="142">
        <v>0</v>
      </c>
      <c r="R262" s="142">
        <f>Q262*H262</f>
        <v>0</v>
      </c>
      <c r="S262" s="142">
        <v>0</v>
      </c>
      <c r="T262" s="143">
        <f>S262*H262</f>
        <v>0</v>
      </c>
      <c r="AR262" s="17" t="s">
        <v>252</v>
      </c>
      <c r="AT262" s="17" t="s">
        <v>277</v>
      </c>
      <c r="AU262" s="17" t="s">
        <v>257</v>
      </c>
      <c r="AY262" s="17" t="s">
        <v>251</v>
      </c>
      <c r="BE262" s="144">
        <f>IF(N262="základní",J262,0)</f>
        <v>0</v>
      </c>
      <c r="BF262" s="144">
        <f>IF(N262="snížená",J262,0)</f>
        <v>0</v>
      </c>
      <c r="BG262" s="144">
        <f>IF(N262="zákl. přenesená",J262,0)</f>
        <v>0</v>
      </c>
      <c r="BH262" s="144">
        <f>IF(N262="sníž. přenesená",J262,0)</f>
        <v>0</v>
      </c>
      <c r="BI262" s="144">
        <f>IF(N262="nulová",J262,0)</f>
        <v>0</v>
      </c>
      <c r="BJ262" s="17" t="s">
        <v>81</v>
      </c>
      <c r="BK262" s="144">
        <f>ROUND(I262*H262,2)</f>
        <v>0</v>
      </c>
      <c r="BL262" s="17" t="s">
        <v>252</v>
      </c>
      <c r="BM262" s="17" t="s">
        <v>740</v>
      </c>
    </row>
    <row r="263" spans="2:65" s="1" customFormat="1" ht="29.25">
      <c r="B263" s="31"/>
      <c r="D263" s="171" t="s">
        <v>432</v>
      </c>
      <c r="F263" s="172" t="s">
        <v>677</v>
      </c>
      <c r="I263" s="90"/>
      <c r="L263" s="31"/>
      <c r="M263" s="173"/>
      <c r="T263" s="49"/>
      <c r="AT263" s="17" t="s">
        <v>432</v>
      </c>
      <c r="AU263" s="17" t="s">
        <v>257</v>
      </c>
    </row>
    <row r="264" spans="2:65" s="1" customFormat="1" ht="16.5" customHeight="1">
      <c r="B264" s="31"/>
      <c r="C264" s="132" t="s">
        <v>536</v>
      </c>
      <c r="D264" s="174" t="s">
        <v>246</v>
      </c>
      <c r="E264" s="133" t="s">
        <v>468</v>
      </c>
      <c r="F264" s="134" t="s">
        <v>469</v>
      </c>
      <c r="G264" s="135" t="s">
        <v>265</v>
      </c>
      <c r="H264" s="136">
        <v>1216</v>
      </c>
      <c r="I264" s="284">
        <v>0</v>
      </c>
      <c r="J264" s="138">
        <f>ROUND(I264*H264,2)</f>
        <v>0</v>
      </c>
      <c r="K264" s="134" t="s">
        <v>270</v>
      </c>
      <c r="L264" s="139"/>
      <c r="M264" s="140" t="s">
        <v>19</v>
      </c>
      <c r="N264" s="141" t="s">
        <v>44</v>
      </c>
      <c r="P264" s="142">
        <f>O264*H264</f>
        <v>0</v>
      </c>
      <c r="Q264" s="142">
        <v>0</v>
      </c>
      <c r="R264" s="142">
        <f>Q264*H264</f>
        <v>0</v>
      </c>
      <c r="S264" s="142">
        <v>0</v>
      </c>
      <c r="T264" s="143">
        <f>S264*H264</f>
        <v>0</v>
      </c>
      <c r="AR264" s="17" t="s">
        <v>250</v>
      </c>
      <c r="AT264" s="17" t="s">
        <v>246</v>
      </c>
      <c r="AU264" s="17" t="s">
        <v>257</v>
      </c>
      <c r="AY264" s="17" t="s">
        <v>251</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252</v>
      </c>
      <c r="BM264" s="17" t="s">
        <v>741</v>
      </c>
    </row>
    <row r="265" spans="2:65" s="1" customFormat="1" ht="19.5">
      <c r="B265" s="31"/>
      <c r="D265" s="171" t="s">
        <v>454</v>
      </c>
      <c r="F265" s="172" t="s">
        <v>472</v>
      </c>
      <c r="I265" s="90"/>
      <c r="L265" s="31"/>
      <c r="M265" s="173"/>
      <c r="T265" s="49"/>
      <c r="AT265" s="17" t="s">
        <v>454</v>
      </c>
      <c r="AU265" s="17" t="s">
        <v>257</v>
      </c>
    </row>
    <row r="266" spans="2:65" s="1" customFormat="1" ht="33.75" customHeight="1">
      <c r="B266" s="31"/>
      <c r="C266" s="157" t="s">
        <v>699</v>
      </c>
      <c r="D266" s="157" t="s">
        <v>277</v>
      </c>
      <c r="E266" s="158" t="s">
        <v>734</v>
      </c>
      <c r="F266" s="159" t="s">
        <v>735</v>
      </c>
      <c r="G266" s="160" t="s">
        <v>450</v>
      </c>
      <c r="H266" s="161">
        <v>346.56</v>
      </c>
      <c r="I266" s="162"/>
      <c r="J266" s="163">
        <f>ROUND(I266*H266,2)</f>
        <v>0</v>
      </c>
      <c r="K266" s="159" t="s">
        <v>729</v>
      </c>
      <c r="L266" s="31"/>
      <c r="M266" s="164" t="s">
        <v>19</v>
      </c>
      <c r="N266" s="165" t="s">
        <v>44</v>
      </c>
      <c r="P266" s="142">
        <f>O266*H266</f>
        <v>0</v>
      </c>
      <c r="Q266" s="142">
        <v>0</v>
      </c>
      <c r="R266" s="142">
        <f>Q266*H266</f>
        <v>0</v>
      </c>
      <c r="S266" s="142">
        <v>0</v>
      </c>
      <c r="T266" s="143">
        <f>S266*H266</f>
        <v>0</v>
      </c>
      <c r="AR266" s="17" t="s">
        <v>252</v>
      </c>
      <c r="AT266" s="17" t="s">
        <v>277</v>
      </c>
      <c r="AU266" s="17" t="s">
        <v>257</v>
      </c>
      <c r="AY266" s="17" t="s">
        <v>251</v>
      </c>
      <c r="BE266" s="144">
        <f>IF(N266="základní",J266,0)</f>
        <v>0</v>
      </c>
      <c r="BF266" s="144">
        <f>IF(N266="snížená",J266,0)</f>
        <v>0</v>
      </c>
      <c r="BG266" s="144">
        <f>IF(N266="zákl. přenesená",J266,0)</f>
        <v>0</v>
      </c>
      <c r="BH266" s="144">
        <f>IF(N266="sníž. přenesená",J266,0)</f>
        <v>0</v>
      </c>
      <c r="BI266" s="144">
        <f>IF(N266="nulová",J266,0)</f>
        <v>0</v>
      </c>
      <c r="BJ266" s="17" t="s">
        <v>81</v>
      </c>
      <c r="BK266" s="144">
        <f>ROUND(I266*H266,2)</f>
        <v>0</v>
      </c>
      <c r="BL266" s="17" t="s">
        <v>252</v>
      </c>
      <c r="BM266" s="17" t="s">
        <v>742</v>
      </c>
    </row>
    <row r="267" spans="2:65" s="1" customFormat="1" ht="29.25">
      <c r="B267" s="31"/>
      <c r="D267" s="171" t="s">
        <v>432</v>
      </c>
      <c r="F267" s="172" t="s">
        <v>667</v>
      </c>
      <c r="I267" s="90"/>
      <c r="L267" s="31"/>
      <c r="M267" s="173"/>
      <c r="T267" s="49"/>
      <c r="AT267" s="17" t="s">
        <v>432</v>
      </c>
      <c r="AU267" s="17" t="s">
        <v>257</v>
      </c>
    </row>
    <row r="268" spans="2:65" s="1" customFormat="1" ht="78.75" customHeight="1">
      <c r="B268" s="31"/>
      <c r="C268" s="157" t="s">
        <v>537</v>
      </c>
      <c r="D268" s="157" t="s">
        <v>277</v>
      </c>
      <c r="E268" s="158" t="s">
        <v>737</v>
      </c>
      <c r="F268" s="159" t="s">
        <v>738</v>
      </c>
      <c r="G268" s="160" t="s">
        <v>450</v>
      </c>
      <c r="H268" s="161">
        <v>346.56</v>
      </c>
      <c r="I268" s="162"/>
      <c r="J268" s="163">
        <f>ROUND(I268*H268,2)</f>
        <v>0</v>
      </c>
      <c r="K268" s="159" t="s">
        <v>729</v>
      </c>
      <c r="L268" s="31"/>
      <c r="M268" s="164" t="s">
        <v>19</v>
      </c>
      <c r="N268" s="165" t="s">
        <v>44</v>
      </c>
      <c r="P268" s="142">
        <f>O268*H268</f>
        <v>0</v>
      </c>
      <c r="Q268" s="142">
        <v>0</v>
      </c>
      <c r="R268" s="142">
        <f>Q268*H268</f>
        <v>0</v>
      </c>
      <c r="S268" s="142">
        <v>0</v>
      </c>
      <c r="T268" s="143">
        <f>S268*H268</f>
        <v>0</v>
      </c>
      <c r="AR268" s="17" t="s">
        <v>252</v>
      </c>
      <c r="AT268" s="17" t="s">
        <v>277</v>
      </c>
      <c r="AU268" s="17" t="s">
        <v>257</v>
      </c>
      <c r="AY268" s="17" t="s">
        <v>251</v>
      </c>
      <c r="BE268" s="144">
        <f>IF(N268="základní",J268,0)</f>
        <v>0</v>
      </c>
      <c r="BF268" s="144">
        <f>IF(N268="snížená",J268,0)</f>
        <v>0</v>
      </c>
      <c r="BG268" s="144">
        <f>IF(N268="zákl. přenesená",J268,0)</f>
        <v>0</v>
      </c>
      <c r="BH268" s="144">
        <f>IF(N268="sníž. přenesená",J268,0)</f>
        <v>0</v>
      </c>
      <c r="BI268" s="144">
        <f>IF(N268="nulová",J268,0)</f>
        <v>0</v>
      </c>
      <c r="BJ268" s="17" t="s">
        <v>81</v>
      </c>
      <c r="BK268" s="144">
        <f>ROUND(I268*H268,2)</f>
        <v>0</v>
      </c>
      <c r="BL268" s="17" t="s">
        <v>252</v>
      </c>
      <c r="BM268" s="17" t="s">
        <v>743</v>
      </c>
    </row>
    <row r="269" spans="2:65" s="1" customFormat="1" ht="58.5">
      <c r="B269" s="31"/>
      <c r="D269" s="171" t="s">
        <v>432</v>
      </c>
      <c r="F269" s="172" t="s">
        <v>638</v>
      </c>
      <c r="I269" s="90"/>
      <c r="L269" s="31"/>
      <c r="M269" s="173"/>
      <c r="T269" s="49"/>
      <c r="AT269" s="17" t="s">
        <v>432</v>
      </c>
      <c r="AU269" s="17" t="s">
        <v>257</v>
      </c>
    </row>
    <row r="270" spans="2:65" s="11" customFormat="1" ht="22.9" customHeight="1">
      <c r="B270" s="145"/>
      <c r="D270" s="146" t="s">
        <v>72</v>
      </c>
      <c r="E270" s="155" t="s">
        <v>685</v>
      </c>
      <c r="F270" s="155" t="s">
        <v>427</v>
      </c>
      <c r="I270" s="148"/>
      <c r="J270" s="156">
        <f>BK270</f>
        <v>0</v>
      </c>
      <c r="L270" s="145"/>
      <c r="M270" s="150"/>
      <c r="P270" s="151">
        <f>P271</f>
        <v>0</v>
      </c>
      <c r="R270" s="151">
        <f>R271</f>
        <v>0</v>
      </c>
      <c r="T270" s="152">
        <f>T271</f>
        <v>0</v>
      </c>
      <c r="AR270" s="146" t="s">
        <v>81</v>
      </c>
      <c r="AT270" s="153" t="s">
        <v>72</v>
      </c>
      <c r="AU270" s="153" t="s">
        <v>81</v>
      </c>
      <c r="AY270" s="146" t="s">
        <v>251</v>
      </c>
      <c r="BK270" s="154">
        <f>BK271</f>
        <v>0</v>
      </c>
    </row>
    <row r="271" spans="2:65" s="11" customFormat="1" ht="20.85" customHeight="1">
      <c r="B271" s="145"/>
      <c r="D271" s="146" t="s">
        <v>72</v>
      </c>
      <c r="E271" s="155" t="s">
        <v>81</v>
      </c>
      <c r="F271" s="155" t="s">
        <v>686</v>
      </c>
      <c r="I271" s="148"/>
      <c r="J271" s="156">
        <f>BK271</f>
        <v>0</v>
      </c>
      <c r="L271" s="145"/>
      <c r="M271" s="150"/>
      <c r="P271" s="151">
        <f>SUM(P272:P275)</f>
        <v>0</v>
      </c>
      <c r="R271" s="151">
        <f>SUM(R272:R275)</f>
        <v>0</v>
      </c>
      <c r="T271" s="152">
        <f>SUM(T272:T275)</f>
        <v>0</v>
      </c>
      <c r="AR271" s="146" t="s">
        <v>81</v>
      </c>
      <c r="AT271" s="153" t="s">
        <v>72</v>
      </c>
      <c r="AU271" s="153" t="s">
        <v>83</v>
      </c>
      <c r="AY271" s="146" t="s">
        <v>251</v>
      </c>
      <c r="BK271" s="154">
        <f>SUM(BK272:BK275)</f>
        <v>0</v>
      </c>
    </row>
    <row r="272" spans="2:65" s="1" customFormat="1" ht="33.75" customHeight="1">
      <c r="B272" s="31"/>
      <c r="C272" s="157" t="s">
        <v>744</v>
      </c>
      <c r="D272" s="157" t="s">
        <v>277</v>
      </c>
      <c r="E272" s="158" t="s">
        <v>688</v>
      </c>
      <c r="F272" s="159" t="s">
        <v>689</v>
      </c>
      <c r="G272" s="160" t="s">
        <v>436</v>
      </c>
      <c r="H272" s="161">
        <v>1115.22</v>
      </c>
      <c r="I272" s="162"/>
      <c r="J272" s="163">
        <f>ROUND(I272*H272,2)</f>
        <v>0</v>
      </c>
      <c r="K272" s="159" t="s">
        <v>690</v>
      </c>
      <c r="L272" s="31"/>
      <c r="M272" s="164" t="s">
        <v>19</v>
      </c>
      <c r="N272" s="165" t="s">
        <v>44</v>
      </c>
      <c r="P272" s="142">
        <f>O272*H272</f>
        <v>0</v>
      </c>
      <c r="Q272" s="142">
        <v>0</v>
      </c>
      <c r="R272" s="142">
        <f>Q272*H272</f>
        <v>0</v>
      </c>
      <c r="S272" s="142">
        <v>0</v>
      </c>
      <c r="T272" s="143">
        <f>S272*H272</f>
        <v>0</v>
      </c>
      <c r="AR272" s="17" t="s">
        <v>252</v>
      </c>
      <c r="AT272" s="17" t="s">
        <v>277</v>
      </c>
      <c r="AU272" s="17" t="s">
        <v>257</v>
      </c>
      <c r="AY272" s="17" t="s">
        <v>251</v>
      </c>
      <c r="BE272" s="144">
        <f>IF(N272="základní",J272,0)</f>
        <v>0</v>
      </c>
      <c r="BF272" s="144">
        <f>IF(N272="snížená",J272,0)</f>
        <v>0</v>
      </c>
      <c r="BG272" s="144">
        <f>IF(N272="zákl. přenesená",J272,0)</f>
        <v>0</v>
      </c>
      <c r="BH272" s="144">
        <f>IF(N272="sníž. přenesená",J272,0)</f>
        <v>0</v>
      </c>
      <c r="BI272" s="144">
        <f>IF(N272="nulová",J272,0)</f>
        <v>0</v>
      </c>
      <c r="BJ272" s="17" t="s">
        <v>81</v>
      </c>
      <c r="BK272" s="144">
        <f>ROUND(I272*H272,2)</f>
        <v>0</v>
      </c>
      <c r="BL272" s="17" t="s">
        <v>252</v>
      </c>
      <c r="BM272" s="17" t="s">
        <v>666</v>
      </c>
    </row>
    <row r="273" spans="2:65" s="1" customFormat="1" ht="351">
      <c r="B273" s="31"/>
      <c r="D273" s="171" t="s">
        <v>432</v>
      </c>
      <c r="F273" s="172" t="s">
        <v>692</v>
      </c>
      <c r="I273" s="90"/>
      <c r="L273" s="31"/>
      <c r="M273" s="173"/>
      <c r="T273" s="49"/>
      <c r="AT273" s="17" t="s">
        <v>432</v>
      </c>
      <c r="AU273" s="17" t="s">
        <v>257</v>
      </c>
    </row>
    <row r="274" spans="2:65" s="1" customFormat="1" ht="16.5" customHeight="1">
      <c r="B274" s="31"/>
      <c r="C274" s="132" t="s">
        <v>541</v>
      </c>
      <c r="D274" s="132" t="s">
        <v>246</v>
      </c>
      <c r="E274" s="133" t="s">
        <v>693</v>
      </c>
      <c r="F274" s="134" t="s">
        <v>694</v>
      </c>
      <c r="G274" s="135" t="s">
        <v>450</v>
      </c>
      <c r="H274" s="136">
        <v>2007.396</v>
      </c>
      <c r="I274" s="284">
        <v>0</v>
      </c>
      <c r="J274" s="138">
        <f>ROUND(I274*H274,2)</f>
        <v>0</v>
      </c>
      <c r="K274" s="134" t="s">
        <v>19</v>
      </c>
      <c r="L274" s="139"/>
      <c r="M274" s="140" t="s">
        <v>19</v>
      </c>
      <c r="N274" s="141" t="s">
        <v>44</v>
      </c>
      <c r="P274" s="142">
        <f>O274*H274</f>
        <v>0</v>
      </c>
      <c r="Q274" s="142">
        <v>0</v>
      </c>
      <c r="R274" s="142">
        <f>Q274*H274</f>
        <v>0</v>
      </c>
      <c r="S274" s="142">
        <v>0</v>
      </c>
      <c r="T274" s="143">
        <f>S274*H274</f>
        <v>0</v>
      </c>
      <c r="AR274" s="17" t="s">
        <v>250</v>
      </c>
      <c r="AT274" s="17" t="s">
        <v>246</v>
      </c>
      <c r="AU274" s="17" t="s">
        <v>257</v>
      </c>
      <c r="AY274" s="17" t="s">
        <v>251</v>
      </c>
      <c r="BE274" s="144">
        <f>IF(N274="základní",J274,0)</f>
        <v>0</v>
      </c>
      <c r="BF274" s="144">
        <f>IF(N274="snížená",J274,0)</f>
        <v>0</v>
      </c>
      <c r="BG274" s="144">
        <f>IF(N274="zákl. přenesená",J274,0)</f>
        <v>0</v>
      </c>
      <c r="BH274" s="144">
        <f>IF(N274="sníž. přenesená",J274,0)</f>
        <v>0</v>
      </c>
      <c r="BI274" s="144">
        <f>IF(N274="nulová",J274,0)</f>
        <v>0</v>
      </c>
      <c r="BJ274" s="17" t="s">
        <v>81</v>
      </c>
      <c r="BK274" s="144">
        <f>ROUND(I274*H274,2)</f>
        <v>0</v>
      </c>
      <c r="BL274" s="17" t="s">
        <v>252</v>
      </c>
      <c r="BM274" s="17" t="s">
        <v>672</v>
      </c>
    </row>
    <row r="275" spans="2:65" s="1" customFormat="1" ht="19.5">
      <c r="B275" s="31"/>
      <c r="D275" s="171" t="s">
        <v>454</v>
      </c>
      <c r="F275" s="172" t="s">
        <v>696</v>
      </c>
      <c r="I275" s="90"/>
      <c r="L275" s="31"/>
      <c r="M275" s="173"/>
      <c r="T275" s="49"/>
      <c r="AT275" s="17" t="s">
        <v>454</v>
      </c>
      <c r="AU275" s="17" t="s">
        <v>257</v>
      </c>
    </row>
    <row r="276" spans="2:65" s="11" customFormat="1" ht="22.9" customHeight="1">
      <c r="B276" s="145"/>
      <c r="D276" s="146" t="s">
        <v>72</v>
      </c>
      <c r="E276" s="155" t="s">
        <v>697</v>
      </c>
      <c r="F276" s="155" t="s">
        <v>698</v>
      </c>
      <c r="I276" s="148"/>
      <c r="J276" s="156">
        <f>BK276</f>
        <v>0</v>
      </c>
      <c r="L276" s="145"/>
      <c r="M276" s="150"/>
      <c r="P276" s="151">
        <f>P277</f>
        <v>0</v>
      </c>
      <c r="R276" s="151">
        <f>R277</f>
        <v>0</v>
      </c>
      <c r="T276" s="152">
        <f>T277</f>
        <v>0</v>
      </c>
      <c r="AR276" s="146" t="s">
        <v>81</v>
      </c>
      <c r="AT276" s="153" t="s">
        <v>72</v>
      </c>
      <c r="AU276" s="153" t="s">
        <v>81</v>
      </c>
      <c r="AY276" s="146" t="s">
        <v>251</v>
      </c>
      <c r="BK276" s="154">
        <f>BK277</f>
        <v>0</v>
      </c>
    </row>
    <row r="277" spans="2:65" s="11" customFormat="1" ht="20.85" customHeight="1">
      <c r="B277" s="145"/>
      <c r="D277" s="146" t="s">
        <v>72</v>
      </c>
      <c r="E277" s="155" t="s">
        <v>559</v>
      </c>
      <c r="F277" s="155" t="s">
        <v>287</v>
      </c>
      <c r="I277" s="148"/>
      <c r="J277" s="156">
        <f>BK277</f>
        <v>0</v>
      </c>
      <c r="L277" s="145"/>
      <c r="M277" s="150"/>
      <c r="P277" s="151">
        <f>P278</f>
        <v>0</v>
      </c>
      <c r="R277" s="151">
        <f>R278</f>
        <v>0</v>
      </c>
      <c r="T277" s="152">
        <f>T278</f>
        <v>0</v>
      </c>
      <c r="AR277" s="146" t="s">
        <v>81</v>
      </c>
      <c r="AT277" s="153" t="s">
        <v>72</v>
      </c>
      <c r="AU277" s="153" t="s">
        <v>83</v>
      </c>
      <c r="AY277" s="146" t="s">
        <v>251</v>
      </c>
      <c r="BK277" s="154">
        <f>BK278</f>
        <v>0</v>
      </c>
    </row>
    <row r="278" spans="2:65" s="1" customFormat="1" ht="16.5" customHeight="1">
      <c r="B278" s="31"/>
      <c r="C278" s="157" t="s">
        <v>745</v>
      </c>
      <c r="D278" s="157" t="s">
        <v>277</v>
      </c>
      <c r="E278" s="158" t="s">
        <v>700</v>
      </c>
      <c r="F278" s="159" t="s">
        <v>701</v>
      </c>
      <c r="G278" s="160" t="s">
        <v>249</v>
      </c>
      <c r="H278" s="161">
        <v>2980</v>
      </c>
      <c r="I278" s="162"/>
      <c r="J278" s="163">
        <f>ROUND(I278*H278,2)</f>
        <v>0</v>
      </c>
      <c r="K278" s="159" t="s">
        <v>19</v>
      </c>
      <c r="L278" s="31"/>
      <c r="M278" s="166" t="s">
        <v>19</v>
      </c>
      <c r="N278" s="167" t="s">
        <v>44</v>
      </c>
      <c r="O278" s="168"/>
      <c r="P278" s="169">
        <f>O278*H278</f>
        <v>0</v>
      </c>
      <c r="Q278" s="169">
        <v>0</v>
      </c>
      <c r="R278" s="169">
        <f>Q278*H278</f>
        <v>0</v>
      </c>
      <c r="S278" s="169">
        <v>0</v>
      </c>
      <c r="T278" s="170">
        <f>S278*H278</f>
        <v>0</v>
      </c>
      <c r="AR278" s="17" t="s">
        <v>252</v>
      </c>
      <c r="AT278" s="17" t="s">
        <v>277</v>
      </c>
      <c r="AU278" s="17" t="s">
        <v>257</v>
      </c>
      <c r="AY278" s="17" t="s">
        <v>251</v>
      </c>
      <c r="BE278" s="144">
        <f>IF(N278="základní",J278,0)</f>
        <v>0</v>
      </c>
      <c r="BF278" s="144">
        <f>IF(N278="snížená",J278,0)</f>
        <v>0</v>
      </c>
      <c r="BG278" s="144">
        <f>IF(N278="zákl. přenesená",J278,0)</f>
        <v>0</v>
      </c>
      <c r="BH278" s="144">
        <f>IF(N278="sníž. přenesená",J278,0)</f>
        <v>0</v>
      </c>
      <c r="BI278" s="144">
        <f>IF(N278="nulová",J278,0)</f>
        <v>0</v>
      </c>
      <c r="BJ278" s="17" t="s">
        <v>81</v>
      </c>
      <c r="BK278" s="144">
        <f>ROUND(I278*H278,2)</f>
        <v>0</v>
      </c>
      <c r="BL278" s="17" t="s">
        <v>252</v>
      </c>
      <c r="BM278" s="17" t="s">
        <v>676</v>
      </c>
    </row>
    <row r="279" spans="2:65" s="1" customFormat="1" ht="6.95" customHeight="1">
      <c r="B279" s="39"/>
      <c r="C279" s="40"/>
      <c r="D279" s="40"/>
      <c r="E279" s="40"/>
      <c r="F279" s="40"/>
      <c r="G279" s="40"/>
      <c r="H279" s="40"/>
      <c r="I279" s="107"/>
      <c r="J279" s="40"/>
      <c r="K279" s="40"/>
      <c r="L279" s="31"/>
    </row>
  </sheetData>
  <sheetProtection password="D0DA" sheet="1" objects="1" scenarios="1" selectLockedCells="1" autoFilter="0"/>
  <autoFilter ref="C86:K278"/>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96"/>
  <sheetViews>
    <sheetView showGridLines="0" topLeftCell="A86" workbookViewId="0">
      <selection activeCell="I94" sqref="I94"/>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95</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746</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ROUND(J83,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ROUND((SUM(BE83:BE95)),  2)</f>
        <v>0</v>
      </c>
      <c r="I33" s="99">
        <v>0.21</v>
      </c>
      <c r="J33" s="98">
        <f>ROUND(((SUM(BE83:BE95))*I33),  2)</f>
        <v>0</v>
      </c>
      <c r="L33" s="31"/>
    </row>
    <row r="34" spans="2:12" s="1" customFormat="1" ht="14.45" customHeight="1">
      <c r="B34" s="31"/>
      <c r="E34" s="26" t="s">
        <v>45</v>
      </c>
      <c r="F34" s="98">
        <f>ROUND((SUM(BF83:BF95)),  2)</f>
        <v>0</v>
      </c>
      <c r="I34" s="99">
        <v>0.15</v>
      </c>
      <c r="J34" s="98">
        <f>ROUND(((SUM(BF83:BF95))*I34),  2)</f>
        <v>0</v>
      </c>
      <c r="L34" s="31"/>
    </row>
    <row r="35" spans="2:12" s="1" customFormat="1" ht="14.45" hidden="1" customHeight="1">
      <c r="B35" s="31"/>
      <c r="E35" s="26" t="s">
        <v>46</v>
      </c>
      <c r="F35" s="98">
        <f>ROUND((SUM(BG83:BG95)),  2)</f>
        <v>0</v>
      </c>
      <c r="I35" s="99">
        <v>0.21</v>
      </c>
      <c r="J35" s="98">
        <f>0</f>
        <v>0</v>
      </c>
      <c r="L35" s="31"/>
    </row>
    <row r="36" spans="2:12" s="1" customFormat="1" ht="14.45" hidden="1" customHeight="1">
      <c r="B36" s="31"/>
      <c r="E36" s="26" t="s">
        <v>47</v>
      </c>
      <c r="F36" s="98">
        <f>ROUND((SUM(BH83:BH95)),  2)</f>
        <v>0</v>
      </c>
      <c r="I36" s="99">
        <v>0.15</v>
      </c>
      <c r="J36" s="98">
        <f>0</f>
        <v>0</v>
      </c>
      <c r="L36" s="31"/>
    </row>
    <row r="37" spans="2:12" s="1" customFormat="1" ht="14.45" hidden="1" customHeight="1">
      <c r="B37" s="31"/>
      <c r="E37" s="26" t="s">
        <v>48</v>
      </c>
      <c r="F37" s="98">
        <f>ROUND((SUM(BI83:BI95)),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01-10-02.1 - Následná úprava GPK a obnova BK v km 5,590 - km 11,560</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J83</f>
        <v>0</v>
      </c>
      <c r="L59" s="31"/>
      <c r="AU59" s="17" t="s">
        <v>229</v>
      </c>
    </row>
    <row r="60" spans="2:47" s="8" customFormat="1" ht="24.95" customHeight="1">
      <c r="B60" s="113"/>
      <c r="D60" s="114" t="s">
        <v>416</v>
      </c>
      <c r="E60" s="115"/>
      <c r="F60" s="115"/>
      <c r="G60" s="115"/>
      <c r="H60" s="115"/>
      <c r="I60" s="116"/>
      <c r="J60" s="117">
        <f>J84</f>
        <v>0</v>
      </c>
      <c r="L60" s="113"/>
    </row>
    <row r="61" spans="2:47" s="9" customFormat="1" ht="19.899999999999999" customHeight="1">
      <c r="B61" s="118"/>
      <c r="D61" s="119" t="s">
        <v>417</v>
      </c>
      <c r="E61" s="120"/>
      <c r="F61" s="120"/>
      <c r="G61" s="120"/>
      <c r="H61" s="120"/>
      <c r="I61" s="121"/>
      <c r="J61" s="122">
        <f>J85</f>
        <v>0</v>
      </c>
      <c r="L61" s="118"/>
    </row>
    <row r="62" spans="2:47" s="9" customFormat="1" ht="14.85" customHeight="1">
      <c r="B62" s="118"/>
      <c r="D62" s="119" t="s">
        <v>418</v>
      </c>
      <c r="E62" s="120"/>
      <c r="F62" s="120"/>
      <c r="G62" s="120"/>
      <c r="H62" s="120"/>
      <c r="I62" s="121"/>
      <c r="J62" s="122">
        <f>J86</f>
        <v>0</v>
      </c>
      <c r="L62" s="118"/>
    </row>
    <row r="63" spans="2:47" s="9" customFormat="1" ht="14.85" customHeight="1">
      <c r="B63" s="118"/>
      <c r="D63" s="119" t="s">
        <v>419</v>
      </c>
      <c r="E63" s="120"/>
      <c r="F63" s="120"/>
      <c r="G63" s="120"/>
      <c r="H63" s="120"/>
      <c r="I63" s="121"/>
      <c r="J63" s="122">
        <f>J93</f>
        <v>0</v>
      </c>
      <c r="L63" s="118"/>
    </row>
    <row r="64" spans="2:47" s="1" customFormat="1" ht="21.75" customHeight="1">
      <c r="B64" s="31"/>
      <c r="I64" s="90"/>
      <c r="L64" s="31"/>
    </row>
    <row r="65" spans="2:12" s="1" customFormat="1" ht="6.95" customHeight="1">
      <c r="B65" s="39"/>
      <c r="C65" s="40"/>
      <c r="D65" s="40"/>
      <c r="E65" s="40"/>
      <c r="F65" s="40"/>
      <c r="G65" s="40"/>
      <c r="H65" s="40"/>
      <c r="I65" s="107"/>
      <c r="J65" s="40"/>
      <c r="K65" s="40"/>
      <c r="L65" s="31"/>
    </row>
    <row r="69" spans="2:12" s="1" customFormat="1" ht="6.95" customHeight="1">
      <c r="B69" s="41"/>
      <c r="C69" s="42"/>
      <c r="D69" s="42"/>
      <c r="E69" s="42"/>
      <c r="F69" s="42"/>
      <c r="G69" s="42"/>
      <c r="H69" s="42"/>
      <c r="I69" s="108"/>
      <c r="J69" s="42"/>
      <c r="K69" s="42"/>
      <c r="L69" s="31"/>
    </row>
    <row r="70" spans="2:12" s="1" customFormat="1" ht="24.95" customHeight="1">
      <c r="B70" s="31"/>
      <c r="C70" s="21" t="s">
        <v>233</v>
      </c>
      <c r="I70" s="90"/>
      <c r="L70" s="31"/>
    </row>
    <row r="71" spans="2:12" s="1" customFormat="1" ht="6.95" customHeight="1">
      <c r="B71" s="31"/>
      <c r="I71" s="90"/>
      <c r="L71" s="31"/>
    </row>
    <row r="72" spans="2:12" s="1" customFormat="1" ht="12" customHeight="1">
      <c r="B72" s="31"/>
      <c r="C72" s="26" t="s">
        <v>16</v>
      </c>
      <c r="I72" s="90"/>
      <c r="L72" s="31"/>
    </row>
    <row r="73" spans="2:12" s="1" customFormat="1" ht="16.5" customHeight="1">
      <c r="B73" s="31"/>
      <c r="E73" s="324" t="str">
        <f>E7</f>
        <v>Oprava traťového úseku Železný Brod - Tanvald</v>
      </c>
      <c r="F73" s="301"/>
      <c r="G73" s="301"/>
      <c r="H73" s="301"/>
      <c r="I73" s="90"/>
      <c r="L73" s="31"/>
    </row>
    <row r="74" spans="2:12" s="1" customFormat="1" ht="12" customHeight="1">
      <c r="B74" s="31"/>
      <c r="C74" s="26" t="s">
        <v>223</v>
      </c>
      <c r="I74" s="90"/>
      <c r="L74" s="31"/>
    </row>
    <row r="75" spans="2:12" s="1" customFormat="1" ht="16.5" customHeight="1">
      <c r="B75" s="31"/>
      <c r="E75" s="304" t="str">
        <f>E9</f>
        <v>SO 01-10-02.1 - Následná úprava GPK a obnova BK v km 5,590 - km 11,560</v>
      </c>
      <c r="F75" s="303"/>
      <c r="G75" s="303"/>
      <c r="H75" s="303"/>
      <c r="I75" s="90"/>
      <c r="L75" s="31"/>
    </row>
    <row r="76" spans="2:12" s="1" customFormat="1" ht="6.95" customHeight="1">
      <c r="B76" s="31"/>
      <c r="I76" s="90"/>
      <c r="L76" s="31"/>
    </row>
    <row r="77" spans="2:12" s="1" customFormat="1" ht="12" customHeight="1">
      <c r="B77" s="31"/>
      <c r="C77" s="26" t="s">
        <v>21</v>
      </c>
      <c r="F77" s="17" t="str">
        <f>F12</f>
        <v xml:space="preserve"> </v>
      </c>
      <c r="I77" s="91" t="s">
        <v>23</v>
      </c>
      <c r="J77" s="46" t="str">
        <f>IF(J12="","",J12)</f>
        <v>11. 2. 2019</v>
      </c>
      <c r="L77" s="31"/>
    </row>
    <row r="78" spans="2:12" s="1" customFormat="1" ht="6.95" customHeight="1">
      <c r="B78" s="31"/>
      <c r="I78" s="90"/>
      <c r="L78" s="31"/>
    </row>
    <row r="79" spans="2:12" s="1" customFormat="1" ht="13.7" customHeight="1">
      <c r="B79" s="31"/>
      <c r="C79" s="26" t="s">
        <v>25</v>
      </c>
      <c r="F79" s="17" t="str">
        <f>E15</f>
        <v>Správa Železniční dopravní cesty, státní organizace</v>
      </c>
      <c r="I79" s="91" t="s">
        <v>32</v>
      </c>
      <c r="J79" s="29" t="str">
        <f>E21</f>
        <v>Prodin a.s.</v>
      </c>
      <c r="L79" s="31"/>
    </row>
    <row r="80" spans="2:12" s="1" customFormat="1" ht="13.7" customHeight="1">
      <c r="B80" s="31"/>
      <c r="C80" s="26" t="s">
        <v>30</v>
      </c>
      <c r="F80" s="17">
        <f>IF(E18="","",E18)</f>
        <v>0</v>
      </c>
      <c r="I80" s="91" t="s">
        <v>37</v>
      </c>
      <c r="J80" s="29" t="str">
        <f>E24</f>
        <v>Prodin a.s.</v>
      </c>
      <c r="L80" s="31"/>
    </row>
    <row r="81" spans="2:65" s="1" customFormat="1" ht="10.35" customHeight="1">
      <c r="B81" s="31"/>
      <c r="I81" s="90"/>
      <c r="L81" s="31"/>
    </row>
    <row r="82" spans="2:65" s="10" customFormat="1" ht="29.25" customHeight="1">
      <c r="B82" s="123"/>
      <c r="C82" s="124" t="s">
        <v>234</v>
      </c>
      <c r="D82" s="125" t="s">
        <v>58</v>
      </c>
      <c r="E82" s="125" t="s">
        <v>54</v>
      </c>
      <c r="F82" s="125" t="s">
        <v>55</v>
      </c>
      <c r="G82" s="125" t="s">
        <v>235</v>
      </c>
      <c r="H82" s="125" t="s">
        <v>236</v>
      </c>
      <c r="I82" s="126" t="s">
        <v>237</v>
      </c>
      <c r="J82" s="125" t="s">
        <v>228</v>
      </c>
      <c r="K82" s="127" t="s">
        <v>238</v>
      </c>
      <c r="L82" s="123"/>
      <c r="M82" s="52" t="s">
        <v>19</v>
      </c>
      <c r="N82" s="53" t="s">
        <v>43</v>
      </c>
      <c r="O82" s="53" t="s">
        <v>239</v>
      </c>
      <c r="P82" s="53" t="s">
        <v>240</v>
      </c>
      <c r="Q82" s="53" t="s">
        <v>241</v>
      </c>
      <c r="R82" s="53" t="s">
        <v>242</v>
      </c>
      <c r="S82" s="53" t="s">
        <v>243</v>
      </c>
      <c r="T82" s="54" t="s">
        <v>244</v>
      </c>
    </row>
    <row r="83" spans="2:65" s="1" customFormat="1" ht="22.9" customHeight="1">
      <c r="B83" s="31"/>
      <c r="C83" s="57" t="s">
        <v>245</v>
      </c>
      <c r="I83" s="90"/>
      <c r="J83" s="128">
        <f>BK83</f>
        <v>0</v>
      </c>
      <c r="L83" s="31"/>
      <c r="M83" s="55"/>
      <c r="N83" s="47"/>
      <c r="O83" s="47"/>
      <c r="P83" s="129">
        <f>P84</f>
        <v>0</v>
      </c>
      <c r="Q83" s="47"/>
      <c r="R83" s="129">
        <f>R84</f>
        <v>0</v>
      </c>
      <c r="S83" s="47"/>
      <c r="T83" s="130">
        <f>T84</f>
        <v>0</v>
      </c>
      <c r="AT83" s="17" t="s">
        <v>72</v>
      </c>
      <c r="AU83" s="17" t="s">
        <v>229</v>
      </c>
      <c r="BK83" s="131">
        <f>BK84</f>
        <v>0</v>
      </c>
    </row>
    <row r="84" spans="2:65" s="11" customFormat="1" ht="25.9" customHeight="1">
      <c r="B84" s="145"/>
      <c r="D84" s="146" t="s">
        <v>72</v>
      </c>
      <c r="E84" s="147" t="s">
        <v>424</v>
      </c>
      <c r="F84" s="147" t="s">
        <v>425</v>
      </c>
      <c r="I84" s="148"/>
      <c r="J84" s="149">
        <f>BK84</f>
        <v>0</v>
      </c>
      <c r="L84" s="145"/>
      <c r="M84" s="150"/>
      <c r="P84" s="151">
        <f>P85</f>
        <v>0</v>
      </c>
      <c r="R84" s="151">
        <f>R85</f>
        <v>0</v>
      </c>
      <c r="T84" s="152">
        <f>T85</f>
        <v>0</v>
      </c>
      <c r="AR84" s="146" t="s">
        <v>81</v>
      </c>
      <c r="AT84" s="153" t="s">
        <v>72</v>
      </c>
      <c r="AU84" s="153" t="s">
        <v>73</v>
      </c>
      <c r="AY84" s="146" t="s">
        <v>251</v>
      </c>
      <c r="BK84" s="154">
        <f>BK85</f>
        <v>0</v>
      </c>
    </row>
    <row r="85" spans="2:65" s="11" customFormat="1" ht="22.9" customHeight="1">
      <c r="B85" s="145"/>
      <c r="D85" s="146" t="s">
        <v>72</v>
      </c>
      <c r="E85" s="155" t="s">
        <v>426</v>
      </c>
      <c r="F85" s="155" t="s">
        <v>427</v>
      </c>
      <c r="I85" s="148"/>
      <c r="J85" s="156">
        <f>BK85</f>
        <v>0</v>
      </c>
      <c r="L85" s="145"/>
      <c r="M85" s="150"/>
      <c r="P85" s="151">
        <f>P86+P93</f>
        <v>0</v>
      </c>
      <c r="R85" s="151">
        <f>R86+R93</f>
        <v>0</v>
      </c>
      <c r="T85" s="152">
        <f>T86+T93</f>
        <v>0</v>
      </c>
      <c r="AR85" s="146" t="s">
        <v>81</v>
      </c>
      <c r="AT85" s="153" t="s">
        <v>72</v>
      </c>
      <c r="AU85" s="153" t="s">
        <v>81</v>
      </c>
      <c r="AY85" s="146" t="s">
        <v>251</v>
      </c>
      <c r="BK85" s="154">
        <f>BK86+BK93</f>
        <v>0</v>
      </c>
    </row>
    <row r="86" spans="2:65" s="11" customFormat="1" ht="20.85" customHeight="1">
      <c r="B86" s="145"/>
      <c r="D86" s="146" t="s">
        <v>72</v>
      </c>
      <c r="E86" s="155" t="s">
        <v>267</v>
      </c>
      <c r="F86" s="155" t="s">
        <v>428</v>
      </c>
      <c r="I86" s="148"/>
      <c r="J86" s="156">
        <f>BK86</f>
        <v>0</v>
      </c>
      <c r="L86" s="145"/>
      <c r="M86" s="150"/>
      <c r="P86" s="151">
        <f>SUM(P87:P92)</f>
        <v>0</v>
      </c>
      <c r="R86" s="151">
        <f>SUM(R87:R92)</f>
        <v>0</v>
      </c>
      <c r="T86" s="152">
        <f>SUM(T87:T92)</f>
        <v>0</v>
      </c>
      <c r="AR86" s="146" t="s">
        <v>81</v>
      </c>
      <c r="AT86" s="153" t="s">
        <v>72</v>
      </c>
      <c r="AU86" s="153" t="s">
        <v>83</v>
      </c>
      <c r="AY86" s="146" t="s">
        <v>251</v>
      </c>
      <c r="BK86" s="154">
        <f>SUM(BK87:BK92)</f>
        <v>0</v>
      </c>
    </row>
    <row r="87" spans="2:65" s="1" customFormat="1" ht="56.25" customHeight="1">
      <c r="B87" s="31"/>
      <c r="C87" s="157" t="s">
        <v>81</v>
      </c>
      <c r="D87" s="157" t="s">
        <v>277</v>
      </c>
      <c r="E87" s="158" t="s">
        <v>539</v>
      </c>
      <c r="F87" s="159" t="s">
        <v>540</v>
      </c>
      <c r="G87" s="160" t="s">
        <v>443</v>
      </c>
      <c r="H87" s="161">
        <v>1.61</v>
      </c>
      <c r="I87" s="162"/>
      <c r="J87" s="163">
        <f>ROUND(I87*H87,2)</f>
        <v>0</v>
      </c>
      <c r="K87" s="159" t="s">
        <v>270</v>
      </c>
      <c r="L87" s="31"/>
      <c r="M87" s="164" t="s">
        <v>19</v>
      </c>
      <c r="N87" s="165" t="s">
        <v>44</v>
      </c>
      <c r="P87" s="142">
        <f>O87*H87</f>
        <v>0</v>
      </c>
      <c r="Q87" s="142">
        <v>0</v>
      </c>
      <c r="R87" s="142">
        <f>Q87*H87</f>
        <v>0</v>
      </c>
      <c r="S87" s="142">
        <v>0</v>
      </c>
      <c r="T87" s="143">
        <f>S87*H87</f>
        <v>0</v>
      </c>
      <c r="AR87" s="17" t="s">
        <v>252</v>
      </c>
      <c r="AT87" s="17" t="s">
        <v>277</v>
      </c>
      <c r="AU87" s="17" t="s">
        <v>257</v>
      </c>
      <c r="AY87" s="17" t="s">
        <v>251</v>
      </c>
      <c r="BE87" s="144">
        <f>IF(N87="základní",J87,0)</f>
        <v>0</v>
      </c>
      <c r="BF87" s="144">
        <f>IF(N87="snížená",J87,0)</f>
        <v>0</v>
      </c>
      <c r="BG87" s="144">
        <f>IF(N87="zákl. přenesená",J87,0)</f>
        <v>0</v>
      </c>
      <c r="BH87" s="144">
        <f>IF(N87="sníž. přenesená",J87,0)</f>
        <v>0</v>
      </c>
      <c r="BI87" s="144">
        <f>IF(N87="nulová",J87,0)</f>
        <v>0</v>
      </c>
      <c r="BJ87" s="17" t="s">
        <v>81</v>
      </c>
      <c r="BK87" s="144">
        <f>ROUND(I87*H87,2)</f>
        <v>0</v>
      </c>
      <c r="BL87" s="17" t="s">
        <v>252</v>
      </c>
      <c r="BM87" s="17" t="s">
        <v>252</v>
      </c>
    </row>
    <row r="88" spans="2:65" s="1" customFormat="1" ht="48.75">
      <c r="B88" s="31"/>
      <c r="D88" s="171" t="s">
        <v>432</v>
      </c>
      <c r="F88" s="172" t="s">
        <v>542</v>
      </c>
      <c r="I88" s="90"/>
      <c r="L88" s="31"/>
      <c r="M88" s="173"/>
      <c r="T88" s="49"/>
      <c r="AT88" s="17" t="s">
        <v>432</v>
      </c>
      <c r="AU88" s="17" t="s">
        <v>257</v>
      </c>
    </row>
    <row r="89" spans="2:65" s="1" customFormat="1" ht="19.5">
      <c r="B89" s="31"/>
      <c r="D89" s="171" t="s">
        <v>454</v>
      </c>
      <c r="F89" s="172" t="s">
        <v>455</v>
      </c>
      <c r="I89" s="90"/>
      <c r="L89" s="31"/>
      <c r="M89" s="173"/>
      <c r="T89" s="49"/>
      <c r="AT89" s="17" t="s">
        <v>454</v>
      </c>
      <c r="AU89" s="17" t="s">
        <v>257</v>
      </c>
    </row>
    <row r="90" spans="2:65" s="1" customFormat="1" ht="56.25" customHeight="1">
      <c r="B90" s="31"/>
      <c r="C90" s="157" t="s">
        <v>83</v>
      </c>
      <c r="D90" s="157" t="s">
        <v>277</v>
      </c>
      <c r="E90" s="158" t="s">
        <v>543</v>
      </c>
      <c r="F90" s="159" t="s">
        <v>544</v>
      </c>
      <c r="G90" s="160" t="s">
        <v>443</v>
      </c>
      <c r="H90" s="161">
        <v>4.3559999999999999</v>
      </c>
      <c r="I90" s="162"/>
      <c r="J90" s="163">
        <f>ROUND(I90*H90,2)</f>
        <v>0</v>
      </c>
      <c r="K90" s="159" t="s">
        <v>270</v>
      </c>
      <c r="L90" s="31"/>
      <c r="M90" s="164" t="s">
        <v>19</v>
      </c>
      <c r="N90" s="165" t="s">
        <v>44</v>
      </c>
      <c r="P90" s="142">
        <f>O90*H90</f>
        <v>0</v>
      </c>
      <c r="Q90" s="142">
        <v>0</v>
      </c>
      <c r="R90" s="142">
        <f>Q90*H90</f>
        <v>0</v>
      </c>
      <c r="S90" s="142">
        <v>0</v>
      </c>
      <c r="T90" s="143">
        <f>S90*H90</f>
        <v>0</v>
      </c>
      <c r="AR90" s="17" t="s">
        <v>252</v>
      </c>
      <c r="AT90" s="17" t="s">
        <v>277</v>
      </c>
      <c r="AU90" s="17" t="s">
        <v>257</v>
      </c>
      <c r="AY90" s="17" t="s">
        <v>251</v>
      </c>
      <c r="BE90" s="144">
        <f>IF(N90="základní",J90,0)</f>
        <v>0</v>
      </c>
      <c r="BF90" s="144">
        <f>IF(N90="snížená",J90,0)</f>
        <v>0</v>
      </c>
      <c r="BG90" s="144">
        <f>IF(N90="zákl. přenesená",J90,0)</f>
        <v>0</v>
      </c>
      <c r="BH90" s="144">
        <f>IF(N90="sníž. přenesená",J90,0)</f>
        <v>0</v>
      </c>
      <c r="BI90" s="144">
        <f>IF(N90="nulová",J90,0)</f>
        <v>0</v>
      </c>
      <c r="BJ90" s="17" t="s">
        <v>81</v>
      </c>
      <c r="BK90" s="144">
        <f>ROUND(I90*H90,2)</f>
        <v>0</v>
      </c>
      <c r="BL90" s="17" t="s">
        <v>252</v>
      </c>
      <c r="BM90" s="17" t="s">
        <v>276</v>
      </c>
    </row>
    <row r="91" spans="2:65" s="1" customFormat="1" ht="48.75">
      <c r="B91" s="31"/>
      <c r="D91" s="171" t="s">
        <v>432</v>
      </c>
      <c r="F91" s="172" t="s">
        <v>542</v>
      </c>
      <c r="I91" s="90"/>
      <c r="L91" s="31"/>
      <c r="M91" s="173"/>
      <c r="T91" s="49"/>
      <c r="AT91" s="17" t="s">
        <v>432</v>
      </c>
      <c r="AU91" s="17" t="s">
        <v>257</v>
      </c>
    </row>
    <row r="92" spans="2:65" s="1" customFormat="1" ht="19.5">
      <c r="B92" s="31"/>
      <c r="D92" s="171" t="s">
        <v>454</v>
      </c>
      <c r="F92" s="172" t="s">
        <v>455</v>
      </c>
      <c r="I92" s="90"/>
      <c r="L92" s="31"/>
      <c r="M92" s="173"/>
      <c r="T92" s="49"/>
      <c r="AT92" s="17" t="s">
        <v>454</v>
      </c>
      <c r="AU92" s="17" t="s">
        <v>257</v>
      </c>
    </row>
    <row r="93" spans="2:65" s="11" customFormat="1" ht="20.85" customHeight="1">
      <c r="B93" s="145"/>
      <c r="D93" s="146" t="s">
        <v>72</v>
      </c>
      <c r="E93" s="155" t="s">
        <v>291</v>
      </c>
      <c r="F93" s="155" t="s">
        <v>287</v>
      </c>
      <c r="I93" s="148"/>
      <c r="J93" s="156">
        <f>BK93</f>
        <v>0</v>
      </c>
      <c r="L93" s="145"/>
      <c r="M93" s="150"/>
      <c r="P93" s="151">
        <f>SUM(P94:P95)</f>
        <v>0</v>
      </c>
      <c r="R93" s="151">
        <f>SUM(R94:R95)</f>
        <v>0</v>
      </c>
      <c r="T93" s="152">
        <f>SUM(T94:T95)</f>
        <v>0</v>
      </c>
      <c r="AR93" s="146" t="s">
        <v>81</v>
      </c>
      <c r="AT93" s="153" t="s">
        <v>72</v>
      </c>
      <c r="AU93" s="153" t="s">
        <v>83</v>
      </c>
      <c r="AY93" s="146" t="s">
        <v>251</v>
      </c>
      <c r="BK93" s="154">
        <f>SUM(BK94:BK95)</f>
        <v>0</v>
      </c>
    </row>
    <row r="94" spans="2:65" s="1" customFormat="1" ht="33.75" customHeight="1">
      <c r="B94" s="31"/>
      <c r="C94" s="157" t="s">
        <v>257</v>
      </c>
      <c r="D94" s="157" t="s">
        <v>277</v>
      </c>
      <c r="E94" s="158" t="s">
        <v>670</v>
      </c>
      <c r="F94" s="159" t="s">
        <v>671</v>
      </c>
      <c r="G94" s="160" t="s">
        <v>265</v>
      </c>
      <c r="H94" s="161">
        <v>2</v>
      </c>
      <c r="I94" s="162"/>
      <c r="J94" s="163">
        <f>ROUND(I94*H94,2)</f>
        <v>0</v>
      </c>
      <c r="K94" s="159" t="s">
        <v>270</v>
      </c>
      <c r="L94" s="31"/>
      <c r="M94" s="164" t="s">
        <v>19</v>
      </c>
      <c r="N94" s="165" t="s">
        <v>44</v>
      </c>
      <c r="P94" s="142">
        <f>O94*H94</f>
        <v>0</v>
      </c>
      <c r="Q94" s="142">
        <v>0</v>
      </c>
      <c r="R94" s="142">
        <f>Q94*H94</f>
        <v>0</v>
      </c>
      <c r="S94" s="142">
        <v>0</v>
      </c>
      <c r="T94" s="143">
        <f>S94*H94</f>
        <v>0</v>
      </c>
      <c r="AR94" s="17" t="s">
        <v>252</v>
      </c>
      <c r="AT94" s="17" t="s">
        <v>277</v>
      </c>
      <c r="AU94" s="17" t="s">
        <v>257</v>
      </c>
      <c r="AY94" s="17" t="s">
        <v>251</v>
      </c>
      <c r="BE94" s="144">
        <f>IF(N94="základní",J94,0)</f>
        <v>0</v>
      </c>
      <c r="BF94" s="144">
        <f>IF(N94="snížená",J94,0)</f>
        <v>0</v>
      </c>
      <c r="BG94" s="144">
        <f>IF(N94="zákl. přenesená",J94,0)</f>
        <v>0</v>
      </c>
      <c r="BH94" s="144">
        <f>IF(N94="sníž. přenesená",J94,0)</f>
        <v>0</v>
      </c>
      <c r="BI94" s="144">
        <f>IF(N94="nulová",J94,0)</f>
        <v>0</v>
      </c>
      <c r="BJ94" s="17" t="s">
        <v>81</v>
      </c>
      <c r="BK94" s="144">
        <f>ROUND(I94*H94,2)</f>
        <v>0</v>
      </c>
      <c r="BL94" s="17" t="s">
        <v>252</v>
      </c>
      <c r="BM94" s="17" t="s">
        <v>311</v>
      </c>
    </row>
    <row r="95" spans="2:65" s="1" customFormat="1" ht="29.25">
      <c r="B95" s="31"/>
      <c r="D95" s="171" t="s">
        <v>432</v>
      </c>
      <c r="F95" s="172" t="s">
        <v>673</v>
      </c>
      <c r="I95" s="90"/>
      <c r="L95" s="31"/>
      <c r="M95" s="189"/>
      <c r="N95" s="168"/>
      <c r="O95" s="168"/>
      <c r="P95" s="168"/>
      <c r="Q95" s="168"/>
      <c r="R95" s="168"/>
      <c r="S95" s="168"/>
      <c r="T95" s="190"/>
      <c r="AT95" s="17" t="s">
        <v>432</v>
      </c>
      <c r="AU95" s="17" t="s">
        <v>257</v>
      </c>
    </row>
    <row r="96" spans="2:65" s="1" customFormat="1" ht="6.95" customHeight="1">
      <c r="B96" s="39"/>
      <c r="C96" s="40"/>
      <c r="D96" s="40"/>
      <c r="E96" s="40"/>
      <c r="F96" s="40"/>
      <c r="G96" s="40"/>
      <c r="H96" s="40"/>
      <c r="I96" s="107"/>
      <c r="J96" s="40"/>
      <c r="K96" s="40"/>
      <c r="L96" s="31"/>
    </row>
  </sheetData>
  <sheetProtection password="D0DA" sheet="1" objects="1" scenarios="1" selectLockedCells="1" autoFilter="0"/>
  <autoFilter ref="C82:K95"/>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56"/>
  <sheetViews>
    <sheetView showGridLines="0" topLeftCell="A248" workbookViewId="0">
      <selection activeCell="I255" sqref="I255"/>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98</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747</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ROUND(J87,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ROUND((SUM(BE87:BE255)),  2)</f>
        <v>0</v>
      </c>
      <c r="I33" s="99">
        <v>0.21</v>
      </c>
      <c r="J33" s="98">
        <f>ROUND(((SUM(BE87:BE255))*I33),  2)</f>
        <v>0</v>
      </c>
      <c r="L33" s="31"/>
    </row>
    <row r="34" spans="2:12" s="1" customFormat="1" ht="14.45" customHeight="1">
      <c r="B34" s="31"/>
      <c r="E34" s="26" t="s">
        <v>45</v>
      </c>
      <c r="F34" s="98">
        <f>ROUND((SUM(BF87:BF255)),  2)</f>
        <v>0</v>
      </c>
      <c r="I34" s="99">
        <v>0.15</v>
      </c>
      <c r="J34" s="98">
        <f>ROUND(((SUM(BF87:BF255))*I34),  2)</f>
        <v>0</v>
      </c>
      <c r="L34" s="31"/>
    </row>
    <row r="35" spans="2:12" s="1" customFormat="1" ht="14.45" hidden="1" customHeight="1">
      <c r="B35" s="31"/>
      <c r="E35" s="26" t="s">
        <v>46</v>
      </c>
      <c r="F35" s="98">
        <f>ROUND((SUM(BG87:BG255)),  2)</f>
        <v>0</v>
      </c>
      <c r="I35" s="99">
        <v>0.21</v>
      </c>
      <c r="J35" s="98">
        <f>0</f>
        <v>0</v>
      </c>
      <c r="L35" s="31"/>
    </row>
    <row r="36" spans="2:12" s="1" customFormat="1" ht="14.45" hidden="1" customHeight="1">
      <c r="B36" s="31"/>
      <c r="E36" s="26" t="s">
        <v>47</v>
      </c>
      <c r="F36" s="98">
        <f>ROUND((SUM(BH87:BH255)),  2)</f>
        <v>0</v>
      </c>
      <c r="I36" s="99">
        <v>0.15</v>
      </c>
      <c r="J36" s="98">
        <f>0</f>
        <v>0</v>
      </c>
      <c r="L36" s="31"/>
    </row>
    <row r="37" spans="2:12" s="1" customFormat="1" ht="14.45" hidden="1" customHeight="1">
      <c r="B37" s="31"/>
      <c r="E37" s="26" t="s">
        <v>48</v>
      </c>
      <c r="F37" s="98">
        <f>ROUND((SUM(BI87:BI255)),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01-10-03 - Železniční svršek, km 11,560 - 13,149</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J87</f>
        <v>0</v>
      </c>
      <c r="L59" s="31"/>
      <c r="AU59" s="17" t="s">
        <v>229</v>
      </c>
    </row>
    <row r="60" spans="2:47" s="8" customFormat="1" ht="24.95" customHeight="1">
      <c r="B60" s="113"/>
      <c r="D60" s="114" t="s">
        <v>416</v>
      </c>
      <c r="E60" s="115"/>
      <c r="F60" s="115"/>
      <c r="G60" s="115"/>
      <c r="H60" s="115"/>
      <c r="I60" s="116"/>
      <c r="J60" s="117">
        <f>J88</f>
        <v>0</v>
      </c>
      <c r="L60" s="113"/>
    </row>
    <row r="61" spans="2:47" s="9" customFormat="1" ht="19.899999999999999" customHeight="1">
      <c r="B61" s="118"/>
      <c r="D61" s="119" t="s">
        <v>417</v>
      </c>
      <c r="E61" s="120"/>
      <c r="F61" s="120"/>
      <c r="G61" s="120"/>
      <c r="H61" s="120"/>
      <c r="I61" s="121"/>
      <c r="J61" s="122">
        <f>J89</f>
        <v>0</v>
      </c>
      <c r="L61" s="118"/>
    </row>
    <row r="62" spans="2:47" s="9" customFormat="1" ht="14.85" customHeight="1">
      <c r="B62" s="118"/>
      <c r="D62" s="119" t="s">
        <v>418</v>
      </c>
      <c r="E62" s="120"/>
      <c r="F62" s="120"/>
      <c r="G62" s="120"/>
      <c r="H62" s="120"/>
      <c r="I62" s="121"/>
      <c r="J62" s="122">
        <f>J90</f>
        <v>0</v>
      </c>
      <c r="L62" s="118"/>
    </row>
    <row r="63" spans="2:47" s="9" customFormat="1" ht="14.85" customHeight="1">
      <c r="B63" s="118"/>
      <c r="D63" s="119" t="s">
        <v>419</v>
      </c>
      <c r="E63" s="120"/>
      <c r="F63" s="120"/>
      <c r="G63" s="120"/>
      <c r="H63" s="120"/>
      <c r="I63" s="121"/>
      <c r="J63" s="122">
        <f>J195</f>
        <v>0</v>
      </c>
      <c r="L63" s="118"/>
    </row>
    <row r="64" spans="2:47" s="9" customFormat="1" ht="19.899999999999999" customHeight="1">
      <c r="B64" s="118"/>
      <c r="D64" s="119" t="s">
        <v>420</v>
      </c>
      <c r="E64" s="120"/>
      <c r="F64" s="120"/>
      <c r="G64" s="120"/>
      <c r="H64" s="120"/>
      <c r="I64" s="121"/>
      <c r="J64" s="122">
        <f>J247</f>
        <v>0</v>
      </c>
      <c r="L64" s="118"/>
    </row>
    <row r="65" spans="2:12" s="9" customFormat="1" ht="14.85" customHeight="1">
      <c r="B65" s="118"/>
      <c r="D65" s="119" t="s">
        <v>421</v>
      </c>
      <c r="E65" s="120"/>
      <c r="F65" s="120"/>
      <c r="G65" s="120"/>
      <c r="H65" s="120"/>
      <c r="I65" s="121"/>
      <c r="J65" s="122">
        <f>J248</f>
        <v>0</v>
      </c>
      <c r="L65" s="118"/>
    </row>
    <row r="66" spans="2:12" s="9" customFormat="1" ht="19.899999999999999" customHeight="1">
      <c r="B66" s="118"/>
      <c r="D66" s="119" t="s">
        <v>422</v>
      </c>
      <c r="E66" s="120"/>
      <c r="F66" s="120"/>
      <c r="G66" s="120"/>
      <c r="H66" s="120"/>
      <c r="I66" s="121"/>
      <c r="J66" s="122">
        <f>J253</f>
        <v>0</v>
      </c>
      <c r="L66" s="118"/>
    </row>
    <row r="67" spans="2:12" s="9" customFormat="1" ht="14.85" customHeight="1">
      <c r="B67" s="118"/>
      <c r="D67" s="119" t="s">
        <v>423</v>
      </c>
      <c r="E67" s="120"/>
      <c r="F67" s="120"/>
      <c r="G67" s="120"/>
      <c r="H67" s="120"/>
      <c r="I67" s="121"/>
      <c r="J67" s="122">
        <f>J254</f>
        <v>0</v>
      </c>
      <c r="L67" s="118"/>
    </row>
    <row r="68" spans="2:12" s="1" customFormat="1" ht="21.75" customHeight="1">
      <c r="B68" s="31"/>
      <c r="I68" s="90"/>
      <c r="L68" s="31"/>
    </row>
    <row r="69" spans="2:12" s="1" customFormat="1" ht="6.95" customHeight="1">
      <c r="B69" s="39"/>
      <c r="C69" s="40"/>
      <c r="D69" s="40"/>
      <c r="E69" s="40"/>
      <c r="F69" s="40"/>
      <c r="G69" s="40"/>
      <c r="H69" s="40"/>
      <c r="I69" s="107"/>
      <c r="J69" s="40"/>
      <c r="K69" s="40"/>
      <c r="L69" s="31"/>
    </row>
    <row r="73" spans="2:12" s="1" customFormat="1" ht="6.95" customHeight="1">
      <c r="B73" s="41"/>
      <c r="C73" s="42"/>
      <c r="D73" s="42"/>
      <c r="E73" s="42"/>
      <c r="F73" s="42"/>
      <c r="G73" s="42"/>
      <c r="H73" s="42"/>
      <c r="I73" s="108"/>
      <c r="J73" s="42"/>
      <c r="K73" s="42"/>
      <c r="L73" s="31"/>
    </row>
    <row r="74" spans="2:12" s="1" customFormat="1" ht="24.95" customHeight="1">
      <c r="B74" s="31"/>
      <c r="C74" s="21" t="s">
        <v>233</v>
      </c>
      <c r="I74" s="90"/>
      <c r="L74" s="31"/>
    </row>
    <row r="75" spans="2:12" s="1" customFormat="1" ht="6.95" customHeight="1">
      <c r="B75" s="31"/>
      <c r="I75" s="90"/>
      <c r="L75" s="31"/>
    </row>
    <row r="76" spans="2:12" s="1" customFormat="1" ht="12" customHeight="1">
      <c r="B76" s="31"/>
      <c r="C76" s="26" t="s">
        <v>16</v>
      </c>
      <c r="I76" s="90"/>
      <c r="L76" s="31"/>
    </row>
    <row r="77" spans="2:12" s="1" customFormat="1" ht="16.5" customHeight="1">
      <c r="B77" s="31"/>
      <c r="E77" s="324" t="str">
        <f>E7</f>
        <v>Oprava traťového úseku Železný Brod - Tanvald</v>
      </c>
      <c r="F77" s="301"/>
      <c r="G77" s="301"/>
      <c r="H77" s="301"/>
      <c r="I77" s="90"/>
      <c r="L77" s="31"/>
    </row>
    <row r="78" spans="2:12" s="1" customFormat="1" ht="12" customHeight="1">
      <c r="B78" s="31"/>
      <c r="C78" s="26" t="s">
        <v>223</v>
      </c>
      <c r="I78" s="90"/>
      <c r="L78" s="31"/>
    </row>
    <row r="79" spans="2:12" s="1" customFormat="1" ht="16.5" customHeight="1">
      <c r="B79" s="31"/>
      <c r="E79" s="304" t="str">
        <f>E9</f>
        <v>SO 01-10-03 - Železniční svršek, km 11,560 - 13,149</v>
      </c>
      <c r="F79" s="303"/>
      <c r="G79" s="303"/>
      <c r="H79" s="303"/>
      <c r="I79" s="90"/>
      <c r="L79" s="31"/>
    </row>
    <row r="80" spans="2:12" s="1" customFormat="1" ht="6.95" customHeight="1">
      <c r="B80" s="31"/>
      <c r="I80" s="90"/>
      <c r="L80" s="31"/>
    </row>
    <row r="81" spans="2:65" s="1" customFormat="1" ht="12" customHeight="1">
      <c r="B81" s="31"/>
      <c r="C81" s="26" t="s">
        <v>21</v>
      </c>
      <c r="F81" s="17" t="str">
        <f>F12</f>
        <v xml:space="preserve"> </v>
      </c>
      <c r="I81" s="91" t="s">
        <v>23</v>
      </c>
      <c r="J81" s="46" t="str">
        <f>IF(J12="","",J12)</f>
        <v>11. 2. 2019</v>
      </c>
      <c r="L81" s="31"/>
    </row>
    <row r="82" spans="2:65" s="1" customFormat="1" ht="6.95" customHeight="1">
      <c r="B82" s="31"/>
      <c r="I82" s="90"/>
      <c r="L82" s="31"/>
    </row>
    <row r="83" spans="2:65" s="1" customFormat="1" ht="13.7" customHeight="1">
      <c r="B83" s="31"/>
      <c r="C83" s="26" t="s">
        <v>25</v>
      </c>
      <c r="F83" s="17" t="str">
        <f>E15</f>
        <v>Správa Železniční dopravní cesty, státní organizace</v>
      </c>
      <c r="I83" s="91" t="s">
        <v>32</v>
      </c>
      <c r="J83" s="29" t="str">
        <f>E21</f>
        <v>Prodin a.s.</v>
      </c>
      <c r="L83" s="31"/>
    </row>
    <row r="84" spans="2:65" s="1" customFormat="1" ht="13.7" customHeight="1">
      <c r="B84" s="31"/>
      <c r="C84" s="26" t="s">
        <v>30</v>
      </c>
      <c r="F84" s="17">
        <f>IF(E18="","",E18)</f>
        <v>0</v>
      </c>
      <c r="I84" s="91" t="s">
        <v>37</v>
      </c>
      <c r="J84" s="29" t="str">
        <f>E24</f>
        <v>Prodin a.s.</v>
      </c>
      <c r="L84" s="31"/>
    </row>
    <row r="85" spans="2:65" s="1" customFormat="1" ht="10.35" customHeight="1">
      <c r="B85" s="31"/>
      <c r="I85" s="90"/>
      <c r="L85" s="31"/>
    </row>
    <row r="86" spans="2:65" s="10" customFormat="1" ht="29.25" customHeight="1">
      <c r="B86" s="123"/>
      <c r="C86" s="124" t="s">
        <v>234</v>
      </c>
      <c r="D86" s="125" t="s">
        <v>58</v>
      </c>
      <c r="E86" s="125" t="s">
        <v>54</v>
      </c>
      <c r="F86" s="125" t="s">
        <v>55</v>
      </c>
      <c r="G86" s="125" t="s">
        <v>235</v>
      </c>
      <c r="H86" s="125" t="s">
        <v>236</v>
      </c>
      <c r="I86" s="126" t="s">
        <v>237</v>
      </c>
      <c r="J86" s="125" t="s">
        <v>228</v>
      </c>
      <c r="K86" s="127" t="s">
        <v>238</v>
      </c>
      <c r="L86" s="123"/>
      <c r="M86" s="52" t="s">
        <v>19</v>
      </c>
      <c r="N86" s="53" t="s">
        <v>43</v>
      </c>
      <c r="O86" s="53" t="s">
        <v>239</v>
      </c>
      <c r="P86" s="53" t="s">
        <v>240</v>
      </c>
      <c r="Q86" s="53" t="s">
        <v>241</v>
      </c>
      <c r="R86" s="53" t="s">
        <v>242</v>
      </c>
      <c r="S86" s="53" t="s">
        <v>243</v>
      </c>
      <c r="T86" s="54" t="s">
        <v>244</v>
      </c>
    </row>
    <row r="87" spans="2:65" s="1" customFormat="1" ht="22.9" customHeight="1">
      <c r="B87" s="31"/>
      <c r="C87" s="57" t="s">
        <v>245</v>
      </c>
      <c r="I87" s="90"/>
      <c r="J87" s="128">
        <f>BK87</f>
        <v>0</v>
      </c>
      <c r="L87" s="31"/>
      <c r="M87" s="55"/>
      <c r="N87" s="47"/>
      <c r="O87" s="47"/>
      <c r="P87" s="129">
        <f>P88</f>
        <v>0</v>
      </c>
      <c r="Q87" s="47"/>
      <c r="R87" s="129">
        <f>R88</f>
        <v>4349.7850399999998</v>
      </c>
      <c r="S87" s="47"/>
      <c r="T87" s="130">
        <f>T88</f>
        <v>0</v>
      </c>
      <c r="AT87" s="17" t="s">
        <v>72</v>
      </c>
      <c r="AU87" s="17" t="s">
        <v>229</v>
      </c>
      <c r="BK87" s="131">
        <f>BK88</f>
        <v>0</v>
      </c>
    </row>
    <row r="88" spans="2:65" s="11" customFormat="1" ht="25.9" customHeight="1">
      <c r="B88" s="145"/>
      <c r="D88" s="146" t="s">
        <v>72</v>
      </c>
      <c r="E88" s="147" t="s">
        <v>424</v>
      </c>
      <c r="F88" s="147" t="s">
        <v>425</v>
      </c>
      <c r="I88" s="148"/>
      <c r="J88" s="149">
        <f>BK88</f>
        <v>0</v>
      </c>
      <c r="L88" s="145"/>
      <c r="M88" s="150"/>
      <c r="P88" s="151">
        <f>P89+P247+P253</f>
        <v>0</v>
      </c>
      <c r="R88" s="151">
        <f>R89+R247+R253</f>
        <v>4349.7850399999998</v>
      </c>
      <c r="T88" s="152">
        <f>T89+T247+T253</f>
        <v>0</v>
      </c>
      <c r="AR88" s="146" t="s">
        <v>81</v>
      </c>
      <c r="AT88" s="153" t="s">
        <v>72</v>
      </c>
      <c r="AU88" s="153" t="s">
        <v>73</v>
      </c>
      <c r="AY88" s="146" t="s">
        <v>251</v>
      </c>
      <c r="BK88" s="154">
        <f>BK89+BK247+BK253</f>
        <v>0</v>
      </c>
    </row>
    <row r="89" spans="2:65" s="11" customFormat="1" ht="22.9" customHeight="1">
      <c r="B89" s="145"/>
      <c r="D89" s="146" t="s">
        <v>72</v>
      </c>
      <c r="E89" s="155" t="s">
        <v>426</v>
      </c>
      <c r="F89" s="155" t="s">
        <v>427</v>
      </c>
      <c r="I89" s="148"/>
      <c r="J89" s="156">
        <f>BK89</f>
        <v>0</v>
      </c>
      <c r="L89" s="145"/>
      <c r="M89" s="150"/>
      <c r="P89" s="151">
        <f>P90+P195</f>
        <v>0</v>
      </c>
      <c r="R89" s="151">
        <f>R90+R195</f>
        <v>4349.7850399999998</v>
      </c>
      <c r="T89" s="152">
        <f>T90+T195</f>
        <v>0</v>
      </c>
      <c r="AR89" s="146" t="s">
        <v>81</v>
      </c>
      <c r="AT89" s="153" t="s">
        <v>72</v>
      </c>
      <c r="AU89" s="153" t="s">
        <v>81</v>
      </c>
      <c r="AY89" s="146" t="s">
        <v>251</v>
      </c>
      <c r="BK89" s="154">
        <f>BK90+BK195</f>
        <v>0</v>
      </c>
    </row>
    <row r="90" spans="2:65" s="11" customFormat="1" ht="20.85" customHeight="1">
      <c r="B90" s="145"/>
      <c r="D90" s="146" t="s">
        <v>72</v>
      </c>
      <c r="E90" s="155" t="s">
        <v>267</v>
      </c>
      <c r="F90" s="155" t="s">
        <v>428</v>
      </c>
      <c r="I90" s="148"/>
      <c r="J90" s="156">
        <f>BK90</f>
        <v>0</v>
      </c>
      <c r="L90" s="145"/>
      <c r="M90" s="150"/>
      <c r="P90" s="151">
        <f>SUM(P91:P194)</f>
        <v>0</v>
      </c>
      <c r="R90" s="151">
        <f>SUM(R91:R194)</f>
        <v>4349.7850399999998</v>
      </c>
      <c r="T90" s="152">
        <f>SUM(T91:T194)</f>
        <v>0</v>
      </c>
      <c r="AR90" s="146" t="s">
        <v>81</v>
      </c>
      <c r="AT90" s="153" t="s">
        <v>72</v>
      </c>
      <c r="AU90" s="153" t="s">
        <v>83</v>
      </c>
      <c r="AY90" s="146" t="s">
        <v>251</v>
      </c>
      <c r="BK90" s="154">
        <f>SUM(BK91:BK194)</f>
        <v>0</v>
      </c>
    </row>
    <row r="91" spans="2:65" s="1" customFormat="1" ht="22.5" customHeight="1">
      <c r="B91" s="31"/>
      <c r="C91" s="157" t="s">
        <v>81</v>
      </c>
      <c r="D91" s="157" t="s">
        <v>277</v>
      </c>
      <c r="E91" s="158" t="s">
        <v>429</v>
      </c>
      <c r="F91" s="159" t="s">
        <v>430</v>
      </c>
      <c r="G91" s="160" t="s">
        <v>431</v>
      </c>
      <c r="H91" s="161">
        <v>1272</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83</v>
      </c>
    </row>
    <row r="92" spans="2:65" s="1" customFormat="1" ht="29.25">
      <c r="B92" s="31"/>
      <c r="D92" s="171" t="s">
        <v>432</v>
      </c>
      <c r="F92" s="172" t="s">
        <v>433</v>
      </c>
      <c r="I92" s="90"/>
      <c r="L92" s="31"/>
      <c r="M92" s="173"/>
      <c r="T92" s="49"/>
      <c r="AT92" s="17" t="s">
        <v>432</v>
      </c>
      <c r="AU92" s="17" t="s">
        <v>257</v>
      </c>
    </row>
    <row r="93" spans="2:65" s="1" customFormat="1" ht="56.25" customHeight="1">
      <c r="B93" s="31"/>
      <c r="C93" s="157" t="s">
        <v>83</v>
      </c>
      <c r="D93" s="157" t="s">
        <v>277</v>
      </c>
      <c r="E93" s="158" t="s">
        <v>434</v>
      </c>
      <c r="F93" s="159" t="s">
        <v>435</v>
      </c>
      <c r="G93" s="160" t="s">
        <v>436</v>
      </c>
      <c r="H93" s="161">
        <v>154</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252</v>
      </c>
    </row>
    <row r="94" spans="2:65" s="1" customFormat="1" ht="48.75">
      <c r="B94" s="31"/>
      <c r="D94" s="171" t="s">
        <v>432</v>
      </c>
      <c r="F94" s="172" t="s">
        <v>437</v>
      </c>
      <c r="I94" s="90"/>
      <c r="L94" s="31"/>
      <c r="M94" s="173"/>
      <c r="T94" s="49"/>
      <c r="AT94" s="17" t="s">
        <v>432</v>
      </c>
      <c r="AU94" s="17" t="s">
        <v>257</v>
      </c>
    </row>
    <row r="95" spans="2:65" s="1" customFormat="1" ht="22.5" customHeight="1">
      <c r="B95" s="31"/>
      <c r="C95" s="157" t="s">
        <v>257</v>
      </c>
      <c r="D95" s="157" t="s">
        <v>277</v>
      </c>
      <c r="E95" s="158" t="s">
        <v>438</v>
      </c>
      <c r="F95" s="159" t="s">
        <v>439</v>
      </c>
      <c r="G95" s="160" t="s">
        <v>249</v>
      </c>
      <c r="H95" s="161">
        <v>130</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276</v>
      </c>
    </row>
    <row r="96" spans="2:65" s="1" customFormat="1" ht="19.5">
      <c r="B96" s="31"/>
      <c r="D96" s="171" t="s">
        <v>432</v>
      </c>
      <c r="F96" s="172" t="s">
        <v>440</v>
      </c>
      <c r="I96" s="90"/>
      <c r="L96" s="31"/>
      <c r="M96" s="173"/>
      <c r="T96" s="49"/>
      <c r="AT96" s="17" t="s">
        <v>432</v>
      </c>
      <c r="AU96" s="17" t="s">
        <v>257</v>
      </c>
    </row>
    <row r="97" spans="2:65" s="1" customFormat="1" ht="67.5" customHeight="1">
      <c r="B97" s="31"/>
      <c r="C97" s="157" t="s">
        <v>252</v>
      </c>
      <c r="D97" s="157" t="s">
        <v>277</v>
      </c>
      <c r="E97" s="158" t="s">
        <v>441</v>
      </c>
      <c r="F97" s="159" t="s">
        <v>442</v>
      </c>
      <c r="G97" s="160" t="s">
        <v>443</v>
      </c>
      <c r="H97" s="161">
        <v>1.5740000000000001</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250</v>
      </c>
    </row>
    <row r="98" spans="2:65" s="1" customFormat="1" ht="68.25">
      <c r="B98" s="31"/>
      <c r="D98" s="171" t="s">
        <v>432</v>
      </c>
      <c r="F98" s="172" t="s">
        <v>444</v>
      </c>
      <c r="I98" s="90"/>
      <c r="L98" s="31"/>
      <c r="M98" s="173"/>
      <c r="T98" s="49"/>
      <c r="AT98" s="17" t="s">
        <v>432</v>
      </c>
      <c r="AU98" s="17" t="s">
        <v>257</v>
      </c>
    </row>
    <row r="99" spans="2:65" s="1" customFormat="1" ht="33.75" customHeight="1">
      <c r="B99" s="31"/>
      <c r="C99" s="157" t="s">
        <v>267</v>
      </c>
      <c r="D99" s="157" t="s">
        <v>277</v>
      </c>
      <c r="E99" s="158" t="s">
        <v>445</v>
      </c>
      <c r="F99" s="159" t="s">
        <v>446</v>
      </c>
      <c r="G99" s="160" t="s">
        <v>436</v>
      </c>
      <c r="H99" s="161">
        <v>2116.29</v>
      </c>
      <c r="I99" s="162"/>
      <c r="J99" s="163">
        <f>ROUND(I99*H99,2)</f>
        <v>0</v>
      </c>
      <c r="K99" s="159" t="s">
        <v>270</v>
      </c>
      <c r="L99" s="31"/>
      <c r="M99" s="164" t="s">
        <v>19</v>
      </c>
      <c r="N99" s="165" t="s">
        <v>44</v>
      </c>
      <c r="P99" s="142">
        <f>O99*H99</f>
        <v>0</v>
      </c>
      <c r="Q99" s="142">
        <v>0</v>
      </c>
      <c r="R99" s="142">
        <f>Q99*H99</f>
        <v>0</v>
      </c>
      <c r="S99" s="142">
        <v>0</v>
      </c>
      <c r="T99" s="143">
        <f>S99*H99</f>
        <v>0</v>
      </c>
      <c r="AR99" s="17" t="s">
        <v>252</v>
      </c>
      <c r="AT99" s="17" t="s">
        <v>277</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295</v>
      </c>
    </row>
    <row r="100" spans="2:65" s="1" customFormat="1" ht="39">
      <c r="B100" s="31"/>
      <c r="D100" s="171" t="s">
        <v>432</v>
      </c>
      <c r="F100" s="172" t="s">
        <v>447</v>
      </c>
      <c r="I100" s="90"/>
      <c r="L100" s="31"/>
      <c r="M100" s="173"/>
      <c r="T100" s="49"/>
      <c r="AT100" s="17" t="s">
        <v>432</v>
      </c>
      <c r="AU100" s="17" t="s">
        <v>257</v>
      </c>
    </row>
    <row r="101" spans="2:65" s="1" customFormat="1" ht="16.5" customHeight="1">
      <c r="B101" s="31"/>
      <c r="C101" s="132" t="s">
        <v>276</v>
      </c>
      <c r="D101" s="132" t="s">
        <v>246</v>
      </c>
      <c r="E101" s="133" t="s">
        <v>448</v>
      </c>
      <c r="F101" s="134" t="s">
        <v>449</v>
      </c>
      <c r="G101" s="135" t="s">
        <v>450</v>
      </c>
      <c r="H101" s="136">
        <v>4306.3329999999996</v>
      </c>
      <c r="I101" s="137"/>
      <c r="J101" s="138">
        <f>ROUND(I101*H101,2)</f>
        <v>0</v>
      </c>
      <c r="K101" s="134" t="s">
        <v>270</v>
      </c>
      <c r="L101" s="139"/>
      <c r="M101" s="140" t="s">
        <v>19</v>
      </c>
      <c r="N101" s="141" t="s">
        <v>44</v>
      </c>
      <c r="P101" s="142">
        <f>O101*H101</f>
        <v>0</v>
      </c>
      <c r="Q101" s="142">
        <v>1</v>
      </c>
      <c r="R101" s="142">
        <f>Q101*H101</f>
        <v>4306.3329999999996</v>
      </c>
      <c r="S101" s="142">
        <v>0</v>
      </c>
      <c r="T101" s="143">
        <f>S101*H101</f>
        <v>0</v>
      </c>
      <c r="AR101" s="17" t="s">
        <v>250</v>
      </c>
      <c r="AT101" s="17" t="s">
        <v>246</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303</v>
      </c>
    </row>
    <row r="102" spans="2:65" s="1" customFormat="1" ht="22.5" customHeight="1">
      <c r="B102" s="31"/>
      <c r="C102" s="157" t="s">
        <v>282</v>
      </c>
      <c r="D102" s="157" t="s">
        <v>277</v>
      </c>
      <c r="E102" s="158" t="s">
        <v>451</v>
      </c>
      <c r="F102" s="159" t="s">
        <v>452</v>
      </c>
      <c r="G102" s="160" t="s">
        <v>443</v>
      </c>
      <c r="H102" s="161">
        <v>1.5740000000000001</v>
      </c>
      <c r="I102" s="162"/>
      <c r="J102" s="163">
        <f>ROUND(I102*H102,2)</f>
        <v>0</v>
      </c>
      <c r="K102" s="159" t="s">
        <v>270</v>
      </c>
      <c r="L102" s="31"/>
      <c r="M102" s="164" t="s">
        <v>19</v>
      </c>
      <c r="N102" s="165" t="s">
        <v>44</v>
      </c>
      <c r="P102" s="142">
        <f>O102*H102</f>
        <v>0</v>
      </c>
      <c r="Q102" s="142">
        <v>0</v>
      </c>
      <c r="R102" s="142">
        <f>Q102*H102</f>
        <v>0</v>
      </c>
      <c r="S102" s="142">
        <v>0</v>
      </c>
      <c r="T102" s="143">
        <f>S102*H102</f>
        <v>0</v>
      </c>
      <c r="AR102" s="17" t="s">
        <v>252</v>
      </c>
      <c r="AT102" s="17" t="s">
        <v>277</v>
      </c>
      <c r="AU102" s="17" t="s">
        <v>257</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311</v>
      </c>
    </row>
    <row r="103" spans="2:65" s="1" customFormat="1" ht="29.25">
      <c r="B103" s="31"/>
      <c r="D103" s="171" t="s">
        <v>432</v>
      </c>
      <c r="F103" s="172" t="s">
        <v>453</v>
      </c>
      <c r="I103" s="90"/>
      <c r="L103" s="31"/>
      <c r="M103" s="173"/>
      <c r="T103" s="49"/>
      <c r="AT103" s="17" t="s">
        <v>432</v>
      </c>
      <c r="AU103" s="17" t="s">
        <v>257</v>
      </c>
    </row>
    <row r="104" spans="2:65" s="1" customFormat="1" ht="19.5">
      <c r="B104" s="31"/>
      <c r="D104" s="171" t="s">
        <v>454</v>
      </c>
      <c r="F104" s="172" t="s">
        <v>455</v>
      </c>
      <c r="I104" s="90"/>
      <c r="L104" s="31"/>
      <c r="M104" s="173"/>
      <c r="T104" s="49"/>
      <c r="AT104" s="17" t="s">
        <v>454</v>
      </c>
      <c r="AU104" s="17" t="s">
        <v>257</v>
      </c>
    </row>
    <row r="105" spans="2:65" s="1" customFormat="1" ht="33.75" customHeight="1">
      <c r="B105" s="31"/>
      <c r="C105" s="157" t="s">
        <v>250</v>
      </c>
      <c r="D105" s="157" t="s">
        <v>277</v>
      </c>
      <c r="E105" s="158" t="s">
        <v>459</v>
      </c>
      <c r="F105" s="159" t="s">
        <v>460</v>
      </c>
      <c r="G105" s="160" t="s">
        <v>265</v>
      </c>
      <c r="H105" s="161">
        <v>220</v>
      </c>
      <c r="I105" s="162"/>
      <c r="J105" s="163">
        <f>ROUND(I105*H105,2)</f>
        <v>0</v>
      </c>
      <c r="K105" s="159" t="s">
        <v>270</v>
      </c>
      <c r="L105" s="31"/>
      <c r="M105" s="164" t="s">
        <v>19</v>
      </c>
      <c r="N105" s="165" t="s">
        <v>44</v>
      </c>
      <c r="P105" s="142">
        <f>O105*H105</f>
        <v>0</v>
      </c>
      <c r="Q105" s="142">
        <v>0</v>
      </c>
      <c r="R105" s="142">
        <f>Q105*H105</f>
        <v>0</v>
      </c>
      <c r="S105" s="142">
        <v>0</v>
      </c>
      <c r="T105" s="143">
        <f>S105*H105</f>
        <v>0</v>
      </c>
      <c r="AR105" s="17" t="s">
        <v>252</v>
      </c>
      <c r="AT105" s="17" t="s">
        <v>277</v>
      </c>
      <c r="AU105" s="17" t="s">
        <v>257</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318</v>
      </c>
    </row>
    <row r="106" spans="2:65" s="1" customFormat="1" ht="39">
      <c r="B106" s="31"/>
      <c r="D106" s="171" t="s">
        <v>432</v>
      </c>
      <c r="F106" s="172" t="s">
        <v>461</v>
      </c>
      <c r="I106" s="90"/>
      <c r="L106" s="31"/>
      <c r="M106" s="173"/>
      <c r="T106" s="49"/>
      <c r="AT106" s="17" t="s">
        <v>432</v>
      </c>
      <c r="AU106" s="17" t="s">
        <v>257</v>
      </c>
    </row>
    <row r="107" spans="2:65" s="1" customFormat="1" ht="33.75" customHeight="1">
      <c r="B107" s="31"/>
      <c r="C107" s="157" t="s">
        <v>291</v>
      </c>
      <c r="D107" s="157" t="s">
        <v>277</v>
      </c>
      <c r="E107" s="158" t="s">
        <v>462</v>
      </c>
      <c r="F107" s="159" t="s">
        <v>463</v>
      </c>
      <c r="G107" s="160" t="s">
        <v>443</v>
      </c>
      <c r="H107" s="161">
        <v>0.253</v>
      </c>
      <c r="I107" s="162"/>
      <c r="J107" s="163">
        <f>ROUND(I107*H107,2)</f>
        <v>0</v>
      </c>
      <c r="K107" s="159" t="s">
        <v>270</v>
      </c>
      <c r="L107" s="31"/>
      <c r="M107" s="164" t="s">
        <v>19</v>
      </c>
      <c r="N107" s="165" t="s">
        <v>44</v>
      </c>
      <c r="P107" s="142">
        <f>O107*H107</f>
        <v>0</v>
      </c>
      <c r="Q107" s="142">
        <v>0</v>
      </c>
      <c r="R107" s="142">
        <f>Q107*H107</f>
        <v>0</v>
      </c>
      <c r="S107" s="142">
        <v>0</v>
      </c>
      <c r="T107" s="143">
        <f>S107*H107</f>
        <v>0</v>
      </c>
      <c r="AR107" s="17" t="s">
        <v>252</v>
      </c>
      <c r="AT107" s="17" t="s">
        <v>277</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326</v>
      </c>
    </row>
    <row r="108" spans="2:65" s="1" customFormat="1" ht="29.25">
      <c r="B108" s="31"/>
      <c r="D108" s="171" t="s">
        <v>432</v>
      </c>
      <c r="F108" s="172" t="s">
        <v>464</v>
      </c>
      <c r="I108" s="90"/>
      <c r="L108" s="31"/>
      <c r="M108" s="173"/>
      <c r="T108" s="49"/>
      <c r="AT108" s="17" t="s">
        <v>432</v>
      </c>
      <c r="AU108" s="17" t="s">
        <v>257</v>
      </c>
    </row>
    <row r="109" spans="2:65" s="1" customFormat="1" ht="16.5" customHeight="1">
      <c r="B109" s="31"/>
      <c r="C109" s="132" t="s">
        <v>295</v>
      </c>
      <c r="D109" s="174" t="s">
        <v>246</v>
      </c>
      <c r="E109" s="133" t="s">
        <v>465</v>
      </c>
      <c r="F109" s="134" t="s">
        <v>466</v>
      </c>
      <c r="G109" s="135" t="s">
        <v>249</v>
      </c>
      <c r="H109" s="136">
        <v>506</v>
      </c>
      <c r="I109" s="284">
        <v>0</v>
      </c>
      <c r="J109" s="138">
        <f>ROUND(I109*H109,2)</f>
        <v>0</v>
      </c>
      <c r="K109" s="134" t="s">
        <v>270</v>
      </c>
      <c r="L109" s="139"/>
      <c r="M109" s="140" t="s">
        <v>19</v>
      </c>
      <c r="N109" s="141" t="s">
        <v>44</v>
      </c>
      <c r="P109" s="142">
        <f>O109*H109</f>
        <v>0</v>
      </c>
      <c r="Q109" s="142">
        <v>0</v>
      </c>
      <c r="R109" s="142">
        <f>Q109*H109</f>
        <v>0</v>
      </c>
      <c r="S109" s="142">
        <v>0</v>
      </c>
      <c r="T109" s="143">
        <f>S109*H109</f>
        <v>0</v>
      </c>
      <c r="AR109" s="17" t="s">
        <v>250</v>
      </c>
      <c r="AT109" s="17" t="s">
        <v>246</v>
      </c>
      <c r="AU109" s="17" t="s">
        <v>257</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334</v>
      </c>
    </row>
    <row r="110" spans="2:65" s="1" customFormat="1" ht="19.5">
      <c r="B110" s="31"/>
      <c r="D110" s="171" t="s">
        <v>454</v>
      </c>
      <c r="F110" s="172" t="s">
        <v>467</v>
      </c>
      <c r="I110" s="90"/>
      <c r="L110" s="31"/>
      <c r="M110" s="173"/>
      <c r="T110" s="49"/>
      <c r="AT110" s="17" t="s">
        <v>454</v>
      </c>
      <c r="AU110" s="17" t="s">
        <v>257</v>
      </c>
    </row>
    <row r="111" spans="2:65" s="1" customFormat="1" ht="16.5" customHeight="1">
      <c r="B111" s="31"/>
      <c r="C111" s="132" t="s">
        <v>299</v>
      </c>
      <c r="D111" s="174" t="s">
        <v>246</v>
      </c>
      <c r="E111" s="133" t="s">
        <v>468</v>
      </c>
      <c r="F111" s="134" t="s">
        <v>469</v>
      </c>
      <c r="G111" s="135" t="s">
        <v>265</v>
      </c>
      <c r="H111" s="136">
        <v>384</v>
      </c>
      <c r="I111" s="284">
        <v>0</v>
      </c>
      <c r="J111" s="138">
        <f>ROUND(I111*H111,2)</f>
        <v>0</v>
      </c>
      <c r="K111" s="134" t="s">
        <v>270</v>
      </c>
      <c r="L111" s="139"/>
      <c r="M111" s="140" t="s">
        <v>19</v>
      </c>
      <c r="N111" s="141" t="s">
        <v>44</v>
      </c>
      <c r="P111" s="142">
        <f>O111*H111</f>
        <v>0</v>
      </c>
      <c r="Q111" s="142">
        <v>0</v>
      </c>
      <c r="R111" s="142">
        <f>Q111*H111</f>
        <v>0</v>
      </c>
      <c r="S111" s="142">
        <v>0</v>
      </c>
      <c r="T111" s="143">
        <f>S111*H111</f>
        <v>0</v>
      </c>
      <c r="AR111" s="17" t="s">
        <v>250</v>
      </c>
      <c r="AT111" s="17" t="s">
        <v>246</v>
      </c>
      <c r="AU111" s="17" t="s">
        <v>257</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341</v>
      </c>
    </row>
    <row r="112" spans="2:65" s="1" customFormat="1" ht="19.5">
      <c r="B112" s="31"/>
      <c r="D112" s="171" t="s">
        <v>454</v>
      </c>
      <c r="F112" s="172" t="s">
        <v>467</v>
      </c>
      <c r="I112" s="90"/>
      <c r="L112" s="31"/>
      <c r="M112" s="173"/>
      <c r="T112" s="49"/>
      <c r="AT112" s="17" t="s">
        <v>454</v>
      </c>
      <c r="AU112" s="17" t="s">
        <v>257</v>
      </c>
    </row>
    <row r="113" spans="2:65" s="1" customFormat="1" ht="16.5" customHeight="1">
      <c r="B113" s="31"/>
      <c r="C113" s="132" t="s">
        <v>303</v>
      </c>
      <c r="D113" s="174" t="s">
        <v>246</v>
      </c>
      <c r="E113" s="133" t="s">
        <v>470</v>
      </c>
      <c r="F113" s="134" t="s">
        <v>471</v>
      </c>
      <c r="G113" s="135" t="s">
        <v>265</v>
      </c>
      <c r="H113" s="136">
        <v>1432</v>
      </c>
      <c r="I113" s="284">
        <v>0</v>
      </c>
      <c r="J113" s="138">
        <f>ROUND(I113*H113,2)</f>
        <v>0</v>
      </c>
      <c r="K113" s="134" t="s">
        <v>270</v>
      </c>
      <c r="L113" s="139"/>
      <c r="M113" s="140" t="s">
        <v>19</v>
      </c>
      <c r="N113" s="141" t="s">
        <v>44</v>
      </c>
      <c r="P113" s="142">
        <f>O113*H113</f>
        <v>0</v>
      </c>
      <c r="Q113" s="142">
        <v>1.1100000000000001E-3</v>
      </c>
      <c r="R113" s="142">
        <f>Q113*H113</f>
        <v>1.58952</v>
      </c>
      <c r="S113" s="142">
        <v>0</v>
      </c>
      <c r="T113" s="143">
        <f>S113*H113</f>
        <v>0</v>
      </c>
      <c r="AR113" s="17" t="s">
        <v>250</v>
      </c>
      <c r="AT113" s="17" t="s">
        <v>246</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349</v>
      </c>
    </row>
    <row r="114" spans="2:65" s="1" customFormat="1" ht="19.5">
      <c r="B114" s="31"/>
      <c r="D114" s="171" t="s">
        <v>454</v>
      </c>
      <c r="F114" s="172" t="s">
        <v>472</v>
      </c>
      <c r="I114" s="90"/>
      <c r="L114" s="31"/>
      <c r="M114" s="173"/>
      <c r="T114" s="49"/>
      <c r="AT114" s="17" t="s">
        <v>454</v>
      </c>
      <c r="AU114" s="17" t="s">
        <v>257</v>
      </c>
    </row>
    <row r="115" spans="2:65" s="1" customFormat="1" ht="16.5" customHeight="1">
      <c r="B115" s="31"/>
      <c r="C115" s="132" t="s">
        <v>307</v>
      </c>
      <c r="D115" s="174" t="s">
        <v>246</v>
      </c>
      <c r="E115" s="133" t="s">
        <v>473</v>
      </c>
      <c r="F115" s="134" t="s">
        <v>474</v>
      </c>
      <c r="G115" s="135" t="s">
        <v>265</v>
      </c>
      <c r="H115" s="136">
        <v>104</v>
      </c>
      <c r="I115" s="284">
        <v>0</v>
      </c>
      <c r="J115" s="138">
        <f>ROUND(I115*H115,2)</f>
        <v>0</v>
      </c>
      <c r="K115" s="134" t="s">
        <v>270</v>
      </c>
      <c r="L115" s="139"/>
      <c r="M115" s="140" t="s">
        <v>19</v>
      </c>
      <c r="N115" s="141" t="s">
        <v>44</v>
      </c>
      <c r="P115" s="142">
        <f>O115*H115</f>
        <v>0</v>
      </c>
      <c r="Q115" s="142">
        <v>1.1100000000000001E-3</v>
      </c>
      <c r="R115" s="142">
        <f>Q115*H115</f>
        <v>0.11544000000000001</v>
      </c>
      <c r="S115" s="142">
        <v>0</v>
      </c>
      <c r="T115" s="143">
        <f>S115*H115</f>
        <v>0</v>
      </c>
      <c r="AR115" s="17" t="s">
        <v>250</v>
      </c>
      <c r="AT115" s="17" t="s">
        <v>246</v>
      </c>
      <c r="AU115" s="17" t="s">
        <v>257</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357</v>
      </c>
    </row>
    <row r="116" spans="2:65" s="1" customFormat="1" ht="19.5">
      <c r="B116" s="31"/>
      <c r="D116" s="171" t="s">
        <v>454</v>
      </c>
      <c r="F116" s="172" t="s">
        <v>472</v>
      </c>
      <c r="I116" s="90"/>
      <c r="L116" s="31"/>
      <c r="M116" s="173"/>
      <c r="T116" s="49"/>
      <c r="AT116" s="17" t="s">
        <v>454</v>
      </c>
      <c r="AU116" s="17" t="s">
        <v>257</v>
      </c>
    </row>
    <row r="117" spans="2:65" s="1" customFormat="1" ht="16.5" customHeight="1">
      <c r="B117" s="31"/>
      <c r="C117" s="132" t="s">
        <v>311</v>
      </c>
      <c r="D117" s="174" t="s">
        <v>246</v>
      </c>
      <c r="E117" s="133" t="s">
        <v>475</v>
      </c>
      <c r="F117" s="134" t="s">
        <v>476</v>
      </c>
      <c r="G117" s="135" t="s">
        <v>265</v>
      </c>
      <c r="H117" s="136">
        <v>768</v>
      </c>
      <c r="I117" s="284">
        <v>0</v>
      </c>
      <c r="J117" s="138">
        <f>ROUND(I117*H117,2)</f>
        <v>0</v>
      </c>
      <c r="K117" s="134" t="s">
        <v>270</v>
      </c>
      <c r="L117" s="139"/>
      <c r="M117" s="140" t="s">
        <v>19</v>
      </c>
      <c r="N117" s="141" t="s">
        <v>44</v>
      </c>
      <c r="P117" s="142">
        <f>O117*H117</f>
        <v>0</v>
      </c>
      <c r="Q117" s="142">
        <v>1.8000000000000001E-4</v>
      </c>
      <c r="R117" s="142">
        <f>Q117*H117</f>
        <v>0.13824</v>
      </c>
      <c r="S117" s="142">
        <v>0</v>
      </c>
      <c r="T117" s="143">
        <f>S117*H117</f>
        <v>0</v>
      </c>
      <c r="AR117" s="17" t="s">
        <v>250</v>
      </c>
      <c r="AT117" s="17" t="s">
        <v>246</v>
      </c>
      <c r="AU117" s="17" t="s">
        <v>257</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365</v>
      </c>
    </row>
    <row r="118" spans="2:65" s="1" customFormat="1" ht="19.5">
      <c r="B118" s="31"/>
      <c r="D118" s="171" t="s">
        <v>454</v>
      </c>
      <c r="F118" s="172" t="s">
        <v>472</v>
      </c>
      <c r="I118" s="90"/>
      <c r="L118" s="31"/>
      <c r="M118" s="173"/>
      <c r="T118" s="49"/>
      <c r="AT118" s="17" t="s">
        <v>454</v>
      </c>
      <c r="AU118" s="17" t="s">
        <v>257</v>
      </c>
    </row>
    <row r="119" spans="2:65" s="1" customFormat="1" ht="33.75" customHeight="1">
      <c r="B119" s="31"/>
      <c r="C119" s="157" t="s">
        <v>8</v>
      </c>
      <c r="D119" s="157" t="s">
        <v>277</v>
      </c>
      <c r="E119" s="158" t="s">
        <v>493</v>
      </c>
      <c r="F119" s="159" t="s">
        <v>494</v>
      </c>
      <c r="G119" s="160" t="s">
        <v>443</v>
      </c>
      <c r="H119" s="161">
        <v>0.222</v>
      </c>
      <c r="I119" s="162"/>
      <c r="J119" s="163">
        <f>ROUND(I119*H119,2)</f>
        <v>0</v>
      </c>
      <c r="K119" s="159" t="s">
        <v>270</v>
      </c>
      <c r="L119" s="31"/>
      <c r="M119" s="164" t="s">
        <v>19</v>
      </c>
      <c r="N119" s="165" t="s">
        <v>44</v>
      </c>
      <c r="P119" s="142">
        <f>O119*H119</f>
        <v>0</v>
      </c>
      <c r="Q119" s="142">
        <v>0</v>
      </c>
      <c r="R119" s="142">
        <f>Q119*H119</f>
        <v>0</v>
      </c>
      <c r="S119" s="142">
        <v>0</v>
      </c>
      <c r="T119" s="143">
        <f>S119*H119</f>
        <v>0</v>
      </c>
      <c r="AR119" s="17" t="s">
        <v>252</v>
      </c>
      <c r="AT119" s="17" t="s">
        <v>277</v>
      </c>
      <c r="AU119" s="17" t="s">
        <v>257</v>
      </c>
      <c r="AY119" s="17" t="s">
        <v>251</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252</v>
      </c>
      <c r="BM119" s="17" t="s">
        <v>373</v>
      </c>
    </row>
    <row r="120" spans="2:65" s="1" customFormat="1" ht="39">
      <c r="B120" s="31"/>
      <c r="D120" s="171" t="s">
        <v>432</v>
      </c>
      <c r="F120" s="172" t="s">
        <v>496</v>
      </c>
      <c r="I120" s="90"/>
      <c r="L120" s="31"/>
      <c r="M120" s="173"/>
      <c r="T120" s="49"/>
      <c r="AT120" s="17" t="s">
        <v>432</v>
      </c>
      <c r="AU120" s="17" t="s">
        <v>257</v>
      </c>
    </row>
    <row r="121" spans="2:65" s="1" customFormat="1" ht="33.75" customHeight="1">
      <c r="B121" s="31"/>
      <c r="C121" s="157" t="s">
        <v>318</v>
      </c>
      <c r="D121" s="157" t="s">
        <v>277</v>
      </c>
      <c r="E121" s="158" t="s">
        <v>497</v>
      </c>
      <c r="F121" s="159" t="s">
        <v>498</v>
      </c>
      <c r="G121" s="160" t="s">
        <v>443</v>
      </c>
      <c r="H121" s="161">
        <v>3.1E-2</v>
      </c>
      <c r="I121" s="162"/>
      <c r="J121" s="163">
        <f>ROUND(I121*H121,2)</f>
        <v>0</v>
      </c>
      <c r="K121" s="159" t="s">
        <v>270</v>
      </c>
      <c r="L121" s="31"/>
      <c r="M121" s="164" t="s">
        <v>19</v>
      </c>
      <c r="N121" s="165" t="s">
        <v>44</v>
      </c>
      <c r="P121" s="142">
        <f>O121*H121</f>
        <v>0</v>
      </c>
      <c r="Q121" s="142">
        <v>0</v>
      </c>
      <c r="R121" s="142">
        <f>Q121*H121</f>
        <v>0</v>
      </c>
      <c r="S121" s="142">
        <v>0</v>
      </c>
      <c r="T121" s="143">
        <f>S121*H121</f>
        <v>0</v>
      </c>
      <c r="AR121" s="17" t="s">
        <v>252</v>
      </c>
      <c r="AT121" s="17" t="s">
        <v>277</v>
      </c>
      <c r="AU121" s="17" t="s">
        <v>257</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381</v>
      </c>
    </row>
    <row r="122" spans="2:65" s="1" customFormat="1" ht="39">
      <c r="B122" s="31"/>
      <c r="D122" s="171" t="s">
        <v>432</v>
      </c>
      <c r="F122" s="172" t="s">
        <v>496</v>
      </c>
      <c r="I122" s="90"/>
      <c r="L122" s="31"/>
      <c r="M122" s="173"/>
      <c r="T122" s="49"/>
      <c r="AT122" s="17" t="s">
        <v>432</v>
      </c>
      <c r="AU122" s="17" t="s">
        <v>257</v>
      </c>
    </row>
    <row r="123" spans="2:65" s="1" customFormat="1" ht="45" customHeight="1">
      <c r="B123" s="31"/>
      <c r="C123" s="157" t="s">
        <v>322</v>
      </c>
      <c r="D123" s="157" t="s">
        <v>277</v>
      </c>
      <c r="E123" s="158" t="s">
        <v>500</v>
      </c>
      <c r="F123" s="159" t="s">
        <v>501</v>
      </c>
      <c r="G123" s="160" t="s">
        <v>249</v>
      </c>
      <c r="H123" s="161">
        <v>140</v>
      </c>
      <c r="I123" s="162"/>
      <c r="J123" s="163">
        <f>ROUND(I123*H123,2)</f>
        <v>0</v>
      </c>
      <c r="K123" s="159" t="s">
        <v>270</v>
      </c>
      <c r="L123" s="31"/>
      <c r="M123" s="164" t="s">
        <v>19</v>
      </c>
      <c r="N123" s="165" t="s">
        <v>44</v>
      </c>
      <c r="P123" s="142">
        <f>O123*H123</f>
        <v>0</v>
      </c>
      <c r="Q123" s="142">
        <v>0</v>
      </c>
      <c r="R123" s="142">
        <f>Q123*H123</f>
        <v>0</v>
      </c>
      <c r="S123" s="142">
        <v>0</v>
      </c>
      <c r="T123" s="143">
        <f>S123*H123</f>
        <v>0</v>
      </c>
      <c r="AR123" s="17" t="s">
        <v>252</v>
      </c>
      <c r="AT123" s="17" t="s">
        <v>277</v>
      </c>
      <c r="AU123" s="17" t="s">
        <v>257</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390</v>
      </c>
    </row>
    <row r="124" spans="2:65" s="1" customFormat="1" ht="39">
      <c r="B124" s="31"/>
      <c r="D124" s="171" t="s">
        <v>432</v>
      </c>
      <c r="F124" s="172" t="s">
        <v>503</v>
      </c>
      <c r="I124" s="90"/>
      <c r="L124" s="31"/>
      <c r="M124" s="173"/>
      <c r="T124" s="49"/>
      <c r="AT124" s="17" t="s">
        <v>432</v>
      </c>
      <c r="AU124" s="17" t="s">
        <v>257</v>
      </c>
    </row>
    <row r="125" spans="2:65" s="1" customFormat="1" ht="19.5">
      <c r="B125" s="31"/>
      <c r="D125" s="171" t="s">
        <v>454</v>
      </c>
      <c r="F125" s="172" t="s">
        <v>504</v>
      </c>
      <c r="I125" s="90"/>
      <c r="L125" s="31"/>
      <c r="M125" s="173"/>
      <c r="T125" s="49"/>
      <c r="AT125" s="17" t="s">
        <v>454</v>
      </c>
      <c r="AU125" s="17" t="s">
        <v>257</v>
      </c>
    </row>
    <row r="126" spans="2:65" s="1" customFormat="1" ht="16.5" customHeight="1">
      <c r="B126" s="31"/>
      <c r="C126" s="132" t="s">
        <v>326</v>
      </c>
      <c r="D126" s="174" t="s">
        <v>246</v>
      </c>
      <c r="E126" s="133" t="s">
        <v>465</v>
      </c>
      <c r="F126" s="134" t="s">
        <v>466</v>
      </c>
      <c r="G126" s="135" t="s">
        <v>249</v>
      </c>
      <c r="H126" s="136">
        <v>140</v>
      </c>
      <c r="I126" s="284">
        <v>0</v>
      </c>
      <c r="J126" s="138">
        <f>ROUND(I126*H126,2)</f>
        <v>0</v>
      </c>
      <c r="K126" s="134" t="s">
        <v>270</v>
      </c>
      <c r="L126" s="139"/>
      <c r="M126" s="140" t="s">
        <v>19</v>
      </c>
      <c r="N126" s="141" t="s">
        <v>44</v>
      </c>
      <c r="P126" s="142">
        <f>O126*H126</f>
        <v>0</v>
      </c>
      <c r="Q126" s="142">
        <v>0</v>
      </c>
      <c r="R126" s="142">
        <f>Q126*H126</f>
        <v>0</v>
      </c>
      <c r="S126" s="142">
        <v>0</v>
      </c>
      <c r="T126" s="143">
        <f>S126*H126</f>
        <v>0</v>
      </c>
      <c r="AR126" s="17" t="s">
        <v>250</v>
      </c>
      <c r="AT126" s="17" t="s">
        <v>246</v>
      </c>
      <c r="AU126" s="17" t="s">
        <v>257</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398</v>
      </c>
    </row>
    <row r="127" spans="2:65" s="1" customFormat="1" ht="19.5">
      <c r="B127" s="31"/>
      <c r="D127" s="171" t="s">
        <v>454</v>
      </c>
      <c r="F127" s="172" t="s">
        <v>467</v>
      </c>
      <c r="I127" s="90"/>
      <c r="L127" s="31"/>
      <c r="M127" s="173"/>
      <c r="T127" s="49"/>
      <c r="AT127" s="17" t="s">
        <v>454</v>
      </c>
      <c r="AU127" s="17" t="s">
        <v>257</v>
      </c>
    </row>
    <row r="128" spans="2:65" s="1" customFormat="1" ht="33.75" customHeight="1">
      <c r="B128" s="31"/>
      <c r="C128" s="157" t="s">
        <v>330</v>
      </c>
      <c r="D128" s="157" t="s">
        <v>277</v>
      </c>
      <c r="E128" s="158" t="s">
        <v>523</v>
      </c>
      <c r="F128" s="159" t="s">
        <v>524</v>
      </c>
      <c r="G128" s="160" t="s">
        <v>249</v>
      </c>
      <c r="H128" s="161">
        <v>2744.04</v>
      </c>
      <c r="I128" s="162"/>
      <c r="J128" s="163">
        <f>ROUND(I128*H128,2)</f>
        <v>0</v>
      </c>
      <c r="K128" s="159" t="s">
        <v>270</v>
      </c>
      <c r="L128" s="31"/>
      <c r="M128" s="164" t="s">
        <v>19</v>
      </c>
      <c r="N128" s="165" t="s">
        <v>44</v>
      </c>
      <c r="P128" s="142">
        <f>O128*H128</f>
        <v>0</v>
      </c>
      <c r="Q128" s="142">
        <v>0</v>
      </c>
      <c r="R128" s="142">
        <f>Q128*H128</f>
        <v>0</v>
      </c>
      <c r="S128" s="142">
        <v>0</v>
      </c>
      <c r="T128" s="143">
        <f>S128*H128</f>
        <v>0</v>
      </c>
      <c r="AR128" s="17" t="s">
        <v>252</v>
      </c>
      <c r="AT128" s="17" t="s">
        <v>277</v>
      </c>
      <c r="AU128" s="17" t="s">
        <v>257</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406</v>
      </c>
    </row>
    <row r="129" spans="2:65" s="1" customFormat="1" ht="48.75">
      <c r="B129" s="31"/>
      <c r="D129" s="171" t="s">
        <v>432</v>
      </c>
      <c r="F129" s="172" t="s">
        <v>526</v>
      </c>
      <c r="I129" s="90"/>
      <c r="L129" s="31"/>
      <c r="M129" s="173"/>
      <c r="T129" s="49"/>
      <c r="AT129" s="17" t="s">
        <v>432</v>
      </c>
      <c r="AU129" s="17" t="s">
        <v>257</v>
      </c>
    </row>
    <row r="130" spans="2:65" s="1" customFormat="1" ht="19.5">
      <c r="B130" s="31"/>
      <c r="D130" s="171" t="s">
        <v>454</v>
      </c>
      <c r="F130" s="172" t="s">
        <v>504</v>
      </c>
      <c r="I130" s="90"/>
      <c r="L130" s="31"/>
      <c r="M130" s="173"/>
      <c r="T130" s="49"/>
      <c r="AT130" s="17" t="s">
        <v>454</v>
      </c>
      <c r="AU130" s="17" t="s">
        <v>257</v>
      </c>
    </row>
    <row r="131" spans="2:65" s="1" customFormat="1" ht="22.5" customHeight="1">
      <c r="B131" s="31"/>
      <c r="C131" s="157" t="s">
        <v>334</v>
      </c>
      <c r="D131" s="157" t="s">
        <v>277</v>
      </c>
      <c r="E131" s="158" t="s">
        <v>527</v>
      </c>
      <c r="F131" s="159" t="s">
        <v>528</v>
      </c>
      <c r="G131" s="160" t="s">
        <v>265</v>
      </c>
      <c r="H131" s="161">
        <v>220</v>
      </c>
      <c r="I131" s="162"/>
      <c r="J131" s="163">
        <f>ROUND(I131*H131,2)</f>
        <v>0</v>
      </c>
      <c r="K131" s="159" t="s">
        <v>270</v>
      </c>
      <c r="L131" s="31"/>
      <c r="M131" s="164" t="s">
        <v>19</v>
      </c>
      <c r="N131" s="165" t="s">
        <v>44</v>
      </c>
      <c r="P131" s="142">
        <f>O131*H131</f>
        <v>0</v>
      </c>
      <c r="Q131" s="142">
        <v>0</v>
      </c>
      <c r="R131" s="142">
        <f>Q131*H131</f>
        <v>0</v>
      </c>
      <c r="S131" s="142">
        <v>0</v>
      </c>
      <c r="T131" s="143">
        <f>S131*H131</f>
        <v>0</v>
      </c>
      <c r="AR131" s="17" t="s">
        <v>252</v>
      </c>
      <c r="AT131" s="17" t="s">
        <v>277</v>
      </c>
      <c r="AU131" s="17" t="s">
        <v>257</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482</v>
      </c>
    </row>
    <row r="132" spans="2:65" s="1" customFormat="1" ht="19.5">
      <c r="B132" s="31"/>
      <c r="D132" s="171" t="s">
        <v>432</v>
      </c>
      <c r="F132" s="172" t="s">
        <v>530</v>
      </c>
      <c r="I132" s="90"/>
      <c r="L132" s="31"/>
      <c r="M132" s="173"/>
      <c r="T132" s="49"/>
      <c r="AT132" s="17" t="s">
        <v>432</v>
      </c>
      <c r="AU132" s="17" t="s">
        <v>257</v>
      </c>
    </row>
    <row r="133" spans="2:65" s="1" customFormat="1" ht="19.5">
      <c r="B133" s="31"/>
      <c r="D133" s="171" t="s">
        <v>454</v>
      </c>
      <c r="F133" s="172" t="s">
        <v>531</v>
      </c>
      <c r="I133" s="90"/>
      <c r="L133" s="31"/>
      <c r="M133" s="173"/>
      <c r="T133" s="49"/>
      <c r="AT133" s="17" t="s">
        <v>454</v>
      </c>
      <c r="AU133" s="17" t="s">
        <v>257</v>
      </c>
    </row>
    <row r="134" spans="2:65" s="1" customFormat="1" ht="33.75" customHeight="1">
      <c r="B134" s="31"/>
      <c r="C134" s="157" t="s">
        <v>7</v>
      </c>
      <c r="D134" s="157" t="s">
        <v>277</v>
      </c>
      <c r="E134" s="158" t="s">
        <v>532</v>
      </c>
      <c r="F134" s="159" t="s">
        <v>533</v>
      </c>
      <c r="G134" s="160" t="s">
        <v>265</v>
      </c>
      <c r="H134" s="161">
        <v>8344</v>
      </c>
      <c r="I134" s="162"/>
      <c r="J134" s="163">
        <f>ROUND(I134*H134,2)</f>
        <v>0</v>
      </c>
      <c r="K134" s="159" t="s">
        <v>270</v>
      </c>
      <c r="L134" s="31"/>
      <c r="M134" s="164" t="s">
        <v>19</v>
      </c>
      <c r="N134" s="165" t="s">
        <v>44</v>
      </c>
      <c r="P134" s="142">
        <f>O134*H134</f>
        <v>0</v>
      </c>
      <c r="Q134" s="142">
        <v>0</v>
      </c>
      <c r="R134" s="142">
        <f>Q134*H134</f>
        <v>0</v>
      </c>
      <c r="S134" s="142">
        <v>0</v>
      </c>
      <c r="T134" s="143">
        <f>S134*H134</f>
        <v>0</v>
      </c>
      <c r="AR134" s="17" t="s">
        <v>252</v>
      </c>
      <c r="AT134" s="17" t="s">
        <v>277</v>
      </c>
      <c r="AU134" s="17" t="s">
        <v>257</v>
      </c>
      <c r="AY134" s="17" t="s">
        <v>251</v>
      </c>
      <c r="BE134" s="144">
        <f>IF(N134="základní",J134,0)</f>
        <v>0</v>
      </c>
      <c r="BF134" s="144">
        <f>IF(N134="snížená",J134,0)</f>
        <v>0</v>
      </c>
      <c r="BG134" s="144">
        <f>IF(N134="zákl. přenesená",J134,0)</f>
        <v>0</v>
      </c>
      <c r="BH134" s="144">
        <f>IF(N134="sníž. přenesená",J134,0)</f>
        <v>0</v>
      </c>
      <c r="BI134" s="144">
        <f>IF(N134="nulová",J134,0)</f>
        <v>0</v>
      </c>
      <c r="BJ134" s="17" t="s">
        <v>81</v>
      </c>
      <c r="BK134" s="144">
        <f>ROUND(I134*H134,2)</f>
        <v>0</v>
      </c>
      <c r="BL134" s="17" t="s">
        <v>252</v>
      </c>
      <c r="BM134" s="17" t="s">
        <v>485</v>
      </c>
    </row>
    <row r="135" spans="2:65" s="1" customFormat="1" ht="39">
      <c r="B135" s="31"/>
      <c r="D135" s="171" t="s">
        <v>432</v>
      </c>
      <c r="F135" s="172" t="s">
        <v>535</v>
      </c>
      <c r="I135" s="90"/>
      <c r="L135" s="31"/>
      <c r="M135" s="173"/>
      <c r="T135" s="49"/>
      <c r="AT135" s="17" t="s">
        <v>432</v>
      </c>
      <c r="AU135" s="17" t="s">
        <v>257</v>
      </c>
    </row>
    <row r="136" spans="2:65" s="1" customFormat="1" ht="16.5" customHeight="1">
      <c r="B136" s="31"/>
      <c r="C136" s="132" t="s">
        <v>341</v>
      </c>
      <c r="D136" s="174" t="s">
        <v>246</v>
      </c>
      <c r="E136" s="133" t="s">
        <v>470</v>
      </c>
      <c r="F136" s="134" t="s">
        <v>471</v>
      </c>
      <c r="G136" s="135" t="s">
        <v>265</v>
      </c>
      <c r="H136" s="136">
        <v>8180</v>
      </c>
      <c r="I136" s="284">
        <v>0</v>
      </c>
      <c r="J136" s="138">
        <f>ROUND(I136*H136,2)</f>
        <v>0</v>
      </c>
      <c r="K136" s="134" t="s">
        <v>270</v>
      </c>
      <c r="L136" s="139"/>
      <c r="M136" s="140" t="s">
        <v>19</v>
      </c>
      <c r="N136" s="141" t="s">
        <v>44</v>
      </c>
      <c r="P136" s="142">
        <f>O136*H136</f>
        <v>0</v>
      </c>
      <c r="Q136" s="142">
        <v>1.1100000000000001E-3</v>
      </c>
      <c r="R136" s="142">
        <f>Q136*H136</f>
        <v>9.0798000000000005</v>
      </c>
      <c r="S136" s="142">
        <v>0</v>
      </c>
      <c r="T136" s="143">
        <f>S136*H136</f>
        <v>0</v>
      </c>
      <c r="AR136" s="17" t="s">
        <v>250</v>
      </c>
      <c r="AT136" s="17" t="s">
        <v>246</v>
      </c>
      <c r="AU136" s="17" t="s">
        <v>257</v>
      </c>
      <c r="AY136" s="17" t="s">
        <v>251</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252</v>
      </c>
      <c r="BM136" s="17" t="s">
        <v>488</v>
      </c>
    </row>
    <row r="137" spans="2:65" s="1" customFormat="1" ht="19.5">
      <c r="B137" s="31"/>
      <c r="D137" s="171" t="s">
        <v>454</v>
      </c>
      <c r="F137" s="172" t="s">
        <v>472</v>
      </c>
      <c r="I137" s="90"/>
      <c r="L137" s="31"/>
      <c r="M137" s="173"/>
      <c r="T137" s="49"/>
      <c r="AT137" s="17" t="s">
        <v>454</v>
      </c>
      <c r="AU137" s="17" t="s">
        <v>257</v>
      </c>
    </row>
    <row r="138" spans="2:65" s="1" customFormat="1" ht="16.5" customHeight="1">
      <c r="B138" s="31"/>
      <c r="C138" s="132" t="s">
        <v>345</v>
      </c>
      <c r="D138" s="174" t="s">
        <v>246</v>
      </c>
      <c r="E138" s="133" t="s">
        <v>473</v>
      </c>
      <c r="F138" s="134" t="s">
        <v>474</v>
      </c>
      <c r="G138" s="135" t="s">
        <v>265</v>
      </c>
      <c r="H138" s="136">
        <v>164</v>
      </c>
      <c r="I138" s="284">
        <v>0</v>
      </c>
      <c r="J138" s="138">
        <f>ROUND(I138*H138,2)</f>
        <v>0</v>
      </c>
      <c r="K138" s="134" t="s">
        <v>270</v>
      </c>
      <c r="L138" s="139"/>
      <c r="M138" s="140" t="s">
        <v>19</v>
      </c>
      <c r="N138" s="141" t="s">
        <v>44</v>
      </c>
      <c r="P138" s="142">
        <f>O138*H138</f>
        <v>0</v>
      </c>
      <c r="Q138" s="142">
        <v>1.1100000000000001E-3</v>
      </c>
      <c r="R138" s="142">
        <f>Q138*H138</f>
        <v>0.18204000000000001</v>
      </c>
      <c r="S138" s="142">
        <v>0</v>
      </c>
      <c r="T138" s="143">
        <f>S138*H138</f>
        <v>0</v>
      </c>
      <c r="AR138" s="17" t="s">
        <v>250</v>
      </c>
      <c r="AT138" s="17" t="s">
        <v>246</v>
      </c>
      <c r="AU138" s="17" t="s">
        <v>257</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491</v>
      </c>
    </row>
    <row r="139" spans="2:65" s="1" customFormat="1" ht="19.5">
      <c r="B139" s="31"/>
      <c r="D139" s="171" t="s">
        <v>454</v>
      </c>
      <c r="F139" s="172" t="s">
        <v>472</v>
      </c>
      <c r="I139" s="90"/>
      <c r="L139" s="31"/>
      <c r="M139" s="173"/>
      <c r="T139" s="49"/>
      <c r="AT139" s="17" t="s">
        <v>454</v>
      </c>
      <c r="AU139" s="17" t="s">
        <v>257</v>
      </c>
    </row>
    <row r="140" spans="2:65" s="1" customFormat="1" ht="16.5" customHeight="1">
      <c r="B140" s="31"/>
      <c r="C140" s="132" t="s">
        <v>349</v>
      </c>
      <c r="D140" s="174" t="s">
        <v>246</v>
      </c>
      <c r="E140" s="133" t="s">
        <v>475</v>
      </c>
      <c r="F140" s="134" t="s">
        <v>476</v>
      </c>
      <c r="G140" s="135" t="s">
        <v>265</v>
      </c>
      <c r="H140" s="136">
        <v>4172</v>
      </c>
      <c r="I140" s="284">
        <v>0</v>
      </c>
      <c r="J140" s="138">
        <f>ROUND(I140*H140,2)</f>
        <v>0</v>
      </c>
      <c r="K140" s="134" t="s">
        <v>270</v>
      </c>
      <c r="L140" s="139"/>
      <c r="M140" s="140" t="s">
        <v>19</v>
      </c>
      <c r="N140" s="141" t="s">
        <v>44</v>
      </c>
      <c r="P140" s="142">
        <f>O140*H140</f>
        <v>0</v>
      </c>
      <c r="Q140" s="142">
        <v>1.8000000000000001E-4</v>
      </c>
      <c r="R140" s="142">
        <f>Q140*H140</f>
        <v>0.75096000000000007</v>
      </c>
      <c r="S140" s="142">
        <v>0</v>
      </c>
      <c r="T140" s="143">
        <f>S140*H140</f>
        <v>0</v>
      </c>
      <c r="AR140" s="17" t="s">
        <v>250</v>
      </c>
      <c r="AT140" s="17" t="s">
        <v>246</v>
      </c>
      <c r="AU140" s="17" t="s">
        <v>257</v>
      </c>
      <c r="AY140" s="17" t="s">
        <v>251</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252</v>
      </c>
      <c r="BM140" s="17" t="s">
        <v>495</v>
      </c>
    </row>
    <row r="141" spans="2:65" s="1" customFormat="1" ht="19.5">
      <c r="B141" s="31"/>
      <c r="D141" s="171" t="s">
        <v>454</v>
      </c>
      <c r="F141" s="172" t="s">
        <v>472</v>
      </c>
      <c r="I141" s="90"/>
      <c r="L141" s="31"/>
      <c r="M141" s="173"/>
      <c r="T141" s="49"/>
      <c r="AT141" s="17" t="s">
        <v>454</v>
      </c>
      <c r="AU141" s="17" t="s">
        <v>257</v>
      </c>
    </row>
    <row r="142" spans="2:65" s="1" customFormat="1" ht="56.25" customHeight="1">
      <c r="B142" s="31"/>
      <c r="C142" s="157" t="s">
        <v>353</v>
      </c>
      <c r="D142" s="157" t="s">
        <v>277</v>
      </c>
      <c r="E142" s="158" t="s">
        <v>539</v>
      </c>
      <c r="F142" s="159" t="s">
        <v>540</v>
      </c>
      <c r="G142" s="160" t="s">
        <v>443</v>
      </c>
      <c r="H142" s="161">
        <v>1.5940000000000001</v>
      </c>
      <c r="I142" s="162"/>
      <c r="J142" s="163">
        <f>ROUND(I142*H142,2)</f>
        <v>0</v>
      </c>
      <c r="K142" s="159" t="s">
        <v>270</v>
      </c>
      <c r="L142" s="31"/>
      <c r="M142" s="164" t="s">
        <v>19</v>
      </c>
      <c r="N142" s="165" t="s">
        <v>44</v>
      </c>
      <c r="P142" s="142">
        <f>O142*H142</f>
        <v>0</v>
      </c>
      <c r="Q142" s="142">
        <v>0</v>
      </c>
      <c r="R142" s="142">
        <f>Q142*H142</f>
        <v>0</v>
      </c>
      <c r="S142" s="142">
        <v>0</v>
      </c>
      <c r="T142" s="143">
        <f>S142*H142</f>
        <v>0</v>
      </c>
      <c r="AR142" s="17" t="s">
        <v>252</v>
      </c>
      <c r="AT142" s="17" t="s">
        <v>277</v>
      </c>
      <c r="AU142" s="17" t="s">
        <v>257</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499</v>
      </c>
    </row>
    <row r="143" spans="2:65" s="1" customFormat="1" ht="48.75">
      <c r="B143" s="31"/>
      <c r="D143" s="171" t="s">
        <v>432</v>
      </c>
      <c r="F143" s="172" t="s">
        <v>542</v>
      </c>
      <c r="I143" s="90"/>
      <c r="L143" s="31"/>
      <c r="M143" s="173"/>
      <c r="T143" s="49"/>
      <c r="AT143" s="17" t="s">
        <v>432</v>
      </c>
      <c r="AU143" s="17" t="s">
        <v>257</v>
      </c>
    </row>
    <row r="144" spans="2:65" s="1" customFormat="1" ht="19.5">
      <c r="B144" s="31"/>
      <c r="D144" s="171" t="s">
        <v>454</v>
      </c>
      <c r="F144" s="172" t="s">
        <v>455</v>
      </c>
      <c r="I144" s="90"/>
      <c r="L144" s="31"/>
      <c r="M144" s="173"/>
      <c r="T144" s="49"/>
      <c r="AT144" s="17" t="s">
        <v>454</v>
      </c>
      <c r="AU144" s="17" t="s">
        <v>257</v>
      </c>
    </row>
    <row r="145" spans="2:65" s="1" customFormat="1" ht="45" customHeight="1">
      <c r="B145" s="31"/>
      <c r="C145" s="157" t="s">
        <v>357</v>
      </c>
      <c r="D145" s="157" t="s">
        <v>277</v>
      </c>
      <c r="E145" s="158" t="s">
        <v>547</v>
      </c>
      <c r="F145" s="159" t="s">
        <v>548</v>
      </c>
      <c r="G145" s="160" t="s">
        <v>443</v>
      </c>
      <c r="H145" s="161">
        <v>1.1950000000000001</v>
      </c>
      <c r="I145" s="162"/>
      <c r="J145" s="163">
        <f>ROUND(I145*H145,2)</f>
        <v>0</v>
      </c>
      <c r="K145" s="159" t="s">
        <v>270</v>
      </c>
      <c r="L145" s="31"/>
      <c r="M145" s="164" t="s">
        <v>19</v>
      </c>
      <c r="N145" s="165" t="s">
        <v>44</v>
      </c>
      <c r="P145" s="142">
        <f>O145*H145</f>
        <v>0</v>
      </c>
      <c r="Q145" s="142">
        <v>0</v>
      </c>
      <c r="R145" s="142">
        <f>Q145*H145</f>
        <v>0</v>
      </c>
      <c r="S145" s="142">
        <v>0</v>
      </c>
      <c r="T145" s="143">
        <f>S145*H145</f>
        <v>0</v>
      </c>
      <c r="AR145" s="17" t="s">
        <v>252</v>
      </c>
      <c r="AT145" s="17" t="s">
        <v>277</v>
      </c>
      <c r="AU145" s="17" t="s">
        <v>257</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502</v>
      </c>
    </row>
    <row r="146" spans="2:65" s="1" customFormat="1" ht="48.75">
      <c r="B146" s="31"/>
      <c r="D146" s="171" t="s">
        <v>432</v>
      </c>
      <c r="F146" s="172" t="s">
        <v>550</v>
      </c>
      <c r="I146" s="90"/>
      <c r="L146" s="31"/>
      <c r="M146" s="173"/>
      <c r="T146" s="49"/>
      <c r="AT146" s="17" t="s">
        <v>432</v>
      </c>
      <c r="AU146" s="17" t="s">
        <v>257</v>
      </c>
    </row>
    <row r="147" spans="2:65" s="1" customFormat="1" ht="19.5">
      <c r="B147" s="31"/>
      <c r="D147" s="171" t="s">
        <v>454</v>
      </c>
      <c r="F147" s="172" t="s">
        <v>455</v>
      </c>
      <c r="I147" s="90"/>
      <c r="L147" s="31"/>
      <c r="M147" s="173"/>
      <c r="T147" s="49"/>
      <c r="AT147" s="17" t="s">
        <v>454</v>
      </c>
      <c r="AU147" s="17" t="s">
        <v>257</v>
      </c>
    </row>
    <row r="148" spans="2:65" s="1" customFormat="1" ht="56.25" customHeight="1">
      <c r="B148" s="31"/>
      <c r="C148" s="157" t="s">
        <v>361</v>
      </c>
      <c r="D148" s="157" t="s">
        <v>277</v>
      </c>
      <c r="E148" s="158" t="s">
        <v>551</v>
      </c>
      <c r="F148" s="159" t="s">
        <v>552</v>
      </c>
      <c r="G148" s="160" t="s">
        <v>553</v>
      </c>
      <c r="H148" s="161">
        <v>118</v>
      </c>
      <c r="I148" s="162"/>
      <c r="J148" s="163">
        <f>ROUND(I148*H148,2)</f>
        <v>0</v>
      </c>
      <c r="K148" s="159" t="s">
        <v>270</v>
      </c>
      <c r="L148" s="31"/>
      <c r="M148" s="164" t="s">
        <v>19</v>
      </c>
      <c r="N148" s="165" t="s">
        <v>44</v>
      </c>
      <c r="P148" s="142">
        <f>O148*H148</f>
        <v>0</v>
      </c>
      <c r="Q148" s="142">
        <v>0</v>
      </c>
      <c r="R148" s="142">
        <f>Q148*H148</f>
        <v>0</v>
      </c>
      <c r="S148" s="142">
        <v>0</v>
      </c>
      <c r="T148" s="143">
        <f>S148*H148</f>
        <v>0</v>
      </c>
      <c r="AR148" s="17" t="s">
        <v>252</v>
      </c>
      <c r="AT148" s="17" t="s">
        <v>277</v>
      </c>
      <c r="AU148" s="17" t="s">
        <v>257</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505</v>
      </c>
    </row>
    <row r="149" spans="2:65" s="1" customFormat="1" ht="48.75">
      <c r="B149" s="31"/>
      <c r="D149" s="171" t="s">
        <v>432</v>
      </c>
      <c r="F149" s="172" t="s">
        <v>555</v>
      </c>
      <c r="I149" s="90"/>
      <c r="L149" s="31"/>
      <c r="M149" s="173"/>
      <c r="T149" s="49"/>
      <c r="AT149" s="17" t="s">
        <v>432</v>
      </c>
      <c r="AU149" s="17" t="s">
        <v>257</v>
      </c>
    </row>
    <row r="150" spans="2:65" s="1" customFormat="1" ht="45" customHeight="1">
      <c r="B150" s="31"/>
      <c r="C150" s="157" t="s">
        <v>365</v>
      </c>
      <c r="D150" s="157" t="s">
        <v>277</v>
      </c>
      <c r="E150" s="158" t="s">
        <v>557</v>
      </c>
      <c r="F150" s="159" t="s">
        <v>558</v>
      </c>
      <c r="G150" s="160" t="s">
        <v>553</v>
      </c>
      <c r="H150" s="161">
        <v>12</v>
      </c>
      <c r="I150" s="162"/>
      <c r="J150" s="163">
        <f>ROUND(I150*H150,2)</f>
        <v>0</v>
      </c>
      <c r="K150" s="159" t="s">
        <v>270</v>
      </c>
      <c r="L150" s="31"/>
      <c r="M150" s="164" t="s">
        <v>19</v>
      </c>
      <c r="N150" s="165" t="s">
        <v>44</v>
      </c>
      <c r="P150" s="142">
        <f>O150*H150</f>
        <v>0</v>
      </c>
      <c r="Q150" s="142">
        <v>0</v>
      </c>
      <c r="R150" s="142">
        <f>Q150*H150</f>
        <v>0</v>
      </c>
      <c r="S150" s="142">
        <v>0</v>
      </c>
      <c r="T150" s="143">
        <f>S150*H150</f>
        <v>0</v>
      </c>
      <c r="AR150" s="17" t="s">
        <v>252</v>
      </c>
      <c r="AT150" s="17" t="s">
        <v>277</v>
      </c>
      <c r="AU150" s="17" t="s">
        <v>257</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508</v>
      </c>
    </row>
    <row r="151" spans="2:65" s="1" customFormat="1" ht="39">
      <c r="B151" s="31"/>
      <c r="D151" s="171" t="s">
        <v>432</v>
      </c>
      <c r="F151" s="172" t="s">
        <v>560</v>
      </c>
      <c r="I151" s="90"/>
      <c r="L151" s="31"/>
      <c r="M151" s="173"/>
      <c r="T151" s="49"/>
      <c r="AT151" s="17" t="s">
        <v>432</v>
      </c>
      <c r="AU151" s="17" t="s">
        <v>257</v>
      </c>
    </row>
    <row r="152" spans="2:65" s="1" customFormat="1" ht="33.75" customHeight="1">
      <c r="B152" s="31"/>
      <c r="C152" s="157" t="s">
        <v>369</v>
      </c>
      <c r="D152" s="157" t="s">
        <v>277</v>
      </c>
      <c r="E152" s="158" t="s">
        <v>561</v>
      </c>
      <c r="F152" s="159" t="s">
        <v>562</v>
      </c>
      <c r="G152" s="160" t="s">
        <v>249</v>
      </c>
      <c r="H152" s="161">
        <v>3287.24</v>
      </c>
      <c r="I152" s="162"/>
      <c r="J152" s="163">
        <f>ROUND(I152*H152,2)</f>
        <v>0</v>
      </c>
      <c r="K152" s="159" t="s">
        <v>270</v>
      </c>
      <c r="L152" s="31"/>
      <c r="M152" s="164" t="s">
        <v>19</v>
      </c>
      <c r="N152" s="165" t="s">
        <v>44</v>
      </c>
      <c r="P152" s="142">
        <f>O152*H152</f>
        <v>0</v>
      </c>
      <c r="Q152" s="142">
        <v>0</v>
      </c>
      <c r="R152" s="142">
        <f>Q152*H152</f>
        <v>0</v>
      </c>
      <c r="S152" s="142">
        <v>0</v>
      </c>
      <c r="T152" s="143">
        <f>S152*H152</f>
        <v>0</v>
      </c>
      <c r="AR152" s="17" t="s">
        <v>252</v>
      </c>
      <c r="AT152" s="17" t="s">
        <v>277</v>
      </c>
      <c r="AU152" s="17" t="s">
        <v>257</v>
      </c>
      <c r="AY152" s="17" t="s">
        <v>251</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252</v>
      </c>
      <c r="BM152" s="17" t="s">
        <v>509</v>
      </c>
    </row>
    <row r="153" spans="2:65" s="1" customFormat="1" ht="39">
      <c r="B153" s="31"/>
      <c r="D153" s="171" t="s">
        <v>432</v>
      </c>
      <c r="F153" s="172" t="s">
        <v>564</v>
      </c>
      <c r="I153" s="90"/>
      <c r="L153" s="31"/>
      <c r="M153" s="173"/>
      <c r="T153" s="49"/>
      <c r="AT153" s="17" t="s">
        <v>432</v>
      </c>
      <c r="AU153" s="17" t="s">
        <v>257</v>
      </c>
    </row>
    <row r="154" spans="2:65" s="1" customFormat="1" ht="19.5">
      <c r="B154" s="31"/>
      <c r="D154" s="171" t="s">
        <v>454</v>
      </c>
      <c r="F154" s="172" t="s">
        <v>504</v>
      </c>
      <c r="I154" s="90"/>
      <c r="L154" s="31"/>
      <c r="M154" s="173"/>
      <c r="T154" s="49"/>
      <c r="AT154" s="17" t="s">
        <v>454</v>
      </c>
      <c r="AU154" s="17" t="s">
        <v>257</v>
      </c>
    </row>
    <row r="155" spans="2:65" s="1" customFormat="1" ht="33.75" customHeight="1">
      <c r="B155" s="31"/>
      <c r="C155" s="157" t="s">
        <v>373</v>
      </c>
      <c r="D155" s="157" t="s">
        <v>277</v>
      </c>
      <c r="E155" s="158" t="s">
        <v>566</v>
      </c>
      <c r="F155" s="159" t="s">
        <v>567</v>
      </c>
      <c r="G155" s="160" t="s">
        <v>249</v>
      </c>
      <c r="H155" s="161">
        <v>3287.24</v>
      </c>
      <c r="I155" s="162"/>
      <c r="J155" s="163">
        <f>ROUND(I155*H155,2)</f>
        <v>0</v>
      </c>
      <c r="K155" s="159" t="s">
        <v>270</v>
      </c>
      <c r="L155" s="31"/>
      <c r="M155" s="164" t="s">
        <v>19</v>
      </c>
      <c r="N155" s="165" t="s">
        <v>44</v>
      </c>
      <c r="P155" s="142">
        <f>O155*H155</f>
        <v>0</v>
      </c>
      <c r="Q155" s="142">
        <v>0</v>
      </c>
      <c r="R155" s="142">
        <f>Q155*H155</f>
        <v>0</v>
      </c>
      <c r="S155" s="142">
        <v>0</v>
      </c>
      <c r="T155" s="143">
        <f>S155*H155</f>
        <v>0</v>
      </c>
      <c r="AR155" s="17" t="s">
        <v>252</v>
      </c>
      <c r="AT155" s="17" t="s">
        <v>277</v>
      </c>
      <c r="AU155" s="17" t="s">
        <v>257</v>
      </c>
      <c r="AY155" s="17" t="s">
        <v>251</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252</v>
      </c>
      <c r="BM155" s="17" t="s">
        <v>512</v>
      </c>
    </row>
    <row r="156" spans="2:65" s="1" customFormat="1" ht="39">
      <c r="B156" s="31"/>
      <c r="D156" s="171" t="s">
        <v>432</v>
      </c>
      <c r="F156" s="172" t="s">
        <v>564</v>
      </c>
      <c r="I156" s="90"/>
      <c r="L156" s="31"/>
      <c r="M156" s="173"/>
      <c r="T156" s="49"/>
      <c r="AT156" s="17" t="s">
        <v>432</v>
      </c>
      <c r="AU156" s="17" t="s">
        <v>257</v>
      </c>
    </row>
    <row r="157" spans="2:65" s="1" customFormat="1" ht="19.5">
      <c r="B157" s="31"/>
      <c r="D157" s="171" t="s">
        <v>454</v>
      </c>
      <c r="F157" s="172" t="s">
        <v>504</v>
      </c>
      <c r="I157" s="90"/>
      <c r="L157" s="31"/>
      <c r="M157" s="173"/>
      <c r="T157" s="49"/>
      <c r="AT157" s="17" t="s">
        <v>454</v>
      </c>
      <c r="AU157" s="17" t="s">
        <v>257</v>
      </c>
    </row>
    <row r="158" spans="2:65" s="1" customFormat="1" ht="22.5" customHeight="1">
      <c r="B158" s="31"/>
      <c r="C158" s="157" t="s">
        <v>377</v>
      </c>
      <c r="D158" s="157" t="s">
        <v>277</v>
      </c>
      <c r="E158" s="158" t="s">
        <v>569</v>
      </c>
      <c r="F158" s="159" t="s">
        <v>570</v>
      </c>
      <c r="G158" s="160" t="s">
        <v>265</v>
      </c>
      <c r="H158" s="161">
        <v>542</v>
      </c>
      <c r="I158" s="162"/>
      <c r="J158" s="163">
        <f>ROUND(I158*H158,2)</f>
        <v>0</v>
      </c>
      <c r="K158" s="159" t="s">
        <v>270</v>
      </c>
      <c r="L158" s="31"/>
      <c r="M158" s="164" t="s">
        <v>19</v>
      </c>
      <c r="N158" s="165" t="s">
        <v>44</v>
      </c>
      <c r="P158" s="142">
        <f>O158*H158</f>
        <v>0</v>
      </c>
      <c r="Q158" s="142">
        <v>0</v>
      </c>
      <c r="R158" s="142">
        <f>Q158*H158</f>
        <v>0</v>
      </c>
      <c r="S158" s="142">
        <v>0</v>
      </c>
      <c r="T158" s="143">
        <f>S158*H158</f>
        <v>0</v>
      </c>
      <c r="AR158" s="17" t="s">
        <v>252</v>
      </c>
      <c r="AT158" s="17" t="s">
        <v>277</v>
      </c>
      <c r="AU158" s="17" t="s">
        <v>257</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515</v>
      </c>
    </row>
    <row r="159" spans="2:65" s="1" customFormat="1" ht="29.25">
      <c r="B159" s="31"/>
      <c r="D159" s="171" t="s">
        <v>432</v>
      </c>
      <c r="F159" s="172" t="s">
        <v>572</v>
      </c>
      <c r="I159" s="90"/>
      <c r="L159" s="31"/>
      <c r="M159" s="173"/>
      <c r="T159" s="49"/>
      <c r="AT159" s="17" t="s">
        <v>432</v>
      </c>
      <c r="AU159" s="17" t="s">
        <v>257</v>
      </c>
    </row>
    <row r="160" spans="2:65" s="1" customFormat="1" ht="16.5" customHeight="1">
      <c r="B160" s="31"/>
      <c r="C160" s="132" t="s">
        <v>381</v>
      </c>
      <c r="D160" s="132" t="s">
        <v>246</v>
      </c>
      <c r="E160" s="133" t="s">
        <v>574</v>
      </c>
      <c r="F160" s="134" t="s">
        <v>575</v>
      </c>
      <c r="G160" s="135" t="s">
        <v>265</v>
      </c>
      <c r="H160" s="136">
        <v>542</v>
      </c>
      <c r="I160" s="137"/>
      <c r="J160" s="138">
        <f>ROUND(I160*H160,2)</f>
        <v>0</v>
      </c>
      <c r="K160" s="134" t="s">
        <v>270</v>
      </c>
      <c r="L160" s="139"/>
      <c r="M160" s="140" t="s">
        <v>19</v>
      </c>
      <c r="N160" s="141" t="s">
        <v>44</v>
      </c>
      <c r="P160" s="142">
        <f>O160*H160</f>
        <v>0</v>
      </c>
      <c r="Q160" s="142">
        <v>1.0059999999999999E-2</v>
      </c>
      <c r="R160" s="142">
        <f>Q160*H160</f>
        <v>5.4525199999999998</v>
      </c>
      <c r="S160" s="142">
        <v>0</v>
      </c>
      <c r="T160" s="143">
        <f>S160*H160</f>
        <v>0</v>
      </c>
      <c r="AR160" s="17" t="s">
        <v>250</v>
      </c>
      <c r="AT160" s="17" t="s">
        <v>246</v>
      </c>
      <c r="AU160" s="17" t="s">
        <v>257</v>
      </c>
      <c r="AY160" s="17" t="s">
        <v>251</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252</v>
      </c>
      <c r="BM160" s="17" t="s">
        <v>280</v>
      </c>
    </row>
    <row r="161" spans="2:65" s="1" customFormat="1" ht="22.5" customHeight="1">
      <c r="B161" s="31"/>
      <c r="C161" s="157" t="s">
        <v>385</v>
      </c>
      <c r="D161" s="157" t="s">
        <v>277</v>
      </c>
      <c r="E161" s="158" t="s">
        <v>577</v>
      </c>
      <c r="F161" s="159" t="s">
        <v>578</v>
      </c>
      <c r="G161" s="160" t="s">
        <v>265</v>
      </c>
      <c r="H161" s="161">
        <v>46</v>
      </c>
      <c r="I161" s="162"/>
      <c r="J161" s="163">
        <f>ROUND(I161*H161,2)</f>
        <v>0</v>
      </c>
      <c r="K161" s="159" t="s">
        <v>270</v>
      </c>
      <c r="L161" s="31"/>
      <c r="M161" s="164" t="s">
        <v>19</v>
      </c>
      <c r="N161" s="165" t="s">
        <v>44</v>
      </c>
      <c r="P161" s="142">
        <f>O161*H161</f>
        <v>0</v>
      </c>
      <c r="Q161" s="142">
        <v>0</v>
      </c>
      <c r="R161" s="142">
        <f>Q161*H161</f>
        <v>0</v>
      </c>
      <c r="S161" s="142">
        <v>0</v>
      </c>
      <c r="T161" s="143">
        <f>S161*H161</f>
        <v>0</v>
      </c>
      <c r="AR161" s="17" t="s">
        <v>252</v>
      </c>
      <c r="AT161" s="17" t="s">
        <v>277</v>
      </c>
      <c r="AU161" s="17" t="s">
        <v>257</v>
      </c>
      <c r="AY161" s="17" t="s">
        <v>251</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252</v>
      </c>
      <c r="BM161" s="17" t="s">
        <v>520</v>
      </c>
    </row>
    <row r="162" spans="2:65" s="1" customFormat="1" ht="29.25">
      <c r="B162" s="31"/>
      <c r="D162" s="171" t="s">
        <v>432</v>
      </c>
      <c r="F162" s="172" t="s">
        <v>580</v>
      </c>
      <c r="I162" s="90"/>
      <c r="L162" s="31"/>
      <c r="M162" s="173"/>
      <c r="T162" s="49"/>
      <c r="AT162" s="17" t="s">
        <v>432</v>
      </c>
      <c r="AU162" s="17" t="s">
        <v>257</v>
      </c>
    </row>
    <row r="163" spans="2:65" s="1" customFormat="1" ht="19.5">
      <c r="B163" s="31"/>
      <c r="D163" s="171" t="s">
        <v>454</v>
      </c>
      <c r="F163" s="172" t="s">
        <v>581</v>
      </c>
      <c r="I163" s="90"/>
      <c r="L163" s="31"/>
      <c r="M163" s="173"/>
      <c r="T163" s="49"/>
      <c r="AT163" s="17" t="s">
        <v>454</v>
      </c>
      <c r="AU163" s="17" t="s">
        <v>257</v>
      </c>
    </row>
    <row r="164" spans="2:65" s="1" customFormat="1" ht="16.5" customHeight="1">
      <c r="B164" s="31"/>
      <c r="C164" s="132" t="s">
        <v>390</v>
      </c>
      <c r="D164" s="132" t="s">
        <v>246</v>
      </c>
      <c r="E164" s="133" t="s">
        <v>583</v>
      </c>
      <c r="F164" s="134" t="s">
        <v>584</v>
      </c>
      <c r="G164" s="135" t="s">
        <v>265</v>
      </c>
      <c r="H164" s="136">
        <v>46</v>
      </c>
      <c r="I164" s="137"/>
      <c r="J164" s="138">
        <f>ROUND(I164*H164,2)</f>
        <v>0</v>
      </c>
      <c r="K164" s="134" t="s">
        <v>270</v>
      </c>
      <c r="L164" s="139"/>
      <c r="M164" s="140" t="s">
        <v>19</v>
      </c>
      <c r="N164" s="141" t="s">
        <v>44</v>
      </c>
      <c r="P164" s="142">
        <f>O164*H164</f>
        <v>0</v>
      </c>
      <c r="Q164" s="142">
        <v>0.39700000000000002</v>
      </c>
      <c r="R164" s="142">
        <f>Q164*H164</f>
        <v>18.262</v>
      </c>
      <c r="S164" s="142">
        <v>0</v>
      </c>
      <c r="T164" s="143">
        <f>S164*H164</f>
        <v>0</v>
      </c>
      <c r="AR164" s="17" t="s">
        <v>250</v>
      </c>
      <c r="AT164" s="17" t="s">
        <v>246</v>
      </c>
      <c r="AU164" s="17" t="s">
        <v>257</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521</v>
      </c>
    </row>
    <row r="165" spans="2:65" s="1" customFormat="1" ht="16.5" customHeight="1">
      <c r="B165" s="31"/>
      <c r="C165" s="132" t="s">
        <v>394</v>
      </c>
      <c r="D165" s="132" t="s">
        <v>246</v>
      </c>
      <c r="E165" s="133" t="s">
        <v>586</v>
      </c>
      <c r="F165" s="134" t="s">
        <v>587</v>
      </c>
      <c r="G165" s="135" t="s">
        <v>265</v>
      </c>
      <c r="H165" s="136">
        <v>46</v>
      </c>
      <c r="I165" s="137"/>
      <c r="J165" s="138">
        <f>ROUND(I165*H165,2)</f>
        <v>0</v>
      </c>
      <c r="K165" s="134" t="s">
        <v>270</v>
      </c>
      <c r="L165" s="139"/>
      <c r="M165" s="140" t="s">
        <v>19</v>
      </c>
      <c r="N165" s="141" t="s">
        <v>44</v>
      </c>
      <c r="P165" s="142">
        <f>O165*H165</f>
        <v>0</v>
      </c>
      <c r="Q165" s="142">
        <v>0.17</v>
      </c>
      <c r="R165" s="142">
        <f>Q165*H165</f>
        <v>7.82</v>
      </c>
      <c r="S165" s="142">
        <v>0</v>
      </c>
      <c r="T165" s="143">
        <f>S165*H165</f>
        <v>0</v>
      </c>
      <c r="AR165" s="17" t="s">
        <v>250</v>
      </c>
      <c r="AT165" s="17" t="s">
        <v>246</v>
      </c>
      <c r="AU165" s="17" t="s">
        <v>257</v>
      </c>
      <c r="AY165" s="17" t="s">
        <v>251</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252</v>
      </c>
      <c r="BM165" s="17" t="s">
        <v>522</v>
      </c>
    </row>
    <row r="166" spans="2:65" s="1" customFormat="1" ht="22.5" customHeight="1">
      <c r="B166" s="31"/>
      <c r="C166" s="157" t="s">
        <v>398</v>
      </c>
      <c r="D166" s="157" t="s">
        <v>277</v>
      </c>
      <c r="E166" s="158" t="s">
        <v>748</v>
      </c>
      <c r="F166" s="159" t="s">
        <v>749</v>
      </c>
      <c r="G166" s="160" t="s">
        <v>431</v>
      </c>
      <c r="H166" s="161">
        <v>67.5</v>
      </c>
      <c r="I166" s="162"/>
      <c r="J166" s="163">
        <f>ROUND(I166*H166,2)</f>
        <v>0</v>
      </c>
      <c r="K166" s="159" t="s">
        <v>270</v>
      </c>
      <c r="L166" s="31"/>
      <c r="M166" s="164" t="s">
        <v>19</v>
      </c>
      <c r="N166" s="165" t="s">
        <v>44</v>
      </c>
      <c r="P166" s="142">
        <f>O166*H166</f>
        <v>0</v>
      </c>
      <c r="Q166" s="142">
        <v>0</v>
      </c>
      <c r="R166" s="142">
        <f>Q166*H166</f>
        <v>0</v>
      </c>
      <c r="S166" s="142">
        <v>0</v>
      </c>
      <c r="T166" s="143">
        <f>S166*H166</f>
        <v>0</v>
      </c>
      <c r="AR166" s="17" t="s">
        <v>252</v>
      </c>
      <c r="AT166" s="17" t="s">
        <v>277</v>
      </c>
      <c r="AU166" s="17" t="s">
        <v>257</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525</v>
      </c>
    </row>
    <row r="167" spans="2:65" s="1" customFormat="1" ht="19.5">
      <c r="B167" s="31"/>
      <c r="D167" s="171" t="s">
        <v>432</v>
      </c>
      <c r="F167" s="172" t="s">
        <v>750</v>
      </c>
      <c r="I167" s="90"/>
      <c r="L167" s="31"/>
      <c r="M167" s="173"/>
      <c r="T167" s="49"/>
      <c r="AT167" s="17" t="s">
        <v>432</v>
      </c>
      <c r="AU167" s="17" t="s">
        <v>257</v>
      </c>
    </row>
    <row r="168" spans="2:65" s="1" customFormat="1" ht="22.5" customHeight="1">
      <c r="B168" s="31"/>
      <c r="C168" s="157" t="s">
        <v>402</v>
      </c>
      <c r="D168" s="157" t="s">
        <v>277</v>
      </c>
      <c r="E168" s="158" t="s">
        <v>751</v>
      </c>
      <c r="F168" s="159" t="s">
        <v>752</v>
      </c>
      <c r="G168" s="160" t="s">
        <v>431</v>
      </c>
      <c r="H168" s="161">
        <v>67.5</v>
      </c>
      <c r="I168" s="162"/>
      <c r="J168" s="163">
        <f>ROUND(I168*H168,2)</f>
        <v>0</v>
      </c>
      <c r="K168" s="159" t="s">
        <v>270</v>
      </c>
      <c r="L168" s="31"/>
      <c r="M168" s="164" t="s">
        <v>19</v>
      </c>
      <c r="N168" s="165" t="s">
        <v>44</v>
      </c>
      <c r="P168" s="142">
        <f>O168*H168</f>
        <v>0</v>
      </c>
      <c r="Q168" s="142">
        <v>0</v>
      </c>
      <c r="R168" s="142">
        <f>Q168*H168</f>
        <v>0</v>
      </c>
      <c r="S168" s="142">
        <v>0</v>
      </c>
      <c r="T168" s="143">
        <f>S168*H168</f>
        <v>0</v>
      </c>
      <c r="AR168" s="17" t="s">
        <v>252</v>
      </c>
      <c r="AT168" s="17" t="s">
        <v>277</v>
      </c>
      <c r="AU168" s="17" t="s">
        <v>257</v>
      </c>
      <c r="AY168" s="17" t="s">
        <v>251</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252</v>
      </c>
      <c r="BM168" s="17" t="s">
        <v>529</v>
      </c>
    </row>
    <row r="169" spans="2:65" s="1" customFormat="1" ht="29.25">
      <c r="B169" s="31"/>
      <c r="D169" s="171" t="s">
        <v>432</v>
      </c>
      <c r="F169" s="172" t="s">
        <v>753</v>
      </c>
      <c r="I169" s="90"/>
      <c r="L169" s="31"/>
      <c r="M169" s="173"/>
      <c r="T169" s="49"/>
      <c r="AT169" s="17" t="s">
        <v>432</v>
      </c>
      <c r="AU169" s="17" t="s">
        <v>257</v>
      </c>
    </row>
    <row r="170" spans="2:65" s="1" customFormat="1" ht="16.5" customHeight="1">
      <c r="B170" s="31"/>
      <c r="C170" s="132" t="s">
        <v>406</v>
      </c>
      <c r="D170" s="132" t="s">
        <v>246</v>
      </c>
      <c r="E170" s="133" t="s">
        <v>754</v>
      </c>
      <c r="F170" s="134" t="s">
        <v>755</v>
      </c>
      <c r="G170" s="135" t="s">
        <v>431</v>
      </c>
      <c r="H170" s="136">
        <v>13.5</v>
      </c>
      <c r="I170" s="137"/>
      <c r="J170" s="138">
        <f>ROUND(I170*H170,2)</f>
        <v>0</v>
      </c>
      <c r="K170" s="134" t="s">
        <v>270</v>
      </c>
      <c r="L170" s="139"/>
      <c r="M170" s="140" t="s">
        <v>19</v>
      </c>
      <c r="N170" s="141" t="s">
        <v>44</v>
      </c>
      <c r="P170" s="142">
        <f>O170*H170</f>
        <v>0</v>
      </c>
      <c r="Q170" s="142">
        <v>0</v>
      </c>
      <c r="R170" s="142">
        <f>Q170*H170</f>
        <v>0</v>
      </c>
      <c r="S170" s="142">
        <v>0</v>
      </c>
      <c r="T170" s="143">
        <f>S170*H170</f>
        <v>0</v>
      </c>
      <c r="AR170" s="17" t="s">
        <v>250</v>
      </c>
      <c r="AT170" s="17" t="s">
        <v>246</v>
      </c>
      <c r="AU170" s="17" t="s">
        <v>257</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252</v>
      </c>
      <c r="BM170" s="17" t="s">
        <v>534</v>
      </c>
    </row>
    <row r="171" spans="2:65" s="1" customFormat="1" ht="22.5" customHeight="1">
      <c r="B171" s="31"/>
      <c r="C171" s="157" t="s">
        <v>410</v>
      </c>
      <c r="D171" s="157" t="s">
        <v>277</v>
      </c>
      <c r="E171" s="158" t="s">
        <v>756</v>
      </c>
      <c r="F171" s="159" t="s">
        <v>757</v>
      </c>
      <c r="G171" s="160" t="s">
        <v>265</v>
      </c>
      <c r="H171" s="161">
        <v>90</v>
      </c>
      <c r="I171" s="162"/>
      <c r="J171" s="163">
        <f>ROUND(I171*H171,2)</f>
        <v>0</v>
      </c>
      <c r="K171" s="159" t="s">
        <v>270</v>
      </c>
      <c r="L171" s="31"/>
      <c r="M171" s="164" t="s">
        <v>19</v>
      </c>
      <c r="N171" s="165" t="s">
        <v>44</v>
      </c>
      <c r="P171" s="142">
        <f>O171*H171</f>
        <v>0</v>
      </c>
      <c r="Q171" s="142">
        <v>0</v>
      </c>
      <c r="R171" s="142">
        <f>Q171*H171</f>
        <v>0</v>
      </c>
      <c r="S171" s="142">
        <v>0</v>
      </c>
      <c r="T171" s="143">
        <f>S171*H171</f>
        <v>0</v>
      </c>
      <c r="AR171" s="17" t="s">
        <v>252</v>
      </c>
      <c r="AT171" s="17" t="s">
        <v>277</v>
      </c>
      <c r="AU171" s="17" t="s">
        <v>257</v>
      </c>
      <c r="AY171" s="17" t="s">
        <v>251</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252</v>
      </c>
      <c r="BM171" s="17" t="s">
        <v>536</v>
      </c>
    </row>
    <row r="172" spans="2:65" s="1" customFormat="1" ht="19.5">
      <c r="B172" s="31"/>
      <c r="D172" s="171" t="s">
        <v>432</v>
      </c>
      <c r="F172" s="172" t="s">
        <v>758</v>
      </c>
      <c r="I172" s="90"/>
      <c r="L172" s="31"/>
      <c r="M172" s="173"/>
      <c r="T172" s="49"/>
      <c r="AT172" s="17" t="s">
        <v>432</v>
      </c>
      <c r="AU172" s="17" t="s">
        <v>257</v>
      </c>
    </row>
    <row r="173" spans="2:65" s="1" customFormat="1" ht="22.5" customHeight="1">
      <c r="B173" s="31"/>
      <c r="C173" s="157" t="s">
        <v>482</v>
      </c>
      <c r="D173" s="157" t="s">
        <v>277</v>
      </c>
      <c r="E173" s="158" t="s">
        <v>759</v>
      </c>
      <c r="F173" s="159" t="s">
        <v>760</v>
      </c>
      <c r="G173" s="160" t="s">
        <v>249</v>
      </c>
      <c r="H173" s="161">
        <v>90</v>
      </c>
      <c r="I173" s="162"/>
      <c r="J173" s="163">
        <f>ROUND(I173*H173,2)</f>
        <v>0</v>
      </c>
      <c r="K173" s="159" t="s">
        <v>270</v>
      </c>
      <c r="L173" s="31"/>
      <c r="M173" s="164" t="s">
        <v>19</v>
      </c>
      <c r="N173" s="165" t="s">
        <v>44</v>
      </c>
      <c r="P173" s="142">
        <f>O173*H173</f>
        <v>0</v>
      </c>
      <c r="Q173" s="142">
        <v>0</v>
      </c>
      <c r="R173" s="142">
        <f>Q173*H173</f>
        <v>0</v>
      </c>
      <c r="S173" s="142">
        <v>0</v>
      </c>
      <c r="T173" s="143">
        <f>S173*H173</f>
        <v>0</v>
      </c>
      <c r="AR173" s="17" t="s">
        <v>252</v>
      </c>
      <c r="AT173" s="17" t="s">
        <v>277</v>
      </c>
      <c r="AU173" s="17" t="s">
        <v>257</v>
      </c>
      <c r="AY173" s="17" t="s">
        <v>251</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252</v>
      </c>
      <c r="BM173" s="17" t="s">
        <v>537</v>
      </c>
    </row>
    <row r="174" spans="2:65" s="1" customFormat="1" ht="29.25">
      <c r="B174" s="31"/>
      <c r="D174" s="171" t="s">
        <v>432</v>
      </c>
      <c r="F174" s="172" t="s">
        <v>761</v>
      </c>
      <c r="I174" s="90"/>
      <c r="L174" s="31"/>
      <c r="M174" s="173"/>
      <c r="T174" s="49"/>
      <c r="AT174" s="17" t="s">
        <v>432</v>
      </c>
      <c r="AU174" s="17" t="s">
        <v>257</v>
      </c>
    </row>
    <row r="175" spans="2:65" s="1" customFormat="1" ht="22.5" customHeight="1">
      <c r="B175" s="31"/>
      <c r="C175" s="157" t="s">
        <v>538</v>
      </c>
      <c r="D175" s="157" t="s">
        <v>277</v>
      </c>
      <c r="E175" s="158" t="s">
        <v>590</v>
      </c>
      <c r="F175" s="159" t="s">
        <v>591</v>
      </c>
      <c r="G175" s="160" t="s">
        <v>436</v>
      </c>
      <c r="H175" s="161">
        <v>2846.1</v>
      </c>
      <c r="I175" s="162"/>
      <c r="J175" s="163">
        <f>ROUND(I175*H175,2)</f>
        <v>0</v>
      </c>
      <c r="K175" s="159" t="s">
        <v>270</v>
      </c>
      <c r="L175" s="31"/>
      <c r="M175" s="164" t="s">
        <v>19</v>
      </c>
      <c r="N175" s="165" t="s">
        <v>44</v>
      </c>
      <c r="P175" s="142">
        <f>O175*H175</f>
        <v>0</v>
      </c>
      <c r="Q175" s="142">
        <v>0</v>
      </c>
      <c r="R175" s="142">
        <f>Q175*H175</f>
        <v>0</v>
      </c>
      <c r="S175" s="142">
        <v>0</v>
      </c>
      <c r="T175" s="143">
        <f>S175*H175</f>
        <v>0</v>
      </c>
      <c r="AR175" s="17" t="s">
        <v>252</v>
      </c>
      <c r="AT175" s="17" t="s">
        <v>277</v>
      </c>
      <c r="AU175" s="17" t="s">
        <v>257</v>
      </c>
      <c r="AY175" s="17" t="s">
        <v>251</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252</v>
      </c>
      <c r="BM175" s="17" t="s">
        <v>541</v>
      </c>
    </row>
    <row r="176" spans="2:65" s="1" customFormat="1" ht="19.5">
      <c r="B176" s="31"/>
      <c r="D176" s="171" t="s">
        <v>432</v>
      </c>
      <c r="F176" s="172" t="s">
        <v>593</v>
      </c>
      <c r="I176" s="90"/>
      <c r="L176" s="31"/>
      <c r="M176" s="173"/>
      <c r="T176" s="49"/>
      <c r="AT176" s="17" t="s">
        <v>432</v>
      </c>
      <c r="AU176" s="17" t="s">
        <v>257</v>
      </c>
    </row>
    <row r="177" spans="2:65" s="1" customFormat="1" ht="33.75" customHeight="1">
      <c r="B177" s="31"/>
      <c r="C177" s="157" t="s">
        <v>485</v>
      </c>
      <c r="D177" s="157" t="s">
        <v>277</v>
      </c>
      <c r="E177" s="158" t="s">
        <v>602</v>
      </c>
      <c r="F177" s="159" t="s">
        <v>603</v>
      </c>
      <c r="G177" s="160" t="s">
        <v>450</v>
      </c>
      <c r="H177" s="161">
        <v>88.563999999999993</v>
      </c>
      <c r="I177" s="162"/>
      <c r="J177" s="163">
        <f>ROUND(I177*H177,2)</f>
        <v>0</v>
      </c>
      <c r="K177" s="159" t="s">
        <v>270</v>
      </c>
      <c r="L177" s="31"/>
      <c r="M177" s="164" t="s">
        <v>19</v>
      </c>
      <c r="N177" s="165" t="s">
        <v>44</v>
      </c>
      <c r="P177" s="142">
        <f>O177*H177</f>
        <v>0</v>
      </c>
      <c r="Q177" s="142">
        <v>0</v>
      </c>
      <c r="R177" s="142">
        <f>Q177*H177</f>
        <v>0</v>
      </c>
      <c r="S177" s="142">
        <v>0</v>
      </c>
      <c r="T177" s="143">
        <f>S177*H177</f>
        <v>0</v>
      </c>
      <c r="AR177" s="17" t="s">
        <v>252</v>
      </c>
      <c r="AT177" s="17" t="s">
        <v>277</v>
      </c>
      <c r="AU177" s="17" t="s">
        <v>257</v>
      </c>
      <c r="AY177" s="17" t="s">
        <v>251</v>
      </c>
      <c r="BE177" s="144">
        <f>IF(N177="základní",J177,0)</f>
        <v>0</v>
      </c>
      <c r="BF177" s="144">
        <f>IF(N177="snížená",J177,0)</f>
        <v>0</v>
      </c>
      <c r="BG177" s="144">
        <f>IF(N177="zákl. přenesená",J177,0)</f>
        <v>0</v>
      </c>
      <c r="BH177" s="144">
        <f>IF(N177="sníž. přenesená",J177,0)</f>
        <v>0</v>
      </c>
      <c r="BI177" s="144">
        <f>IF(N177="nulová",J177,0)</f>
        <v>0</v>
      </c>
      <c r="BJ177" s="17" t="s">
        <v>81</v>
      </c>
      <c r="BK177" s="144">
        <f>ROUND(I177*H177,2)</f>
        <v>0</v>
      </c>
      <c r="BL177" s="17" t="s">
        <v>252</v>
      </c>
      <c r="BM177" s="17" t="s">
        <v>545</v>
      </c>
    </row>
    <row r="178" spans="2:65" s="1" customFormat="1" ht="29.25">
      <c r="B178" s="31"/>
      <c r="D178" s="171" t="s">
        <v>432</v>
      </c>
      <c r="F178" s="172" t="s">
        <v>605</v>
      </c>
      <c r="I178" s="90"/>
      <c r="L178" s="31"/>
      <c r="M178" s="173"/>
      <c r="T178" s="49"/>
      <c r="AT178" s="17" t="s">
        <v>432</v>
      </c>
      <c r="AU178" s="17" t="s">
        <v>257</v>
      </c>
    </row>
    <row r="179" spans="2:65" s="1" customFormat="1" ht="33.75" customHeight="1">
      <c r="B179" s="31"/>
      <c r="C179" s="157" t="s">
        <v>546</v>
      </c>
      <c r="D179" s="157" t="s">
        <v>277</v>
      </c>
      <c r="E179" s="158" t="s">
        <v>607</v>
      </c>
      <c r="F179" s="159" t="s">
        <v>608</v>
      </c>
      <c r="G179" s="160" t="s">
        <v>450</v>
      </c>
      <c r="H179" s="161">
        <v>151.05500000000001</v>
      </c>
      <c r="I179" s="162"/>
      <c r="J179" s="163">
        <f>ROUND(I179*H179,2)</f>
        <v>0</v>
      </c>
      <c r="K179" s="159" t="s">
        <v>270</v>
      </c>
      <c r="L179" s="31"/>
      <c r="M179" s="164" t="s">
        <v>19</v>
      </c>
      <c r="N179" s="165" t="s">
        <v>44</v>
      </c>
      <c r="P179" s="142">
        <f>O179*H179</f>
        <v>0</v>
      </c>
      <c r="Q179" s="142">
        <v>0</v>
      </c>
      <c r="R179" s="142">
        <f>Q179*H179</f>
        <v>0</v>
      </c>
      <c r="S179" s="142">
        <v>0</v>
      </c>
      <c r="T179" s="143">
        <f>S179*H179</f>
        <v>0</v>
      </c>
      <c r="AR179" s="17" t="s">
        <v>252</v>
      </c>
      <c r="AT179" s="17" t="s">
        <v>277</v>
      </c>
      <c r="AU179" s="17" t="s">
        <v>257</v>
      </c>
      <c r="AY179" s="17" t="s">
        <v>251</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252</v>
      </c>
      <c r="BM179" s="17" t="s">
        <v>549</v>
      </c>
    </row>
    <row r="180" spans="2:65" s="1" customFormat="1" ht="29.25">
      <c r="B180" s="31"/>
      <c r="D180" s="171" t="s">
        <v>432</v>
      </c>
      <c r="F180" s="172" t="s">
        <v>610</v>
      </c>
      <c r="I180" s="90"/>
      <c r="L180" s="31"/>
      <c r="M180" s="173"/>
      <c r="T180" s="49"/>
      <c r="AT180" s="17" t="s">
        <v>432</v>
      </c>
      <c r="AU180" s="17" t="s">
        <v>257</v>
      </c>
    </row>
    <row r="181" spans="2:65" s="1" customFormat="1" ht="33.75" customHeight="1">
      <c r="B181" s="31"/>
      <c r="C181" s="157" t="s">
        <v>488</v>
      </c>
      <c r="D181" s="157" t="s">
        <v>277</v>
      </c>
      <c r="E181" s="158" t="s">
        <v>620</v>
      </c>
      <c r="F181" s="159" t="s">
        <v>621</v>
      </c>
      <c r="G181" s="160" t="s">
        <v>622</v>
      </c>
      <c r="H181" s="161">
        <v>769</v>
      </c>
      <c r="I181" s="162"/>
      <c r="J181" s="163">
        <f>ROUND(I181*H181,2)</f>
        <v>0</v>
      </c>
      <c r="K181" s="159" t="s">
        <v>270</v>
      </c>
      <c r="L181" s="31"/>
      <c r="M181" s="164" t="s">
        <v>19</v>
      </c>
      <c r="N181" s="165" t="s">
        <v>44</v>
      </c>
      <c r="P181" s="142">
        <f>O181*H181</f>
        <v>0</v>
      </c>
      <c r="Q181" s="142">
        <v>0</v>
      </c>
      <c r="R181" s="142">
        <f>Q181*H181</f>
        <v>0</v>
      </c>
      <c r="S181" s="142">
        <v>0</v>
      </c>
      <c r="T181" s="143">
        <f>S181*H181</f>
        <v>0</v>
      </c>
      <c r="AR181" s="17" t="s">
        <v>252</v>
      </c>
      <c r="AT181" s="17" t="s">
        <v>277</v>
      </c>
      <c r="AU181" s="17" t="s">
        <v>257</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252</v>
      </c>
      <c r="BM181" s="17" t="s">
        <v>554</v>
      </c>
    </row>
    <row r="182" spans="2:65" s="1" customFormat="1" ht="29.25">
      <c r="B182" s="31"/>
      <c r="D182" s="171" t="s">
        <v>432</v>
      </c>
      <c r="F182" s="172" t="s">
        <v>624</v>
      </c>
      <c r="I182" s="90"/>
      <c r="L182" s="31"/>
      <c r="M182" s="173"/>
      <c r="T182" s="49"/>
      <c r="AT182" s="17" t="s">
        <v>432</v>
      </c>
      <c r="AU182" s="17" t="s">
        <v>257</v>
      </c>
    </row>
    <row r="183" spans="2:65" s="1" customFormat="1" ht="16.5" customHeight="1">
      <c r="B183" s="31"/>
      <c r="C183" s="132" t="s">
        <v>556</v>
      </c>
      <c r="D183" s="132" t="s">
        <v>246</v>
      </c>
      <c r="E183" s="133" t="s">
        <v>626</v>
      </c>
      <c r="F183" s="134" t="s">
        <v>627</v>
      </c>
      <c r="G183" s="135" t="s">
        <v>265</v>
      </c>
      <c r="H183" s="136">
        <v>769</v>
      </c>
      <c r="I183" s="137"/>
      <c r="J183" s="138">
        <f>ROUND(I183*H183,2)</f>
        <v>0</v>
      </c>
      <c r="K183" s="134" t="s">
        <v>270</v>
      </c>
      <c r="L183" s="139"/>
      <c r="M183" s="140" t="s">
        <v>19</v>
      </c>
      <c r="N183" s="141" t="s">
        <v>44</v>
      </c>
      <c r="P183" s="142">
        <f>O183*H183</f>
        <v>0</v>
      </c>
      <c r="Q183" s="142">
        <v>8.0000000000000007E-5</v>
      </c>
      <c r="R183" s="142">
        <f>Q183*H183</f>
        <v>6.1520000000000005E-2</v>
      </c>
      <c r="S183" s="142">
        <v>0</v>
      </c>
      <c r="T183" s="143">
        <f>S183*H183</f>
        <v>0</v>
      </c>
      <c r="AR183" s="17" t="s">
        <v>250</v>
      </c>
      <c r="AT183" s="17" t="s">
        <v>246</v>
      </c>
      <c r="AU183" s="17" t="s">
        <v>257</v>
      </c>
      <c r="AY183" s="17" t="s">
        <v>251</v>
      </c>
      <c r="BE183" s="144">
        <f>IF(N183="základní",J183,0)</f>
        <v>0</v>
      </c>
      <c r="BF183" s="144">
        <f>IF(N183="snížená",J183,0)</f>
        <v>0</v>
      </c>
      <c r="BG183" s="144">
        <f>IF(N183="zákl. přenesená",J183,0)</f>
        <v>0</v>
      </c>
      <c r="BH183" s="144">
        <f>IF(N183="sníž. přenesená",J183,0)</f>
        <v>0</v>
      </c>
      <c r="BI183" s="144">
        <f>IF(N183="nulová",J183,0)</f>
        <v>0</v>
      </c>
      <c r="BJ183" s="17" t="s">
        <v>81</v>
      </c>
      <c r="BK183" s="144">
        <f>ROUND(I183*H183,2)</f>
        <v>0</v>
      </c>
      <c r="BL183" s="17" t="s">
        <v>252</v>
      </c>
      <c r="BM183" s="17" t="s">
        <v>559</v>
      </c>
    </row>
    <row r="184" spans="2:65" s="1" customFormat="1" ht="22.5" customHeight="1">
      <c r="B184" s="31"/>
      <c r="C184" s="157" t="s">
        <v>491</v>
      </c>
      <c r="D184" s="157" t="s">
        <v>277</v>
      </c>
      <c r="E184" s="158" t="s">
        <v>527</v>
      </c>
      <c r="F184" s="159" t="s">
        <v>528</v>
      </c>
      <c r="G184" s="160" t="s">
        <v>265</v>
      </c>
      <c r="H184" s="161">
        <v>32</v>
      </c>
      <c r="I184" s="162"/>
      <c r="J184" s="163">
        <f>ROUND(I184*H184,2)</f>
        <v>0</v>
      </c>
      <c r="K184" s="159" t="s">
        <v>270</v>
      </c>
      <c r="L184" s="31"/>
      <c r="M184" s="164" t="s">
        <v>19</v>
      </c>
      <c r="N184" s="165" t="s">
        <v>44</v>
      </c>
      <c r="P184" s="142">
        <f>O184*H184</f>
        <v>0</v>
      </c>
      <c r="Q184" s="142">
        <v>0</v>
      </c>
      <c r="R184" s="142">
        <f>Q184*H184</f>
        <v>0</v>
      </c>
      <c r="S184" s="142">
        <v>0</v>
      </c>
      <c r="T184" s="143">
        <f>S184*H184</f>
        <v>0</v>
      </c>
      <c r="AR184" s="17" t="s">
        <v>252</v>
      </c>
      <c r="AT184" s="17" t="s">
        <v>277</v>
      </c>
      <c r="AU184" s="17" t="s">
        <v>257</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762</v>
      </c>
    </row>
    <row r="185" spans="2:65" s="1" customFormat="1" ht="19.5">
      <c r="B185" s="31"/>
      <c r="D185" s="171" t="s">
        <v>432</v>
      </c>
      <c r="F185" s="172" t="s">
        <v>530</v>
      </c>
      <c r="I185" s="90"/>
      <c r="L185" s="31"/>
      <c r="M185" s="173"/>
      <c r="T185" s="49"/>
      <c r="AT185" s="17" t="s">
        <v>432</v>
      </c>
      <c r="AU185" s="17" t="s">
        <v>257</v>
      </c>
    </row>
    <row r="186" spans="2:65" s="1" customFormat="1" ht="19.5">
      <c r="B186" s="31"/>
      <c r="D186" s="171" t="s">
        <v>454</v>
      </c>
      <c r="F186" s="172" t="s">
        <v>531</v>
      </c>
      <c r="I186" s="90"/>
      <c r="L186" s="31"/>
      <c r="M186" s="173"/>
      <c r="T186" s="49"/>
      <c r="AT186" s="17" t="s">
        <v>454</v>
      </c>
      <c r="AU186" s="17" t="s">
        <v>257</v>
      </c>
    </row>
    <row r="187" spans="2:65" s="1" customFormat="1" ht="45" customHeight="1">
      <c r="B187" s="31"/>
      <c r="C187" s="157" t="s">
        <v>565</v>
      </c>
      <c r="D187" s="157" t="s">
        <v>277</v>
      </c>
      <c r="E187" s="158" t="s">
        <v>557</v>
      </c>
      <c r="F187" s="159" t="s">
        <v>558</v>
      </c>
      <c r="G187" s="160" t="s">
        <v>553</v>
      </c>
      <c r="H187" s="161">
        <v>12</v>
      </c>
      <c r="I187" s="162"/>
      <c r="J187" s="163">
        <f>ROUND(I187*H187,2)</f>
        <v>0</v>
      </c>
      <c r="K187" s="159" t="s">
        <v>270</v>
      </c>
      <c r="L187" s="31"/>
      <c r="M187" s="164" t="s">
        <v>19</v>
      </c>
      <c r="N187" s="165" t="s">
        <v>44</v>
      </c>
      <c r="P187" s="142">
        <f>O187*H187</f>
        <v>0</v>
      </c>
      <c r="Q187" s="142">
        <v>0</v>
      </c>
      <c r="R187" s="142">
        <f>Q187*H187</f>
        <v>0</v>
      </c>
      <c r="S187" s="142">
        <v>0</v>
      </c>
      <c r="T187" s="143">
        <f>S187*H187</f>
        <v>0</v>
      </c>
      <c r="AR187" s="17" t="s">
        <v>252</v>
      </c>
      <c r="AT187" s="17" t="s">
        <v>277</v>
      </c>
      <c r="AU187" s="17" t="s">
        <v>257</v>
      </c>
      <c r="AY187" s="17" t="s">
        <v>251</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252</v>
      </c>
      <c r="BM187" s="17" t="s">
        <v>763</v>
      </c>
    </row>
    <row r="188" spans="2:65" s="1" customFormat="1" ht="39">
      <c r="B188" s="31"/>
      <c r="D188" s="171" t="s">
        <v>432</v>
      </c>
      <c r="F188" s="172" t="s">
        <v>560</v>
      </c>
      <c r="I188" s="90"/>
      <c r="L188" s="31"/>
      <c r="M188" s="173"/>
      <c r="T188" s="49"/>
      <c r="AT188" s="17" t="s">
        <v>432</v>
      </c>
      <c r="AU188" s="17" t="s">
        <v>257</v>
      </c>
    </row>
    <row r="189" spans="2:65" s="1" customFormat="1" ht="33.75" customHeight="1">
      <c r="B189" s="31"/>
      <c r="C189" s="157" t="s">
        <v>495</v>
      </c>
      <c r="D189" s="157" t="s">
        <v>277</v>
      </c>
      <c r="E189" s="158" t="s">
        <v>561</v>
      </c>
      <c r="F189" s="159" t="s">
        <v>562</v>
      </c>
      <c r="G189" s="160" t="s">
        <v>249</v>
      </c>
      <c r="H189" s="161">
        <v>3287.24</v>
      </c>
      <c r="I189" s="162"/>
      <c r="J189" s="163">
        <f>ROUND(I189*H189,2)</f>
        <v>0</v>
      </c>
      <c r="K189" s="159" t="s">
        <v>270</v>
      </c>
      <c r="L189" s="31"/>
      <c r="M189" s="164" t="s">
        <v>19</v>
      </c>
      <c r="N189" s="165" t="s">
        <v>44</v>
      </c>
      <c r="P189" s="142">
        <f>O189*H189</f>
        <v>0</v>
      </c>
      <c r="Q189" s="142">
        <v>0</v>
      </c>
      <c r="R189" s="142">
        <f>Q189*H189</f>
        <v>0</v>
      </c>
      <c r="S189" s="142">
        <v>0</v>
      </c>
      <c r="T189" s="143">
        <f>S189*H189</f>
        <v>0</v>
      </c>
      <c r="AR189" s="17" t="s">
        <v>252</v>
      </c>
      <c r="AT189" s="17" t="s">
        <v>277</v>
      </c>
      <c r="AU189" s="17" t="s">
        <v>257</v>
      </c>
      <c r="AY189" s="17" t="s">
        <v>251</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252</v>
      </c>
      <c r="BM189" s="17" t="s">
        <v>764</v>
      </c>
    </row>
    <row r="190" spans="2:65" s="1" customFormat="1" ht="39">
      <c r="B190" s="31"/>
      <c r="D190" s="171" t="s">
        <v>432</v>
      </c>
      <c r="F190" s="172" t="s">
        <v>564</v>
      </c>
      <c r="I190" s="90"/>
      <c r="L190" s="31"/>
      <c r="M190" s="173"/>
      <c r="T190" s="49"/>
      <c r="AT190" s="17" t="s">
        <v>432</v>
      </c>
      <c r="AU190" s="17" t="s">
        <v>257</v>
      </c>
    </row>
    <row r="191" spans="2:65" s="1" customFormat="1" ht="19.5">
      <c r="B191" s="31"/>
      <c r="D191" s="171" t="s">
        <v>454</v>
      </c>
      <c r="F191" s="172" t="s">
        <v>504</v>
      </c>
      <c r="I191" s="90"/>
      <c r="L191" s="31"/>
      <c r="M191" s="173"/>
      <c r="T191" s="49"/>
      <c r="AT191" s="17" t="s">
        <v>454</v>
      </c>
      <c r="AU191" s="17" t="s">
        <v>257</v>
      </c>
    </row>
    <row r="192" spans="2:65" s="1" customFormat="1" ht="33.75" customHeight="1">
      <c r="B192" s="31"/>
      <c r="C192" s="157" t="s">
        <v>573</v>
      </c>
      <c r="D192" s="157" t="s">
        <v>277</v>
      </c>
      <c r="E192" s="158" t="s">
        <v>566</v>
      </c>
      <c r="F192" s="159" t="s">
        <v>567</v>
      </c>
      <c r="G192" s="160" t="s">
        <v>249</v>
      </c>
      <c r="H192" s="161">
        <v>3287.24</v>
      </c>
      <c r="I192" s="162"/>
      <c r="J192" s="163">
        <f>ROUND(I192*H192,2)</f>
        <v>0</v>
      </c>
      <c r="K192" s="159" t="s">
        <v>270</v>
      </c>
      <c r="L192" s="31"/>
      <c r="M192" s="164" t="s">
        <v>19</v>
      </c>
      <c r="N192" s="165" t="s">
        <v>44</v>
      </c>
      <c r="P192" s="142">
        <f>O192*H192</f>
        <v>0</v>
      </c>
      <c r="Q192" s="142">
        <v>0</v>
      </c>
      <c r="R192" s="142">
        <f>Q192*H192</f>
        <v>0</v>
      </c>
      <c r="S192" s="142">
        <v>0</v>
      </c>
      <c r="T192" s="143">
        <f>S192*H192</f>
        <v>0</v>
      </c>
      <c r="AR192" s="17" t="s">
        <v>252</v>
      </c>
      <c r="AT192" s="17" t="s">
        <v>277</v>
      </c>
      <c r="AU192" s="17" t="s">
        <v>257</v>
      </c>
      <c r="AY192" s="17" t="s">
        <v>251</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252</v>
      </c>
      <c r="BM192" s="17" t="s">
        <v>765</v>
      </c>
    </row>
    <row r="193" spans="2:65" s="1" customFormat="1" ht="39">
      <c r="B193" s="31"/>
      <c r="D193" s="171" t="s">
        <v>432</v>
      </c>
      <c r="F193" s="172" t="s">
        <v>564</v>
      </c>
      <c r="I193" s="90"/>
      <c r="L193" s="31"/>
      <c r="M193" s="173"/>
      <c r="T193" s="49"/>
      <c r="AT193" s="17" t="s">
        <v>432</v>
      </c>
      <c r="AU193" s="17" t="s">
        <v>257</v>
      </c>
    </row>
    <row r="194" spans="2:65" s="1" customFormat="1" ht="19.5">
      <c r="B194" s="31"/>
      <c r="D194" s="171" t="s">
        <v>454</v>
      </c>
      <c r="F194" s="172" t="s">
        <v>504</v>
      </c>
      <c r="I194" s="90"/>
      <c r="L194" s="31"/>
      <c r="M194" s="173"/>
      <c r="T194" s="49"/>
      <c r="AT194" s="17" t="s">
        <v>454</v>
      </c>
      <c r="AU194" s="17" t="s">
        <v>257</v>
      </c>
    </row>
    <row r="195" spans="2:65" s="11" customFormat="1" ht="20.85" customHeight="1">
      <c r="B195" s="145"/>
      <c r="D195" s="146" t="s">
        <v>72</v>
      </c>
      <c r="E195" s="155" t="s">
        <v>291</v>
      </c>
      <c r="F195" s="155" t="s">
        <v>287</v>
      </c>
      <c r="I195" s="148"/>
      <c r="J195" s="156">
        <f>BK195</f>
        <v>0</v>
      </c>
      <c r="L195" s="145"/>
      <c r="M195" s="150"/>
      <c r="P195" s="151">
        <f>SUM(P196:P246)</f>
        <v>0</v>
      </c>
      <c r="R195" s="151">
        <f>SUM(R196:R246)</f>
        <v>0</v>
      </c>
      <c r="T195" s="152">
        <f>SUM(T196:T246)</f>
        <v>0</v>
      </c>
      <c r="AR195" s="146" t="s">
        <v>81</v>
      </c>
      <c r="AT195" s="153" t="s">
        <v>72</v>
      </c>
      <c r="AU195" s="153" t="s">
        <v>83</v>
      </c>
      <c r="AY195" s="146" t="s">
        <v>251</v>
      </c>
      <c r="BK195" s="154">
        <f>SUM(BK196:BK246)</f>
        <v>0</v>
      </c>
    </row>
    <row r="196" spans="2:65" s="1" customFormat="1" ht="78.75" customHeight="1">
      <c r="B196" s="31"/>
      <c r="C196" s="157" t="s">
        <v>499</v>
      </c>
      <c r="D196" s="157" t="s">
        <v>277</v>
      </c>
      <c r="E196" s="158" t="s">
        <v>635</v>
      </c>
      <c r="F196" s="159" t="s">
        <v>636</v>
      </c>
      <c r="G196" s="160" t="s">
        <v>265</v>
      </c>
      <c r="H196" s="161">
        <v>3</v>
      </c>
      <c r="I196" s="162"/>
      <c r="J196" s="163">
        <f>ROUND(I196*H196,2)</f>
        <v>0</v>
      </c>
      <c r="K196" s="159" t="s">
        <v>270</v>
      </c>
      <c r="L196" s="31"/>
      <c r="M196" s="164" t="s">
        <v>19</v>
      </c>
      <c r="N196" s="165" t="s">
        <v>44</v>
      </c>
      <c r="P196" s="142">
        <f>O196*H196</f>
        <v>0</v>
      </c>
      <c r="Q196" s="142">
        <v>0</v>
      </c>
      <c r="R196" s="142">
        <f>Q196*H196</f>
        <v>0</v>
      </c>
      <c r="S196" s="142">
        <v>0</v>
      </c>
      <c r="T196" s="143">
        <f>S196*H196</f>
        <v>0</v>
      </c>
      <c r="AR196" s="17" t="s">
        <v>261</v>
      </c>
      <c r="AT196" s="17" t="s">
        <v>277</v>
      </c>
      <c r="AU196" s="17" t="s">
        <v>257</v>
      </c>
      <c r="AY196" s="17" t="s">
        <v>251</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261</v>
      </c>
      <c r="BM196" s="17" t="s">
        <v>766</v>
      </c>
    </row>
    <row r="197" spans="2:65" s="1" customFormat="1" ht="58.5">
      <c r="B197" s="31"/>
      <c r="D197" s="171" t="s">
        <v>432</v>
      </c>
      <c r="F197" s="172" t="s">
        <v>638</v>
      </c>
      <c r="I197" s="90"/>
      <c r="L197" s="31"/>
      <c r="M197" s="173"/>
      <c r="T197" s="49"/>
      <c r="AT197" s="17" t="s">
        <v>432</v>
      </c>
      <c r="AU197" s="17" t="s">
        <v>257</v>
      </c>
    </row>
    <row r="198" spans="2:65" s="13" customFormat="1">
      <c r="B198" s="182"/>
      <c r="D198" s="171" t="s">
        <v>639</v>
      </c>
      <c r="E198" s="183" t="s">
        <v>19</v>
      </c>
      <c r="F198" s="184" t="s">
        <v>718</v>
      </c>
      <c r="H198" s="185">
        <v>3</v>
      </c>
      <c r="I198" s="186"/>
      <c r="L198" s="182"/>
      <c r="M198" s="187"/>
      <c r="T198" s="188"/>
      <c r="AT198" s="183" t="s">
        <v>639</v>
      </c>
      <c r="AU198" s="183" t="s">
        <v>257</v>
      </c>
      <c r="AV198" s="13" t="s">
        <v>83</v>
      </c>
      <c r="AW198" s="13" t="s">
        <v>36</v>
      </c>
      <c r="AX198" s="13" t="s">
        <v>81</v>
      </c>
      <c r="AY198" s="183" t="s">
        <v>251</v>
      </c>
    </row>
    <row r="199" spans="2:65" s="1" customFormat="1" ht="78.75" customHeight="1">
      <c r="B199" s="31"/>
      <c r="C199" s="157" t="s">
        <v>582</v>
      </c>
      <c r="D199" s="157" t="s">
        <v>277</v>
      </c>
      <c r="E199" s="158" t="s">
        <v>642</v>
      </c>
      <c r="F199" s="159" t="s">
        <v>643</v>
      </c>
      <c r="G199" s="160" t="s">
        <v>450</v>
      </c>
      <c r="H199" s="161">
        <v>3031.4209999999998</v>
      </c>
      <c r="I199" s="162"/>
      <c r="J199" s="163">
        <f>ROUND(I199*H199,2)</f>
        <v>0</v>
      </c>
      <c r="K199" s="159" t="s">
        <v>270</v>
      </c>
      <c r="L199" s="31"/>
      <c r="M199" s="164" t="s">
        <v>19</v>
      </c>
      <c r="N199" s="165" t="s">
        <v>44</v>
      </c>
      <c r="P199" s="142">
        <f>O199*H199</f>
        <v>0</v>
      </c>
      <c r="Q199" s="142">
        <v>0</v>
      </c>
      <c r="R199" s="142">
        <f>Q199*H199</f>
        <v>0</v>
      </c>
      <c r="S199" s="142">
        <v>0</v>
      </c>
      <c r="T199" s="143">
        <f>S199*H199</f>
        <v>0</v>
      </c>
      <c r="AR199" s="17" t="s">
        <v>252</v>
      </c>
      <c r="AT199" s="17" t="s">
        <v>277</v>
      </c>
      <c r="AU199" s="17" t="s">
        <v>257</v>
      </c>
      <c r="AY199" s="17" t="s">
        <v>251</v>
      </c>
      <c r="BE199" s="144">
        <f>IF(N199="základní",J199,0)</f>
        <v>0</v>
      </c>
      <c r="BF199" s="144">
        <f>IF(N199="snížená",J199,0)</f>
        <v>0</v>
      </c>
      <c r="BG199" s="144">
        <f>IF(N199="zákl. přenesená",J199,0)</f>
        <v>0</v>
      </c>
      <c r="BH199" s="144">
        <f>IF(N199="sníž. přenesená",J199,0)</f>
        <v>0</v>
      </c>
      <c r="BI199" s="144">
        <f>IF(N199="nulová",J199,0)</f>
        <v>0</v>
      </c>
      <c r="BJ199" s="17" t="s">
        <v>81</v>
      </c>
      <c r="BK199" s="144">
        <f>ROUND(I199*H199,2)</f>
        <v>0</v>
      </c>
      <c r="BL199" s="17" t="s">
        <v>252</v>
      </c>
      <c r="BM199" s="17" t="s">
        <v>563</v>
      </c>
    </row>
    <row r="200" spans="2:65" s="1" customFormat="1" ht="58.5">
      <c r="B200" s="31"/>
      <c r="D200" s="171" t="s">
        <v>432</v>
      </c>
      <c r="F200" s="172" t="s">
        <v>638</v>
      </c>
      <c r="I200" s="90"/>
      <c r="L200" s="31"/>
      <c r="M200" s="173"/>
      <c r="T200" s="49"/>
      <c r="AT200" s="17" t="s">
        <v>432</v>
      </c>
      <c r="AU200" s="17" t="s">
        <v>257</v>
      </c>
    </row>
    <row r="201" spans="2:65" s="1" customFormat="1" ht="19.5">
      <c r="B201" s="31"/>
      <c r="D201" s="171" t="s">
        <v>454</v>
      </c>
      <c r="F201" s="172" t="s">
        <v>645</v>
      </c>
      <c r="I201" s="90"/>
      <c r="L201" s="31"/>
      <c r="M201" s="173"/>
      <c r="T201" s="49"/>
      <c r="AT201" s="17" t="s">
        <v>454</v>
      </c>
      <c r="AU201" s="17" t="s">
        <v>257</v>
      </c>
    </row>
    <row r="202" spans="2:65" s="13" customFormat="1">
      <c r="B202" s="182"/>
      <c r="D202" s="171" t="s">
        <v>639</v>
      </c>
      <c r="E202" s="183" t="s">
        <v>19</v>
      </c>
      <c r="F202" s="184" t="s">
        <v>767</v>
      </c>
      <c r="H202" s="185">
        <v>3031.4209999999998</v>
      </c>
      <c r="I202" s="186"/>
      <c r="L202" s="182"/>
      <c r="M202" s="187"/>
      <c r="T202" s="188"/>
      <c r="AT202" s="183" t="s">
        <v>639</v>
      </c>
      <c r="AU202" s="183" t="s">
        <v>257</v>
      </c>
      <c r="AV202" s="13" t="s">
        <v>83</v>
      </c>
      <c r="AW202" s="13" t="s">
        <v>36</v>
      </c>
      <c r="AX202" s="13" t="s">
        <v>81</v>
      </c>
      <c r="AY202" s="183" t="s">
        <v>251</v>
      </c>
    </row>
    <row r="203" spans="2:65" s="1" customFormat="1" ht="78.75" customHeight="1">
      <c r="B203" s="31"/>
      <c r="C203" s="157" t="s">
        <v>502</v>
      </c>
      <c r="D203" s="157" t="s">
        <v>277</v>
      </c>
      <c r="E203" s="158" t="s">
        <v>647</v>
      </c>
      <c r="F203" s="159" t="s">
        <v>648</v>
      </c>
      <c r="G203" s="160" t="s">
        <v>450</v>
      </c>
      <c r="H203" s="161">
        <v>7293.2479999999996</v>
      </c>
      <c r="I203" s="162"/>
      <c r="J203" s="163">
        <f>ROUND(I203*H203,2)</f>
        <v>0</v>
      </c>
      <c r="K203" s="159" t="s">
        <v>270</v>
      </c>
      <c r="L203" s="31"/>
      <c r="M203" s="164" t="s">
        <v>19</v>
      </c>
      <c r="N203" s="165" t="s">
        <v>44</v>
      </c>
      <c r="P203" s="142">
        <f>O203*H203</f>
        <v>0</v>
      </c>
      <c r="Q203" s="142">
        <v>0</v>
      </c>
      <c r="R203" s="142">
        <f>Q203*H203</f>
        <v>0</v>
      </c>
      <c r="S203" s="142">
        <v>0</v>
      </c>
      <c r="T203" s="143">
        <f>S203*H203</f>
        <v>0</v>
      </c>
      <c r="AR203" s="17" t="s">
        <v>252</v>
      </c>
      <c r="AT203" s="17" t="s">
        <v>277</v>
      </c>
      <c r="AU203" s="17" t="s">
        <v>257</v>
      </c>
      <c r="AY203" s="17" t="s">
        <v>251</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252</v>
      </c>
      <c r="BM203" s="17" t="s">
        <v>568</v>
      </c>
    </row>
    <row r="204" spans="2:65" s="1" customFormat="1" ht="58.5">
      <c r="B204" s="31"/>
      <c r="D204" s="171" t="s">
        <v>432</v>
      </c>
      <c r="F204" s="172" t="s">
        <v>638</v>
      </c>
      <c r="I204" s="90"/>
      <c r="L204" s="31"/>
      <c r="M204" s="173"/>
      <c r="T204" s="49"/>
      <c r="AT204" s="17" t="s">
        <v>432</v>
      </c>
      <c r="AU204" s="17" t="s">
        <v>257</v>
      </c>
    </row>
    <row r="205" spans="2:65" s="1" customFormat="1" ht="19.5">
      <c r="B205" s="31"/>
      <c r="D205" s="171" t="s">
        <v>454</v>
      </c>
      <c r="F205" s="172" t="s">
        <v>645</v>
      </c>
      <c r="I205" s="90"/>
      <c r="L205" s="31"/>
      <c r="M205" s="173"/>
      <c r="T205" s="49"/>
      <c r="AT205" s="17" t="s">
        <v>454</v>
      </c>
      <c r="AU205" s="17" t="s">
        <v>257</v>
      </c>
    </row>
    <row r="206" spans="2:65" s="13" customFormat="1">
      <c r="B206" s="182"/>
      <c r="D206" s="171" t="s">
        <v>639</v>
      </c>
      <c r="E206" s="183" t="s">
        <v>19</v>
      </c>
      <c r="F206" s="184" t="s">
        <v>768</v>
      </c>
      <c r="H206" s="185">
        <v>7293.2479999999996</v>
      </c>
      <c r="I206" s="186"/>
      <c r="L206" s="182"/>
      <c r="M206" s="187"/>
      <c r="T206" s="188"/>
      <c r="AT206" s="183" t="s">
        <v>639</v>
      </c>
      <c r="AU206" s="183" t="s">
        <v>257</v>
      </c>
      <c r="AV206" s="13" t="s">
        <v>83</v>
      </c>
      <c r="AW206" s="13" t="s">
        <v>36</v>
      </c>
      <c r="AX206" s="13" t="s">
        <v>81</v>
      </c>
      <c r="AY206" s="183" t="s">
        <v>251</v>
      </c>
    </row>
    <row r="207" spans="2:65" s="1" customFormat="1" ht="78.75" customHeight="1">
      <c r="B207" s="31"/>
      <c r="C207" s="157" t="s">
        <v>589</v>
      </c>
      <c r="D207" s="157" t="s">
        <v>277</v>
      </c>
      <c r="E207" s="158" t="s">
        <v>647</v>
      </c>
      <c r="F207" s="159" t="s">
        <v>648</v>
      </c>
      <c r="G207" s="160" t="s">
        <v>450</v>
      </c>
      <c r="H207" s="161">
        <v>4306.3329999999996</v>
      </c>
      <c r="I207" s="162"/>
      <c r="J207" s="163">
        <f>ROUND(I207*H207,2)</f>
        <v>0</v>
      </c>
      <c r="K207" s="159" t="s">
        <v>270</v>
      </c>
      <c r="L207" s="31"/>
      <c r="M207" s="164" t="s">
        <v>19</v>
      </c>
      <c r="N207" s="165" t="s">
        <v>44</v>
      </c>
      <c r="P207" s="142">
        <f>O207*H207</f>
        <v>0</v>
      </c>
      <c r="Q207" s="142">
        <v>0</v>
      </c>
      <c r="R207" s="142">
        <f>Q207*H207</f>
        <v>0</v>
      </c>
      <c r="S207" s="142">
        <v>0</v>
      </c>
      <c r="T207" s="143">
        <f>S207*H207</f>
        <v>0</v>
      </c>
      <c r="AR207" s="17" t="s">
        <v>252</v>
      </c>
      <c r="AT207" s="17" t="s">
        <v>277</v>
      </c>
      <c r="AU207" s="17" t="s">
        <v>257</v>
      </c>
      <c r="AY207" s="17" t="s">
        <v>251</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252</v>
      </c>
      <c r="BM207" s="17" t="s">
        <v>571</v>
      </c>
    </row>
    <row r="208" spans="2:65" s="1" customFormat="1" ht="58.5">
      <c r="B208" s="31"/>
      <c r="D208" s="171" t="s">
        <v>432</v>
      </c>
      <c r="F208" s="172" t="s">
        <v>638</v>
      </c>
      <c r="I208" s="90"/>
      <c r="L208" s="31"/>
      <c r="M208" s="173"/>
      <c r="T208" s="49"/>
      <c r="AT208" s="17" t="s">
        <v>432</v>
      </c>
      <c r="AU208" s="17" t="s">
        <v>257</v>
      </c>
    </row>
    <row r="209" spans="2:65" s="1" customFormat="1" ht="19.5">
      <c r="B209" s="31"/>
      <c r="D209" s="171" t="s">
        <v>454</v>
      </c>
      <c r="F209" s="172" t="s">
        <v>645</v>
      </c>
      <c r="I209" s="90"/>
      <c r="L209" s="31"/>
      <c r="M209" s="173"/>
      <c r="T209" s="49"/>
      <c r="AT209" s="17" t="s">
        <v>454</v>
      </c>
      <c r="AU209" s="17" t="s">
        <v>257</v>
      </c>
    </row>
    <row r="210" spans="2:65" s="13" customFormat="1">
      <c r="B210" s="182"/>
      <c r="D210" s="171" t="s">
        <v>639</v>
      </c>
      <c r="E210" s="183" t="s">
        <v>19</v>
      </c>
      <c r="F210" s="184" t="s">
        <v>769</v>
      </c>
      <c r="H210" s="185">
        <v>4306.3329999999996</v>
      </c>
      <c r="I210" s="186"/>
      <c r="L210" s="182"/>
      <c r="M210" s="187"/>
      <c r="T210" s="188"/>
      <c r="AT210" s="183" t="s">
        <v>639</v>
      </c>
      <c r="AU210" s="183" t="s">
        <v>257</v>
      </c>
      <c r="AV210" s="13" t="s">
        <v>83</v>
      </c>
      <c r="AW210" s="13" t="s">
        <v>36</v>
      </c>
      <c r="AX210" s="13" t="s">
        <v>81</v>
      </c>
      <c r="AY210" s="183" t="s">
        <v>251</v>
      </c>
    </row>
    <row r="211" spans="2:65" s="1" customFormat="1" ht="78.75" customHeight="1">
      <c r="B211" s="31"/>
      <c r="C211" s="157" t="s">
        <v>505</v>
      </c>
      <c r="D211" s="157" t="s">
        <v>277</v>
      </c>
      <c r="E211" s="158" t="s">
        <v>654</v>
      </c>
      <c r="F211" s="159" t="s">
        <v>655</v>
      </c>
      <c r="G211" s="160" t="s">
        <v>450</v>
      </c>
      <c r="H211" s="161">
        <v>95.563999999999993</v>
      </c>
      <c r="I211" s="162"/>
      <c r="J211" s="163">
        <f>ROUND(I211*H211,2)</f>
        <v>0</v>
      </c>
      <c r="K211" s="159" t="s">
        <v>270</v>
      </c>
      <c r="L211" s="31"/>
      <c r="M211" s="164" t="s">
        <v>19</v>
      </c>
      <c r="N211" s="165" t="s">
        <v>44</v>
      </c>
      <c r="P211" s="142">
        <f>O211*H211</f>
        <v>0</v>
      </c>
      <c r="Q211" s="142">
        <v>0</v>
      </c>
      <c r="R211" s="142">
        <f>Q211*H211</f>
        <v>0</v>
      </c>
      <c r="S211" s="142">
        <v>0</v>
      </c>
      <c r="T211" s="143">
        <f>S211*H211</f>
        <v>0</v>
      </c>
      <c r="AR211" s="17" t="s">
        <v>252</v>
      </c>
      <c r="AT211" s="17" t="s">
        <v>277</v>
      </c>
      <c r="AU211" s="17" t="s">
        <v>257</v>
      </c>
      <c r="AY211" s="17" t="s">
        <v>251</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252</v>
      </c>
      <c r="BM211" s="17" t="s">
        <v>576</v>
      </c>
    </row>
    <row r="212" spans="2:65" s="1" customFormat="1" ht="58.5">
      <c r="B212" s="31"/>
      <c r="D212" s="171" t="s">
        <v>432</v>
      </c>
      <c r="F212" s="172" t="s">
        <v>638</v>
      </c>
      <c r="I212" s="90"/>
      <c r="L212" s="31"/>
      <c r="M212" s="173"/>
      <c r="T212" s="49"/>
      <c r="AT212" s="17" t="s">
        <v>432</v>
      </c>
      <c r="AU212" s="17" t="s">
        <v>257</v>
      </c>
    </row>
    <row r="213" spans="2:65" s="1" customFormat="1" ht="19.5">
      <c r="B213" s="31"/>
      <c r="D213" s="171" t="s">
        <v>454</v>
      </c>
      <c r="F213" s="172" t="s">
        <v>645</v>
      </c>
      <c r="I213" s="90"/>
      <c r="L213" s="31"/>
      <c r="M213" s="173"/>
      <c r="T213" s="49"/>
      <c r="AT213" s="17" t="s">
        <v>454</v>
      </c>
      <c r="AU213" s="17" t="s">
        <v>257</v>
      </c>
    </row>
    <row r="214" spans="2:65" s="13" customFormat="1">
      <c r="B214" s="182"/>
      <c r="D214" s="171" t="s">
        <v>639</v>
      </c>
      <c r="E214" s="183" t="s">
        <v>19</v>
      </c>
      <c r="F214" s="184" t="s">
        <v>770</v>
      </c>
      <c r="H214" s="185">
        <v>95.563999999999993</v>
      </c>
      <c r="I214" s="186"/>
      <c r="L214" s="182"/>
      <c r="M214" s="187"/>
      <c r="T214" s="188"/>
      <c r="AT214" s="183" t="s">
        <v>639</v>
      </c>
      <c r="AU214" s="183" t="s">
        <v>257</v>
      </c>
      <c r="AV214" s="13" t="s">
        <v>83</v>
      </c>
      <c r="AW214" s="13" t="s">
        <v>36</v>
      </c>
      <c r="AX214" s="13" t="s">
        <v>81</v>
      </c>
      <c r="AY214" s="183" t="s">
        <v>251</v>
      </c>
    </row>
    <row r="215" spans="2:65" s="1" customFormat="1" ht="78.75" customHeight="1">
      <c r="B215" s="31"/>
      <c r="C215" s="157" t="s">
        <v>598</v>
      </c>
      <c r="D215" s="157" t="s">
        <v>277</v>
      </c>
      <c r="E215" s="158" t="s">
        <v>660</v>
      </c>
      <c r="F215" s="159" t="s">
        <v>661</v>
      </c>
      <c r="G215" s="160" t="s">
        <v>450</v>
      </c>
      <c r="H215" s="161">
        <v>5.4530000000000003</v>
      </c>
      <c r="I215" s="162"/>
      <c r="J215" s="163">
        <f>ROUND(I215*H215,2)</f>
        <v>0</v>
      </c>
      <c r="K215" s="159" t="s">
        <v>270</v>
      </c>
      <c r="L215" s="31"/>
      <c r="M215" s="164" t="s">
        <v>19</v>
      </c>
      <c r="N215" s="165" t="s">
        <v>44</v>
      </c>
      <c r="P215" s="142">
        <f>O215*H215</f>
        <v>0</v>
      </c>
      <c r="Q215" s="142">
        <v>0</v>
      </c>
      <c r="R215" s="142">
        <f>Q215*H215</f>
        <v>0</v>
      </c>
      <c r="S215" s="142">
        <v>0</v>
      </c>
      <c r="T215" s="143">
        <f>S215*H215</f>
        <v>0</v>
      </c>
      <c r="AR215" s="17" t="s">
        <v>252</v>
      </c>
      <c r="AT215" s="17" t="s">
        <v>277</v>
      </c>
      <c r="AU215" s="17" t="s">
        <v>257</v>
      </c>
      <c r="AY215" s="17" t="s">
        <v>251</v>
      </c>
      <c r="BE215" s="144">
        <f>IF(N215="základní",J215,0)</f>
        <v>0</v>
      </c>
      <c r="BF215" s="144">
        <f>IF(N215="snížená",J215,0)</f>
        <v>0</v>
      </c>
      <c r="BG215" s="144">
        <f>IF(N215="zákl. přenesená",J215,0)</f>
        <v>0</v>
      </c>
      <c r="BH215" s="144">
        <f>IF(N215="sníž. přenesená",J215,0)</f>
        <v>0</v>
      </c>
      <c r="BI215" s="144">
        <f>IF(N215="nulová",J215,0)</f>
        <v>0</v>
      </c>
      <c r="BJ215" s="17" t="s">
        <v>81</v>
      </c>
      <c r="BK215" s="144">
        <f>ROUND(I215*H215,2)</f>
        <v>0</v>
      </c>
      <c r="BL215" s="17" t="s">
        <v>252</v>
      </c>
      <c r="BM215" s="17" t="s">
        <v>579</v>
      </c>
    </row>
    <row r="216" spans="2:65" s="1" customFormat="1" ht="58.5">
      <c r="B216" s="31"/>
      <c r="D216" s="171" t="s">
        <v>432</v>
      </c>
      <c r="F216" s="172" t="s">
        <v>638</v>
      </c>
      <c r="I216" s="90"/>
      <c r="L216" s="31"/>
      <c r="M216" s="173"/>
      <c r="T216" s="49"/>
      <c r="AT216" s="17" t="s">
        <v>432</v>
      </c>
      <c r="AU216" s="17" t="s">
        <v>257</v>
      </c>
    </row>
    <row r="217" spans="2:65" s="1" customFormat="1" ht="19.5">
      <c r="B217" s="31"/>
      <c r="D217" s="171" t="s">
        <v>454</v>
      </c>
      <c r="F217" s="172" t="s">
        <v>645</v>
      </c>
      <c r="I217" s="90"/>
      <c r="L217" s="31"/>
      <c r="M217" s="173"/>
      <c r="T217" s="49"/>
      <c r="AT217" s="17" t="s">
        <v>454</v>
      </c>
      <c r="AU217" s="17" t="s">
        <v>257</v>
      </c>
    </row>
    <row r="218" spans="2:65" s="13" customFormat="1">
      <c r="B218" s="182"/>
      <c r="D218" s="171" t="s">
        <v>639</v>
      </c>
      <c r="E218" s="183" t="s">
        <v>19</v>
      </c>
      <c r="F218" s="184" t="s">
        <v>771</v>
      </c>
      <c r="H218" s="185">
        <v>5.4530000000000003</v>
      </c>
      <c r="I218" s="186"/>
      <c r="L218" s="182"/>
      <c r="M218" s="187"/>
      <c r="T218" s="188"/>
      <c r="AT218" s="183" t="s">
        <v>639</v>
      </c>
      <c r="AU218" s="183" t="s">
        <v>257</v>
      </c>
      <c r="AV218" s="13" t="s">
        <v>83</v>
      </c>
      <c r="AW218" s="13" t="s">
        <v>36</v>
      </c>
      <c r="AX218" s="13" t="s">
        <v>81</v>
      </c>
      <c r="AY218" s="183" t="s">
        <v>251</v>
      </c>
    </row>
    <row r="219" spans="2:65" s="1" customFormat="1" ht="33.75" customHeight="1">
      <c r="B219" s="31"/>
      <c r="C219" s="157" t="s">
        <v>508</v>
      </c>
      <c r="D219" s="157" t="s">
        <v>277</v>
      </c>
      <c r="E219" s="158" t="s">
        <v>664</v>
      </c>
      <c r="F219" s="159" t="s">
        <v>665</v>
      </c>
      <c r="G219" s="160" t="s">
        <v>450</v>
      </c>
      <c r="H219" s="161">
        <v>2404.134</v>
      </c>
      <c r="I219" s="162"/>
      <c r="J219" s="163">
        <f>ROUND(I219*H219,2)</f>
        <v>0</v>
      </c>
      <c r="K219" s="159" t="s">
        <v>270</v>
      </c>
      <c r="L219" s="31"/>
      <c r="M219" s="164" t="s">
        <v>19</v>
      </c>
      <c r="N219" s="165" t="s">
        <v>44</v>
      </c>
      <c r="P219" s="142">
        <f>O219*H219</f>
        <v>0</v>
      </c>
      <c r="Q219" s="142">
        <v>0</v>
      </c>
      <c r="R219" s="142">
        <f>Q219*H219</f>
        <v>0</v>
      </c>
      <c r="S219" s="142">
        <v>0</v>
      </c>
      <c r="T219" s="143">
        <f>S219*H219</f>
        <v>0</v>
      </c>
      <c r="AR219" s="17" t="s">
        <v>252</v>
      </c>
      <c r="AT219" s="17" t="s">
        <v>277</v>
      </c>
      <c r="AU219" s="17" t="s">
        <v>257</v>
      </c>
      <c r="AY219" s="17" t="s">
        <v>251</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252</v>
      </c>
      <c r="BM219" s="17" t="s">
        <v>585</v>
      </c>
    </row>
    <row r="220" spans="2:65" s="1" customFormat="1" ht="29.25">
      <c r="B220" s="31"/>
      <c r="D220" s="171" t="s">
        <v>432</v>
      </c>
      <c r="F220" s="172" t="s">
        <v>667</v>
      </c>
      <c r="I220" s="90"/>
      <c r="L220" s="31"/>
      <c r="M220" s="173"/>
      <c r="T220" s="49"/>
      <c r="AT220" s="17" t="s">
        <v>432</v>
      </c>
      <c r="AU220" s="17" t="s">
        <v>257</v>
      </c>
    </row>
    <row r="221" spans="2:65" s="1" customFormat="1" ht="33.75" customHeight="1">
      <c r="B221" s="31"/>
      <c r="C221" s="157" t="s">
        <v>606</v>
      </c>
      <c r="D221" s="157" t="s">
        <v>277</v>
      </c>
      <c r="E221" s="158" t="s">
        <v>670</v>
      </c>
      <c r="F221" s="159" t="s">
        <v>671</v>
      </c>
      <c r="G221" s="160" t="s">
        <v>265</v>
      </c>
      <c r="H221" s="161">
        <v>4</v>
      </c>
      <c r="I221" s="162"/>
      <c r="J221" s="163">
        <f>ROUND(I221*H221,2)</f>
        <v>0</v>
      </c>
      <c r="K221" s="159" t="s">
        <v>270</v>
      </c>
      <c r="L221" s="31"/>
      <c r="M221" s="164" t="s">
        <v>19</v>
      </c>
      <c r="N221" s="165" t="s">
        <v>44</v>
      </c>
      <c r="P221" s="142">
        <f>O221*H221</f>
        <v>0</v>
      </c>
      <c r="Q221" s="142">
        <v>0</v>
      </c>
      <c r="R221" s="142">
        <f>Q221*H221</f>
        <v>0</v>
      </c>
      <c r="S221" s="142">
        <v>0</v>
      </c>
      <c r="T221" s="143">
        <f>S221*H221</f>
        <v>0</v>
      </c>
      <c r="AR221" s="17" t="s">
        <v>252</v>
      </c>
      <c r="AT221" s="17" t="s">
        <v>277</v>
      </c>
      <c r="AU221" s="17" t="s">
        <v>257</v>
      </c>
      <c r="AY221" s="17" t="s">
        <v>251</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252</v>
      </c>
      <c r="BM221" s="17" t="s">
        <v>588</v>
      </c>
    </row>
    <row r="222" spans="2:65" s="1" customFormat="1" ht="29.25">
      <c r="B222" s="31"/>
      <c r="D222" s="171" t="s">
        <v>432</v>
      </c>
      <c r="F222" s="172" t="s">
        <v>673</v>
      </c>
      <c r="I222" s="90"/>
      <c r="L222" s="31"/>
      <c r="M222" s="173"/>
      <c r="T222" s="49"/>
      <c r="AT222" s="17" t="s">
        <v>432</v>
      </c>
      <c r="AU222" s="17" t="s">
        <v>257</v>
      </c>
    </row>
    <row r="223" spans="2:65" s="1" customFormat="1" ht="33.75" customHeight="1">
      <c r="B223" s="31"/>
      <c r="C223" s="157" t="s">
        <v>509</v>
      </c>
      <c r="D223" s="157" t="s">
        <v>277</v>
      </c>
      <c r="E223" s="158" t="s">
        <v>674</v>
      </c>
      <c r="F223" s="159" t="s">
        <v>675</v>
      </c>
      <c r="G223" s="160" t="s">
        <v>450</v>
      </c>
      <c r="H223" s="161">
        <v>7293.2479999999996</v>
      </c>
      <c r="I223" s="162"/>
      <c r="J223" s="163">
        <f>ROUND(I223*H223,2)</f>
        <v>0</v>
      </c>
      <c r="K223" s="159" t="s">
        <v>270</v>
      </c>
      <c r="L223" s="31"/>
      <c r="M223" s="164" t="s">
        <v>19</v>
      </c>
      <c r="N223" s="165" t="s">
        <v>44</v>
      </c>
      <c r="P223" s="142">
        <f>O223*H223</f>
        <v>0</v>
      </c>
      <c r="Q223" s="142">
        <v>0</v>
      </c>
      <c r="R223" s="142">
        <f>Q223*H223</f>
        <v>0</v>
      </c>
      <c r="S223" s="142">
        <v>0</v>
      </c>
      <c r="T223" s="143">
        <f>S223*H223</f>
        <v>0</v>
      </c>
      <c r="AR223" s="17" t="s">
        <v>252</v>
      </c>
      <c r="AT223" s="17" t="s">
        <v>277</v>
      </c>
      <c r="AU223" s="17" t="s">
        <v>257</v>
      </c>
      <c r="AY223" s="17" t="s">
        <v>251</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252</v>
      </c>
      <c r="BM223" s="17" t="s">
        <v>592</v>
      </c>
    </row>
    <row r="224" spans="2:65" s="1" customFormat="1" ht="29.25">
      <c r="B224" s="31"/>
      <c r="D224" s="171" t="s">
        <v>432</v>
      </c>
      <c r="F224" s="172" t="s">
        <v>677</v>
      </c>
      <c r="I224" s="90"/>
      <c r="L224" s="31"/>
      <c r="M224" s="173"/>
      <c r="T224" s="49"/>
      <c r="AT224" s="17" t="s">
        <v>432</v>
      </c>
      <c r="AU224" s="17" t="s">
        <v>257</v>
      </c>
    </row>
    <row r="225" spans="2:65" s="1" customFormat="1" ht="33.75" customHeight="1">
      <c r="B225" s="31"/>
      <c r="C225" s="157" t="s">
        <v>615</v>
      </c>
      <c r="D225" s="157" t="s">
        <v>277</v>
      </c>
      <c r="E225" s="158" t="s">
        <v>679</v>
      </c>
      <c r="F225" s="159" t="s">
        <v>680</v>
      </c>
      <c r="G225" s="160" t="s">
        <v>450</v>
      </c>
      <c r="H225" s="161">
        <v>26.32</v>
      </c>
      <c r="I225" s="162"/>
      <c r="J225" s="163">
        <f>ROUND(I225*H225,2)</f>
        <v>0</v>
      </c>
      <c r="K225" s="159" t="s">
        <v>270</v>
      </c>
      <c r="L225" s="31"/>
      <c r="M225" s="164" t="s">
        <v>19</v>
      </c>
      <c r="N225" s="165" t="s">
        <v>44</v>
      </c>
      <c r="P225" s="142">
        <f>O225*H225</f>
        <v>0</v>
      </c>
      <c r="Q225" s="142">
        <v>0</v>
      </c>
      <c r="R225" s="142">
        <f>Q225*H225</f>
        <v>0</v>
      </c>
      <c r="S225" s="142">
        <v>0</v>
      </c>
      <c r="T225" s="143">
        <f>S225*H225</f>
        <v>0</v>
      </c>
      <c r="AR225" s="17" t="s">
        <v>252</v>
      </c>
      <c r="AT225" s="17" t="s">
        <v>277</v>
      </c>
      <c r="AU225" s="17" t="s">
        <v>257</v>
      </c>
      <c r="AY225" s="17" t="s">
        <v>251</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252</v>
      </c>
      <c r="BM225" s="17" t="s">
        <v>604</v>
      </c>
    </row>
    <row r="226" spans="2:65" s="1" customFormat="1" ht="29.25">
      <c r="B226" s="31"/>
      <c r="D226" s="171" t="s">
        <v>432</v>
      </c>
      <c r="F226" s="172" t="s">
        <v>677</v>
      </c>
      <c r="I226" s="90"/>
      <c r="L226" s="31"/>
      <c r="M226" s="173"/>
      <c r="T226" s="49"/>
      <c r="AT226" s="17" t="s">
        <v>432</v>
      </c>
      <c r="AU226" s="17" t="s">
        <v>257</v>
      </c>
    </row>
    <row r="227" spans="2:65" s="1" customFormat="1" ht="33.75" customHeight="1">
      <c r="B227" s="31"/>
      <c r="C227" s="157" t="s">
        <v>512</v>
      </c>
      <c r="D227" s="157" t="s">
        <v>277</v>
      </c>
      <c r="E227" s="158" t="s">
        <v>682</v>
      </c>
      <c r="F227" s="159" t="s">
        <v>683</v>
      </c>
      <c r="G227" s="160" t="s">
        <v>450</v>
      </c>
      <c r="H227" s="161">
        <v>1.0820000000000001</v>
      </c>
      <c r="I227" s="162"/>
      <c r="J227" s="163">
        <f>ROUND(I227*H227,2)</f>
        <v>0</v>
      </c>
      <c r="K227" s="159" t="s">
        <v>270</v>
      </c>
      <c r="L227" s="31"/>
      <c r="M227" s="164" t="s">
        <v>19</v>
      </c>
      <c r="N227" s="165" t="s">
        <v>44</v>
      </c>
      <c r="P227" s="142">
        <f>O227*H227</f>
        <v>0</v>
      </c>
      <c r="Q227" s="142">
        <v>0</v>
      </c>
      <c r="R227" s="142">
        <f>Q227*H227</f>
        <v>0</v>
      </c>
      <c r="S227" s="142">
        <v>0</v>
      </c>
      <c r="T227" s="143">
        <f>S227*H227</f>
        <v>0</v>
      </c>
      <c r="AR227" s="17" t="s">
        <v>252</v>
      </c>
      <c r="AT227" s="17" t="s">
        <v>277</v>
      </c>
      <c r="AU227" s="17" t="s">
        <v>257</v>
      </c>
      <c r="AY227" s="17" t="s">
        <v>251</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252</v>
      </c>
      <c r="BM227" s="17" t="s">
        <v>609</v>
      </c>
    </row>
    <row r="228" spans="2:65" s="1" customFormat="1" ht="29.25">
      <c r="B228" s="31"/>
      <c r="D228" s="171" t="s">
        <v>432</v>
      </c>
      <c r="F228" s="172" t="s">
        <v>677</v>
      </c>
      <c r="I228" s="90"/>
      <c r="L228" s="31"/>
      <c r="M228" s="173"/>
      <c r="T228" s="49"/>
      <c r="AT228" s="17" t="s">
        <v>432</v>
      </c>
      <c r="AU228" s="17" t="s">
        <v>257</v>
      </c>
    </row>
    <row r="229" spans="2:65" s="1" customFormat="1" ht="56.25" customHeight="1">
      <c r="B229" s="31"/>
      <c r="C229" s="157" t="s">
        <v>625</v>
      </c>
      <c r="D229" s="157" t="s">
        <v>277</v>
      </c>
      <c r="E229" s="158" t="s">
        <v>727</v>
      </c>
      <c r="F229" s="159" t="s">
        <v>728</v>
      </c>
      <c r="G229" s="160" t="s">
        <v>265</v>
      </c>
      <c r="H229" s="161">
        <v>307</v>
      </c>
      <c r="I229" s="162"/>
      <c r="J229" s="163">
        <f>ROUND(I229*H229,2)</f>
        <v>0</v>
      </c>
      <c r="K229" s="159" t="s">
        <v>729</v>
      </c>
      <c r="L229" s="31"/>
      <c r="M229" s="164" t="s">
        <v>19</v>
      </c>
      <c r="N229" s="165" t="s">
        <v>44</v>
      </c>
      <c r="P229" s="142">
        <f>O229*H229</f>
        <v>0</v>
      </c>
      <c r="Q229" s="142">
        <v>0</v>
      </c>
      <c r="R229" s="142">
        <f>Q229*H229</f>
        <v>0</v>
      </c>
      <c r="S229" s="142">
        <v>0</v>
      </c>
      <c r="T229" s="143">
        <f>S229*H229</f>
        <v>0</v>
      </c>
      <c r="AR229" s="17" t="s">
        <v>252</v>
      </c>
      <c r="AT229" s="17" t="s">
        <v>277</v>
      </c>
      <c r="AU229" s="17" t="s">
        <v>257</v>
      </c>
      <c r="AY229" s="17" t="s">
        <v>251</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252</v>
      </c>
      <c r="BM229" s="17" t="s">
        <v>772</v>
      </c>
    </row>
    <row r="230" spans="2:65" s="1" customFormat="1" ht="58.5">
      <c r="B230" s="31"/>
      <c r="D230" s="171" t="s">
        <v>432</v>
      </c>
      <c r="F230" s="172" t="s">
        <v>731</v>
      </c>
      <c r="I230" s="90"/>
      <c r="L230" s="31"/>
      <c r="M230" s="173"/>
      <c r="T230" s="49"/>
      <c r="AT230" s="17" t="s">
        <v>432</v>
      </c>
      <c r="AU230" s="17" t="s">
        <v>257</v>
      </c>
    </row>
    <row r="231" spans="2:65" s="1" customFormat="1" ht="78.75" customHeight="1">
      <c r="B231" s="31"/>
      <c r="C231" s="157" t="s">
        <v>515</v>
      </c>
      <c r="D231" s="157" t="s">
        <v>277</v>
      </c>
      <c r="E231" s="158" t="s">
        <v>642</v>
      </c>
      <c r="F231" s="159" t="s">
        <v>643</v>
      </c>
      <c r="G231" s="160" t="s">
        <v>450</v>
      </c>
      <c r="H231" s="161">
        <v>26.094999999999999</v>
      </c>
      <c r="I231" s="162"/>
      <c r="J231" s="163">
        <f>ROUND(I231*H231,2)</f>
        <v>0</v>
      </c>
      <c r="K231" s="159" t="s">
        <v>270</v>
      </c>
      <c r="L231" s="31"/>
      <c r="M231" s="164" t="s">
        <v>19</v>
      </c>
      <c r="N231" s="165" t="s">
        <v>44</v>
      </c>
      <c r="P231" s="142">
        <f>O231*H231</f>
        <v>0</v>
      </c>
      <c r="Q231" s="142">
        <v>0</v>
      </c>
      <c r="R231" s="142">
        <f>Q231*H231</f>
        <v>0</v>
      </c>
      <c r="S231" s="142">
        <v>0</v>
      </c>
      <c r="T231" s="143">
        <f>S231*H231</f>
        <v>0</v>
      </c>
      <c r="AR231" s="17" t="s">
        <v>252</v>
      </c>
      <c r="AT231" s="17" t="s">
        <v>277</v>
      </c>
      <c r="AU231" s="17" t="s">
        <v>257</v>
      </c>
      <c r="AY231" s="17" t="s">
        <v>251</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252</v>
      </c>
      <c r="BM231" s="17" t="s">
        <v>773</v>
      </c>
    </row>
    <row r="232" spans="2:65" s="1" customFormat="1" ht="58.5">
      <c r="B232" s="31"/>
      <c r="D232" s="171" t="s">
        <v>432</v>
      </c>
      <c r="F232" s="172" t="s">
        <v>638</v>
      </c>
      <c r="I232" s="90"/>
      <c r="L232" s="31"/>
      <c r="M232" s="173"/>
      <c r="T232" s="49"/>
      <c r="AT232" s="17" t="s">
        <v>432</v>
      </c>
      <c r="AU232" s="17" t="s">
        <v>257</v>
      </c>
    </row>
    <row r="233" spans="2:65" s="1" customFormat="1" ht="22.5" customHeight="1">
      <c r="B233" s="31"/>
      <c r="C233" s="157" t="s">
        <v>630</v>
      </c>
      <c r="D233" s="157" t="s">
        <v>277</v>
      </c>
      <c r="E233" s="158" t="s">
        <v>456</v>
      </c>
      <c r="F233" s="159" t="s">
        <v>457</v>
      </c>
      <c r="G233" s="160" t="s">
        <v>265</v>
      </c>
      <c r="H233" s="161">
        <v>307</v>
      </c>
      <c r="I233" s="162"/>
      <c r="J233" s="163">
        <f>ROUND(I233*H233,2)</f>
        <v>0</v>
      </c>
      <c r="K233" s="159" t="s">
        <v>729</v>
      </c>
      <c r="L233" s="31"/>
      <c r="M233" s="164" t="s">
        <v>19</v>
      </c>
      <c r="N233" s="165" t="s">
        <v>44</v>
      </c>
      <c r="P233" s="142">
        <f>O233*H233</f>
        <v>0</v>
      </c>
      <c r="Q233" s="142">
        <v>0</v>
      </c>
      <c r="R233" s="142">
        <f>Q233*H233</f>
        <v>0</v>
      </c>
      <c r="S233" s="142">
        <v>0</v>
      </c>
      <c r="T233" s="143">
        <f>S233*H233</f>
        <v>0</v>
      </c>
      <c r="AR233" s="17" t="s">
        <v>252</v>
      </c>
      <c r="AT233" s="17" t="s">
        <v>277</v>
      </c>
      <c r="AU233" s="17" t="s">
        <v>257</v>
      </c>
      <c r="AY233" s="17" t="s">
        <v>251</v>
      </c>
      <c r="BE233" s="144">
        <f>IF(N233="základní",J233,0)</f>
        <v>0</v>
      </c>
      <c r="BF233" s="144">
        <f>IF(N233="snížená",J233,0)</f>
        <v>0</v>
      </c>
      <c r="BG233" s="144">
        <f>IF(N233="zákl. přenesená",J233,0)</f>
        <v>0</v>
      </c>
      <c r="BH233" s="144">
        <f>IF(N233="sníž. přenesená",J233,0)</f>
        <v>0</v>
      </c>
      <c r="BI233" s="144">
        <f>IF(N233="nulová",J233,0)</f>
        <v>0</v>
      </c>
      <c r="BJ233" s="17" t="s">
        <v>81</v>
      </c>
      <c r="BK233" s="144">
        <f>ROUND(I233*H233,2)</f>
        <v>0</v>
      </c>
      <c r="BL233" s="17" t="s">
        <v>252</v>
      </c>
      <c r="BM233" s="17" t="s">
        <v>774</v>
      </c>
    </row>
    <row r="234" spans="2:65" s="1" customFormat="1" ht="19.5">
      <c r="B234" s="31"/>
      <c r="D234" s="171" t="s">
        <v>432</v>
      </c>
      <c r="F234" s="172" t="s">
        <v>458</v>
      </c>
      <c r="I234" s="90"/>
      <c r="L234" s="31"/>
      <c r="M234" s="173"/>
      <c r="T234" s="49"/>
      <c r="AT234" s="17" t="s">
        <v>432</v>
      </c>
      <c r="AU234" s="17" t="s">
        <v>257</v>
      </c>
    </row>
    <row r="235" spans="2:65" s="1" customFormat="1" ht="33.75" customHeight="1">
      <c r="B235" s="31"/>
      <c r="C235" s="157" t="s">
        <v>280</v>
      </c>
      <c r="D235" s="157" t="s">
        <v>277</v>
      </c>
      <c r="E235" s="158" t="s">
        <v>734</v>
      </c>
      <c r="F235" s="159" t="s">
        <v>735</v>
      </c>
      <c r="G235" s="160" t="s">
        <v>450</v>
      </c>
      <c r="H235" s="161">
        <v>21.49</v>
      </c>
      <c r="I235" s="162"/>
      <c r="J235" s="163">
        <f>ROUND(I235*H235,2)</f>
        <v>0</v>
      </c>
      <c r="K235" s="159" t="s">
        <v>729</v>
      </c>
      <c r="L235" s="31"/>
      <c r="M235" s="164" t="s">
        <v>19</v>
      </c>
      <c r="N235" s="165" t="s">
        <v>44</v>
      </c>
      <c r="P235" s="142">
        <f>O235*H235</f>
        <v>0</v>
      </c>
      <c r="Q235" s="142">
        <v>0</v>
      </c>
      <c r="R235" s="142">
        <f>Q235*H235</f>
        <v>0</v>
      </c>
      <c r="S235" s="142">
        <v>0</v>
      </c>
      <c r="T235" s="143">
        <f>S235*H235</f>
        <v>0</v>
      </c>
      <c r="AR235" s="17" t="s">
        <v>252</v>
      </c>
      <c r="AT235" s="17" t="s">
        <v>277</v>
      </c>
      <c r="AU235" s="17" t="s">
        <v>257</v>
      </c>
      <c r="AY235" s="17" t="s">
        <v>251</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252</v>
      </c>
      <c r="BM235" s="17" t="s">
        <v>775</v>
      </c>
    </row>
    <row r="236" spans="2:65" s="1" customFormat="1" ht="29.25">
      <c r="B236" s="31"/>
      <c r="D236" s="171" t="s">
        <v>432</v>
      </c>
      <c r="F236" s="172" t="s">
        <v>667</v>
      </c>
      <c r="I236" s="90"/>
      <c r="L236" s="31"/>
      <c r="M236" s="173"/>
      <c r="T236" s="49"/>
      <c r="AT236" s="17" t="s">
        <v>432</v>
      </c>
      <c r="AU236" s="17" t="s">
        <v>257</v>
      </c>
    </row>
    <row r="237" spans="2:65" s="1" customFormat="1" ht="78.75" customHeight="1">
      <c r="B237" s="31"/>
      <c r="C237" s="157" t="s">
        <v>633</v>
      </c>
      <c r="D237" s="157" t="s">
        <v>277</v>
      </c>
      <c r="E237" s="158" t="s">
        <v>737</v>
      </c>
      <c r="F237" s="159" t="s">
        <v>738</v>
      </c>
      <c r="G237" s="160" t="s">
        <v>450</v>
      </c>
      <c r="H237" s="161">
        <v>21.49</v>
      </c>
      <c r="I237" s="162"/>
      <c r="J237" s="163">
        <f>ROUND(I237*H237,2)</f>
        <v>0</v>
      </c>
      <c r="K237" s="159" t="s">
        <v>729</v>
      </c>
      <c r="L237" s="31"/>
      <c r="M237" s="164" t="s">
        <v>19</v>
      </c>
      <c r="N237" s="165" t="s">
        <v>44</v>
      </c>
      <c r="P237" s="142">
        <f>O237*H237</f>
        <v>0</v>
      </c>
      <c r="Q237" s="142">
        <v>0</v>
      </c>
      <c r="R237" s="142">
        <f>Q237*H237</f>
        <v>0</v>
      </c>
      <c r="S237" s="142">
        <v>0</v>
      </c>
      <c r="T237" s="143">
        <f>S237*H237</f>
        <v>0</v>
      </c>
      <c r="AR237" s="17" t="s">
        <v>252</v>
      </c>
      <c r="AT237" s="17" t="s">
        <v>277</v>
      </c>
      <c r="AU237" s="17" t="s">
        <v>257</v>
      </c>
      <c r="AY237" s="17" t="s">
        <v>251</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252</v>
      </c>
      <c r="BM237" s="17" t="s">
        <v>776</v>
      </c>
    </row>
    <row r="238" spans="2:65" s="1" customFormat="1" ht="58.5">
      <c r="B238" s="31"/>
      <c r="D238" s="171" t="s">
        <v>432</v>
      </c>
      <c r="F238" s="172" t="s">
        <v>638</v>
      </c>
      <c r="I238" s="90"/>
      <c r="L238" s="31"/>
      <c r="M238" s="173"/>
      <c r="T238" s="49"/>
      <c r="AT238" s="17" t="s">
        <v>432</v>
      </c>
      <c r="AU238" s="17" t="s">
        <v>257</v>
      </c>
    </row>
    <row r="239" spans="2:65" s="1" customFormat="1" ht="33.75" customHeight="1">
      <c r="B239" s="31"/>
      <c r="C239" s="157" t="s">
        <v>520</v>
      </c>
      <c r="D239" s="157" t="s">
        <v>277</v>
      </c>
      <c r="E239" s="158" t="s">
        <v>679</v>
      </c>
      <c r="F239" s="159" t="s">
        <v>680</v>
      </c>
      <c r="G239" s="160" t="s">
        <v>450</v>
      </c>
      <c r="H239" s="161">
        <v>21.49</v>
      </c>
      <c r="I239" s="162"/>
      <c r="J239" s="163">
        <f>ROUND(I239*H239,2)</f>
        <v>0</v>
      </c>
      <c r="K239" s="159" t="s">
        <v>270</v>
      </c>
      <c r="L239" s="31"/>
      <c r="M239" s="164" t="s">
        <v>19</v>
      </c>
      <c r="N239" s="165" t="s">
        <v>44</v>
      </c>
      <c r="P239" s="142">
        <f>O239*H239</f>
        <v>0</v>
      </c>
      <c r="Q239" s="142">
        <v>0</v>
      </c>
      <c r="R239" s="142">
        <f>Q239*H239</f>
        <v>0</v>
      </c>
      <c r="S239" s="142">
        <v>0</v>
      </c>
      <c r="T239" s="143">
        <f>S239*H239</f>
        <v>0</v>
      </c>
      <c r="AR239" s="17" t="s">
        <v>252</v>
      </c>
      <c r="AT239" s="17" t="s">
        <v>277</v>
      </c>
      <c r="AU239" s="17" t="s">
        <v>257</v>
      </c>
      <c r="AY239" s="17" t="s">
        <v>251</v>
      </c>
      <c r="BE239" s="144">
        <f>IF(N239="základní",J239,0)</f>
        <v>0</v>
      </c>
      <c r="BF239" s="144">
        <f>IF(N239="snížená",J239,0)</f>
        <v>0</v>
      </c>
      <c r="BG239" s="144">
        <f>IF(N239="zákl. přenesená",J239,0)</f>
        <v>0</v>
      </c>
      <c r="BH239" s="144">
        <f>IF(N239="sníž. přenesená",J239,0)</f>
        <v>0</v>
      </c>
      <c r="BI239" s="144">
        <f>IF(N239="nulová",J239,0)</f>
        <v>0</v>
      </c>
      <c r="BJ239" s="17" t="s">
        <v>81</v>
      </c>
      <c r="BK239" s="144">
        <f>ROUND(I239*H239,2)</f>
        <v>0</v>
      </c>
      <c r="BL239" s="17" t="s">
        <v>252</v>
      </c>
      <c r="BM239" s="17" t="s">
        <v>777</v>
      </c>
    </row>
    <row r="240" spans="2:65" s="1" customFormat="1" ht="29.25">
      <c r="B240" s="31"/>
      <c r="D240" s="171" t="s">
        <v>432</v>
      </c>
      <c r="F240" s="172" t="s">
        <v>677</v>
      </c>
      <c r="I240" s="90"/>
      <c r="L240" s="31"/>
      <c r="M240" s="173"/>
      <c r="T240" s="49"/>
      <c r="AT240" s="17" t="s">
        <v>432</v>
      </c>
      <c r="AU240" s="17" t="s">
        <v>257</v>
      </c>
    </row>
    <row r="241" spans="2:65" s="1" customFormat="1" ht="16.5" customHeight="1">
      <c r="B241" s="31"/>
      <c r="C241" s="132" t="s">
        <v>641</v>
      </c>
      <c r="D241" s="174" t="s">
        <v>246</v>
      </c>
      <c r="E241" s="133" t="s">
        <v>468</v>
      </c>
      <c r="F241" s="134" t="s">
        <v>469</v>
      </c>
      <c r="G241" s="135" t="s">
        <v>265</v>
      </c>
      <c r="H241" s="136">
        <v>307</v>
      </c>
      <c r="I241" s="284">
        <v>0</v>
      </c>
      <c r="J241" s="138">
        <f>ROUND(I241*H241,2)</f>
        <v>0</v>
      </c>
      <c r="K241" s="134" t="s">
        <v>270</v>
      </c>
      <c r="L241" s="139"/>
      <c r="M241" s="140" t="s">
        <v>19</v>
      </c>
      <c r="N241" s="141" t="s">
        <v>44</v>
      </c>
      <c r="P241" s="142">
        <f>O241*H241</f>
        <v>0</v>
      </c>
      <c r="Q241" s="142">
        <v>0</v>
      </c>
      <c r="R241" s="142">
        <f>Q241*H241</f>
        <v>0</v>
      </c>
      <c r="S241" s="142">
        <v>0</v>
      </c>
      <c r="T241" s="143">
        <f>S241*H241</f>
        <v>0</v>
      </c>
      <c r="AR241" s="17" t="s">
        <v>250</v>
      </c>
      <c r="AT241" s="17" t="s">
        <v>246</v>
      </c>
      <c r="AU241" s="17" t="s">
        <v>257</v>
      </c>
      <c r="AY241" s="17" t="s">
        <v>251</v>
      </c>
      <c r="BE241" s="144">
        <f>IF(N241="základní",J241,0)</f>
        <v>0</v>
      </c>
      <c r="BF241" s="144">
        <f>IF(N241="snížená",J241,0)</f>
        <v>0</v>
      </c>
      <c r="BG241" s="144">
        <f>IF(N241="zákl. přenesená",J241,0)</f>
        <v>0</v>
      </c>
      <c r="BH241" s="144">
        <f>IF(N241="sníž. přenesená",J241,0)</f>
        <v>0</v>
      </c>
      <c r="BI241" s="144">
        <f>IF(N241="nulová",J241,0)</f>
        <v>0</v>
      </c>
      <c r="BJ241" s="17" t="s">
        <v>81</v>
      </c>
      <c r="BK241" s="144">
        <f>ROUND(I241*H241,2)</f>
        <v>0</v>
      </c>
      <c r="BL241" s="17" t="s">
        <v>252</v>
      </c>
      <c r="BM241" s="17" t="s">
        <v>778</v>
      </c>
    </row>
    <row r="242" spans="2:65" s="1" customFormat="1" ht="19.5">
      <c r="B242" s="31"/>
      <c r="D242" s="171" t="s">
        <v>454</v>
      </c>
      <c r="F242" s="172" t="s">
        <v>472</v>
      </c>
      <c r="I242" s="90"/>
      <c r="L242" s="31"/>
      <c r="M242" s="173"/>
      <c r="T242" s="49"/>
      <c r="AT242" s="17" t="s">
        <v>454</v>
      </c>
      <c r="AU242" s="17" t="s">
        <v>257</v>
      </c>
    </row>
    <row r="243" spans="2:65" s="1" customFormat="1" ht="33.75" customHeight="1">
      <c r="B243" s="31"/>
      <c r="C243" s="157" t="s">
        <v>521</v>
      </c>
      <c r="D243" s="157" t="s">
        <v>277</v>
      </c>
      <c r="E243" s="158" t="s">
        <v>734</v>
      </c>
      <c r="F243" s="159" t="s">
        <v>735</v>
      </c>
      <c r="G243" s="160" t="s">
        <v>450</v>
      </c>
      <c r="H243" s="161">
        <v>87.495000000000005</v>
      </c>
      <c r="I243" s="162"/>
      <c r="J243" s="163">
        <f>ROUND(I243*H243,2)</f>
        <v>0</v>
      </c>
      <c r="K243" s="159" t="s">
        <v>729</v>
      </c>
      <c r="L243" s="31"/>
      <c r="M243" s="164" t="s">
        <v>19</v>
      </c>
      <c r="N243" s="165" t="s">
        <v>44</v>
      </c>
      <c r="P243" s="142">
        <f>O243*H243</f>
        <v>0</v>
      </c>
      <c r="Q243" s="142">
        <v>0</v>
      </c>
      <c r="R243" s="142">
        <f>Q243*H243</f>
        <v>0</v>
      </c>
      <c r="S243" s="142">
        <v>0</v>
      </c>
      <c r="T243" s="143">
        <f>S243*H243</f>
        <v>0</v>
      </c>
      <c r="AR243" s="17" t="s">
        <v>252</v>
      </c>
      <c r="AT243" s="17" t="s">
        <v>277</v>
      </c>
      <c r="AU243" s="17" t="s">
        <v>257</v>
      </c>
      <c r="AY243" s="17" t="s">
        <v>251</v>
      </c>
      <c r="BE243" s="144">
        <f>IF(N243="základní",J243,0)</f>
        <v>0</v>
      </c>
      <c r="BF243" s="144">
        <f>IF(N243="snížená",J243,0)</f>
        <v>0</v>
      </c>
      <c r="BG243" s="144">
        <f>IF(N243="zákl. přenesená",J243,0)</f>
        <v>0</v>
      </c>
      <c r="BH243" s="144">
        <f>IF(N243="sníž. přenesená",J243,0)</f>
        <v>0</v>
      </c>
      <c r="BI243" s="144">
        <f>IF(N243="nulová",J243,0)</f>
        <v>0</v>
      </c>
      <c r="BJ243" s="17" t="s">
        <v>81</v>
      </c>
      <c r="BK243" s="144">
        <f>ROUND(I243*H243,2)</f>
        <v>0</v>
      </c>
      <c r="BL243" s="17" t="s">
        <v>252</v>
      </c>
      <c r="BM243" s="17" t="s">
        <v>779</v>
      </c>
    </row>
    <row r="244" spans="2:65" s="1" customFormat="1" ht="29.25">
      <c r="B244" s="31"/>
      <c r="D244" s="171" t="s">
        <v>432</v>
      </c>
      <c r="F244" s="172" t="s">
        <v>667</v>
      </c>
      <c r="I244" s="90"/>
      <c r="L244" s="31"/>
      <c r="M244" s="173"/>
      <c r="T244" s="49"/>
      <c r="AT244" s="17" t="s">
        <v>432</v>
      </c>
      <c r="AU244" s="17" t="s">
        <v>257</v>
      </c>
    </row>
    <row r="245" spans="2:65" s="1" customFormat="1" ht="78.75" customHeight="1">
      <c r="B245" s="31"/>
      <c r="C245" s="157" t="s">
        <v>651</v>
      </c>
      <c r="D245" s="157" t="s">
        <v>277</v>
      </c>
      <c r="E245" s="158" t="s">
        <v>737</v>
      </c>
      <c r="F245" s="159" t="s">
        <v>738</v>
      </c>
      <c r="G245" s="160" t="s">
        <v>450</v>
      </c>
      <c r="H245" s="161">
        <v>87.495000000000005</v>
      </c>
      <c r="I245" s="162"/>
      <c r="J245" s="163">
        <f>ROUND(I245*H245,2)</f>
        <v>0</v>
      </c>
      <c r="K245" s="159" t="s">
        <v>729</v>
      </c>
      <c r="L245" s="31"/>
      <c r="M245" s="164" t="s">
        <v>19</v>
      </c>
      <c r="N245" s="165" t="s">
        <v>44</v>
      </c>
      <c r="P245" s="142">
        <f>O245*H245</f>
        <v>0</v>
      </c>
      <c r="Q245" s="142">
        <v>0</v>
      </c>
      <c r="R245" s="142">
        <f>Q245*H245</f>
        <v>0</v>
      </c>
      <c r="S245" s="142">
        <v>0</v>
      </c>
      <c r="T245" s="143">
        <f>S245*H245</f>
        <v>0</v>
      </c>
      <c r="AR245" s="17" t="s">
        <v>252</v>
      </c>
      <c r="AT245" s="17" t="s">
        <v>277</v>
      </c>
      <c r="AU245" s="17" t="s">
        <v>257</v>
      </c>
      <c r="AY245" s="17" t="s">
        <v>251</v>
      </c>
      <c r="BE245" s="144">
        <f>IF(N245="základní",J245,0)</f>
        <v>0</v>
      </c>
      <c r="BF245" s="144">
        <f>IF(N245="snížená",J245,0)</f>
        <v>0</v>
      </c>
      <c r="BG245" s="144">
        <f>IF(N245="zákl. přenesená",J245,0)</f>
        <v>0</v>
      </c>
      <c r="BH245" s="144">
        <f>IF(N245="sníž. přenesená",J245,0)</f>
        <v>0</v>
      </c>
      <c r="BI245" s="144">
        <f>IF(N245="nulová",J245,0)</f>
        <v>0</v>
      </c>
      <c r="BJ245" s="17" t="s">
        <v>81</v>
      </c>
      <c r="BK245" s="144">
        <f>ROUND(I245*H245,2)</f>
        <v>0</v>
      </c>
      <c r="BL245" s="17" t="s">
        <v>252</v>
      </c>
      <c r="BM245" s="17" t="s">
        <v>780</v>
      </c>
    </row>
    <row r="246" spans="2:65" s="1" customFormat="1" ht="58.5">
      <c r="B246" s="31"/>
      <c r="D246" s="171" t="s">
        <v>432</v>
      </c>
      <c r="F246" s="172" t="s">
        <v>638</v>
      </c>
      <c r="I246" s="90"/>
      <c r="L246" s="31"/>
      <c r="M246" s="173"/>
      <c r="T246" s="49"/>
      <c r="AT246" s="17" t="s">
        <v>432</v>
      </c>
      <c r="AU246" s="17" t="s">
        <v>257</v>
      </c>
    </row>
    <row r="247" spans="2:65" s="11" customFormat="1" ht="22.9" customHeight="1">
      <c r="B247" s="145"/>
      <c r="D247" s="146" t="s">
        <v>72</v>
      </c>
      <c r="E247" s="155" t="s">
        <v>685</v>
      </c>
      <c r="F247" s="155" t="s">
        <v>427</v>
      </c>
      <c r="I247" s="148"/>
      <c r="J247" s="156">
        <f>BK247</f>
        <v>0</v>
      </c>
      <c r="L247" s="145"/>
      <c r="M247" s="150"/>
      <c r="P247" s="151">
        <f>P248</f>
        <v>0</v>
      </c>
      <c r="R247" s="151">
        <f>R248</f>
        <v>0</v>
      </c>
      <c r="T247" s="152">
        <f>T248</f>
        <v>0</v>
      </c>
      <c r="AR247" s="146" t="s">
        <v>81</v>
      </c>
      <c r="AT247" s="153" t="s">
        <v>72</v>
      </c>
      <c r="AU247" s="153" t="s">
        <v>81</v>
      </c>
      <c r="AY247" s="146" t="s">
        <v>251</v>
      </c>
      <c r="BK247" s="154">
        <f>BK248</f>
        <v>0</v>
      </c>
    </row>
    <row r="248" spans="2:65" s="11" customFormat="1" ht="20.85" customHeight="1">
      <c r="B248" s="145"/>
      <c r="D248" s="146" t="s">
        <v>72</v>
      </c>
      <c r="E248" s="155" t="s">
        <v>81</v>
      </c>
      <c r="F248" s="155" t="s">
        <v>686</v>
      </c>
      <c r="I248" s="148"/>
      <c r="J248" s="156">
        <f>BK248</f>
        <v>0</v>
      </c>
      <c r="L248" s="145"/>
      <c r="M248" s="150"/>
      <c r="P248" s="151">
        <f>SUM(P249:P252)</f>
        <v>0</v>
      </c>
      <c r="R248" s="151">
        <f>SUM(R249:R252)</f>
        <v>0</v>
      </c>
      <c r="T248" s="152">
        <f>SUM(T249:T252)</f>
        <v>0</v>
      </c>
      <c r="AR248" s="146" t="s">
        <v>81</v>
      </c>
      <c r="AT248" s="153" t="s">
        <v>72</v>
      </c>
      <c r="AU248" s="153" t="s">
        <v>83</v>
      </c>
      <c r="AY248" s="146" t="s">
        <v>251</v>
      </c>
      <c r="BK248" s="154">
        <f>SUM(BK249:BK252)</f>
        <v>0</v>
      </c>
    </row>
    <row r="249" spans="2:65" s="1" customFormat="1" ht="33.75" customHeight="1">
      <c r="B249" s="31"/>
      <c r="C249" s="157" t="s">
        <v>522</v>
      </c>
      <c r="D249" s="157" t="s">
        <v>277</v>
      </c>
      <c r="E249" s="158" t="s">
        <v>688</v>
      </c>
      <c r="F249" s="159" t="s">
        <v>689</v>
      </c>
      <c r="G249" s="160" t="s">
        <v>436</v>
      </c>
      <c r="H249" s="161">
        <v>348.21</v>
      </c>
      <c r="I249" s="162"/>
      <c r="J249" s="163">
        <f>ROUND(I249*H249,2)</f>
        <v>0</v>
      </c>
      <c r="K249" s="159" t="s">
        <v>690</v>
      </c>
      <c r="L249" s="31"/>
      <c r="M249" s="164" t="s">
        <v>19</v>
      </c>
      <c r="N249" s="165" t="s">
        <v>44</v>
      </c>
      <c r="P249" s="142">
        <f>O249*H249</f>
        <v>0</v>
      </c>
      <c r="Q249" s="142">
        <v>0</v>
      </c>
      <c r="R249" s="142">
        <f>Q249*H249</f>
        <v>0</v>
      </c>
      <c r="S249" s="142">
        <v>0</v>
      </c>
      <c r="T249" s="143">
        <f>S249*H249</f>
        <v>0</v>
      </c>
      <c r="AR249" s="17" t="s">
        <v>252</v>
      </c>
      <c r="AT249" s="17" t="s">
        <v>277</v>
      </c>
      <c r="AU249" s="17" t="s">
        <v>257</v>
      </c>
      <c r="AY249" s="17" t="s">
        <v>251</v>
      </c>
      <c r="BE249" s="144">
        <f>IF(N249="základní",J249,0)</f>
        <v>0</v>
      </c>
      <c r="BF249" s="144">
        <f>IF(N249="snížená",J249,0)</f>
        <v>0</v>
      </c>
      <c r="BG249" s="144">
        <f>IF(N249="zákl. přenesená",J249,0)</f>
        <v>0</v>
      </c>
      <c r="BH249" s="144">
        <f>IF(N249="sníž. přenesená",J249,0)</f>
        <v>0</v>
      </c>
      <c r="BI249" s="144">
        <f>IF(N249="nulová",J249,0)</f>
        <v>0</v>
      </c>
      <c r="BJ249" s="17" t="s">
        <v>81</v>
      </c>
      <c r="BK249" s="144">
        <f>ROUND(I249*H249,2)</f>
        <v>0</v>
      </c>
      <c r="BL249" s="17" t="s">
        <v>252</v>
      </c>
      <c r="BM249" s="17" t="s">
        <v>613</v>
      </c>
    </row>
    <row r="250" spans="2:65" s="1" customFormat="1" ht="351">
      <c r="B250" s="31"/>
      <c r="D250" s="171" t="s">
        <v>432</v>
      </c>
      <c r="F250" s="172" t="s">
        <v>692</v>
      </c>
      <c r="I250" s="90"/>
      <c r="L250" s="31"/>
      <c r="M250" s="173"/>
      <c r="T250" s="49"/>
      <c r="AT250" s="17" t="s">
        <v>432</v>
      </c>
      <c r="AU250" s="17" t="s">
        <v>257</v>
      </c>
    </row>
    <row r="251" spans="2:65" s="1" customFormat="1" ht="16.5" customHeight="1">
      <c r="B251" s="31"/>
      <c r="C251" s="132" t="s">
        <v>659</v>
      </c>
      <c r="D251" s="132" t="s">
        <v>246</v>
      </c>
      <c r="E251" s="133" t="s">
        <v>693</v>
      </c>
      <c r="F251" s="134" t="s">
        <v>694</v>
      </c>
      <c r="G251" s="135" t="s">
        <v>450</v>
      </c>
      <c r="H251" s="136">
        <v>626.77800000000002</v>
      </c>
      <c r="I251" s="284">
        <v>0</v>
      </c>
      <c r="J251" s="138">
        <f>ROUND(I251*H251,2)</f>
        <v>0</v>
      </c>
      <c r="K251" s="134" t="s">
        <v>19</v>
      </c>
      <c r="L251" s="139"/>
      <c r="M251" s="140" t="s">
        <v>19</v>
      </c>
      <c r="N251" s="141" t="s">
        <v>44</v>
      </c>
      <c r="P251" s="142">
        <f>O251*H251</f>
        <v>0</v>
      </c>
      <c r="Q251" s="142">
        <v>0</v>
      </c>
      <c r="R251" s="142">
        <f>Q251*H251</f>
        <v>0</v>
      </c>
      <c r="S251" s="142">
        <v>0</v>
      </c>
      <c r="T251" s="143">
        <f>S251*H251</f>
        <v>0</v>
      </c>
      <c r="AR251" s="17" t="s">
        <v>250</v>
      </c>
      <c r="AT251" s="17" t="s">
        <v>246</v>
      </c>
      <c r="AU251" s="17" t="s">
        <v>257</v>
      </c>
      <c r="AY251" s="17" t="s">
        <v>251</v>
      </c>
      <c r="BE251" s="144">
        <f>IF(N251="základní",J251,0)</f>
        <v>0</v>
      </c>
      <c r="BF251" s="144">
        <f>IF(N251="snížená",J251,0)</f>
        <v>0</v>
      </c>
      <c r="BG251" s="144">
        <f>IF(N251="zákl. přenesená",J251,0)</f>
        <v>0</v>
      </c>
      <c r="BH251" s="144">
        <f>IF(N251="sníž. přenesená",J251,0)</f>
        <v>0</v>
      </c>
      <c r="BI251" s="144">
        <f>IF(N251="nulová",J251,0)</f>
        <v>0</v>
      </c>
      <c r="BJ251" s="17" t="s">
        <v>81</v>
      </c>
      <c r="BK251" s="144">
        <f>ROUND(I251*H251,2)</f>
        <v>0</v>
      </c>
      <c r="BL251" s="17" t="s">
        <v>252</v>
      </c>
      <c r="BM251" s="17" t="s">
        <v>618</v>
      </c>
    </row>
    <row r="252" spans="2:65" s="1" customFormat="1" ht="19.5">
      <c r="B252" s="31"/>
      <c r="D252" s="171" t="s">
        <v>454</v>
      </c>
      <c r="F252" s="172" t="s">
        <v>696</v>
      </c>
      <c r="I252" s="90"/>
      <c r="L252" s="31"/>
      <c r="M252" s="173"/>
      <c r="T252" s="49"/>
      <c r="AT252" s="17" t="s">
        <v>454</v>
      </c>
      <c r="AU252" s="17" t="s">
        <v>257</v>
      </c>
    </row>
    <row r="253" spans="2:65" s="11" customFormat="1" ht="22.9" customHeight="1">
      <c r="B253" s="145"/>
      <c r="D253" s="146" t="s">
        <v>72</v>
      </c>
      <c r="E253" s="155" t="s">
        <v>697</v>
      </c>
      <c r="F253" s="155" t="s">
        <v>698</v>
      </c>
      <c r="I253" s="148"/>
      <c r="J253" s="156">
        <f>BK253</f>
        <v>0</v>
      </c>
      <c r="L253" s="145"/>
      <c r="M253" s="150"/>
      <c r="P253" s="151">
        <f>P254</f>
        <v>0</v>
      </c>
      <c r="R253" s="151">
        <f>R254</f>
        <v>0</v>
      </c>
      <c r="T253" s="152">
        <f>T254</f>
        <v>0</v>
      </c>
      <c r="AR253" s="146" t="s">
        <v>81</v>
      </c>
      <c r="AT253" s="153" t="s">
        <v>72</v>
      </c>
      <c r="AU253" s="153" t="s">
        <v>81</v>
      </c>
      <c r="AY253" s="146" t="s">
        <v>251</v>
      </c>
      <c r="BK253" s="154">
        <f>BK254</f>
        <v>0</v>
      </c>
    </row>
    <row r="254" spans="2:65" s="11" customFormat="1" ht="20.85" customHeight="1">
      <c r="B254" s="145"/>
      <c r="D254" s="146" t="s">
        <v>72</v>
      </c>
      <c r="E254" s="155" t="s">
        <v>559</v>
      </c>
      <c r="F254" s="155" t="s">
        <v>287</v>
      </c>
      <c r="I254" s="148"/>
      <c r="J254" s="156">
        <f>BK254</f>
        <v>0</v>
      </c>
      <c r="L254" s="145"/>
      <c r="M254" s="150"/>
      <c r="P254" s="151">
        <f>P255</f>
        <v>0</v>
      </c>
      <c r="R254" s="151">
        <f>R255</f>
        <v>0</v>
      </c>
      <c r="T254" s="152">
        <f>T255</f>
        <v>0</v>
      </c>
      <c r="AR254" s="146" t="s">
        <v>81</v>
      </c>
      <c r="AT254" s="153" t="s">
        <v>72</v>
      </c>
      <c r="AU254" s="153" t="s">
        <v>83</v>
      </c>
      <c r="AY254" s="146" t="s">
        <v>251</v>
      </c>
      <c r="BK254" s="154">
        <f>BK255</f>
        <v>0</v>
      </c>
    </row>
    <row r="255" spans="2:65" s="1" customFormat="1" ht="16.5" customHeight="1">
      <c r="B255" s="31"/>
      <c r="C255" s="157" t="s">
        <v>525</v>
      </c>
      <c r="D255" s="157" t="s">
        <v>277</v>
      </c>
      <c r="E255" s="158" t="s">
        <v>700</v>
      </c>
      <c r="F255" s="159" t="s">
        <v>701</v>
      </c>
      <c r="G255" s="160" t="s">
        <v>249</v>
      </c>
      <c r="H255" s="161">
        <v>795</v>
      </c>
      <c r="I255" s="162"/>
      <c r="J255" s="163">
        <f>ROUND(I255*H255,2)</f>
        <v>0</v>
      </c>
      <c r="K255" s="159" t="s">
        <v>19</v>
      </c>
      <c r="L255" s="31"/>
      <c r="M255" s="166" t="s">
        <v>19</v>
      </c>
      <c r="N255" s="167" t="s">
        <v>44</v>
      </c>
      <c r="O255" s="168"/>
      <c r="P255" s="169">
        <f>O255*H255</f>
        <v>0</v>
      </c>
      <c r="Q255" s="169">
        <v>0</v>
      </c>
      <c r="R255" s="169">
        <f>Q255*H255</f>
        <v>0</v>
      </c>
      <c r="S255" s="169">
        <v>0</v>
      </c>
      <c r="T255" s="170">
        <f>S255*H255</f>
        <v>0</v>
      </c>
      <c r="AR255" s="17" t="s">
        <v>252</v>
      </c>
      <c r="AT255" s="17" t="s">
        <v>277</v>
      </c>
      <c r="AU255" s="17" t="s">
        <v>257</v>
      </c>
      <c r="AY255" s="17" t="s">
        <v>251</v>
      </c>
      <c r="BE255" s="144">
        <f>IF(N255="základní",J255,0)</f>
        <v>0</v>
      </c>
      <c r="BF255" s="144">
        <f>IF(N255="snížená",J255,0)</f>
        <v>0</v>
      </c>
      <c r="BG255" s="144">
        <f>IF(N255="zákl. přenesená",J255,0)</f>
        <v>0</v>
      </c>
      <c r="BH255" s="144">
        <f>IF(N255="sníž. přenesená",J255,0)</f>
        <v>0</v>
      </c>
      <c r="BI255" s="144">
        <f>IF(N255="nulová",J255,0)</f>
        <v>0</v>
      </c>
      <c r="BJ255" s="17" t="s">
        <v>81</v>
      </c>
      <c r="BK255" s="144">
        <f>ROUND(I255*H255,2)</f>
        <v>0</v>
      </c>
      <c r="BL255" s="17" t="s">
        <v>252</v>
      </c>
      <c r="BM255" s="17" t="s">
        <v>623</v>
      </c>
    </row>
    <row r="256" spans="2:65" s="1" customFormat="1" ht="6.95" customHeight="1">
      <c r="B256" s="39"/>
      <c r="C256" s="40"/>
      <c r="D256" s="40"/>
      <c r="E256" s="40"/>
      <c r="F256" s="40"/>
      <c r="G256" s="40"/>
      <c r="H256" s="40"/>
      <c r="I256" s="107"/>
      <c r="J256" s="40"/>
      <c r="K256" s="40"/>
      <c r="L256" s="31"/>
    </row>
  </sheetData>
  <sheetProtection password="D0DA" sheet="1" objects="1" scenarios="1" selectLockedCells="1" autoFilter="0"/>
  <autoFilter ref="C86:K255"/>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93"/>
  <sheetViews>
    <sheetView showGridLines="0" workbookViewId="0">
      <selection activeCell="I15" sqref="I15"/>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101</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781</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ROUND(J83,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ROUND((SUM(BE83:BE92)),  2)</f>
        <v>0</v>
      </c>
      <c r="I33" s="99">
        <v>0.21</v>
      </c>
      <c r="J33" s="98">
        <f>ROUND(((SUM(BE83:BE92))*I33),  2)</f>
        <v>0</v>
      </c>
      <c r="L33" s="31"/>
    </row>
    <row r="34" spans="2:12" s="1" customFormat="1" ht="14.45" customHeight="1">
      <c r="B34" s="31"/>
      <c r="E34" s="26" t="s">
        <v>45</v>
      </c>
      <c r="F34" s="98">
        <f>ROUND((SUM(BF83:BF92)),  2)</f>
        <v>0</v>
      </c>
      <c r="I34" s="99">
        <v>0.15</v>
      </c>
      <c r="J34" s="98">
        <f>ROUND(((SUM(BF83:BF92))*I34),  2)</f>
        <v>0</v>
      </c>
      <c r="L34" s="31"/>
    </row>
    <row r="35" spans="2:12" s="1" customFormat="1" ht="14.45" hidden="1" customHeight="1">
      <c r="B35" s="31"/>
      <c r="E35" s="26" t="s">
        <v>46</v>
      </c>
      <c r="F35" s="98">
        <f>ROUND((SUM(BG83:BG92)),  2)</f>
        <v>0</v>
      </c>
      <c r="I35" s="99">
        <v>0.21</v>
      </c>
      <c r="J35" s="98">
        <f>0</f>
        <v>0</v>
      </c>
      <c r="L35" s="31"/>
    </row>
    <row r="36" spans="2:12" s="1" customFormat="1" ht="14.45" hidden="1" customHeight="1">
      <c r="B36" s="31"/>
      <c r="E36" s="26" t="s">
        <v>47</v>
      </c>
      <c r="F36" s="98">
        <f>ROUND((SUM(BH83:BH92)),  2)</f>
        <v>0</v>
      </c>
      <c r="I36" s="99">
        <v>0.15</v>
      </c>
      <c r="J36" s="98">
        <f>0</f>
        <v>0</v>
      </c>
      <c r="L36" s="31"/>
    </row>
    <row r="37" spans="2:12" s="1" customFormat="1" ht="14.45" hidden="1" customHeight="1">
      <c r="B37" s="31"/>
      <c r="E37" s="26" t="s">
        <v>48</v>
      </c>
      <c r="F37" s="98">
        <f>ROUND((SUM(BI83:BI92)),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01-10-03.1 - Následná úprava GPK a obnova BK v km 11,560 - 13,149</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J83</f>
        <v>0</v>
      </c>
      <c r="L59" s="31"/>
      <c r="AU59" s="17" t="s">
        <v>229</v>
      </c>
    </row>
    <row r="60" spans="2:47" s="8" customFormat="1" ht="24.95" customHeight="1">
      <c r="B60" s="113"/>
      <c r="D60" s="114" t="s">
        <v>416</v>
      </c>
      <c r="E60" s="115"/>
      <c r="F60" s="115"/>
      <c r="G60" s="115"/>
      <c r="H60" s="115"/>
      <c r="I60" s="116"/>
      <c r="J60" s="117">
        <f>J84</f>
        <v>0</v>
      </c>
      <c r="L60" s="113"/>
    </row>
    <row r="61" spans="2:47" s="9" customFormat="1" ht="19.899999999999999" customHeight="1">
      <c r="B61" s="118"/>
      <c r="D61" s="119" t="s">
        <v>417</v>
      </c>
      <c r="E61" s="120"/>
      <c r="F61" s="120"/>
      <c r="G61" s="120"/>
      <c r="H61" s="120"/>
      <c r="I61" s="121"/>
      <c r="J61" s="122">
        <f>J85</f>
        <v>0</v>
      </c>
      <c r="L61" s="118"/>
    </row>
    <row r="62" spans="2:47" s="9" customFormat="1" ht="14.85" customHeight="1">
      <c r="B62" s="118"/>
      <c r="D62" s="119" t="s">
        <v>418</v>
      </c>
      <c r="E62" s="120"/>
      <c r="F62" s="120"/>
      <c r="G62" s="120"/>
      <c r="H62" s="120"/>
      <c r="I62" s="121"/>
      <c r="J62" s="122">
        <f>J86</f>
        <v>0</v>
      </c>
      <c r="L62" s="118"/>
    </row>
    <row r="63" spans="2:47" s="9" customFormat="1" ht="14.85" customHeight="1">
      <c r="B63" s="118"/>
      <c r="D63" s="119" t="s">
        <v>419</v>
      </c>
      <c r="E63" s="120"/>
      <c r="F63" s="120"/>
      <c r="G63" s="120"/>
      <c r="H63" s="120"/>
      <c r="I63" s="121"/>
      <c r="J63" s="122">
        <f>J90</f>
        <v>0</v>
      </c>
      <c r="L63" s="118"/>
    </row>
    <row r="64" spans="2:47" s="1" customFormat="1" ht="21.75" customHeight="1">
      <c r="B64" s="31"/>
      <c r="I64" s="90"/>
      <c r="L64" s="31"/>
    </row>
    <row r="65" spans="2:12" s="1" customFormat="1" ht="6.95" customHeight="1">
      <c r="B65" s="39"/>
      <c r="C65" s="40"/>
      <c r="D65" s="40"/>
      <c r="E65" s="40"/>
      <c r="F65" s="40"/>
      <c r="G65" s="40"/>
      <c r="H65" s="40"/>
      <c r="I65" s="107"/>
      <c r="J65" s="40"/>
      <c r="K65" s="40"/>
      <c r="L65" s="31"/>
    </row>
    <row r="69" spans="2:12" s="1" customFormat="1" ht="6.95" customHeight="1">
      <c r="B69" s="41"/>
      <c r="C69" s="42"/>
      <c r="D69" s="42"/>
      <c r="E69" s="42"/>
      <c r="F69" s="42"/>
      <c r="G69" s="42"/>
      <c r="H69" s="42"/>
      <c r="I69" s="108"/>
      <c r="J69" s="42"/>
      <c r="K69" s="42"/>
      <c r="L69" s="31"/>
    </row>
    <row r="70" spans="2:12" s="1" customFormat="1" ht="24.95" customHeight="1">
      <c r="B70" s="31"/>
      <c r="C70" s="21" t="s">
        <v>233</v>
      </c>
      <c r="I70" s="90"/>
      <c r="L70" s="31"/>
    </row>
    <row r="71" spans="2:12" s="1" customFormat="1" ht="6.95" customHeight="1">
      <c r="B71" s="31"/>
      <c r="I71" s="90"/>
      <c r="L71" s="31"/>
    </row>
    <row r="72" spans="2:12" s="1" customFormat="1" ht="12" customHeight="1">
      <c r="B72" s="31"/>
      <c r="C72" s="26" t="s">
        <v>16</v>
      </c>
      <c r="I72" s="90"/>
      <c r="L72" s="31"/>
    </row>
    <row r="73" spans="2:12" s="1" customFormat="1" ht="16.5" customHeight="1">
      <c r="B73" s="31"/>
      <c r="E73" s="324" t="str">
        <f>E7</f>
        <v>Oprava traťového úseku Železný Brod - Tanvald</v>
      </c>
      <c r="F73" s="301"/>
      <c r="G73" s="301"/>
      <c r="H73" s="301"/>
      <c r="I73" s="90"/>
      <c r="L73" s="31"/>
    </row>
    <row r="74" spans="2:12" s="1" customFormat="1" ht="12" customHeight="1">
      <c r="B74" s="31"/>
      <c r="C74" s="26" t="s">
        <v>223</v>
      </c>
      <c r="I74" s="90"/>
      <c r="L74" s="31"/>
    </row>
    <row r="75" spans="2:12" s="1" customFormat="1" ht="16.5" customHeight="1">
      <c r="B75" s="31"/>
      <c r="E75" s="304" t="str">
        <f>E9</f>
        <v>SO 01-10-03.1 - Následná úprava GPK a obnova BK v km 11,560 - 13,149</v>
      </c>
      <c r="F75" s="303"/>
      <c r="G75" s="303"/>
      <c r="H75" s="303"/>
      <c r="I75" s="90"/>
      <c r="L75" s="31"/>
    </row>
    <row r="76" spans="2:12" s="1" customFormat="1" ht="6.95" customHeight="1">
      <c r="B76" s="31"/>
      <c r="I76" s="90"/>
      <c r="L76" s="31"/>
    </row>
    <row r="77" spans="2:12" s="1" customFormat="1" ht="12" customHeight="1">
      <c r="B77" s="31"/>
      <c r="C77" s="26" t="s">
        <v>21</v>
      </c>
      <c r="F77" s="17" t="str">
        <f>F12</f>
        <v xml:space="preserve"> </v>
      </c>
      <c r="I77" s="91" t="s">
        <v>23</v>
      </c>
      <c r="J77" s="46" t="str">
        <f>IF(J12="","",J12)</f>
        <v>11. 2. 2019</v>
      </c>
      <c r="L77" s="31"/>
    </row>
    <row r="78" spans="2:12" s="1" customFormat="1" ht="6.95" customHeight="1">
      <c r="B78" s="31"/>
      <c r="I78" s="90"/>
      <c r="L78" s="31"/>
    </row>
    <row r="79" spans="2:12" s="1" customFormat="1" ht="13.7" customHeight="1">
      <c r="B79" s="31"/>
      <c r="C79" s="26" t="s">
        <v>25</v>
      </c>
      <c r="F79" s="17" t="str">
        <f>E15</f>
        <v>Správa Železniční dopravní cesty, státní organizace</v>
      </c>
      <c r="I79" s="91" t="s">
        <v>32</v>
      </c>
      <c r="J79" s="29" t="str">
        <f>E21</f>
        <v>Prodin a.s.</v>
      </c>
      <c r="L79" s="31"/>
    </row>
    <row r="80" spans="2:12" s="1" customFormat="1" ht="13.7" customHeight="1">
      <c r="B80" s="31"/>
      <c r="C80" s="26" t="s">
        <v>30</v>
      </c>
      <c r="F80" s="17">
        <f>IF(E18="","",E18)</f>
        <v>0</v>
      </c>
      <c r="I80" s="91" t="s">
        <v>37</v>
      </c>
      <c r="J80" s="29" t="str">
        <f>E24</f>
        <v>Prodin a.s.</v>
      </c>
      <c r="L80" s="31"/>
    </row>
    <row r="81" spans="2:65" s="1" customFormat="1" ht="10.35" customHeight="1">
      <c r="B81" s="31"/>
      <c r="I81" s="90"/>
      <c r="L81" s="31"/>
    </row>
    <row r="82" spans="2:65" s="10" customFormat="1" ht="29.25" customHeight="1">
      <c r="B82" s="123"/>
      <c r="C82" s="124" t="s">
        <v>234</v>
      </c>
      <c r="D82" s="125" t="s">
        <v>58</v>
      </c>
      <c r="E82" s="125" t="s">
        <v>54</v>
      </c>
      <c r="F82" s="125" t="s">
        <v>55</v>
      </c>
      <c r="G82" s="125" t="s">
        <v>235</v>
      </c>
      <c r="H82" s="125" t="s">
        <v>236</v>
      </c>
      <c r="I82" s="126" t="s">
        <v>237</v>
      </c>
      <c r="J82" s="125" t="s">
        <v>228</v>
      </c>
      <c r="K82" s="127" t="s">
        <v>238</v>
      </c>
      <c r="L82" s="123"/>
      <c r="M82" s="52" t="s">
        <v>19</v>
      </c>
      <c r="N82" s="53" t="s">
        <v>43</v>
      </c>
      <c r="O82" s="53" t="s">
        <v>239</v>
      </c>
      <c r="P82" s="53" t="s">
        <v>240</v>
      </c>
      <c r="Q82" s="53" t="s">
        <v>241</v>
      </c>
      <c r="R82" s="53" t="s">
        <v>242</v>
      </c>
      <c r="S82" s="53" t="s">
        <v>243</v>
      </c>
      <c r="T82" s="54" t="s">
        <v>244</v>
      </c>
    </row>
    <row r="83" spans="2:65" s="1" customFormat="1" ht="22.9" customHeight="1">
      <c r="B83" s="31"/>
      <c r="C83" s="57" t="s">
        <v>245</v>
      </c>
      <c r="I83" s="90"/>
      <c r="J83" s="128">
        <f>BK83</f>
        <v>0</v>
      </c>
      <c r="L83" s="31"/>
      <c r="M83" s="55"/>
      <c r="N83" s="47"/>
      <c r="O83" s="47"/>
      <c r="P83" s="129">
        <f>P84</f>
        <v>0</v>
      </c>
      <c r="Q83" s="47"/>
      <c r="R83" s="129">
        <f>R84</f>
        <v>0</v>
      </c>
      <c r="S83" s="47"/>
      <c r="T83" s="130">
        <f>T84</f>
        <v>0</v>
      </c>
      <c r="AT83" s="17" t="s">
        <v>72</v>
      </c>
      <c r="AU83" s="17" t="s">
        <v>229</v>
      </c>
      <c r="BK83" s="131">
        <f>BK84</f>
        <v>0</v>
      </c>
    </row>
    <row r="84" spans="2:65" s="11" customFormat="1" ht="25.9" customHeight="1">
      <c r="B84" s="145"/>
      <c r="D84" s="146" t="s">
        <v>72</v>
      </c>
      <c r="E84" s="147" t="s">
        <v>424</v>
      </c>
      <c r="F84" s="147" t="s">
        <v>425</v>
      </c>
      <c r="I84" s="148"/>
      <c r="J84" s="149">
        <f>BK84</f>
        <v>0</v>
      </c>
      <c r="L84" s="145"/>
      <c r="M84" s="150"/>
      <c r="P84" s="151">
        <f>P85</f>
        <v>0</v>
      </c>
      <c r="R84" s="151">
        <f>R85</f>
        <v>0</v>
      </c>
      <c r="T84" s="152">
        <f>T85</f>
        <v>0</v>
      </c>
      <c r="AR84" s="146" t="s">
        <v>81</v>
      </c>
      <c r="AT84" s="153" t="s">
        <v>72</v>
      </c>
      <c r="AU84" s="153" t="s">
        <v>73</v>
      </c>
      <c r="AY84" s="146" t="s">
        <v>251</v>
      </c>
      <c r="BK84" s="154">
        <f>BK85</f>
        <v>0</v>
      </c>
    </row>
    <row r="85" spans="2:65" s="11" customFormat="1" ht="22.9" customHeight="1">
      <c r="B85" s="145"/>
      <c r="D85" s="146" t="s">
        <v>72</v>
      </c>
      <c r="E85" s="155" t="s">
        <v>426</v>
      </c>
      <c r="F85" s="155" t="s">
        <v>427</v>
      </c>
      <c r="I85" s="148"/>
      <c r="J85" s="156">
        <f>BK85</f>
        <v>0</v>
      </c>
      <c r="L85" s="145"/>
      <c r="M85" s="150"/>
      <c r="P85" s="151">
        <f>P86+P90</f>
        <v>0</v>
      </c>
      <c r="R85" s="151">
        <f>R86+R90</f>
        <v>0</v>
      </c>
      <c r="T85" s="152">
        <f>T86+T90</f>
        <v>0</v>
      </c>
      <c r="AR85" s="146" t="s">
        <v>81</v>
      </c>
      <c r="AT85" s="153" t="s">
        <v>72</v>
      </c>
      <c r="AU85" s="153" t="s">
        <v>81</v>
      </c>
      <c r="AY85" s="146" t="s">
        <v>251</v>
      </c>
      <c r="BK85" s="154">
        <f>BK86+BK90</f>
        <v>0</v>
      </c>
    </row>
    <row r="86" spans="2:65" s="11" customFormat="1" ht="20.85" customHeight="1">
      <c r="B86" s="145"/>
      <c r="D86" s="146" t="s">
        <v>72</v>
      </c>
      <c r="E86" s="155" t="s">
        <v>267</v>
      </c>
      <c r="F86" s="155" t="s">
        <v>428</v>
      </c>
      <c r="I86" s="148"/>
      <c r="J86" s="156">
        <f>BK86</f>
        <v>0</v>
      </c>
      <c r="L86" s="145"/>
      <c r="M86" s="150"/>
      <c r="P86" s="151">
        <f>SUM(P87:P89)</f>
        <v>0</v>
      </c>
      <c r="R86" s="151">
        <f>SUM(R87:R89)</f>
        <v>0</v>
      </c>
      <c r="T86" s="152">
        <f>SUM(T87:T89)</f>
        <v>0</v>
      </c>
      <c r="AR86" s="146" t="s">
        <v>81</v>
      </c>
      <c r="AT86" s="153" t="s">
        <v>72</v>
      </c>
      <c r="AU86" s="153" t="s">
        <v>83</v>
      </c>
      <c r="AY86" s="146" t="s">
        <v>251</v>
      </c>
      <c r="BK86" s="154">
        <f>SUM(BK87:BK89)</f>
        <v>0</v>
      </c>
    </row>
    <row r="87" spans="2:65" s="1" customFormat="1" ht="56.25" customHeight="1">
      <c r="B87" s="31"/>
      <c r="C87" s="157" t="s">
        <v>81</v>
      </c>
      <c r="D87" s="157" t="s">
        <v>277</v>
      </c>
      <c r="E87" s="158" t="s">
        <v>539</v>
      </c>
      <c r="F87" s="159" t="s">
        <v>540</v>
      </c>
      <c r="G87" s="160" t="s">
        <v>443</v>
      </c>
      <c r="H87" s="161">
        <v>1.5940000000000001</v>
      </c>
      <c r="I87" s="162"/>
      <c r="J87" s="163">
        <f>ROUND(I87*H87,2)</f>
        <v>0</v>
      </c>
      <c r="K87" s="159" t="s">
        <v>270</v>
      </c>
      <c r="L87" s="31"/>
      <c r="M87" s="164" t="s">
        <v>19</v>
      </c>
      <c r="N87" s="165" t="s">
        <v>44</v>
      </c>
      <c r="P87" s="142">
        <f>O87*H87</f>
        <v>0</v>
      </c>
      <c r="Q87" s="142">
        <v>0</v>
      </c>
      <c r="R87" s="142">
        <f>Q87*H87</f>
        <v>0</v>
      </c>
      <c r="S87" s="142">
        <v>0</v>
      </c>
      <c r="T87" s="143">
        <f>S87*H87</f>
        <v>0</v>
      </c>
      <c r="AR87" s="17" t="s">
        <v>252</v>
      </c>
      <c r="AT87" s="17" t="s">
        <v>277</v>
      </c>
      <c r="AU87" s="17" t="s">
        <v>257</v>
      </c>
      <c r="AY87" s="17" t="s">
        <v>251</v>
      </c>
      <c r="BE87" s="144">
        <f>IF(N87="základní",J87,0)</f>
        <v>0</v>
      </c>
      <c r="BF87" s="144">
        <f>IF(N87="snížená",J87,0)</f>
        <v>0</v>
      </c>
      <c r="BG87" s="144">
        <f>IF(N87="zákl. přenesená",J87,0)</f>
        <v>0</v>
      </c>
      <c r="BH87" s="144">
        <f>IF(N87="sníž. přenesená",J87,0)</f>
        <v>0</v>
      </c>
      <c r="BI87" s="144">
        <f>IF(N87="nulová",J87,0)</f>
        <v>0</v>
      </c>
      <c r="BJ87" s="17" t="s">
        <v>81</v>
      </c>
      <c r="BK87" s="144">
        <f>ROUND(I87*H87,2)</f>
        <v>0</v>
      </c>
      <c r="BL87" s="17" t="s">
        <v>252</v>
      </c>
      <c r="BM87" s="17" t="s">
        <v>252</v>
      </c>
    </row>
    <row r="88" spans="2:65" s="1" customFormat="1" ht="48.75">
      <c r="B88" s="31"/>
      <c r="D88" s="171" t="s">
        <v>432</v>
      </c>
      <c r="F88" s="172" t="s">
        <v>542</v>
      </c>
      <c r="I88" s="90"/>
      <c r="L88" s="31"/>
      <c r="M88" s="173"/>
      <c r="T88" s="49"/>
      <c r="AT88" s="17" t="s">
        <v>432</v>
      </c>
      <c r="AU88" s="17" t="s">
        <v>257</v>
      </c>
    </row>
    <row r="89" spans="2:65" s="1" customFormat="1" ht="19.5">
      <c r="B89" s="31"/>
      <c r="D89" s="171" t="s">
        <v>454</v>
      </c>
      <c r="F89" s="172" t="s">
        <v>455</v>
      </c>
      <c r="I89" s="90"/>
      <c r="L89" s="31"/>
      <c r="M89" s="173"/>
      <c r="T89" s="49"/>
      <c r="AT89" s="17" t="s">
        <v>454</v>
      </c>
      <c r="AU89" s="17" t="s">
        <v>257</v>
      </c>
    </row>
    <row r="90" spans="2:65" s="11" customFormat="1" ht="20.85" customHeight="1">
      <c r="B90" s="145"/>
      <c r="D90" s="146" t="s">
        <v>72</v>
      </c>
      <c r="E90" s="155" t="s">
        <v>291</v>
      </c>
      <c r="F90" s="155" t="s">
        <v>287</v>
      </c>
      <c r="I90" s="148"/>
      <c r="J90" s="156">
        <f>BK90</f>
        <v>0</v>
      </c>
      <c r="L90" s="145"/>
      <c r="M90" s="150"/>
      <c r="P90" s="151">
        <f>SUM(P91:P92)</f>
        <v>0</v>
      </c>
      <c r="R90" s="151">
        <f>SUM(R91:R92)</f>
        <v>0</v>
      </c>
      <c r="T90" s="152">
        <f>SUM(T91:T92)</f>
        <v>0</v>
      </c>
      <c r="AR90" s="146" t="s">
        <v>81</v>
      </c>
      <c r="AT90" s="153" t="s">
        <v>72</v>
      </c>
      <c r="AU90" s="153" t="s">
        <v>83</v>
      </c>
      <c r="AY90" s="146" t="s">
        <v>251</v>
      </c>
      <c r="BK90" s="154">
        <f>SUM(BK91:BK92)</f>
        <v>0</v>
      </c>
    </row>
    <row r="91" spans="2:65" s="1" customFormat="1" ht="33.75" customHeight="1">
      <c r="B91" s="31"/>
      <c r="C91" s="157" t="s">
        <v>83</v>
      </c>
      <c r="D91" s="157" t="s">
        <v>277</v>
      </c>
      <c r="E91" s="158" t="s">
        <v>670</v>
      </c>
      <c r="F91" s="159" t="s">
        <v>671</v>
      </c>
      <c r="G91" s="160" t="s">
        <v>265</v>
      </c>
      <c r="H91" s="161">
        <v>2</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303</v>
      </c>
    </row>
    <row r="92" spans="2:65" s="1" customFormat="1" ht="29.25">
      <c r="B92" s="31"/>
      <c r="D92" s="171" t="s">
        <v>432</v>
      </c>
      <c r="F92" s="172" t="s">
        <v>673</v>
      </c>
      <c r="I92" s="90"/>
      <c r="L92" s="31"/>
      <c r="M92" s="189"/>
      <c r="N92" s="168"/>
      <c r="O92" s="168"/>
      <c r="P92" s="168"/>
      <c r="Q92" s="168"/>
      <c r="R92" s="168"/>
      <c r="S92" s="168"/>
      <c r="T92" s="190"/>
      <c r="AT92" s="17" t="s">
        <v>432</v>
      </c>
      <c r="AU92" s="17" t="s">
        <v>257</v>
      </c>
    </row>
    <row r="93" spans="2:65" s="1" customFormat="1" ht="6.95" customHeight="1">
      <c r="B93" s="39"/>
      <c r="C93" s="40"/>
      <c r="D93" s="40"/>
      <c r="E93" s="40"/>
      <c r="F93" s="40"/>
      <c r="G93" s="40"/>
      <c r="H93" s="40"/>
      <c r="I93" s="107"/>
      <c r="J93" s="40"/>
      <c r="K93" s="40"/>
      <c r="L93" s="31"/>
    </row>
  </sheetData>
  <sheetProtection password="D0DA" sheet="1" objects="1" scenarios="1" selectLockedCells="1" autoFilter="0"/>
  <autoFilter ref="C82:K92"/>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94"/>
  <sheetViews>
    <sheetView showGridLines="0" topLeftCell="A65" workbookViewId="0">
      <selection activeCell="I92" sqref="I92"/>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104</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782</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ROUND(J88, 2)</f>
        <v>6581700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ROUND((SUM(BE88:BE293)),  2)</f>
        <v>6581700</v>
      </c>
      <c r="I33" s="99">
        <v>0.21</v>
      </c>
      <c r="J33" s="98">
        <f>ROUND(((SUM(BE88:BE293))*I33),  2)</f>
        <v>1382157</v>
      </c>
      <c r="L33" s="31"/>
    </row>
    <row r="34" spans="2:12" s="1" customFormat="1" ht="14.45" customHeight="1">
      <c r="B34" s="31"/>
      <c r="E34" s="26" t="s">
        <v>45</v>
      </c>
      <c r="F34" s="98">
        <f>ROUND((SUM(BF88:BF293)),  2)</f>
        <v>0</v>
      </c>
      <c r="I34" s="99">
        <v>0.15</v>
      </c>
      <c r="J34" s="98">
        <f>ROUND(((SUM(BF88:BF293))*I34),  2)</f>
        <v>0</v>
      </c>
      <c r="L34" s="31"/>
    </row>
    <row r="35" spans="2:12" s="1" customFormat="1" ht="14.45" hidden="1" customHeight="1">
      <c r="B35" s="31"/>
      <c r="E35" s="26" t="s">
        <v>46</v>
      </c>
      <c r="F35" s="98">
        <f>ROUND((SUM(BG88:BG293)),  2)</f>
        <v>0</v>
      </c>
      <c r="I35" s="99">
        <v>0.21</v>
      </c>
      <c r="J35" s="98">
        <f>0</f>
        <v>0</v>
      </c>
      <c r="L35" s="31"/>
    </row>
    <row r="36" spans="2:12" s="1" customFormat="1" ht="14.45" hidden="1" customHeight="1">
      <c r="B36" s="31"/>
      <c r="E36" s="26" t="s">
        <v>47</v>
      </c>
      <c r="F36" s="98">
        <f>ROUND((SUM(BH88:BH293)),  2)</f>
        <v>0</v>
      </c>
      <c r="I36" s="99">
        <v>0.15</v>
      </c>
      <c r="J36" s="98">
        <f>0</f>
        <v>0</v>
      </c>
      <c r="L36" s="31"/>
    </row>
    <row r="37" spans="2:12" s="1" customFormat="1" ht="14.45" hidden="1" customHeight="1">
      <c r="B37" s="31"/>
      <c r="E37" s="26" t="s">
        <v>48</v>
      </c>
      <c r="F37" s="98">
        <f>ROUND((SUM(BI88:BI293)),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7963857</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01-10-04 - Železniční svršek, km 13,149 - km 16,824</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J88</f>
        <v>6581700</v>
      </c>
      <c r="L59" s="31"/>
      <c r="AU59" s="17" t="s">
        <v>229</v>
      </c>
    </row>
    <row r="60" spans="2:47" s="8" customFormat="1" ht="24.95" customHeight="1">
      <c r="B60" s="113"/>
      <c r="D60" s="114" t="s">
        <v>416</v>
      </c>
      <c r="E60" s="115"/>
      <c r="F60" s="115"/>
      <c r="G60" s="115"/>
      <c r="H60" s="115"/>
      <c r="I60" s="116"/>
      <c r="J60" s="117">
        <f>J89</f>
        <v>6581700</v>
      </c>
      <c r="L60" s="113"/>
    </row>
    <row r="61" spans="2:47" s="9" customFormat="1" ht="19.899999999999999" customHeight="1">
      <c r="B61" s="118"/>
      <c r="D61" s="119" t="s">
        <v>417</v>
      </c>
      <c r="E61" s="120"/>
      <c r="F61" s="120"/>
      <c r="G61" s="120"/>
      <c r="H61" s="120"/>
      <c r="I61" s="121"/>
      <c r="J61" s="122">
        <f>J90</f>
        <v>6581700</v>
      </c>
      <c r="L61" s="118"/>
    </row>
    <row r="62" spans="2:47" s="9" customFormat="1" ht="14.85" customHeight="1">
      <c r="B62" s="118"/>
      <c r="D62" s="119" t="s">
        <v>418</v>
      </c>
      <c r="E62" s="120"/>
      <c r="F62" s="120"/>
      <c r="G62" s="120"/>
      <c r="H62" s="120"/>
      <c r="I62" s="121"/>
      <c r="J62" s="122">
        <f>J91</f>
        <v>6581700</v>
      </c>
      <c r="L62" s="118"/>
    </row>
    <row r="63" spans="2:47" s="9" customFormat="1" ht="14.85" customHeight="1">
      <c r="B63" s="118"/>
      <c r="D63" s="119" t="s">
        <v>419</v>
      </c>
      <c r="E63" s="120"/>
      <c r="F63" s="120"/>
      <c r="G63" s="120"/>
      <c r="H63" s="120"/>
      <c r="I63" s="121"/>
      <c r="J63" s="122">
        <f>J237</f>
        <v>0</v>
      </c>
      <c r="L63" s="118"/>
    </row>
    <row r="64" spans="2:47" s="9" customFormat="1" ht="19.899999999999999" customHeight="1">
      <c r="B64" s="118"/>
      <c r="D64" s="119" t="s">
        <v>420</v>
      </c>
      <c r="E64" s="120"/>
      <c r="F64" s="120"/>
      <c r="G64" s="120"/>
      <c r="H64" s="120"/>
      <c r="I64" s="121"/>
      <c r="J64" s="122">
        <f>J283</f>
        <v>0</v>
      </c>
      <c r="L64" s="118"/>
    </row>
    <row r="65" spans="2:12" s="9" customFormat="1" ht="14.85" customHeight="1">
      <c r="B65" s="118"/>
      <c r="D65" s="119" t="s">
        <v>421</v>
      </c>
      <c r="E65" s="120"/>
      <c r="F65" s="120"/>
      <c r="G65" s="120"/>
      <c r="H65" s="120"/>
      <c r="I65" s="121"/>
      <c r="J65" s="122">
        <f>J284</f>
        <v>0</v>
      </c>
      <c r="L65" s="118"/>
    </row>
    <row r="66" spans="2:12" s="9" customFormat="1" ht="14.85" customHeight="1">
      <c r="B66" s="118"/>
      <c r="D66" s="119" t="s">
        <v>783</v>
      </c>
      <c r="E66" s="120"/>
      <c r="F66" s="120"/>
      <c r="G66" s="120"/>
      <c r="H66" s="120"/>
      <c r="I66" s="121"/>
      <c r="J66" s="122">
        <f>J289</f>
        <v>0</v>
      </c>
      <c r="L66" s="118"/>
    </row>
    <row r="67" spans="2:12" s="9" customFormat="1" ht="19.899999999999999" customHeight="1">
      <c r="B67" s="118"/>
      <c r="D67" s="119" t="s">
        <v>422</v>
      </c>
      <c r="E67" s="120"/>
      <c r="F67" s="120"/>
      <c r="G67" s="120"/>
      <c r="H67" s="120"/>
      <c r="I67" s="121"/>
      <c r="J67" s="122">
        <f>J291</f>
        <v>0</v>
      </c>
      <c r="L67" s="118"/>
    </row>
    <row r="68" spans="2:12" s="9" customFormat="1" ht="14.85" customHeight="1">
      <c r="B68" s="118"/>
      <c r="D68" s="119" t="s">
        <v>423</v>
      </c>
      <c r="E68" s="120"/>
      <c r="F68" s="120"/>
      <c r="G68" s="120"/>
      <c r="H68" s="120"/>
      <c r="I68" s="121"/>
      <c r="J68" s="122">
        <f>J292</f>
        <v>0</v>
      </c>
      <c r="L68" s="118"/>
    </row>
    <row r="69" spans="2:12" s="1" customFormat="1" ht="21.75" customHeight="1">
      <c r="B69" s="31"/>
      <c r="I69" s="90"/>
      <c r="L69" s="31"/>
    </row>
    <row r="70" spans="2:12" s="1" customFormat="1" ht="6.95" customHeight="1">
      <c r="B70" s="39"/>
      <c r="C70" s="40"/>
      <c r="D70" s="40"/>
      <c r="E70" s="40"/>
      <c r="F70" s="40"/>
      <c r="G70" s="40"/>
      <c r="H70" s="40"/>
      <c r="I70" s="107"/>
      <c r="J70" s="40"/>
      <c r="K70" s="40"/>
      <c r="L70" s="31"/>
    </row>
    <row r="74" spans="2:12" s="1" customFormat="1" ht="6.95" customHeight="1">
      <c r="B74" s="41"/>
      <c r="C74" s="42"/>
      <c r="D74" s="42"/>
      <c r="E74" s="42"/>
      <c r="F74" s="42"/>
      <c r="G74" s="42"/>
      <c r="H74" s="42"/>
      <c r="I74" s="108"/>
      <c r="J74" s="42"/>
      <c r="K74" s="42"/>
      <c r="L74" s="31"/>
    </row>
    <row r="75" spans="2:12" s="1" customFormat="1" ht="24.95" customHeight="1">
      <c r="B75" s="31"/>
      <c r="C75" s="21" t="s">
        <v>233</v>
      </c>
      <c r="I75" s="90"/>
      <c r="L75" s="31"/>
    </row>
    <row r="76" spans="2:12" s="1" customFormat="1" ht="6.95" customHeight="1">
      <c r="B76" s="31"/>
      <c r="I76" s="90"/>
      <c r="L76" s="31"/>
    </row>
    <row r="77" spans="2:12" s="1" customFormat="1" ht="12" customHeight="1">
      <c r="B77" s="31"/>
      <c r="C77" s="26" t="s">
        <v>16</v>
      </c>
      <c r="I77" s="90"/>
      <c r="L77" s="31"/>
    </row>
    <row r="78" spans="2:12" s="1" customFormat="1" ht="16.5" customHeight="1">
      <c r="B78" s="31"/>
      <c r="E78" s="324" t="str">
        <f>E7</f>
        <v>Oprava traťového úseku Železný Brod - Tanvald</v>
      </c>
      <c r="F78" s="301"/>
      <c r="G78" s="301"/>
      <c r="H78" s="301"/>
      <c r="I78" s="90"/>
      <c r="L78" s="31"/>
    </row>
    <row r="79" spans="2:12" s="1" customFormat="1" ht="12" customHeight="1">
      <c r="B79" s="31"/>
      <c r="C79" s="26" t="s">
        <v>223</v>
      </c>
      <c r="I79" s="90"/>
      <c r="L79" s="31"/>
    </row>
    <row r="80" spans="2:12" s="1" customFormat="1" ht="16.5" customHeight="1">
      <c r="B80" s="31"/>
      <c r="E80" s="304" t="str">
        <f>E9</f>
        <v>SO 01-10-04 - Železniční svršek, km 13,149 - km 16,824</v>
      </c>
      <c r="F80" s="303"/>
      <c r="G80" s="303"/>
      <c r="H80" s="303"/>
      <c r="I80" s="90"/>
      <c r="L80" s="31"/>
    </row>
    <row r="81" spans="2:65" s="1" customFormat="1" ht="6.95" customHeight="1">
      <c r="B81" s="31"/>
      <c r="I81" s="90"/>
      <c r="L81" s="31"/>
    </row>
    <row r="82" spans="2:65" s="1" customFormat="1" ht="12" customHeight="1">
      <c r="B82" s="31"/>
      <c r="C82" s="26" t="s">
        <v>21</v>
      </c>
      <c r="F82" s="17" t="str">
        <f>F12</f>
        <v xml:space="preserve"> </v>
      </c>
      <c r="I82" s="91" t="s">
        <v>23</v>
      </c>
      <c r="J82" s="46" t="str">
        <f>IF(J12="","",J12)</f>
        <v>11. 2. 2019</v>
      </c>
      <c r="L82" s="31"/>
    </row>
    <row r="83" spans="2:65" s="1" customFormat="1" ht="6.95" customHeight="1">
      <c r="B83" s="31"/>
      <c r="I83" s="90"/>
      <c r="L83" s="31"/>
    </row>
    <row r="84" spans="2:65" s="1" customFormat="1" ht="13.7" customHeight="1">
      <c r="B84" s="31"/>
      <c r="C84" s="26" t="s">
        <v>25</v>
      </c>
      <c r="F84" s="17" t="str">
        <f>E15</f>
        <v>Správa Železniční dopravní cesty, státní organizace</v>
      </c>
      <c r="I84" s="91" t="s">
        <v>32</v>
      </c>
      <c r="J84" s="29" t="str">
        <f>E21</f>
        <v>Prodin a.s.</v>
      </c>
      <c r="L84" s="31"/>
    </row>
    <row r="85" spans="2:65" s="1" customFormat="1" ht="13.7" customHeight="1">
      <c r="B85" s="31"/>
      <c r="C85" s="26" t="s">
        <v>30</v>
      </c>
      <c r="F85" s="17">
        <f>IF(E18="","",E18)</f>
        <v>0</v>
      </c>
      <c r="I85" s="91" t="s">
        <v>37</v>
      </c>
      <c r="J85" s="29" t="str">
        <f>E24</f>
        <v>Prodin a.s.</v>
      </c>
      <c r="L85" s="31"/>
    </row>
    <row r="86" spans="2:65" s="1" customFormat="1" ht="10.35" customHeight="1">
      <c r="B86" s="31"/>
      <c r="I86" s="90"/>
      <c r="L86" s="31"/>
    </row>
    <row r="87" spans="2:65" s="10" customFormat="1" ht="29.25" customHeight="1">
      <c r="B87" s="123"/>
      <c r="C87" s="124" t="s">
        <v>234</v>
      </c>
      <c r="D87" s="125" t="s">
        <v>58</v>
      </c>
      <c r="E87" s="125" t="s">
        <v>54</v>
      </c>
      <c r="F87" s="125" t="s">
        <v>55</v>
      </c>
      <c r="G87" s="125" t="s">
        <v>235</v>
      </c>
      <c r="H87" s="125" t="s">
        <v>236</v>
      </c>
      <c r="I87" s="126" t="s">
        <v>237</v>
      </c>
      <c r="J87" s="125" t="s">
        <v>228</v>
      </c>
      <c r="K87" s="127" t="s">
        <v>238</v>
      </c>
      <c r="L87" s="123"/>
      <c r="M87" s="52" t="s">
        <v>19</v>
      </c>
      <c r="N87" s="53" t="s">
        <v>43</v>
      </c>
      <c r="O87" s="53" t="s">
        <v>239</v>
      </c>
      <c r="P87" s="53" t="s">
        <v>240</v>
      </c>
      <c r="Q87" s="53" t="s">
        <v>241</v>
      </c>
      <c r="R87" s="53" t="s">
        <v>242</v>
      </c>
      <c r="S87" s="53" t="s">
        <v>243</v>
      </c>
      <c r="T87" s="54" t="s">
        <v>244</v>
      </c>
    </row>
    <row r="88" spans="2:65" s="1" customFormat="1" ht="22.9" customHeight="1">
      <c r="B88" s="31"/>
      <c r="C88" s="57" t="s">
        <v>245</v>
      </c>
      <c r="I88" s="90"/>
      <c r="J88" s="128">
        <f>BK88</f>
        <v>6581700</v>
      </c>
      <c r="L88" s="31"/>
      <c r="M88" s="55"/>
      <c r="N88" s="47"/>
      <c r="O88" s="47"/>
      <c r="P88" s="129">
        <f>P89</f>
        <v>0</v>
      </c>
      <c r="Q88" s="47"/>
      <c r="R88" s="129">
        <f>R89</f>
        <v>10001.510830000007</v>
      </c>
      <c r="S88" s="47"/>
      <c r="T88" s="130">
        <f>T89</f>
        <v>0</v>
      </c>
      <c r="AT88" s="17" t="s">
        <v>72</v>
      </c>
      <c r="AU88" s="17" t="s">
        <v>229</v>
      </c>
      <c r="BK88" s="131">
        <f>BK89</f>
        <v>6581700</v>
      </c>
    </row>
    <row r="89" spans="2:65" s="11" customFormat="1" ht="25.9" customHeight="1">
      <c r="B89" s="145"/>
      <c r="D89" s="146" t="s">
        <v>72</v>
      </c>
      <c r="E89" s="147" t="s">
        <v>424</v>
      </c>
      <c r="F89" s="147" t="s">
        <v>425</v>
      </c>
      <c r="I89" s="148"/>
      <c r="J89" s="149">
        <f>BK89</f>
        <v>6581700</v>
      </c>
      <c r="L89" s="145"/>
      <c r="M89" s="150"/>
      <c r="P89" s="151">
        <f>P90+P283+P291</f>
        <v>0</v>
      </c>
      <c r="R89" s="151">
        <f>R90+R283+R291</f>
        <v>10001.510830000007</v>
      </c>
      <c r="T89" s="152">
        <f>T90+T283+T291</f>
        <v>0</v>
      </c>
      <c r="AR89" s="146" t="s">
        <v>81</v>
      </c>
      <c r="AT89" s="153" t="s">
        <v>72</v>
      </c>
      <c r="AU89" s="153" t="s">
        <v>73</v>
      </c>
      <c r="AY89" s="146" t="s">
        <v>251</v>
      </c>
      <c r="BK89" s="154">
        <f>BK90+BK283+BK291</f>
        <v>6581700</v>
      </c>
    </row>
    <row r="90" spans="2:65" s="11" customFormat="1" ht="22.9" customHeight="1">
      <c r="B90" s="145"/>
      <c r="D90" s="146" t="s">
        <v>72</v>
      </c>
      <c r="E90" s="155" t="s">
        <v>426</v>
      </c>
      <c r="F90" s="155" t="s">
        <v>427</v>
      </c>
      <c r="I90" s="148"/>
      <c r="J90" s="156">
        <f>BK90</f>
        <v>6581700</v>
      </c>
      <c r="L90" s="145"/>
      <c r="M90" s="150"/>
      <c r="P90" s="151">
        <f>P91+P237</f>
        <v>0</v>
      </c>
      <c r="R90" s="151">
        <f>R91+R237</f>
        <v>9663.9334300000064</v>
      </c>
      <c r="T90" s="152">
        <f>T91+T237</f>
        <v>0</v>
      </c>
      <c r="AR90" s="146" t="s">
        <v>81</v>
      </c>
      <c r="AT90" s="153" t="s">
        <v>72</v>
      </c>
      <c r="AU90" s="153" t="s">
        <v>81</v>
      </c>
      <c r="AY90" s="146" t="s">
        <v>251</v>
      </c>
      <c r="BK90" s="154">
        <f>BK91+BK237</f>
        <v>6581700</v>
      </c>
    </row>
    <row r="91" spans="2:65" s="11" customFormat="1" ht="20.85" customHeight="1">
      <c r="B91" s="145"/>
      <c r="D91" s="146" t="s">
        <v>72</v>
      </c>
      <c r="E91" s="155" t="s">
        <v>267</v>
      </c>
      <c r="F91" s="155" t="s">
        <v>428</v>
      </c>
      <c r="I91" s="148"/>
      <c r="J91" s="156">
        <f>BK91</f>
        <v>6581700</v>
      </c>
      <c r="L91" s="145"/>
      <c r="M91" s="150"/>
      <c r="P91" s="151">
        <f>SUM(P92:P236)</f>
        <v>0</v>
      </c>
      <c r="R91" s="151">
        <f>SUM(R92:R236)</f>
        <v>9663.9334300000064</v>
      </c>
      <c r="T91" s="152">
        <f>SUM(T92:T236)</f>
        <v>0</v>
      </c>
      <c r="AR91" s="146" t="s">
        <v>81</v>
      </c>
      <c r="AT91" s="153" t="s">
        <v>72</v>
      </c>
      <c r="AU91" s="153" t="s">
        <v>83</v>
      </c>
      <c r="AY91" s="146" t="s">
        <v>251</v>
      </c>
      <c r="BK91" s="154">
        <f>SUM(BK92:BK236)</f>
        <v>6581700</v>
      </c>
    </row>
    <row r="92" spans="2:65" s="1" customFormat="1" ht="22.5" customHeight="1">
      <c r="B92" s="31"/>
      <c r="C92" s="157" t="s">
        <v>81</v>
      </c>
      <c r="D92" s="157" t="s">
        <v>277</v>
      </c>
      <c r="E92" s="158" t="s">
        <v>429</v>
      </c>
      <c r="F92" s="159" t="s">
        <v>430</v>
      </c>
      <c r="G92" s="160" t="s">
        <v>431</v>
      </c>
      <c r="H92" s="161">
        <v>2666.4</v>
      </c>
      <c r="I92" s="162"/>
      <c r="J92" s="163">
        <f>ROUND(I92*H92,2)</f>
        <v>0</v>
      </c>
      <c r="K92" s="159" t="s">
        <v>270</v>
      </c>
      <c r="L92" s="31"/>
      <c r="M92" s="164" t="s">
        <v>19</v>
      </c>
      <c r="N92" s="165" t="s">
        <v>44</v>
      </c>
      <c r="P92" s="142">
        <f>O92*H92</f>
        <v>0</v>
      </c>
      <c r="Q92" s="142">
        <v>0</v>
      </c>
      <c r="R92" s="142">
        <f>Q92*H92</f>
        <v>0</v>
      </c>
      <c r="S92" s="142">
        <v>0</v>
      </c>
      <c r="T92" s="143">
        <f>S92*H92</f>
        <v>0</v>
      </c>
      <c r="AR92" s="17" t="s">
        <v>252</v>
      </c>
      <c r="AT92" s="17" t="s">
        <v>277</v>
      </c>
      <c r="AU92" s="17" t="s">
        <v>257</v>
      </c>
      <c r="AY92" s="17" t="s">
        <v>251</v>
      </c>
      <c r="BE92" s="144">
        <f>IF(N92="základní",J92,0)</f>
        <v>0</v>
      </c>
      <c r="BF92" s="144">
        <f>IF(N92="snížená",J92,0)</f>
        <v>0</v>
      </c>
      <c r="BG92" s="144">
        <f>IF(N92="zákl. přenesená",J92,0)</f>
        <v>0</v>
      </c>
      <c r="BH92" s="144">
        <f>IF(N92="sníž. přenesená",J92,0)</f>
        <v>0</v>
      </c>
      <c r="BI92" s="144">
        <f>IF(N92="nulová",J92,0)</f>
        <v>0</v>
      </c>
      <c r="BJ92" s="17" t="s">
        <v>81</v>
      </c>
      <c r="BK92" s="144">
        <f>ROUND(I92*H92,2)</f>
        <v>0</v>
      </c>
      <c r="BL92" s="17" t="s">
        <v>252</v>
      </c>
      <c r="BM92" s="17" t="s">
        <v>83</v>
      </c>
    </row>
    <row r="93" spans="2:65" s="1" customFormat="1" ht="29.25">
      <c r="B93" s="31"/>
      <c r="D93" s="171" t="s">
        <v>432</v>
      </c>
      <c r="F93" s="172" t="s">
        <v>433</v>
      </c>
      <c r="I93" s="90"/>
      <c r="L93" s="31"/>
      <c r="M93" s="173"/>
      <c r="T93" s="49"/>
      <c r="AT93" s="17" t="s">
        <v>432</v>
      </c>
      <c r="AU93" s="17" t="s">
        <v>257</v>
      </c>
    </row>
    <row r="94" spans="2:65" s="1" customFormat="1" ht="56.25" customHeight="1">
      <c r="B94" s="31"/>
      <c r="C94" s="157" t="s">
        <v>83</v>
      </c>
      <c r="D94" s="157" t="s">
        <v>277</v>
      </c>
      <c r="E94" s="158" t="s">
        <v>434</v>
      </c>
      <c r="F94" s="159" t="s">
        <v>435</v>
      </c>
      <c r="G94" s="160" t="s">
        <v>436</v>
      </c>
      <c r="H94" s="161">
        <v>154</v>
      </c>
      <c r="I94" s="162"/>
      <c r="J94" s="163">
        <f>ROUND(I94*H94,2)</f>
        <v>0</v>
      </c>
      <c r="K94" s="159" t="s">
        <v>270</v>
      </c>
      <c r="L94" s="31"/>
      <c r="M94" s="164" t="s">
        <v>19</v>
      </c>
      <c r="N94" s="165" t="s">
        <v>44</v>
      </c>
      <c r="P94" s="142">
        <f>O94*H94</f>
        <v>0</v>
      </c>
      <c r="Q94" s="142">
        <v>0</v>
      </c>
      <c r="R94" s="142">
        <f>Q94*H94</f>
        <v>0</v>
      </c>
      <c r="S94" s="142">
        <v>0</v>
      </c>
      <c r="T94" s="143">
        <f>S94*H94</f>
        <v>0</v>
      </c>
      <c r="AR94" s="17" t="s">
        <v>252</v>
      </c>
      <c r="AT94" s="17" t="s">
        <v>277</v>
      </c>
      <c r="AU94" s="17" t="s">
        <v>257</v>
      </c>
      <c r="AY94" s="17" t="s">
        <v>251</v>
      </c>
      <c r="BE94" s="144">
        <f>IF(N94="základní",J94,0)</f>
        <v>0</v>
      </c>
      <c r="BF94" s="144">
        <f>IF(N94="snížená",J94,0)</f>
        <v>0</v>
      </c>
      <c r="BG94" s="144">
        <f>IF(N94="zákl. přenesená",J94,0)</f>
        <v>0</v>
      </c>
      <c r="BH94" s="144">
        <f>IF(N94="sníž. přenesená",J94,0)</f>
        <v>0</v>
      </c>
      <c r="BI94" s="144">
        <f>IF(N94="nulová",J94,0)</f>
        <v>0</v>
      </c>
      <c r="BJ94" s="17" t="s">
        <v>81</v>
      </c>
      <c r="BK94" s="144">
        <f>ROUND(I94*H94,2)</f>
        <v>0</v>
      </c>
      <c r="BL94" s="17" t="s">
        <v>252</v>
      </c>
      <c r="BM94" s="17" t="s">
        <v>252</v>
      </c>
    </row>
    <row r="95" spans="2:65" s="1" customFormat="1" ht="48.75">
      <c r="B95" s="31"/>
      <c r="D95" s="171" t="s">
        <v>432</v>
      </c>
      <c r="F95" s="172" t="s">
        <v>437</v>
      </c>
      <c r="I95" s="90"/>
      <c r="L95" s="31"/>
      <c r="M95" s="173"/>
      <c r="T95" s="49"/>
      <c r="AT95" s="17" t="s">
        <v>432</v>
      </c>
      <c r="AU95" s="17" t="s">
        <v>257</v>
      </c>
    </row>
    <row r="96" spans="2:65" s="1" customFormat="1" ht="22.5" customHeight="1">
      <c r="B96" s="31"/>
      <c r="C96" s="157" t="s">
        <v>257</v>
      </c>
      <c r="D96" s="157" t="s">
        <v>277</v>
      </c>
      <c r="E96" s="158" t="s">
        <v>438</v>
      </c>
      <c r="F96" s="159" t="s">
        <v>439</v>
      </c>
      <c r="G96" s="160" t="s">
        <v>249</v>
      </c>
      <c r="H96" s="161">
        <v>174</v>
      </c>
      <c r="I96" s="162"/>
      <c r="J96" s="163">
        <f>ROUND(I96*H96,2)</f>
        <v>0</v>
      </c>
      <c r="K96" s="159" t="s">
        <v>270</v>
      </c>
      <c r="L96" s="31"/>
      <c r="M96" s="164" t="s">
        <v>19</v>
      </c>
      <c r="N96" s="165" t="s">
        <v>44</v>
      </c>
      <c r="P96" s="142">
        <f>O96*H96</f>
        <v>0</v>
      </c>
      <c r="Q96" s="142">
        <v>0</v>
      </c>
      <c r="R96" s="142">
        <f>Q96*H96</f>
        <v>0</v>
      </c>
      <c r="S96" s="142">
        <v>0</v>
      </c>
      <c r="T96" s="143">
        <f>S96*H96</f>
        <v>0</v>
      </c>
      <c r="AR96" s="17" t="s">
        <v>252</v>
      </c>
      <c r="AT96" s="17" t="s">
        <v>277</v>
      </c>
      <c r="AU96" s="17" t="s">
        <v>257</v>
      </c>
      <c r="AY96" s="17" t="s">
        <v>251</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252</v>
      </c>
      <c r="BM96" s="17" t="s">
        <v>276</v>
      </c>
    </row>
    <row r="97" spans="2:65" s="1" customFormat="1" ht="19.5">
      <c r="B97" s="31"/>
      <c r="D97" s="171" t="s">
        <v>432</v>
      </c>
      <c r="F97" s="172" t="s">
        <v>440</v>
      </c>
      <c r="I97" s="90"/>
      <c r="L97" s="31"/>
      <c r="M97" s="173"/>
      <c r="T97" s="49"/>
      <c r="AT97" s="17" t="s">
        <v>432</v>
      </c>
      <c r="AU97" s="17" t="s">
        <v>257</v>
      </c>
    </row>
    <row r="98" spans="2:65" s="1" customFormat="1" ht="67.5" customHeight="1">
      <c r="B98" s="31"/>
      <c r="C98" s="157" t="s">
        <v>252</v>
      </c>
      <c r="D98" s="157" t="s">
        <v>277</v>
      </c>
      <c r="E98" s="158" t="s">
        <v>441</v>
      </c>
      <c r="F98" s="159" t="s">
        <v>442</v>
      </c>
      <c r="G98" s="160" t="s">
        <v>443</v>
      </c>
      <c r="H98" s="161">
        <v>3.2930000000000001</v>
      </c>
      <c r="I98" s="162"/>
      <c r="J98" s="163">
        <f>ROUND(I98*H98,2)</f>
        <v>0</v>
      </c>
      <c r="K98" s="159" t="s">
        <v>270</v>
      </c>
      <c r="L98" s="31"/>
      <c r="M98" s="164" t="s">
        <v>19</v>
      </c>
      <c r="N98" s="165" t="s">
        <v>44</v>
      </c>
      <c r="P98" s="142">
        <f>O98*H98</f>
        <v>0</v>
      </c>
      <c r="Q98" s="142">
        <v>0</v>
      </c>
      <c r="R98" s="142">
        <f>Q98*H98</f>
        <v>0</v>
      </c>
      <c r="S98" s="142">
        <v>0</v>
      </c>
      <c r="T98" s="143">
        <f>S98*H98</f>
        <v>0</v>
      </c>
      <c r="AR98" s="17" t="s">
        <v>252</v>
      </c>
      <c r="AT98" s="17" t="s">
        <v>277</v>
      </c>
      <c r="AU98" s="17" t="s">
        <v>257</v>
      </c>
      <c r="AY98" s="17" t="s">
        <v>251</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252</v>
      </c>
      <c r="BM98" s="17" t="s">
        <v>250</v>
      </c>
    </row>
    <row r="99" spans="2:65" s="1" customFormat="1" ht="68.25">
      <c r="B99" s="31"/>
      <c r="D99" s="171" t="s">
        <v>432</v>
      </c>
      <c r="F99" s="172" t="s">
        <v>444</v>
      </c>
      <c r="I99" s="90"/>
      <c r="L99" s="31"/>
      <c r="M99" s="173"/>
      <c r="T99" s="49"/>
      <c r="AT99" s="17" t="s">
        <v>432</v>
      </c>
      <c r="AU99" s="17" t="s">
        <v>257</v>
      </c>
    </row>
    <row r="100" spans="2:65" s="1" customFormat="1" ht="33.75" customHeight="1">
      <c r="B100" s="31"/>
      <c r="C100" s="157" t="s">
        <v>267</v>
      </c>
      <c r="D100" s="157" t="s">
        <v>277</v>
      </c>
      <c r="E100" s="158" t="s">
        <v>445</v>
      </c>
      <c r="F100" s="159" t="s">
        <v>446</v>
      </c>
      <c r="G100" s="160" t="s">
        <v>436</v>
      </c>
      <c r="H100" s="161">
        <v>4513.3599999999997</v>
      </c>
      <c r="I100" s="162"/>
      <c r="J100" s="163">
        <f>ROUND(I100*H100,2)</f>
        <v>0</v>
      </c>
      <c r="K100" s="159" t="s">
        <v>270</v>
      </c>
      <c r="L100" s="31"/>
      <c r="M100" s="164" t="s">
        <v>19</v>
      </c>
      <c r="N100" s="165" t="s">
        <v>44</v>
      </c>
      <c r="P100" s="142">
        <f>O100*H100</f>
        <v>0</v>
      </c>
      <c r="Q100" s="142">
        <v>0</v>
      </c>
      <c r="R100" s="142">
        <f>Q100*H100</f>
        <v>0</v>
      </c>
      <c r="S100" s="142">
        <v>0</v>
      </c>
      <c r="T100" s="143">
        <f>S100*H100</f>
        <v>0</v>
      </c>
      <c r="AR100" s="17" t="s">
        <v>252</v>
      </c>
      <c r="AT100" s="17" t="s">
        <v>277</v>
      </c>
      <c r="AU100" s="17" t="s">
        <v>257</v>
      </c>
      <c r="AY100" s="17" t="s">
        <v>251</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252</v>
      </c>
      <c r="BM100" s="17" t="s">
        <v>295</v>
      </c>
    </row>
    <row r="101" spans="2:65" s="1" customFormat="1" ht="39">
      <c r="B101" s="31"/>
      <c r="D101" s="171" t="s">
        <v>432</v>
      </c>
      <c r="F101" s="172" t="s">
        <v>447</v>
      </c>
      <c r="I101" s="90"/>
      <c r="L101" s="31"/>
      <c r="M101" s="173"/>
      <c r="T101" s="49"/>
      <c r="AT101" s="17" t="s">
        <v>432</v>
      </c>
      <c r="AU101" s="17" t="s">
        <v>257</v>
      </c>
    </row>
    <row r="102" spans="2:65" s="1" customFormat="1" ht="16.5" customHeight="1">
      <c r="B102" s="31"/>
      <c r="C102" s="132" t="s">
        <v>276</v>
      </c>
      <c r="D102" s="132" t="s">
        <v>246</v>
      </c>
      <c r="E102" s="133" t="s">
        <v>448</v>
      </c>
      <c r="F102" s="134" t="s">
        <v>449</v>
      </c>
      <c r="G102" s="135" t="s">
        <v>450</v>
      </c>
      <c r="H102" s="136">
        <v>9184.0110000000004</v>
      </c>
      <c r="I102" s="137"/>
      <c r="J102" s="138">
        <f>ROUND(I102*H102,2)</f>
        <v>0</v>
      </c>
      <c r="K102" s="134" t="s">
        <v>270</v>
      </c>
      <c r="L102" s="139"/>
      <c r="M102" s="140" t="s">
        <v>19</v>
      </c>
      <c r="N102" s="141" t="s">
        <v>44</v>
      </c>
      <c r="P102" s="142">
        <f>O102*H102</f>
        <v>0</v>
      </c>
      <c r="Q102" s="142">
        <v>1</v>
      </c>
      <c r="R102" s="142">
        <f>Q102*H102</f>
        <v>9184.0110000000004</v>
      </c>
      <c r="S102" s="142">
        <v>0</v>
      </c>
      <c r="T102" s="143">
        <f>S102*H102</f>
        <v>0</v>
      </c>
      <c r="AR102" s="17" t="s">
        <v>250</v>
      </c>
      <c r="AT102" s="17" t="s">
        <v>246</v>
      </c>
      <c r="AU102" s="17" t="s">
        <v>257</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303</v>
      </c>
    </row>
    <row r="103" spans="2:65" s="1" customFormat="1" ht="22.5" customHeight="1">
      <c r="B103" s="31"/>
      <c r="C103" s="157" t="s">
        <v>282</v>
      </c>
      <c r="D103" s="157" t="s">
        <v>277</v>
      </c>
      <c r="E103" s="158" t="s">
        <v>451</v>
      </c>
      <c r="F103" s="159" t="s">
        <v>452</v>
      </c>
      <c r="G103" s="160" t="s">
        <v>443</v>
      </c>
      <c r="H103" s="161">
        <v>3.2930000000000001</v>
      </c>
      <c r="I103" s="162"/>
      <c r="J103" s="163">
        <f>ROUND(I103*H103,2)</f>
        <v>0</v>
      </c>
      <c r="K103" s="159" t="s">
        <v>270</v>
      </c>
      <c r="L103" s="31"/>
      <c r="M103" s="164" t="s">
        <v>19</v>
      </c>
      <c r="N103" s="165" t="s">
        <v>44</v>
      </c>
      <c r="P103" s="142">
        <f>O103*H103</f>
        <v>0</v>
      </c>
      <c r="Q103" s="142">
        <v>0</v>
      </c>
      <c r="R103" s="142">
        <f>Q103*H103</f>
        <v>0</v>
      </c>
      <c r="S103" s="142">
        <v>0</v>
      </c>
      <c r="T103" s="143">
        <f>S103*H103</f>
        <v>0</v>
      </c>
      <c r="AR103" s="17" t="s">
        <v>252</v>
      </c>
      <c r="AT103" s="17" t="s">
        <v>277</v>
      </c>
      <c r="AU103" s="17" t="s">
        <v>257</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311</v>
      </c>
    </row>
    <row r="104" spans="2:65" s="1" customFormat="1" ht="29.25">
      <c r="B104" s="31"/>
      <c r="D104" s="171" t="s">
        <v>432</v>
      </c>
      <c r="F104" s="172" t="s">
        <v>453</v>
      </c>
      <c r="I104" s="90"/>
      <c r="L104" s="31"/>
      <c r="M104" s="173"/>
      <c r="T104" s="49"/>
      <c r="AT104" s="17" t="s">
        <v>432</v>
      </c>
      <c r="AU104" s="17" t="s">
        <v>257</v>
      </c>
    </row>
    <row r="105" spans="2:65" s="1" customFormat="1" ht="19.5">
      <c r="B105" s="31"/>
      <c r="D105" s="171" t="s">
        <v>454</v>
      </c>
      <c r="F105" s="172" t="s">
        <v>455</v>
      </c>
      <c r="I105" s="90"/>
      <c r="L105" s="31"/>
      <c r="M105" s="173"/>
      <c r="T105" s="49"/>
      <c r="AT105" s="17" t="s">
        <v>454</v>
      </c>
      <c r="AU105" s="17" t="s">
        <v>257</v>
      </c>
    </row>
    <row r="106" spans="2:65" s="1" customFormat="1" ht="22.5" customHeight="1">
      <c r="B106" s="31"/>
      <c r="C106" s="157" t="s">
        <v>250</v>
      </c>
      <c r="D106" s="157" t="s">
        <v>277</v>
      </c>
      <c r="E106" s="158" t="s">
        <v>456</v>
      </c>
      <c r="F106" s="159" t="s">
        <v>457</v>
      </c>
      <c r="G106" s="160" t="s">
        <v>265</v>
      </c>
      <c r="H106" s="161">
        <v>72</v>
      </c>
      <c r="I106" s="162"/>
      <c r="J106" s="163">
        <f>ROUND(I106*H106,2)</f>
        <v>0</v>
      </c>
      <c r="K106" s="159" t="s">
        <v>270</v>
      </c>
      <c r="L106" s="31"/>
      <c r="M106" s="164" t="s">
        <v>19</v>
      </c>
      <c r="N106" s="165" t="s">
        <v>44</v>
      </c>
      <c r="P106" s="142">
        <f>O106*H106</f>
        <v>0</v>
      </c>
      <c r="Q106" s="142">
        <v>0</v>
      </c>
      <c r="R106" s="142">
        <f>Q106*H106</f>
        <v>0</v>
      </c>
      <c r="S106" s="142">
        <v>0</v>
      </c>
      <c r="T106" s="143">
        <f>S106*H106</f>
        <v>0</v>
      </c>
      <c r="AR106" s="17" t="s">
        <v>252</v>
      </c>
      <c r="AT106" s="17" t="s">
        <v>277</v>
      </c>
      <c r="AU106" s="17" t="s">
        <v>257</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318</v>
      </c>
    </row>
    <row r="107" spans="2:65" s="1" customFormat="1" ht="19.5">
      <c r="B107" s="31"/>
      <c r="D107" s="171" t="s">
        <v>432</v>
      </c>
      <c r="F107" s="172" t="s">
        <v>458</v>
      </c>
      <c r="I107" s="90"/>
      <c r="L107" s="31"/>
      <c r="M107" s="173"/>
      <c r="T107" s="49"/>
      <c r="AT107" s="17" t="s">
        <v>432</v>
      </c>
      <c r="AU107" s="17" t="s">
        <v>257</v>
      </c>
    </row>
    <row r="108" spans="2:65" s="1" customFormat="1" ht="33.75" customHeight="1">
      <c r="B108" s="31"/>
      <c r="C108" s="157" t="s">
        <v>291</v>
      </c>
      <c r="D108" s="157" t="s">
        <v>277</v>
      </c>
      <c r="E108" s="158" t="s">
        <v>459</v>
      </c>
      <c r="F108" s="159" t="s">
        <v>460</v>
      </c>
      <c r="G108" s="160" t="s">
        <v>265</v>
      </c>
      <c r="H108" s="161">
        <v>104</v>
      </c>
      <c r="I108" s="162"/>
      <c r="J108" s="163">
        <f>ROUND(I108*H108,2)</f>
        <v>0</v>
      </c>
      <c r="K108" s="159" t="s">
        <v>270</v>
      </c>
      <c r="L108" s="31"/>
      <c r="M108" s="164" t="s">
        <v>19</v>
      </c>
      <c r="N108" s="165" t="s">
        <v>44</v>
      </c>
      <c r="P108" s="142">
        <f>O108*H108</f>
        <v>0</v>
      </c>
      <c r="Q108" s="142">
        <v>0</v>
      </c>
      <c r="R108" s="142">
        <f>Q108*H108</f>
        <v>0</v>
      </c>
      <c r="S108" s="142">
        <v>0</v>
      </c>
      <c r="T108" s="143">
        <f>S108*H108</f>
        <v>0</v>
      </c>
      <c r="AR108" s="17" t="s">
        <v>252</v>
      </c>
      <c r="AT108" s="17" t="s">
        <v>277</v>
      </c>
      <c r="AU108" s="17" t="s">
        <v>257</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326</v>
      </c>
    </row>
    <row r="109" spans="2:65" s="1" customFormat="1" ht="39">
      <c r="B109" s="31"/>
      <c r="D109" s="171" t="s">
        <v>432</v>
      </c>
      <c r="F109" s="172" t="s">
        <v>461</v>
      </c>
      <c r="I109" s="90"/>
      <c r="L109" s="31"/>
      <c r="M109" s="173"/>
      <c r="T109" s="49"/>
      <c r="AT109" s="17" t="s">
        <v>432</v>
      </c>
      <c r="AU109" s="17" t="s">
        <v>257</v>
      </c>
    </row>
    <row r="110" spans="2:65" s="1" customFormat="1" ht="33.75" customHeight="1">
      <c r="B110" s="31"/>
      <c r="C110" s="157" t="s">
        <v>295</v>
      </c>
      <c r="D110" s="157" t="s">
        <v>277</v>
      </c>
      <c r="E110" s="158" t="s">
        <v>462</v>
      </c>
      <c r="F110" s="159" t="s">
        <v>463</v>
      </c>
      <c r="G110" s="160" t="s">
        <v>443</v>
      </c>
      <c r="H110" s="161">
        <v>9.7000000000000003E-2</v>
      </c>
      <c r="I110" s="162"/>
      <c r="J110" s="163">
        <f>ROUND(I110*H110,2)</f>
        <v>0</v>
      </c>
      <c r="K110" s="159" t="s">
        <v>270</v>
      </c>
      <c r="L110" s="31"/>
      <c r="M110" s="164" t="s">
        <v>19</v>
      </c>
      <c r="N110" s="165" t="s">
        <v>44</v>
      </c>
      <c r="P110" s="142">
        <f>O110*H110</f>
        <v>0</v>
      </c>
      <c r="Q110" s="142">
        <v>0</v>
      </c>
      <c r="R110" s="142">
        <f>Q110*H110</f>
        <v>0</v>
      </c>
      <c r="S110" s="142">
        <v>0</v>
      </c>
      <c r="T110" s="143">
        <f>S110*H110</f>
        <v>0</v>
      </c>
      <c r="AR110" s="17" t="s">
        <v>252</v>
      </c>
      <c r="AT110" s="17" t="s">
        <v>277</v>
      </c>
      <c r="AU110" s="17" t="s">
        <v>257</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334</v>
      </c>
    </row>
    <row r="111" spans="2:65" s="1" customFormat="1" ht="29.25">
      <c r="B111" s="31"/>
      <c r="D111" s="171" t="s">
        <v>432</v>
      </c>
      <c r="F111" s="172" t="s">
        <v>464</v>
      </c>
      <c r="I111" s="90"/>
      <c r="L111" s="31"/>
      <c r="M111" s="173"/>
      <c r="T111" s="49"/>
      <c r="AT111" s="17" t="s">
        <v>432</v>
      </c>
      <c r="AU111" s="17" t="s">
        <v>257</v>
      </c>
    </row>
    <row r="112" spans="2:65" s="1" customFormat="1" ht="16.5" customHeight="1">
      <c r="B112" s="31"/>
      <c r="C112" s="132" t="s">
        <v>299</v>
      </c>
      <c r="D112" s="174" t="s">
        <v>246</v>
      </c>
      <c r="E112" s="133" t="s">
        <v>784</v>
      </c>
      <c r="F112" s="134" t="s">
        <v>785</v>
      </c>
      <c r="G112" s="135" t="s">
        <v>249</v>
      </c>
      <c r="H112" s="136">
        <v>100</v>
      </c>
      <c r="I112" s="284">
        <v>0</v>
      </c>
      <c r="J112" s="138">
        <f>ROUND(I112*H112,2)</f>
        <v>0</v>
      </c>
      <c r="K112" s="134" t="s">
        <v>270</v>
      </c>
      <c r="L112" s="139"/>
      <c r="M112" s="140" t="s">
        <v>19</v>
      </c>
      <c r="N112" s="141" t="s">
        <v>44</v>
      </c>
      <c r="P112" s="142">
        <f>O112*H112</f>
        <v>0</v>
      </c>
      <c r="Q112" s="142">
        <v>4.9390000000000003E-2</v>
      </c>
      <c r="R112" s="142">
        <f>Q112*H112</f>
        <v>4.9390000000000001</v>
      </c>
      <c r="S112" s="142">
        <v>0</v>
      </c>
      <c r="T112" s="143">
        <f>S112*H112</f>
        <v>0</v>
      </c>
      <c r="AR112" s="17" t="s">
        <v>250</v>
      </c>
      <c r="AT112" s="17" t="s">
        <v>246</v>
      </c>
      <c r="AU112" s="17" t="s">
        <v>257</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341</v>
      </c>
    </row>
    <row r="113" spans="2:65" s="1" customFormat="1" ht="19.5">
      <c r="B113" s="31"/>
      <c r="D113" s="171" t="s">
        <v>454</v>
      </c>
      <c r="F113" s="172" t="s">
        <v>467</v>
      </c>
      <c r="I113" s="90"/>
      <c r="L113" s="31"/>
      <c r="M113" s="173"/>
      <c r="T113" s="49"/>
      <c r="AT113" s="17" t="s">
        <v>454</v>
      </c>
      <c r="AU113" s="17" t="s">
        <v>257</v>
      </c>
    </row>
    <row r="114" spans="2:65" s="1" customFormat="1" ht="16.5" customHeight="1">
      <c r="B114" s="31"/>
      <c r="C114" s="132" t="s">
        <v>303</v>
      </c>
      <c r="D114" s="174" t="s">
        <v>246</v>
      </c>
      <c r="E114" s="133" t="s">
        <v>465</v>
      </c>
      <c r="F114" s="134" t="s">
        <v>466</v>
      </c>
      <c r="G114" s="135" t="s">
        <v>249</v>
      </c>
      <c r="H114" s="136">
        <v>94</v>
      </c>
      <c r="I114" s="284">
        <v>0</v>
      </c>
      <c r="J114" s="138">
        <f>ROUND(I114*H114,2)</f>
        <v>0</v>
      </c>
      <c r="K114" s="134" t="s">
        <v>270</v>
      </c>
      <c r="L114" s="139"/>
      <c r="M114" s="140" t="s">
        <v>19</v>
      </c>
      <c r="N114" s="141" t="s">
        <v>44</v>
      </c>
      <c r="P114" s="142">
        <f>O114*H114</f>
        <v>0</v>
      </c>
      <c r="Q114" s="142">
        <v>0</v>
      </c>
      <c r="R114" s="142">
        <f>Q114*H114</f>
        <v>0</v>
      </c>
      <c r="S114" s="142">
        <v>0</v>
      </c>
      <c r="T114" s="143">
        <f>S114*H114</f>
        <v>0</v>
      </c>
      <c r="AR114" s="17" t="s">
        <v>250</v>
      </c>
      <c r="AT114" s="17" t="s">
        <v>246</v>
      </c>
      <c r="AU114" s="17" t="s">
        <v>257</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349</v>
      </c>
    </row>
    <row r="115" spans="2:65" s="1" customFormat="1" ht="19.5">
      <c r="B115" s="31"/>
      <c r="D115" s="171" t="s">
        <v>454</v>
      </c>
      <c r="F115" s="172" t="s">
        <v>467</v>
      </c>
      <c r="I115" s="90"/>
      <c r="L115" s="31"/>
      <c r="M115" s="173"/>
      <c r="T115" s="49"/>
      <c r="AT115" s="17" t="s">
        <v>454</v>
      </c>
      <c r="AU115" s="17" t="s">
        <v>257</v>
      </c>
    </row>
    <row r="116" spans="2:65" s="1" customFormat="1" ht="16.5" customHeight="1">
      <c r="B116" s="31"/>
      <c r="C116" s="132" t="s">
        <v>307</v>
      </c>
      <c r="D116" s="174" t="s">
        <v>246</v>
      </c>
      <c r="E116" s="133" t="s">
        <v>468</v>
      </c>
      <c r="F116" s="134" t="s">
        <v>469</v>
      </c>
      <c r="G116" s="135" t="s">
        <v>265</v>
      </c>
      <c r="H116" s="136">
        <v>155</v>
      </c>
      <c r="I116" s="284">
        <v>0</v>
      </c>
      <c r="J116" s="138">
        <f>ROUND(I116*H116,2)</f>
        <v>0</v>
      </c>
      <c r="K116" s="134" t="s">
        <v>270</v>
      </c>
      <c r="L116" s="139"/>
      <c r="M116" s="140" t="s">
        <v>19</v>
      </c>
      <c r="N116" s="141" t="s">
        <v>44</v>
      </c>
      <c r="P116" s="142">
        <f>O116*H116</f>
        <v>0</v>
      </c>
      <c r="Q116" s="142">
        <v>0</v>
      </c>
      <c r="R116" s="142">
        <f>Q116*H116</f>
        <v>0</v>
      </c>
      <c r="S116" s="142">
        <v>0</v>
      </c>
      <c r="T116" s="143">
        <f>S116*H116</f>
        <v>0</v>
      </c>
      <c r="AR116" s="17" t="s">
        <v>250</v>
      </c>
      <c r="AT116" s="17" t="s">
        <v>246</v>
      </c>
      <c r="AU116" s="17" t="s">
        <v>257</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357</v>
      </c>
    </row>
    <row r="117" spans="2:65" s="1" customFormat="1" ht="19.5">
      <c r="B117" s="31"/>
      <c r="D117" s="171" t="s">
        <v>454</v>
      </c>
      <c r="F117" s="172" t="s">
        <v>467</v>
      </c>
      <c r="I117" s="90"/>
      <c r="L117" s="31"/>
      <c r="M117" s="173"/>
      <c r="T117" s="49"/>
      <c r="AT117" s="17" t="s">
        <v>454</v>
      </c>
      <c r="AU117" s="17" t="s">
        <v>257</v>
      </c>
    </row>
    <row r="118" spans="2:65" s="1" customFormat="1" ht="16.5" customHeight="1">
      <c r="B118" s="31"/>
      <c r="C118" s="132" t="s">
        <v>311</v>
      </c>
      <c r="D118" s="174" t="s">
        <v>246</v>
      </c>
      <c r="E118" s="133" t="s">
        <v>470</v>
      </c>
      <c r="F118" s="134" t="s">
        <v>471</v>
      </c>
      <c r="G118" s="135" t="s">
        <v>265</v>
      </c>
      <c r="H118" s="136">
        <v>512</v>
      </c>
      <c r="I118" s="284">
        <v>0</v>
      </c>
      <c r="J118" s="138">
        <f>ROUND(I118*H118,2)</f>
        <v>0</v>
      </c>
      <c r="K118" s="134" t="s">
        <v>270</v>
      </c>
      <c r="L118" s="139"/>
      <c r="M118" s="140" t="s">
        <v>19</v>
      </c>
      <c r="N118" s="141" t="s">
        <v>44</v>
      </c>
      <c r="P118" s="142">
        <f>O118*H118</f>
        <v>0</v>
      </c>
      <c r="Q118" s="142">
        <v>1.1100000000000001E-3</v>
      </c>
      <c r="R118" s="142">
        <f>Q118*H118</f>
        <v>0.56832000000000005</v>
      </c>
      <c r="S118" s="142">
        <v>0</v>
      </c>
      <c r="T118" s="143">
        <f>S118*H118</f>
        <v>0</v>
      </c>
      <c r="AR118" s="17" t="s">
        <v>250</v>
      </c>
      <c r="AT118" s="17" t="s">
        <v>246</v>
      </c>
      <c r="AU118" s="17" t="s">
        <v>257</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365</v>
      </c>
    </row>
    <row r="119" spans="2:65" s="1" customFormat="1" ht="19.5">
      <c r="B119" s="31"/>
      <c r="D119" s="171" t="s">
        <v>454</v>
      </c>
      <c r="F119" s="172" t="s">
        <v>472</v>
      </c>
      <c r="I119" s="90"/>
      <c r="L119" s="31"/>
      <c r="M119" s="173"/>
      <c r="T119" s="49"/>
      <c r="AT119" s="17" t="s">
        <v>454</v>
      </c>
      <c r="AU119" s="17" t="s">
        <v>257</v>
      </c>
    </row>
    <row r="120" spans="2:65" s="1" customFormat="1" ht="16.5" customHeight="1">
      <c r="B120" s="31"/>
      <c r="C120" s="132" t="s">
        <v>8</v>
      </c>
      <c r="D120" s="174" t="s">
        <v>246</v>
      </c>
      <c r="E120" s="133" t="s">
        <v>473</v>
      </c>
      <c r="F120" s="134" t="s">
        <v>474</v>
      </c>
      <c r="G120" s="135" t="s">
        <v>265</v>
      </c>
      <c r="H120" s="136">
        <v>108</v>
      </c>
      <c r="I120" s="284">
        <v>0</v>
      </c>
      <c r="J120" s="138">
        <f>ROUND(I120*H120,2)</f>
        <v>0</v>
      </c>
      <c r="K120" s="134" t="s">
        <v>270</v>
      </c>
      <c r="L120" s="139"/>
      <c r="M120" s="140" t="s">
        <v>19</v>
      </c>
      <c r="N120" s="141" t="s">
        <v>44</v>
      </c>
      <c r="P120" s="142">
        <f>O120*H120</f>
        <v>0</v>
      </c>
      <c r="Q120" s="142">
        <v>1.1100000000000001E-3</v>
      </c>
      <c r="R120" s="142">
        <f>Q120*H120</f>
        <v>0.11988000000000001</v>
      </c>
      <c r="S120" s="142">
        <v>0</v>
      </c>
      <c r="T120" s="143">
        <f>S120*H120</f>
        <v>0</v>
      </c>
      <c r="AR120" s="17" t="s">
        <v>250</v>
      </c>
      <c r="AT120" s="17" t="s">
        <v>246</v>
      </c>
      <c r="AU120" s="17" t="s">
        <v>257</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373</v>
      </c>
    </row>
    <row r="121" spans="2:65" s="1" customFormat="1" ht="19.5">
      <c r="B121" s="31"/>
      <c r="D121" s="171" t="s">
        <v>454</v>
      </c>
      <c r="F121" s="172" t="s">
        <v>472</v>
      </c>
      <c r="I121" s="90"/>
      <c r="L121" s="31"/>
      <c r="M121" s="173"/>
      <c r="T121" s="49"/>
      <c r="AT121" s="17" t="s">
        <v>454</v>
      </c>
      <c r="AU121" s="17" t="s">
        <v>257</v>
      </c>
    </row>
    <row r="122" spans="2:65" s="1" customFormat="1" ht="16.5" customHeight="1">
      <c r="B122" s="31"/>
      <c r="C122" s="132" t="s">
        <v>318</v>
      </c>
      <c r="D122" s="174" t="s">
        <v>246</v>
      </c>
      <c r="E122" s="133" t="s">
        <v>475</v>
      </c>
      <c r="F122" s="134" t="s">
        <v>476</v>
      </c>
      <c r="G122" s="135" t="s">
        <v>265</v>
      </c>
      <c r="H122" s="136">
        <v>310</v>
      </c>
      <c r="I122" s="284">
        <v>0</v>
      </c>
      <c r="J122" s="138">
        <f>ROUND(I122*H122,2)</f>
        <v>0</v>
      </c>
      <c r="K122" s="134" t="s">
        <v>270</v>
      </c>
      <c r="L122" s="139"/>
      <c r="M122" s="140" t="s">
        <v>19</v>
      </c>
      <c r="N122" s="141" t="s">
        <v>44</v>
      </c>
      <c r="P122" s="142">
        <f>O122*H122</f>
        <v>0</v>
      </c>
      <c r="Q122" s="142">
        <v>1.8000000000000001E-4</v>
      </c>
      <c r="R122" s="142">
        <f>Q122*H122</f>
        <v>5.5800000000000002E-2</v>
      </c>
      <c r="S122" s="142">
        <v>0</v>
      </c>
      <c r="T122" s="143">
        <f>S122*H122</f>
        <v>0</v>
      </c>
      <c r="AR122" s="17" t="s">
        <v>250</v>
      </c>
      <c r="AT122" s="17" t="s">
        <v>246</v>
      </c>
      <c r="AU122" s="17" t="s">
        <v>257</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381</v>
      </c>
    </row>
    <row r="123" spans="2:65" s="1" customFormat="1" ht="19.5">
      <c r="B123" s="31"/>
      <c r="D123" s="171" t="s">
        <v>454</v>
      </c>
      <c r="F123" s="172" t="s">
        <v>472</v>
      </c>
      <c r="I123" s="90"/>
      <c r="L123" s="31"/>
      <c r="M123" s="173"/>
      <c r="T123" s="49"/>
      <c r="AT123" s="17" t="s">
        <v>454</v>
      </c>
      <c r="AU123" s="17" t="s">
        <v>257</v>
      </c>
    </row>
    <row r="124" spans="2:65" s="1" customFormat="1" ht="33.75" customHeight="1">
      <c r="B124" s="31"/>
      <c r="C124" s="157" t="s">
        <v>322</v>
      </c>
      <c r="D124" s="157" t="s">
        <v>277</v>
      </c>
      <c r="E124" s="158" t="s">
        <v>786</v>
      </c>
      <c r="F124" s="159" t="s">
        <v>787</v>
      </c>
      <c r="G124" s="160" t="s">
        <v>443</v>
      </c>
      <c r="H124" s="161">
        <v>3.3000000000000002E-2</v>
      </c>
      <c r="I124" s="162"/>
      <c r="J124" s="163">
        <f>ROUND(I124*H124,2)</f>
        <v>0</v>
      </c>
      <c r="K124" s="159" t="s">
        <v>270</v>
      </c>
      <c r="L124" s="31"/>
      <c r="M124" s="164" t="s">
        <v>19</v>
      </c>
      <c r="N124" s="165" t="s">
        <v>44</v>
      </c>
      <c r="P124" s="142">
        <f>O124*H124</f>
        <v>0</v>
      </c>
      <c r="Q124" s="142">
        <v>0</v>
      </c>
      <c r="R124" s="142">
        <f>Q124*H124</f>
        <v>0</v>
      </c>
      <c r="S124" s="142">
        <v>0</v>
      </c>
      <c r="T124" s="143">
        <f>S124*H124</f>
        <v>0</v>
      </c>
      <c r="AR124" s="17" t="s">
        <v>252</v>
      </c>
      <c r="AT124" s="17" t="s">
        <v>277</v>
      </c>
      <c r="AU124" s="17" t="s">
        <v>257</v>
      </c>
      <c r="AY124" s="17" t="s">
        <v>251</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252</v>
      </c>
      <c r="BM124" s="17" t="s">
        <v>390</v>
      </c>
    </row>
    <row r="125" spans="2:65" s="1" customFormat="1" ht="29.25">
      <c r="B125" s="31"/>
      <c r="D125" s="171" t="s">
        <v>432</v>
      </c>
      <c r="F125" s="172" t="s">
        <v>479</v>
      </c>
      <c r="I125" s="90"/>
      <c r="L125" s="31"/>
      <c r="M125" s="173"/>
      <c r="T125" s="49"/>
      <c r="AT125" s="17" t="s">
        <v>432</v>
      </c>
      <c r="AU125" s="17" t="s">
        <v>257</v>
      </c>
    </row>
    <row r="126" spans="2:65" s="1" customFormat="1" ht="19.5">
      <c r="B126" s="31"/>
      <c r="D126" s="171" t="s">
        <v>454</v>
      </c>
      <c r="F126" s="172" t="s">
        <v>788</v>
      </c>
      <c r="I126" s="90"/>
      <c r="L126" s="31"/>
      <c r="M126" s="173"/>
      <c r="T126" s="49"/>
      <c r="AT126" s="17" t="s">
        <v>454</v>
      </c>
      <c r="AU126" s="17" t="s">
        <v>257</v>
      </c>
    </row>
    <row r="127" spans="2:65" s="1" customFormat="1" ht="16.5" customHeight="1">
      <c r="B127" s="31"/>
      <c r="C127" s="132" t="s">
        <v>326</v>
      </c>
      <c r="D127" s="174" t="s">
        <v>246</v>
      </c>
      <c r="E127" s="133" t="s">
        <v>784</v>
      </c>
      <c r="F127" s="134" t="s">
        <v>785</v>
      </c>
      <c r="G127" s="135" t="s">
        <v>249</v>
      </c>
      <c r="H127" s="136">
        <v>100</v>
      </c>
      <c r="I127" s="284">
        <v>0</v>
      </c>
      <c r="J127" s="138">
        <f>ROUND(I127*H127,2)</f>
        <v>0</v>
      </c>
      <c r="K127" s="134" t="s">
        <v>270</v>
      </c>
      <c r="L127" s="139"/>
      <c r="M127" s="140" t="s">
        <v>19</v>
      </c>
      <c r="N127" s="141" t="s">
        <v>44</v>
      </c>
      <c r="P127" s="142">
        <f>O127*H127</f>
        <v>0</v>
      </c>
      <c r="Q127" s="142">
        <v>4.9390000000000003E-2</v>
      </c>
      <c r="R127" s="142">
        <f>Q127*H127</f>
        <v>4.9390000000000001</v>
      </c>
      <c r="S127" s="142">
        <v>0</v>
      </c>
      <c r="T127" s="143">
        <f>S127*H127</f>
        <v>0</v>
      </c>
      <c r="AR127" s="17" t="s">
        <v>250</v>
      </c>
      <c r="AT127" s="17" t="s">
        <v>246</v>
      </c>
      <c r="AU127" s="17" t="s">
        <v>257</v>
      </c>
      <c r="AY127" s="17" t="s">
        <v>251</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252</v>
      </c>
      <c r="BM127" s="17" t="s">
        <v>398</v>
      </c>
    </row>
    <row r="128" spans="2:65" s="1" customFormat="1" ht="19.5">
      <c r="B128" s="31"/>
      <c r="D128" s="171" t="s">
        <v>454</v>
      </c>
      <c r="F128" s="172" t="s">
        <v>467</v>
      </c>
      <c r="I128" s="90"/>
      <c r="L128" s="31"/>
      <c r="M128" s="173"/>
      <c r="T128" s="49"/>
      <c r="AT128" s="17" t="s">
        <v>454</v>
      </c>
      <c r="AU128" s="17" t="s">
        <v>257</v>
      </c>
    </row>
    <row r="129" spans="2:65" s="1" customFormat="1" ht="16.5" customHeight="1">
      <c r="B129" s="31"/>
      <c r="C129" s="132" t="s">
        <v>330</v>
      </c>
      <c r="D129" s="174" t="s">
        <v>246</v>
      </c>
      <c r="E129" s="133" t="s">
        <v>789</v>
      </c>
      <c r="F129" s="134" t="s">
        <v>790</v>
      </c>
      <c r="G129" s="135" t="s">
        <v>265</v>
      </c>
      <c r="H129" s="136">
        <v>1</v>
      </c>
      <c r="I129" s="284">
        <v>0</v>
      </c>
      <c r="J129" s="138">
        <f>ROUND(I129*H129,2)</f>
        <v>0</v>
      </c>
      <c r="K129" s="134" t="s">
        <v>270</v>
      </c>
      <c r="L129" s="139"/>
      <c r="M129" s="140" t="s">
        <v>19</v>
      </c>
      <c r="N129" s="141" t="s">
        <v>44</v>
      </c>
      <c r="P129" s="142">
        <f>O129*H129</f>
        <v>0</v>
      </c>
      <c r="Q129" s="142">
        <v>0</v>
      </c>
      <c r="R129" s="142">
        <f>Q129*H129</f>
        <v>0</v>
      </c>
      <c r="S129" s="142">
        <v>0</v>
      </c>
      <c r="T129" s="143">
        <f>S129*H129</f>
        <v>0</v>
      </c>
      <c r="AR129" s="17" t="s">
        <v>250</v>
      </c>
      <c r="AT129" s="17" t="s">
        <v>246</v>
      </c>
      <c r="AU129" s="17" t="s">
        <v>257</v>
      </c>
      <c r="AY129" s="17" t="s">
        <v>251</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252</v>
      </c>
      <c r="BM129" s="17" t="s">
        <v>791</v>
      </c>
    </row>
    <row r="130" spans="2:65" s="1" customFormat="1" ht="19.5">
      <c r="B130" s="31"/>
      <c r="D130" s="171" t="s">
        <v>454</v>
      </c>
      <c r="F130" s="172" t="s">
        <v>792</v>
      </c>
      <c r="I130" s="90"/>
      <c r="L130" s="31"/>
      <c r="M130" s="173"/>
      <c r="T130" s="49"/>
      <c r="AT130" s="17" t="s">
        <v>454</v>
      </c>
      <c r="AU130" s="17" t="s">
        <v>257</v>
      </c>
    </row>
    <row r="131" spans="2:65" s="1" customFormat="1" ht="16.5" customHeight="1">
      <c r="B131" s="31"/>
      <c r="C131" s="132" t="s">
        <v>334</v>
      </c>
      <c r="D131" s="174" t="s">
        <v>246</v>
      </c>
      <c r="E131" s="133" t="s">
        <v>793</v>
      </c>
      <c r="F131" s="134" t="s">
        <v>790</v>
      </c>
      <c r="G131" s="135" t="s">
        <v>265</v>
      </c>
      <c r="H131" s="136">
        <v>2</v>
      </c>
      <c r="I131" s="284">
        <v>0</v>
      </c>
      <c r="J131" s="138">
        <f>ROUND(I131*H131,2)</f>
        <v>0</v>
      </c>
      <c r="K131" s="134" t="s">
        <v>19</v>
      </c>
      <c r="L131" s="139"/>
      <c r="M131" s="140" t="s">
        <v>19</v>
      </c>
      <c r="N131" s="141" t="s">
        <v>44</v>
      </c>
      <c r="P131" s="142">
        <f>O131*H131</f>
        <v>0</v>
      </c>
      <c r="Q131" s="142">
        <v>0</v>
      </c>
      <c r="R131" s="142">
        <f>Q131*H131</f>
        <v>0</v>
      </c>
      <c r="S131" s="142">
        <v>0</v>
      </c>
      <c r="T131" s="143">
        <f>S131*H131</f>
        <v>0</v>
      </c>
      <c r="AR131" s="17" t="s">
        <v>250</v>
      </c>
      <c r="AT131" s="17" t="s">
        <v>246</v>
      </c>
      <c r="AU131" s="17" t="s">
        <v>257</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794</v>
      </c>
    </row>
    <row r="132" spans="2:65" s="1" customFormat="1" ht="39">
      <c r="B132" s="31"/>
      <c r="D132" s="171" t="s">
        <v>454</v>
      </c>
      <c r="F132" s="172" t="s">
        <v>795</v>
      </c>
      <c r="I132" s="90"/>
      <c r="L132" s="31"/>
      <c r="M132" s="173"/>
      <c r="T132" s="49"/>
      <c r="AT132" s="17" t="s">
        <v>454</v>
      </c>
      <c r="AU132" s="17" t="s">
        <v>257</v>
      </c>
    </row>
    <row r="133" spans="2:65" s="1" customFormat="1" ht="33.75" customHeight="1">
      <c r="B133" s="31"/>
      <c r="C133" s="157" t="s">
        <v>7</v>
      </c>
      <c r="D133" s="157" t="s">
        <v>277</v>
      </c>
      <c r="E133" s="158" t="s">
        <v>483</v>
      </c>
      <c r="F133" s="159" t="s">
        <v>484</v>
      </c>
      <c r="G133" s="160" t="s">
        <v>443</v>
      </c>
      <c r="H133" s="161">
        <v>1.2270000000000001</v>
      </c>
      <c r="I133" s="162"/>
      <c r="J133" s="163">
        <f>ROUND(I133*H133,2)</f>
        <v>0</v>
      </c>
      <c r="K133" s="159" t="s">
        <v>270</v>
      </c>
      <c r="L133" s="31"/>
      <c r="M133" s="164" t="s">
        <v>19</v>
      </c>
      <c r="N133" s="165" t="s">
        <v>44</v>
      </c>
      <c r="P133" s="142">
        <f>O133*H133</f>
        <v>0</v>
      </c>
      <c r="Q133" s="142">
        <v>0</v>
      </c>
      <c r="R133" s="142">
        <f>Q133*H133</f>
        <v>0</v>
      </c>
      <c r="S133" s="142">
        <v>0</v>
      </c>
      <c r="T133" s="143">
        <f>S133*H133</f>
        <v>0</v>
      </c>
      <c r="AR133" s="17" t="s">
        <v>252</v>
      </c>
      <c r="AT133" s="17" t="s">
        <v>277</v>
      </c>
      <c r="AU133" s="17" t="s">
        <v>257</v>
      </c>
      <c r="AY133" s="17" t="s">
        <v>251</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252</v>
      </c>
      <c r="BM133" s="17" t="s">
        <v>485</v>
      </c>
    </row>
    <row r="134" spans="2:65" s="1" customFormat="1" ht="29.25">
      <c r="B134" s="31"/>
      <c r="D134" s="171" t="s">
        <v>432</v>
      </c>
      <c r="F134" s="172" t="s">
        <v>479</v>
      </c>
      <c r="I134" s="90"/>
      <c r="L134" s="31"/>
      <c r="M134" s="173"/>
      <c r="T134" s="49"/>
      <c r="AT134" s="17" t="s">
        <v>432</v>
      </c>
      <c r="AU134" s="17" t="s">
        <v>257</v>
      </c>
    </row>
    <row r="135" spans="2:65" s="1" customFormat="1" ht="16.5" customHeight="1">
      <c r="B135" s="31"/>
      <c r="C135" s="132" t="s">
        <v>341</v>
      </c>
      <c r="D135" s="174" t="s">
        <v>246</v>
      </c>
      <c r="E135" s="133" t="s">
        <v>784</v>
      </c>
      <c r="F135" s="134" t="s">
        <v>785</v>
      </c>
      <c r="G135" s="135" t="s">
        <v>249</v>
      </c>
      <c r="H135" s="136">
        <v>325</v>
      </c>
      <c r="I135" s="284">
        <v>0</v>
      </c>
      <c r="J135" s="138">
        <f>ROUND(I135*H135,2)</f>
        <v>0</v>
      </c>
      <c r="K135" s="134" t="s">
        <v>270</v>
      </c>
      <c r="L135" s="139"/>
      <c r="M135" s="140" t="s">
        <v>19</v>
      </c>
      <c r="N135" s="141" t="s">
        <v>44</v>
      </c>
      <c r="P135" s="142">
        <f>O135*H135</f>
        <v>0</v>
      </c>
      <c r="Q135" s="142">
        <v>4.9390000000000003E-2</v>
      </c>
      <c r="R135" s="142">
        <f>Q135*H135</f>
        <v>16.051750000000002</v>
      </c>
      <c r="S135" s="142">
        <v>0</v>
      </c>
      <c r="T135" s="143">
        <f>S135*H135</f>
        <v>0</v>
      </c>
      <c r="AR135" s="17" t="s">
        <v>250</v>
      </c>
      <c r="AT135" s="17" t="s">
        <v>246</v>
      </c>
      <c r="AU135" s="17" t="s">
        <v>257</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488</v>
      </c>
    </row>
    <row r="136" spans="2:65" s="1" customFormat="1" ht="19.5">
      <c r="B136" s="31"/>
      <c r="D136" s="171" t="s">
        <v>454</v>
      </c>
      <c r="F136" s="172" t="s">
        <v>467</v>
      </c>
      <c r="I136" s="90"/>
      <c r="L136" s="31"/>
      <c r="M136" s="173"/>
      <c r="T136" s="49"/>
      <c r="AT136" s="17" t="s">
        <v>454</v>
      </c>
      <c r="AU136" s="17" t="s">
        <v>257</v>
      </c>
    </row>
    <row r="137" spans="2:65" s="1" customFormat="1" ht="16.5" customHeight="1">
      <c r="B137" s="31"/>
      <c r="C137" s="132" t="s">
        <v>345</v>
      </c>
      <c r="D137" s="174" t="s">
        <v>246</v>
      </c>
      <c r="E137" s="133" t="s">
        <v>486</v>
      </c>
      <c r="F137" s="134" t="s">
        <v>487</v>
      </c>
      <c r="G137" s="135" t="s">
        <v>249</v>
      </c>
      <c r="H137" s="136">
        <v>2150</v>
      </c>
      <c r="I137" s="284">
        <v>0</v>
      </c>
      <c r="J137" s="138">
        <f>ROUND(I137*H137,2)</f>
        <v>0</v>
      </c>
      <c r="K137" s="134" t="s">
        <v>270</v>
      </c>
      <c r="L137" s="139"/>
      <c r="M137" s="140" t="s">
        <v>19</v>
      </c>
      <c r="N137" s="141" t="s">
        <v>44</v>
      </c>
      <c r="P137" s="142">
        <f>O137*H137</f>
        <v>0</v>
      </c>
      <c r="Q137" s="142">
        <v>4.9390000000000003E-2</v>
      </c>
      <c r="R137" s="142">
        <f>Q137*H137</f>
        <v>106.1885</v>
      </c>
      <c r="S137" s="142">
        <v>0</v>
      </c>
      <c r="T137" s="143">
        <f>S137*H137</f>
        <v>0</v>
      </c>
      <c r="AR137" s="17" t="s">
        <v>250</v>
      </c>
      <c r="AT137" s="17" t="s">
        <v>246</v>
      </c>
      <c r="AU137" s="17" t="s">
        <v>257</v>
      </c>
      <c r="AY137" s="17" t="s">
        <v>251</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252</v>
      </c>
      <c r="BM137" s="17" t="s">
        <v>491</v>
      </c>
    </row>
    <row r="138" spans="2:65" s="1" customFormat="1" ht="19.5">
      <c r="B138" s="31"/>
      <c r="D138" s="171" t="s">
        <v>454</v>
      </c>
      <c r="F138" s="172" t="s">
        <v>467</v>
      </c>
      <c r="I138" s="90"/>
      <c r="L138" s="31"/>
      <c r="M138" s="173"/>
      <c r="T138" s="49"/>
      <c r="AT138" s="17" t="s">
        <v>454</v>
      </c>
      <c r="AU138" s="17" t="s">
        <v>257</v>
      </c>
    </row>
    <row r="139" spans="2:65" s="1" customFormat="1" ht="16.5" customHeight="1">
      <c r="B139" s="31"/>
      <c r="C139" s="132" t="s">
        <v>349</v>
      </c>
      <c r="D139" s="175" t="s">
        <v>246</v>
      </c>
      <c r="E139" s="133" t="s">
        <v>489</v>
      </c>
      <c r="F139" s="134" t="s">
        <v>490</v>
      </c>
      <c r="G139" s="135" t="s">
        <v>265</v>
      </c>
      <c r="H139" s="136">
        <v>927</v>
      </c>
      <c r="I139" s="284">
        <v>7100</v>
      </c>
      <c r="J139" s="138">
        <f>ROUND(I139*H139,2)</f>
        <v>6581700</v>
      </c>
      <c r="K139" s="134" t="s">
        <v>270</v>
      </c>
      <c r="L139" s="139"/>
      <c r="M139" s="140" t="s">
        <v>19</v>
      </c>
      <c r="N139" s="141" t="s">
        <v>44</v>
      </c>
      <c r="P139" s="142">
        <f>O139*H139</f>
        <v>0</v>
      </c>
      <c r="Q139" s="142">
        <v>0.14299999999999999</v>
      </c>
      <c r="R139" s="142">
        <f>Q139*H139</f>
        <v>132.56099999999998</v>
      </c>
      <c r="S139" s="142">
        <v>0</v>
      </c>
      <c r="T139" s="143">
        <f>S139*H139</f>
        <v>0</v>
      </c>
      <c r="AR139" s="17" t="s">
        <v>250</v>
      </c>
      <c r="AT139" s="17" t="s">
        <v>246</v>
      </c>
      <c r="AU139" s="17" t="s">
        <v>257</v>
      </c>
      <c r="AY139" s="17" t="s">
        <v>251</v>
      </c>
      <c r="BE139" s="144">
        <f>IF(N139="základní",J139,0)</f>
        <v>6581700</v>
      </c>
      <c r="BF139" s="144">
        <f>IF(N139="snížená",J139,0)</f>
        <v>0</v>
      </c>
      <c r="BG139" s="144">
        <f>IF(N139="zákl. přenesená",J139,0)</f>
        <v>0</v>
      </c>
      <c r="BH139" s="144">
        <f>IF(N139="sníž. přenesená",J139,0)</f>
        <v>0</v>
      </c>
      <c r="BI139" s="144">
        <f>IF(N139="nulová",J139,0)</f>
        <v>0</v>
      </c>
      <c r="BJ139" s="17" t="s">
        <v>81</v>
      </c>
      <c r="BK139" s="144">
        <f>ROUND(I139*H139,2)</f>
        <v>6581700</v>
      </c>
      <c r="BL139" s="17" t="s">
        <v>252</v>
      </c>
      <c r="BM139" s="17" t="s">
        <v>495</v>
      </c>
    </row>
    <row r="140" spans="2:65" s="1" customFormat="1" ht="29.25">
      <c r="B140" s="31"/>
      <c r="D140" s="171" t="s">
        <v>454</v>
      </c>
      <c r="F140" s="172" t="s">
        <v>796</v>
      </c>
      <c r="I140" s="90"/>
      <c r="L140" s="31"/>
      <c r="M140" s="173"/>
      <c r="T140" s="49"/>
      <c r="AT140" s="17" t="s">
        <v>454</v>
      </c>
      <c r="AU140" s="17" t="s">
        <v>257</v>
      </c>
    </row>
    <row r="141" spans="2:65" s="1" customFormat="1" ht="33.75" customHeight="1">
      <c r="B141" s="31"/>
      <c r="C141" s="157" t="s">
        <v>353</v>
      </c>
      <c r="D141" s="157" t="s">
        <v>277</v>
      </c>
      <c r="E141" s="158" t="s">
        <v>493</v>
      </c>
      <c r="F141" s="159" t="s">
        <v>494</v>
      </c>
      <c r="G141" s="160" t="s">
        <v>443</v>
      </c>
      <c r="H141" s="161">
        <v>7.2999999999999995E-2</v>
      </c>
      <c r="I141" s="162"/>
      <c r="J141" s="163">
        <f>ROUND(I141*H141,2)</f>
        <v>0</v>
      </c>
      <c r="K141" s="159" t="s">
        <v>270</v>
      </c>
      <c r="L141" s="31"/>
      <c r="M141" s="164" t="s">
        <v>19</v>
      </c>
      <c r="N141" s="165" t="s">
        <v>44</v>
      </c>
      <c r="P141" s="142">
        <f>O141*H141</f>
        <v>0</v>
      </c>
      <c r="Q141" s="142">
        <v>0</v>
      </c>
      <c r="R141" s="142">
        <f>Q141*H141</f>
        <v>0</v>
      </c>
      <c r="S141" s="142">
        <v>0</v>
      </c>
      <c r="T141" s="143">
        <f>S141*H141</f>
        <v>0</v>
      </c>
      <c r="AR141" s="17" t="s">
        <v>252</v>
      </c>
      <c r="AT141" s="17" t="s">
        <v>277</v>
      </c>
      <c r="AU141" s="17" t="s">
        <v>257</v>
      </c>
      <c r="AY141" s="17" t="s">
        <v>251</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252</v>
      </c>
      <c r="BM141" s="17" t="s">
        <v>499</v>
      </c>
    </row>
    <row r="142" spans="2:65" s="1" customFormat="1" ht="39">
      <c r="B142" s="31"/>
      <c r="D142" s="171" t="s">
        <v>432</v>
      </c>
      <c r="F142" s="172" t="s">
        <v>496</v>
      </c>
      <c r="I142" s="90"/>
      <c r="L142" s="31"/>
      <c r="M142" s="173"/>
      <c r="T142" s="49"/>
      <c r="AT142" s="17" t="s">
        <v>432</v>
      </c>
      <c r="AU142" s="17" t="s">
        <v>257</v>
      </c>
    </row>
    <row r="143" spans="2:65" s="1" customFormat="1" ht="33.75" customHeight="1">
      <c r="B143" s="31"/>
      <c r="C143" s="157" t="s">
        <v>357</v>
      </c>
      <c r="D143" s="157" t="s">
        <v>277</v>
      </c>
      <c r="E143" s="158" t="s">
        <v>497</v>
      </c>
      <c r="F143" s="159" t="s">
        <v>498</v>
      </c>
      <c r="G143" s="160" t="s">
        <v>443</v>
      </c>
      <c r="H143" s="161">
        <v>6.4000000000000001E-2</v>
      </c>
      <c r="I143" s="162"/>
      <c r="J143" s="163">
        <f>ROUND(I143*H143,2)</f>
        <v>0</v>
      </c>
      <c r="K143" s="159" t="s">
        <v>270</v>
      </c>
      <c r="L143" s="31"/>
      <c r="M143" s="164" t="s">
        <v>19</v>
      </c>
      <c r="N143" s="165" t="s">
        <v>44</v>
      </c>
      <c r="P143" s="142">
        <f>O143*H143</f>
        <v>0</v>
      </c>
      <c r="Q143" s="142">
        <v>0</v>
      </c>
      <c r="R143" s="142">
        <f>Q143*H143</f>
        <v>0</v>
      </c>
      <c r="S143" s="142">
        <v>0</v>
      </c>
      <c r="T143" s="143">
        <f>S143*H143</f>
        <v>0</v>
      </c>
      <c r="AR143" s="17" t="s">
        <v>252</v>
      </c>
      <c r="AT143" s="17" t="s">
        <v>277</v>
      </c>
      <c r="AU143" s="17" t="s">
        <v>257</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502</v>
      </c>
    </row>
    <row r="144" spans="2:65" s="1" customFormat="1" ht="39">
      <c r="B144" s="31"/>
      <c r="D144" s="171" t="s">
        <v>432</v>
      </c>
      <c r="F144" s="172" t="s">
        <v>496</v>
      </c>
      <c r="I144" s="90"/>
      <c r="L144" s="31"/>
      <c r="M144" s="173"/>
      <c r="T144" s="49"/>
      <c r="AT144" s="17" t="s">
        <v>432</v>
      </c>
      <c r="AU144" s="17" t="s">
        <v>257</v>
      </c>
    </row>
    <row r="145" spans="2:65" s="1" customFormat="1" ht="45" customHeight="1">
      <c r="B145" s="31"/>
      <c r="C145" s="157" t="s">
        <v>361</v>
      </c>
      <c r="D145" s="157" t="s">
        <v>277</v>
      </c>
      <c r="E145" s="158" t="s">
        <v>500</v>
      </c>
      <c r="F145" s="159" t="s">
        <v>501</v>
      </c>
      <c r="G145" s="160" t="s">
        <v>249</v>
      </c>
      <c r="H145" s="161">
        <v>195</v>
      </c>
      <c r="I145" s="162"/>
      <c r="J145" s="163">
        <f>ROUND(I145*H145,2)</f>
        <v>0</v>
      </c>
      <c r="K145" s="159" t="s">
        <v>270</v>
      </c>
      <c r="L145" s="31"/>
      <c r="M145" s="164" t="s">
        <v>19</v>
      </c>
      <c r="N145" s="165" t="s">
        <v>44</v>
      </c>
      <c r="P145" s="142">
        <f>O145*H145</f>
        <v>0</v>
      </c>
      <c r="Q145" s="142">
        <v>0</v>
      </c>
      <c r="R145" s="142">
        <f>Q145*H145</f>
        <v>0</v>
      </c>
      <c r="S145" s="142">
        <v>0</v>
      </c>
      <c r="T145" s="143">
        <f>S145*H145</f>
        <v>0</v>
      </c>
      <c r="AR145" s="17" t="s">
        <v>252</v>
      </c>
      <c r="AT145" s="17" t="s">
        <v>277</v>
      </c>
      <c r="AU145" s="17" t="s">
        <v>257</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505</v>
      </c>
    </row>
    <row r="146" spans="2:65" s="1" customFormat="1" ht="39">
      <c r="B146" s="31"/>
      <c r="D146" s="171" t="s">
        <v>432</v>
      </c>
      <c r="F146" s="172" t="s">
        <v>503</v>
      </c>
      <c r="I146" s="90"/>
      <c r="L146" s="31"/>
      <c r="M146" s="173"/>
      <c r="T146" s="49"/>
      <c r="AT146" s="17" t="s">
        <v>432</v>
      </c>
      <c r="AU146" s="17" t="s">
        <v>257</v>
      </c>
    </row>
    <row r="147" spans="2:65" s="1" customFormat="1" ht="19.5">
      <c r="B147" s="31"/>
      <c r="D147" s="171" t="s">
        <v>454</v>
      </c>
      <c r="F147" s="172" t="s">
        <v>504</v>
      </c>
      <c r="I147" s="90"/>
      <c r="L147" s="31"/>
      <c r="M147" s="173"/>
      <c r="T147" s="49"/>
      <c r="AT147" s="17" t="s">
        <v>454</v>
      </c>
      <c r="AU147" s="17" t="s">
        <v>257</v>
      </c>
    </row>
    <row r="148" spans="2:65" s="1" customFormat="1" ht="16.5" customHeight="1">
      <c r="B148" s="31"/>
      <c r="C148" s="132" t="s">
        <v>365</v>
      </c>
      <c r="D148" s="174" t="s">
        <v>246</v>
      </c>
      <c r="E148" s="133" t="s">
        <v>465</v>
      </c>
      <c r="F148" s="134" t="s">
        <v>466</v>
      </c>
      <c r="G148" s="135" t="s">
        <v>249</v>
      </c>
      <c r="H148" s="136">
        <v>195</v>
      </c>
      <c r="I148" s="284">
        <v>0</v>
      </c>
      <c r="J148" s="138">
        <f>ROUND(I148*H148,2)</f>
        <v>0</v>
      </c>
      <c r="K148" s="134" t="s">
        <v>270</v>
      </c>
      <c r="L148" s="139"/>
      <c r="M148" s="140" t="s">
        <v>19</v>
      </c>
      <c r="N148" s="141" t="s">
        <v>44</v>
      </c>
      <c r="P148" s="142">
        <f>O148*H148</f>
        <v>0</v>
      </c>
      <c r="Q148" s="142">
        <v>0</v>
      </c>
      <c r="R148" s="142">
        <f>Q148*H148</f>
        <v>0</v>
      </c>
      <c r="S148" s="142">
        <v>0</v>
      </c>
      <c r="T148" s="143">
        <f>S148*H148</f>
        <v>0</v>
      </c>
      <c r="AR148" s="17" t="s">
        <v>250</v>
      </c>
      <c r="AT148" s="17" t="s">
        <v>246</v>
      </c>
      <c r="AU148" s="17" t="s">
        <v>257</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508</v>
      </c>
    </row>
    <row r="149" spans="2:65" s="1" customFormat="1" ht="19.5">
      <c r="B149" s="31"/>
      <c r="D149" s="171" t="s">
        <v>454</v>
      </c>
      <c r="F149" s="172" t="s">
        <v>467</v>
      </c>
      <c r="I149" s="90"/>
      <c r="L149" s="31"/>
      <c r="M149" s="173"/>
      <c r="T149" s="49"/>
      <c r="AT149" s="17" t="s">
        <v>454</v>
      </c>
      <c r="AU149" s="17" t="s">
        <v>257</v>
      </c>
    </row>
    <row r="150" spans="2:65" s="1" customFormat="1" ht="45" customHeight="1">
      <c r="B150" s="31"/>
      <c r="C150" s="157" t="s">
        <v>369</v>
      </c>
      <c r="D150" s="157" t="s">
        <v>277</v>
      </c>
      <c r="E150" s="158" t="s">
        <v>506</v>
      </c>
      <c r="F150" s="159" t="s">
        <v>507</v>
      </c>
      <c r="G150" s="160" t="s">
        <v>249</v>
      </c>
      <c r="H150" s="161">
        <v>87.4</v>
      </c>
      <c r="I150" s="162"/>
      <c r="J150" s="163">
        <f>ROUND(I150*H150,2)</f>
        <v>0</v>
      </c>
      <c r="K150" s="159" t="s">
        <v>270</v>
      </c>
      <c r="L150" s="31"/>
      <c r="M150" s="164" t="s">
        <v>19</v>
      </c>
      <c r="N150" s="165" t="s">
        <v>44</v>
      </c>
      <c r="P150" s="142">
        <f>O150*H150</f>
        <v>0</v>
      </c>
      <c r="Q150" s="142">
        <v>0</v>
      </c>
      <c r="R150" s="142">
        <f>Q150*H150</f>
        <v>0</v>
      </c>
      <c r="S150" s="142">
        <v>0</v>
      </c>
      <c r="T150" s="143">
        <f>S150*H150</f>
        <v>0</v>
      </c>
      <c r="AR150" s="17" t="s">
        <v>252</v>
      </c>
      <c r="AT150" s="17" t="s">
        <v>277</v>
      </c>
      <c r="AU150" s="17" t="s">
        <v>257</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509</v>
      </c>
    </row>
    <row r="151" spans="2:65" s="1" customFormat="1" ht="39">
      <c r="B151" s="31"/>
      <c r="D151" s="171" t="s">
        <v>432</v>
      </c>
      <c r="F151" s="172" t="s">
        <v>503</v>
      </c>
      <c r="I151" s="90"/>
      <c r="L151" s="31"/>
      <c r="M151" s="173"/>
      <c r="T151" s="49"/>
      <c r="AT151" s="17" t="s">
        <v>432</v>
      </c>
      <c r="AU151" s="17" t="s">
        <v>257</v>
      </c>
    </row>
    <row r="152" spans="2:65" s="1" customFormat="1" ht="19.5">
      <c r="B152" s="31"/>
      <c r="D152" s="171" t="s">
        <v>454</v>
      </c>
      <c r="F152" s="172" t="s">
        <v>504</v>
      </c>
      <c r="I152" s="90"/>
      <c r="L152" s="31"/>
      <c r="M152" s="173"/>
      <c r="T152" s="49"/>
      <c r="AT152" s="17" t="s">
        <v>454</v>
      </c>
      <c r="AU152" s="17" t="s">
        <v>257</v>
      </c>
    </row>
    <row r="153" spans="2:65" s="1" customFormat="1" ht="16.5" customHeight="1">
      <c r="B153" s="31"/>
      <c r="C153" s="132" t="s">
        <v>373</v>
      </c>
      <c r="D153" s="174" t="s">
        <v>246</v>
      </c>
      <c r="E153" s="133" t="s">
        <v>486</v>
      </c>
      <c r="F153" s="134" t="s">
        <v>487</v>
      </c>
      <c r="G153" s="135" t="s">
        <v>249</v>
      </c>
      <c r="H153" s="136">
        <v>100</v>
      </c>
      <c r="I153" s="284">
        <v>0</v>
      </c>
      <c r="J153" s="138">
        <f>ROUND(I153*H153,2)</f>
        <v>0</v>
      </c>
      <c r="K153" s="134" t="s">
        <v>270</v>
      </c>
      <c r="L153" s="139"/>
      <c r="M153" s="140" t="s">
        <v>19</v>
      </c>
      <c r="N153" s="141" t="s">
        <v>44</v>
      </c>
      <c r="P153" s="142">
        <f>O153*H153</f>
        <v>0</v>
      </c>
      <c r="Q153" s="142">
        <v>4.9390000000000003E-2</v>
      </c>
      <c r="R153" s="142">
        <f>Q153*H153</f>
        <v>4.9390000000000001</v>
      </c>
      <c r="S153" s="142">
        <v>0</v>
      </c>
      <c r="T153" s="143">
        <f>S153*H153</f>
        <v>0</v>
      </c>
      <c r="AR153" s="17" t="s">
        <v>250</v>
      </c>
      <c r="AT153" s="17" t="s">
        <v>246</v>
      </c>
      <c r="AU153" s="17" t="s">
        <v>257</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512</v>
      </c>
    </row>
    <row r="154" spans="2:65" s="1" customFormat="1" ht="19.5">
      <c r="B154" s="31"/>
      <c r="D154" s="171" t="s">
        <v>454</v>
      </c>
      <c r="F154" s="172" t="s">
        <v>467</v>
      </c>
      <c r="I154" s="90"/>
      <c r="L154" s="31"/>
      <c r="M154" s="173"/>
      <c r="T154" s="49"/>
      <c r="AT154" s="17" t="s">
        <v>454</v>
      </c>
      <c r="AU154" s="17" t="s">
        <v>257</v>
      </c>
    </row>
    <row r="155" spans="2:65" s="1" customFormat="1" ht="16.5" customHeight="1">
      <c r="B155" s="31"/>
      <c r="C155" s="132" t="s">
        <v>377</v>
      </c>
      <c r="D155" s="132" t="s">
        <v>246</v>
      </c>
      <c r="E155" s="133" t="s">
        <v>510</v>
      </c>
      <c r="F155" s="134" t="s">
        <v>511</v>
      </c>
      <c r="G155" s="135" t="s">
        <v>265</v>
      </c>
      <c r="H155" s="136">
        <v>144</v>
      </c>
      <c r="I155" s="137"/>
      <c r="J155" s="138">
        <f>ROUND(I155*H155,2)</f>
        <v>0</v>
      </c>
      <c r="K155" s="134" t="s">
        <v>270</v>
      </c>
      <c r="L155" s="139"/>
      <c r="M155" s="140" t="s">
        <v>19</v>
      </c>
      <c r="N155" s="141" t="s">
        <v>44</v>
      </c>
      <c r="P155" s="142">
        <f>O155*H155</f>
        <v>0</v>
      </c>
      <c r="Q155" s="142">
        <v>1.167E-2</v>
      </c>
      <c r="R155" s="142">
        <f>Q155*H155</f>
        <v>1.68048</v>
      </c>
      <c r="S155" s="142">
        <v>0</v>
      </c>
      <c r="T155" s="143">
        <f>S155*H155</f>
        <v>0</v>
      </c>
      <c r="AR155" s="17" t="s">
        <v>250</v>
      </c>
      <c r="AT155" s="17" t="s">
        <v>246</v>
      </c>
      <c r="AU155" s="17" t="s">
        <v>257</v>
      </c>
      <c r="AY155" s="17" t="s">
        <v>251</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252</v>
      </c>
      <c r="BM155" s="17" t="s">
        <v>515</v>
      </c>
    </row>
    <row r="156" spans="2:65" s="1" customFormat="1" ht="16.5" customHeight="1">
      <c r="B156" s="31"/>
      <c r="C156" s="132" t="s">
        <v>381</v>
      </c>
      <c r="D156" s="132" t="s">
        <v>246</v>
      </c>
      <c r="E156" s="133" t="s">
        <v>513</v>
      </c>
      <c r="F156" s="134" t="s">
        <v>514</v>
      </c>
      <c r="G156" s="135" t="s">
        <v>265</v>
      </c>
      <c r="H156" s="136">
        <v>144</v>
      </c>
      <c r="I156" s="137"/>
      <c r="J156" s="138">
        <f>ROUND(I156*H156,2)</f>
        <v>0</v>
      </c>
      <c r="K156" s="134" t="s">
        <v>270</v>
      </c>
      <c r="L156" s="139"/>
      <c r="M156" s="140" t="s">
        <v>19</v>
      </c>
      <c r="N156" s="141" t="s">
        <v>44</v>
      </c>
      <c r="P156" s="142">
        <f>O156*H156</f>
        <v>0</v>
      </c>
      <c r="Q156" s="142">
        <v>1.9000000000000001E-4</v>
      </c>
      <c r="R156" s="142">
        <f>Q156*H156</f>
        <v>2.7360000000000002E-2</v>
      </c>
      <c r="S156" s="142">
        <v>0</v>
      </c>
      <c r="T156" s="143">
        <f>S156*H156</f>
        <v>0</v>
      </c>
      <c r="AR156" s="17" t="s">
        <v>250</v>
      </c>
      <c r="AT156" s="17" t="s">
        <v>246</v>
      </c>
      <c r="AU156" s="17" t="s">
        <v>257</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280</v>
      </c>
    </row>
    <row r="157" spans="2:65" s="1" customFormat="1" ht="16.5" customHeight="1">
      <c r="B157" s="31"/>
      <c r="C157" s="132" t="s">
        <v>385</v>
      </c>
      <c r="D157" s="132" t="s">
        <v>246</v>
      </c>
      <c r="E157" s="133" t="s">
        <v>516</v>
      </c>
      <c r="F157" s="134" t="s">
        <v>517</v>
      </c>
      <c r="G157" s="135" t="s">
        <v>265</v>
      </c>
      <c r="H157" s="136">
        <v>576</v>
      </c>
      <c r="I157" s="137"/>
      <c r="J157" s="138">
        <f>ROUND(I157*H157,2)</f>
        <v>0</v>
      </c>
      <c r="K157" s="134" t="s">
        <v>270</v>
      </c>
      <c r="L157" s="139"/>
      <c r="M157" s="140" t="s">
        <v>19</v>
      </c>
      <c r="N157" s="141" t="s">
        <v>44</v>
      </c>
      <c r="P157" s="142">
        <f>O157*H157</f>
        <v>0</v>
      </c>
      <c r="Q157" s="142">
        <v>9.0000000000000006E-5</v>
      </c>
      <c r="R157" s="142">
        <f>Q157*H157</f>
        <v>5.1840000000000004E-2</v>
      </c>
      <c r="S157" s="142">
        <v>0</v>
      </c>
      <c r="T157" s="143">
        <f>S157*H157</f>
        <v>0</v>
      </c>
      <c r="AR157" s="17" t="s">
        <v>250</v>
      </c>
      <c r="AT157" s="17" t="s">
        <v>246</v>
      </c>
      <c r="AU157" s="17" t="s">
        <v>257</v>
      </c>
      <c r="AY157" s="17" t="s">
        <v>251</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252</v>
      </c>
      <c r="BM157" s="17" t="s">
        <v>520</v>
      </c>
    </row>
    <row r="158" spans="2:65" s="1" customFormat="1" ht="16.5" customHeight="1">
      <c r="B158" s="31"/>
      <c r="C158" s="132" t="s">
        <v>390</v>
      </c>
      <c r="D158" s="132" t="s">
        <v>246</v>
      </c>
      <c r="E158" s="133" t="s">
        <v>518</v>
      </c>
      <c r="F158" s="134" t="s">
        <v>519</v>
      </c>
      <c r="G158" s="135" t="s">
        <v>265</v>
      </c>
      <c r="H158" s="136">
        <v>576</v>
      </c>
      <c r="I158" s="137"/>
      <c r="J158" s="138">
        <f>ROUND(I158*H158,2)</f>
        <v>0</v>
      </c>
      <c r="K158" s="134" t="s">
        <v>270</v>
      </c>
      <c r="L158" s="139"/>
      <c r="M158" s="140" t="s">
        <v>19</v>
      </c>
      <c r="N158" s="141" t="s">
        <v>44</v>
      </c>
      <c r="P158" s="142">
        <f>O158*H158</f>
        <v>0</v>
      </c>
      <c r="Q158" s="142">
        <v>5.6999999999999998E-4</v>
      </c>
      <c r="R158" s="142">
        <f>Q158*H158</f>
        <v>0.32832</v>
      </c>
      <c r="S158" s="142">
        <v>0</v>
      </c>
      <c r="T158" s="143">
        <f>S158*H158</f>
        <v>0</v>
      </c>
      <c r="AR158" s="17" t="s">
        <v>250</v>
      </c>
      <c r="AT158" s="17" t="s">
        <v>246</v>
      </c>
      <c r="AU158" s="17" t="s">
        <v>257</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521</v>
      </c>
    </row>
    <row r="159" spans="2:65" s="1" customFormat="1" ht="16.5" customHeight="1">
      <c r="B159" s="31"/>
      <c r="C159" s="132" t="s">
        <v>394</v>
      </c>
      <c r="D159" s="174" t="s">
        <v>246</v>
      </c>
      <c r="E159" s="133" t="s">
        <v>470</v>
      </c>
      <c r="F159" s="134" t="s">
        <v>471</v>
      </c>
      <c r="G159" s="135" t="s">
        <v>265</v>
      </c>
      <c r="H159" s="136">
        <v>288</v>
      </c>
      <c r="I159" s="284">
        <v>0</v>
      </c>
      <c r="J159" s="138">
        <f>ROUND(I159*H159,2)</f>
        <v>0</v>
      </c>
      <c r="K159" s="134" t="s">
        <v>270</v>
      </c>
      <c r="L159" s="139"/>
      <c r="M159" s="140" t="s">
        <v>19</v>
      </c>
      <c r="N159" s="141" t="s">
        <v>44</v>
      </c>
      <c r="P159" s="142">
        <f>O159*H159</f>
        <v>0</v>
      </c>
      <c r="Q159" s="142">
        <v>1.1100000000000001E-3</v>
      </c>
      <c r="R159" s="142">
        <f>Q159*H159</f>
        <v>0.31968000000000002</v>
      </c>
      <c r="S159" s="142">
        <v>0</v>
      </c>
      <c r="T159" s="143">
        <f>S159*H159</f>
        <v>0</v>
      </c>
      <c r="AR159" s="17" t="s">
        <v>250</v>
      </c>
      <c r="AT159" s="17" t="s">
        <v>246</v>
      </c>
      <c r="AU159" s="17" t="s">
        <v>257</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522</v>
      </c>
    </row>
    <row r="160" spans="2:65" s="1" customFormat="1" ht="19.5">
      <c r="B160" s="31"/>
      <c r="D160" s="171" t="s">
        <v>454</v>
      </c>
      <c r="F160" s="172" t="s">
        <v>472</v>
      </c>
      <c r="I160" s="90"/>
      <c r="L160" s="31"/>
      <c r="M160" s="173"/>
      <c r="T160" s="49"/>
      <c r="AT160" s="17" t="s">
        <v>454</v>
      </c>
      <c r="AU160" s="17" t="s">
        <v>257</v>
      </c>
    </row>
    <row r="161" spans="2:65" s="1" customFormat="1" ht="16.5" customHeight="1">
      <c r="B161" s="31"/>
      <c r="C161" s="132" t="s">
        <v>398</v>
      </c>
      <c r="D161" s="174" t="s">
        <v>246</v>
      </c>
      <c r="E161" s="133" t="s">
        <v>475</v>
      </c>
      <c r="F161" s="134" t="s">
        <v>476</v>
      </c>
      <c r="G161" s="135" t="s">
        <v>265</v>
      </c>
      <c r="H161" s="136">
        <v>144</v>
      </c>
      <c r="I161" s="284">
        <v>0</v>
      </c>
      <c r="J161" s="138">
        <f>ROUND(I161*H161,2)</f>
        <v>0</v>
      </c>
      <c r="K161" s="134" t="s">
        <v>270</v>
      </c>
      <c r="L161" s="139"/>
      <c r="M161" s="140" t="s">
        <v>19</v>
      </c>
      <c r="N161" s="141" t="s">
        <v>44</v>
      </c>
      <c r="P161" s="142">
        <f>O161*H161</f>
        <v>0</v>
      </c>
      <c r="Q161" s="142">
        <v>1.8000000000000001E-4</v>
      </c>
      <c r="R161" s="142">
        <f>Q161*H161</f>
        <v>2.5920000000000002E-2</v>
      </c>
      <c r="S161" s="142">
        <v>0</v>
      </c>
      <c r="T161" s="143">
        <f>S161*H161</f>
        <v>0</v>
      </c>
      <c r="AR161" s="17" t="s">
        <v>250</v>
      </c>
      <c r="AT161" s="17" t="s">
        <v>246</v>
      </c>
      <c r="AU161" s="17" t="s">
        <v>257</v>
      </c>
      <c r="AY161" s="17" t="s">
        <v>251</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252</v>
      </c>
      <c r="BM161" s="17" t="s">
        <v>525</v>
      </c>
    </row>
    <row r="162" spans="2:65" s="1" customFormat="1" ht="19.5">
      <c r="B162" s="31"/>
      <c r="D162" s="171" t="s">
        <v>454</v>
      </c>
      <c r="F162" s="172" t="s">
        <v>472</v>
      </c>
      <c r="I162" s="90"/>
      <c r="L162" s="31"/>
      <c r="M162" s="173"/>
      <c r="T162" s="49"/>
      <c r="AT162" s="17" t="s">
        <v>454</v>
      </c>
      <c r="AU162" s="17" t="s">
        <v>257</v>
      </c>
    </row>
    <row r="163" spans="2:65" s="1" customFormat="1" ht="33.75" customHeight="1">
      <c r="B163" s="31"/>
      <c r="C163" s="157" t="s">
        <v>402</v>
      </c>
      <c r="D163" s="157" t="s">
        <v>277</v>
      </c>
      <c r="E163" s="158" t="s">
        <v>523</v>
      </c>
      <c r="F163" s="159" t="s">
        <v>524</v>
      </c>
      <c r="G163" s="160" t="s">
        <v>249</v>
      </c>
      <c r="H163" s="161">
        <v>5434.17</v>
      </c>
      <c r="I163" s="162"/>
      <c r="J163" s="163">
        <f>ROUND(I163*H163,2)</f>
        <v>0</v>
      </c>
      <c r="K163" s="159" t="s">
        <v>270</v>
      </c>
      <c r="L163" s="31"/>
      <c r="M163" s="164" t="s">
        <v>19</v>
      </c>
      <c r="N163" s="165" t="s">
        <v>44</v>
      </c>
      <c r="P163" s="142">
        <f>O163*H163</f>
        <v>0</v>
      </c>
      <c r="Q163" s="142">
        <v>0</v>
      </c>
      <c r="R163" s="142">
        <f>Q163*H163</f>
        <v>0</v>
      </c>
      <c r="S163" s="142">
        <v>0</v>
      </c>
      <c r="T163" s="143">
        <f>S163*H163</f>
        <v>0</v>
      </c>
      <c r="AR163" s="17" t="s">
        <v>252</v>
      </c>
      <c r="AT163" s="17" t="s">
        <v>277</v>
      </c>
      <c r="AU163" s="17" t="s">
        <v>257</v>
      </c>
      <c r="AY163" s="17" t="s">
        <v>251</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252</v>
      </c>
      <c r="BM163" s="17" t="s">
        <v>529</v>
      </c>
    </row>
    <row r="164" spans="2:65" s="1" customFormat="1" ht="48.75">
      <c r="B164" s="31"/>
      <c r="D164" s="171" t="s">
        <v>432</v>
      </c>
      <c r="F164" s="172" t="s">
        <v>526</v>
      </c>
      <c r="I164" s="90"/>
      <c r="L164" s="31"/>
      <c r="M164" s="173"/>
      <c r="T164" s="49"/>
      <c r="AT164" s="17" t="s">
        <v>432</v>
      </c>
      <c r="AU164" s="17" t="s">
        <v>257</v>
      </c>
    </row>
    <row r="165" spans="2:65" s="1" customFormat="1" ht="19.5">
      <c r="B165" s="31"/>
      <c r="D165" s="171" t="s">
        <v>454</v>
      </c>
      <c r="F165" s="172" t="s">
        <v>504</v>
      </c>
      <c r="I165" s="90"/>
      <c r="L165" s="31"/>
      <c r="M165" s="173"/>
      <c r="T165" s="49"/>
      <c r="AT165" s="17" t="s">
        <v>454</v>
      </c>
      <c r="AU165" s="17" t="s">
        <v>257</v>
      </c>
    </row>
    <row r="166" spans="2:65" s="1" customFormat="1" ht="22.5" customHeight="1">
      <c r="B166" s="31"/>
      <c r="C166" s="157" t="s">
        <v>406</v>
      </c>
      <c r="D166" s="157" t="s">
        <v>277</v>
      </c>
      <c r="E166" s="158" t="s">
        <v>527</v>
      </c>
      <c r="F166" s="159" t="s">
        <v>528</v>
      </c>
      <c r="G166" s="160" t="s">
        <v>265</v>
      </c>
      <c r="H166" s="161">
        <v>436</v>
      </c>
      <c r="I166" s="162"/>
      <c r="J166" s="163">
        <f>ROUND(I166*H166,2)</f>
        <v>0</v>
      </c>
      <c r="K166" s="159" t="s">
        <v>270</v>
      </c>
      <c r="L166" s="31"/>
      <c r="M166" s="164" t="s">
        <v>19</v>
      </c>
      <c r="N166" s="165" t="s">
        <v>44</v>
      </c>
      <c r="P166" s="142">
        <f>O166*H166</f>
        <v>0</v>
      </c>
      <c r="Q166" s="142">
        <v>0</v>
      </c>
      <c r="R166" s="142">
        <f>Q166*H166</f>
        <v>0</v>
      </c>
      <c r="S166" s="142">
        <v>0</v>
      </c>
      <c r="T166" s="143">
        <f>S166*H166</f>
        <v>0</v>
      </c>
      <c r="AR166" s="17" t="s">
        <v>252</v>
      </c>
      <c r="AT166" s="17" t="s">
        <v>277</v>
      </c>
      <c r="AU166" s="17" t="s">
        <v>257</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534</v>
      </c>
    </row>
    <row r="167" spans="2:65" s="1" customFormat="1" ht="19.5">
      <c r="B167" s="31"/>
      <c r="D167" s="171" t="s">
        <v>432</v>
      </c>
      <c r="F167" s="172" t="s">
        <v>530</v>
      </c>
      <c r="I167" s="90"/>
      <c r="L167" s="31"/>
      <c r="M167" s="173"/>
      <c r="T167" s="49"/>
      <c r="AT167" s="17" t="s">
        <v>432</v>
      </c>
      <c r="AU167" s="17" t="s">
        <v>257</v>
      </c>
    </row>
    <row r="168" spans="2:65" s="1" customFormat="1" ht="19.5">
      <c r="B168" s="31"/>
      <c r="D168" s="171" t="s">
        <v>454</v>
      </c>
      <c r="F168" s="172" t="s">
        <v>531</v>
      </c>
      <c r="I168" s="90"/>
      <c r="L168" s="31"/>
      <c r="M168" s="173"/>
      <c r="T168" s="49"/>
      <c r="AT168" s="17" t="s">
        <v>454</v>
      </c>
      <c r="AU168" s="17" t="s">
        <v>257</v>
      </c>
    </row>
    <row r="169" spans="2:65" s="1" customFormat="1" ht="33.75" customHeight="1">
      <c r="B169" s="31"/>
      <c r="C169" s="157" t="s">
        <v>410</v>
      </c>
      <c r="D169" s="157" t="s">
        <v>277</v>
      </c>
      <c r="E169" s="158" t="s">
        <v>532</v>
      </c>
      <c r="F169" s="159" t="s">
        <v>533</v>
      </c>
      <c r="G169" s="160" t="s">
        <v>265</v>
      </c>
      <c r="H169" s="161">
        <v>12580</v>
      </c>
      <c r="I169" s="162"/>
      <c r="J169" s="163">
        <f>ROUND(I169*H169,2)</f>
        <v>0</v>
      </c>
      <c r="K169" s="159" t="s">
        <v>270</v>
      </c>
      <c r="L169" s="31"/>
      <c r="M169" s="164" t="s">
        <v>19</v>
      </c>
      <c r="N169" s="165" t="s">
        <v>44</v>
      </c>
      <c r="P169" s="142">
        <f>O169*H169</f>
        <v>0</v>
      </c>
      <c r="Q169" s="142">
        <v>0</v>
      </c>
      <c r="R169" s="142">
        <f>Q169*H169</f>
        <v>0</v>
      </c>
      <c r="S169" s="142">
        <v>0</v>
      </c>
      <c r="T169" s="143">
        <f>S169*H169</f>
        <v>0</v>
      </c>
      <c r="AR169" s="17" t="s">
        <v>252</v>
      </c>
      <c r="AT169" s="17" t="s">
        <v>277</v>
      </c>
      <c r="AU169" s="17" t="s">
        <v>257</v>
      </c>
      <c r="AY169" s="17" t="s">
        <v>251</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252</v>
      </c>
      <c r="BM169" s="17" t="s">
        <v>536</v>
      </c>
    </row>
    <row r="170" spans="2:65" s="1" customFormat="1" ht="39">
      <c r="B170" s="31"/>
      <c r="D170" s="171" t="s">
        <v>432</v>
      </c>
      <c r="F170" s="172" t="s">
        <v>535</v>
      </c>
      <c r="I170" s="90"/>
      <c r="L170" s="31"/>
      <c r="M170" s="173"/>
      <c r="T170" s="49"/>
      <c r="AT170" s="17" t="s">
        <v>432</v>
      </c>
      <c r="AU170" s="17" t="s">
        <v>257</v>
      </c>
    </row>
    <row r="171" spans="2:65" s="1" customFormat="1" ht="16.5" customHeight="1">
      <c r="B171" s="31"/>
      <c r="C171" s="132" t="s">
        <v>482</v>
      </c>
      <c r="D171" s="174" t="s">
        <v>246</v>
      </c>
      <c r="E171" s="133" t="s">
        <v>470</v>
      </c>
      <c r="F171" s="134" t="s">
        <v>471</v>
      </c>
      <c r="G171" s="135" t="s">
        <v>265</v>
      </c>
      <c r="H171" s="136">
        <v>12580</v>
      </c>
      <c r="I171" s="284">
        <v>0</v>
      </c>
      <c r="J171" s="138">
        <f>ROUND(I171*H171,2)</f>
        <v>0</v>
      </c>
      <c r="K171" s="134" t="s">
        <v>270</v>
      </c>
      <c r="L171" s="139"/>
      <c r="M171" s="140" t="s">
        <v>19</v>
      </c>
      <c r="N171" s="141" t="s">
        <v>44</v>
      </c>
      <c r="P171" s="142">
        <f>O171*H171</f>
        <v>0</v>
      </c>
      <c r="Q171" s="142">
        <v>1.1100000000000001E-3</v>
      </c>
      <c r="R171" s="142">
        <f>Q171*H171</f>
        <v>13.963800000000001</v>
      </c>
      <c r="S171" s="142">
        <v>0</v>
      </c>
      <c r="T171" s="143">
        <f>S171*H171</f>
        <v>0</v>
      </c>
      <c r="AR171" s="17" t="s">
        <v>250</v>
      </c>
      <c r="AT171" s="17" t="s">
        <v>246</v>
      </c>
      <c r="AU171" s="17" t="s">
        <v>257</v>
      </c>
      <c r="AY171" s="17" t="s">
        <v>251</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252</v>
      </c>
      <c r="BM171" s="17" t="s">
        <v>537</v>
      </c>
    </row>
    <row r="172" spans="2:65" s="1" customFormat="1" ht="19.5">
      <c r="B172" s="31"/>
      <c r="D172" s="171" t="s">
        <v>454</v>
      </c>
      <c r="F172" s="172" t="s">
        <v>472</v>
      </c>
      <c r="I172" s="90"/>
      <c r="L172" s="31"/>
      <c r="M172" s="173"/>
      <c r="T172" s="49"/>
      <c r="AT172" s="17" t="s">
        <v>454</v>
      </c>
      <c r="AU172" s="17" t="s">
        <v>257</v>
      </c>
    </row>
    <row r="173" spans="2:65" s="1" customFormat="1" ht="16.5" customHeight="1">
      <c r="B173" s="31"/>
      <c r="C173" s="132" t="s">
        <v>538</v>
      </c>
      <c r="D173" s="174" t="s">
        <v>246</v>
      </c>
      <c r="E173" s="133" t="s">
        <v>475</v>
      </c>
      <c r="F173" s="134" t="s">
        <v>476</v>
      </c>
      <c r="G173" s="135" t="s">
        <v>265</v>
      </c>
      <c r="H173" s="136">
        <v>6290</v>
      </c>
      <c r="I173" s="284">
        <v>0</v>
      </c>
      <c r="J173" s="138">
        <f>ROUND(I173*H173,2)</f>
        <v>0</v>
      </c>
      <c r="K173" s="134" t="s">
        <v>270</v>
      </c>
      <c r="L173" s="139"/>
      <c r="M173" s="140" t="s">
        <v>19</v>
      </c>
      <c r="N173" s="141" t="s">
        <v>44</v>
      </c>
      <c r="P173" s="142">
        <f>O173*H173</f>
        <v>0</v>
      </c>
      <c r="Q173" s="142">
        <v>1.8000000000000001E-4</v>
      </c>
      <c r="R173" s="142">
        <f>Q173*H173</f>
        <v>1.1322000000000001</v>
      </c>
      <c r="S173" s="142">
        <v>0</v>
      </c>
      <c r="T173" s="143">
        <f>S173*H173</f>
        <v>0</v>
      </c>
      <c r="AR173" s="17" t="s">
        <v>250</v>
      </c>
      <c r="AT173" s="17" t="s">
        <v>246</v>
      </c>
      <c r="AU173" s="17" t="s">
        <v>257</v>
      </c>
      <c r="AY173" s="17" t="s">
        <v>251</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252</v>
      </c>
      <c r="BM173" s="17" t="s">
        <v>541</v>
      </c>
    </row>
    <row r="174" spans="2:65" s="1" customFormat="1" ht="19.5">
      <c r="B174" s="31"/>
      <c r="D174" s="171" t="s">
        <v>454</v>
      </c>
      <c r="F174" s="172" t="s">
        <v>472</v>
      </c>
      <c r="I174" s="90"/>
      <c r="L174" s="31"/>
      <c r="M174" s="173"/>
      <c r="T174" s="49"/>
      <c r="AT174" s="17" t="s">
        <v>454</v>
      </c>
      <c r="AU174" s="17" t="s">
        <v>257</v>
      </c>
    </row>
    <row r="175" spans="2:65" s="1" customFormat="1" ht="56.25" customHeight="1">
      <c r="B175" s="31"/>
      <c r="C175" s="157" t="s">
        <v>485</v>
      </c>
      <c r="D175" s="157" t="s">
        <v>277</v>
      </c>
      <c r="E175" s="158" t="s">
        <v>539</v>
      </c>
      <c r="F175" s="159" t="s">
        <v>540</v>
      </c>
      <c r="G175" s="160" t="s">
        <v>443</v>
      </c>
      <c r="H175" s="161">
        <v>2.214</v>
      </c>
      <c r="I175" s="162"/>
      <c r="J175" s="163">
        <f>ROUND(I175*H175,2)</f>
        <v>0</v>
      </c>
      <c r="K175" s="159" t="s">
        <v>270</v>
      </c>
      <c r="L175" s="31"/>
      <c r="M175" s="164" t="s">
        <v>19</v>
      </c>
      <c r="N175" s="165" t="s">
        <v>44</v>
      </c>
      <c r="P175" s="142">
        <f>O175*H175</f>
        <v>0</v>
      </c>
      <c r="Q175" s="142">
        <v>0</v>
      </c>
      <c r="R175" s="142">
        <f>Q175*H175</f>
        <v>0</v>
      </c>
      <c r="S175" s="142">
        <v>0</v>
      </c>
      <c r="T175" s="143">
        <f>S175*H175</f>
        <v>0</v>
      </c>
      <c r="AR175" s="17" t="s">
        <v>252</v>
      </c>
      <c r="AT175" s="17" t="s">
        <v>277</v>
      </c>
      <c r="AU175" s="17" t="s">
        <v>257</v>
      </c>
      <c r="AY175" s="17" t="s">
        <v>251</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252</v>
      </c>
      <c r="BM175" s="17" t="s">
        <v>545</v>
      </c>
    </row>
    <row r="176" spans="2:65" s="1" customFormat="1" ht="48.75">
      <c r="B176" s="31"/>
      <c r="D176" s="171" t="s">
        <v>432</v>
      </c>
      <c r="F176" s="172" t="s">
        <v>542</v>
      </c>
      <c r="I176" s="90"/>
      <c r="L176" s="31"/>
      <c r="M176" s="173"/>
      <c r="T176" s="49"/>
      <c r="AT176" s="17" t="s">
        <v>432</v>
      </c>
      <c r="AU176" s="17" t="s">
        <v>257</v>
      </c>
    </row>
    <row r="177" spans="2:65" s="1" customFormat="1" ht="19.5">
      <c r="B177" s="31"/>
      <c r="D177" s="171" t="s">
        <v>454</v>
      </c>
      <c r="F177" s="172" t="s">
        <v>455</v>
      </c>
      <c r="I177" s="90"/>
      <c r="L177" s="31"/>
      <c r="M177" s="173"/>
      <c r="T177" s="49"/>
      <c r="AT177" s="17" t="s">
        <v>454</v>
      </c>
      <c r="AU177" s="17" t="s">
        <v>257</v>
      </c>
    </row>
    <row r="178" spans="2:65" s="1" customFormat="1" ht="56.25" customHeight="1">
      <c r="B178" s="31"/>
      <c r="C178" s="157" t="s">
        <v>546</v>
      </c>
      <c r="D178" s="157" t="s">
        <v>277</v>
      </c>
      <c r="E178" s="158" t="s">
        <v>543</v>
      </c>
      <c r="F178" s="159" t="s">
        <v>544</v>
      </c>
      <c r="G178" s="160" t="s">
        <v>443</v>
      </c>
      <c r="H178" s="161">
        <v>1.4159999999999999</v>
      </c>
      <c r="I178" s="162"/>
      <c r="J178" s="163">
        <f>ROUND(I178*H178,2)</f>
        <v>0</v>
      </c>
      <c r="K178" s="159" t="s">
        <v>270</v>
      </c>
      <c r="L178" s="31"/>
      <c r="M178" s="164" t="s">
        <v>19</v>
      </c>
      <c r="N178" s="165" t="s">
        <v>44</v>
      </c>
      <c r="P178" s="142">
        <f>O178*H178</f>
        <v>0</v>
      </c>
      <c r="Q178" s="142">
        <v>0</v>
      </c>
      <c r="R178" s="142">
        <f>Q178*H178</f>
        <v>0</v>
      </c>
      <c r="S178" s="142">
        <v>0</v>
      </c>
      <c r="T178" s="143">
        <f>S178*H178</f>
        <v>0</v>
      </c>
      <c r="AR178" s="17" t="s">
        <v>252</v>
      </c>
      <c r="AT178" s="17" t="s">
        <v>277</v>
      </c>
      <c r="AU178" s="17" t="s">
        <v>257</v>
      </c>
      <c r="AY178" s="17" t="s">
        <v>251</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252</v>
      </c>
      <c r="BM178" s="17" t="s">
        <v>549</v>
      </c>
    </row>
    <row r="179" spans="2:65" s="1" customFormat="1" ht="48.75">
      <c r="B179" s="31"/>
      <c r="D179" s="171" t="s">
        <v>432</v>
      </c>
      <c r="F179" s="172" t="s">
        <v>542</v>
      </c>
      <c r="I179" s="90"/>
      <c r="L179" s="31"/>
      <c r="M179" s="173"/>
      <c r="T179" s="49"/>
      <c r="AT179" s="17" t="s">
        <v>432</v>
      </c>
      <c r="AU179" s="17" t="s">
        <v>257</v>
      </c>
    </row>
    <row r="180" spans="2:65" s="1" customFormat="1" ht="19.5">
      <c r="B180" s="31"/>
      <c r="D180" s="171" t="s">
        <v>454</v>
      </c>
      <c r="F180" s="172" t="s">
        <v>455</v>
      </c>
      <c r="I180" s="90"/>
      <c r="L180" s="31"/>
      <c r="M180" s="173"/>
      <c r="T180" s="49"/>
      <c r="AT180" s="17" t="s">
        <v>454</v>
      </c>
      <c r="AU180" s="17" t="s">
        <v>257</v>
      </c>
    </row>
    <row r="181" spans="2:65" s="1" customFormat="1" ht="45" customHeight="1">
      <c r="B181" s="31"/>
      <c r="C181" s="157" t="s">
        <v>488</v>
      </c>
      <c r="D181" s="157" t="s">
        <v>277</v>
      </c>
      <c r="E181" s="158" t="s">
        <v>547</v>
      </c>
      <c r="F181" s="159" t="s">
        <v>548</v>
      </c>
      <c r="G181" s="160" t="s">
        <v>443</v>
      </c>
      <c r="H181" s="161">
        <v>1.1539999999999999</v>
      </c>
      <c r="I181" s="162"/>
      <c r="J181" s="163">
        <f>ROUND(I181*H181,2)</f>
        <v>0</v>
      </c>
      <c r="K181" s="159" t="s">
        <v>270</v>
      </c>
      <c r="L181" s="31"/>
      <c r="M181" s="164" t="s">
        <v>19</v>
      </c>
      <c r="N181" s="165" t="s">
        <v>44</v>
      </c>
      <c r="P181" s="142">
        <f>O181*H181</f>
        <v>0</v>
      </c>
      <c r="Q181" s="142">
        <v>0</v>
      </c>
      <c r="R181" s="142">
        <f>Q181*H181</f>
        <v>0</v>
      </c>
      <c r="S181" s="142">
        <v>0</v>
      </c>
      <c r="T181" s="143">
        <f>S181*H181</f>
        <v>0</v>
      </c>
      <c r="AR181" s="17" t="s">
        <v>252</v>
      </c>
      <c r="AT181" s="17" t="s">
        <v>277</v>
      </c>
      <c r="AU181" s="17" t="s">
        <v>257</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252</v>
      </c>
      <c r="BM181" s="17" t="s">
        <v>554</v>
      </c>
    </row>
    <row r="182" spans="2:65" s="1" customFormat="1" ht="48.75">
      <c r="B182" s="31"/>
      <c r="D182" s="171" t="s">
        <v>432</v>
      </c>
      <c r="F182" s="172" t="s">
        <v>550</v>
      </c>
      <c r="I182" s="90"/>
      <c r="L182" s="31"/>
      <c r="M182" s="173"/>
      <c r="T182" s="49"/>
      <c r="AT182" s="17" t="s">
        <v>432</v>
      </c>
      <c r="AU182" s="17" t="s">
        <v>257</v>
      </c>
    </row>
    <row r="183" spans="2:65" s="1" customFormat="1" ht="19.5">
      <c r="B183" s="31"/>
      <c r="D183" s="171" t="s">
        <v>454</v>
      </c>
      <c r="F183" s="172" t="s">
        <v>455</v>
      </c>
      <c r="I183" s="90"/>
      <c r="L183" s="31"/>
      <c r="M183" s="173"/>
      <c r="T183" s="49"/>
      <c r="AT183" s="17" t="s">
        <v>454</v>
      </c>
      <c r="AU183" s="17" t="s">
        <v>257</v>
      </c>
    </row>
    <row r="184" spans="2:65" s="1" customFormat="1" ht="56.25" customHeight="1">
      <c r="B184" s="31"/>
      <c r="C184" s="157" t="s">
        <v>556</v>
      </c>
      <c r="D184" s="157" t="s">
        <v>277</v>
      </c>
      <c r="E184" s="158" t="s">
        <v>551</v>
      </c>
      <c r="F184" s="159" t="s">
        <v>552</v>
      </c>
      <c r="G184" s="160" t="s">
        <v>553</v>
      </c>
      <c r="H184" s="161">
        <v>248</v>
      </c>
      <c r="I184" s="162"/>
      <c r="J184" s="163">
        <f>ROUND(I184*H184,2)</f>
        <v>0</v>
      </c>
      <c r="K184" s="159" t="s">
        <v>270</v>
      </c>
      <c r="L184" s="31"/>
      <c r="M184" s="164" t="s">
        <v>19</v>
      </c>
      <c r="N184" s="165" t="s">
        <v>44</v>
      </c>
      <c r="P184" s="142">
        <f>O184*H184</f>
        <v>0</v>
      </c>
      <c r="Q184" s="142">
        <v>0</v>
      </c>
      <c r="R184" s="142">
        <f>Q184*H184</f>
        <v>0</v>
      </c>
      <c r="S184" s="142">
        <v>0</v>
      </c>
      <c r="T184" s="143">
        <f>S184*H184</f>
        <v>0</v>
      </c>
      <c r="AR184" s="17" t="s">
        <v>252</v>
      </c>
      <c r="AT184" s="17" t="s">
        <v>277</v>
      </c>
      <c r="AU184" s="17" t="s">
        <v>257</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559</v>
      </c>
    </row>
    <row r="185" spans="2:65" s="1" customFormat="1" ht="48.75">
      <c r="B185" s="31"/>
      <c r="D185" s="171" t="s">
        <v>432</v>
      </c>
      <c r="F185" s="172" t="s">
        <v>555</v>
      </c>
      <c r="I185" s="90"/>
      <c r="L185" s="31"/>
      <c r="M185" s="173"/>
      <c r="T185" s="49"/>
      <c r="AT185" s="17" t="s">
        <v>432</v>
      </c>
      <c r="AU185" s="17" t="s">
        <v>257</v>
      </c>
    </row>
    <row r="186" spans="2:65" s="1" customFormat="1" ht="45" customHeight="1">
      <c r="B186" s="31"/>
      <c r="C186" s="157" t="s">
        <v>491</v>
      </c>
      <c r="D186" s="157" t="s">
        <v>277</v>
      </c>
      <c r="E186" s="158" t="s">
        <v>557</v>
      </c>
      <c r="F186" s="159" t="s">
        <v>558</v>
      </c>
      <c r="G186" s="160" t="s">
        <v>553</v>
      </c>
      <c r="H186" s="161">
        <v>216</v>
      </c>
      <c r="I186" s="162"/>
      <c r="J186" s="163">
        <f>ROUND(I186*H186,2)</f>
        <v>0</v>
      </c>
      <c r="K186" s="159" t="s">
        <v>270</v>
      </c>
      <c r="L186" s="31"/>
      <c r="M186" s="164" t="s">
        <v>19</v>
      </c>
      <c r="N186" s="165" t="s">
        <v>44</v>
      </c>
      <c r="P186" s="142">
        <f>O186*H186</f>
        <v>0</v>
      </c>
      <c r="Q186" s="142">
        <v>0</v>
      </c>
      <c r="R186" s="142">
        <f>Q186*H186</f>
        <v>0</v>
      </c>
      <c r="S186" s="142">
        <v>0</v>
      </c>
      <c r="T186" s="143">
        <f>S186*H186</f>
        <v>0</v>
      </c>
      <c r="AR186" s="17" t="s">
        <v>252</v>
      </c>
      <c r="AT186" s="17" t="s">
        <v>277</v>
      </c>
      <c r="AU186" s="17" t="s">
        <v>257</v>
      </c>
      <c r="AY186" s="17" t="s">
        <v>251</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252</v>
      </c>
      <c r="BM186" s="17" t="s">
        <v>563</v>
      </c>
    </row>
    <row r="187" spans="2:65" s="1" customFormat="1" ht="39">
      <c r="B187" s="31"/>
      <c r="D187" s="171" t="s">
        <v>432</v>
      </c>
      <c r="F187" s="172" t="s">
        <v>560</v>
      </c>
      <c r="I187" s="90"/>
      <c r="L187" s="31"/>
      <c r="M187" s="173"/>
      <c r="T187" s="49"/>
      <c r="AT187" s="17" t="s">
        <v>432</v>
      </c>
      <c r="AU187" s="17" t="s">
        <v>257</v>
      </c>
    </row>
    <row r="188" spans="2:65" s="1" customFormat="1" ht="33.75" customHeight="1">
      <c r="B188" s="31"/>
      <c r="C188" s="157" t="s">
        <v>565</v>
      </c>
      <c r="D188" s="157" t="s">
        <v>277</v>
      </c>
      <c r="E188" s="158" t="s">
        <v>561</v>
      </c>
      <c r="F188" s="159" t="s">
        <v>562</v>
      </c>
      <c r="G188" s="160" t="s">
        <v>249</v>
      </c>
      <c r="H188" s="161">
        <v>11465.77</v>
      </c>
      <c r="I188" s="162"/>
      <c r="J188" s="163">
        <f>ROUND(I188*H188,2)</f>
        <v>0</v>
      </c>
      <c r="K188" s="159" t="s">
        <v>270</v>
      </c>
      <c r="L188" s="31"/>
      <c r="M188" s="164" t="s">
        <v>19</v>
      </c>
      <c r="N188" s="165" t="s">
        <v>44</v>
      </c>
      <c r="P188" s="142">
        <f>O188*H188</f>
        <v>0</v>
      </c>
      <c r="Q188" s="142">
        <v>0</v>
      </c>
      <c r="R188" s="142">
        <f>Q188*H188</f>
        <v>0</v>
      </c>
      <c r="S188" s="142">
        <v>0</v>
      </c>
      <c r="T188" s="143">
        <f>S188*H188</f>
        <v>0</v>
      </c>
      <c r="AR188" s="17" t="s">
        <v>252</v>
      </c>
      <c r="AT188" s="17" t="s">
        <v>277</v>
      </c>
      <c r="AU188" s="17" t="s">
        <v>257</v>
      </c>
      <c r="AY188" s="17" t="s">
        <v>251</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252</v>
      </c>
      <c r="BM188" s="17" t="s">
        <v>568</v>
      </c>
    </row>
    <row r="189" spans="2:65" s="1" customFormat="1" ht="39">
      <c r="B189" s="31"/>
      <c r="D189" s="171" t="s">
        <v>432</v>
      </c>
      <c r="F189" s="172" t="s">
        <v>564</v>
      </c>
      <c r="I189" s="90"/>
      <c r="L189" s="31"/>
      <c r="M189" s="173"/>
      <c r="T189" s="49"/>
      <c r="AT189" s="17" t="s">
        <v>432</v>
      </c>
      <c r="AU189" s="17" t="s">
        <v>257</v>
      </c>
    </row>
    <row r="190" spans="2:65" s="1" customFormat="1" ht="19.5">
      <c r="B190" s="31"/>
      <c r="D190" s="171" t="s">
        <v>454</v>
      </c>
      <c r="F190" s="172" t="s">
        <v>504</v>
      </c>
      <c r="I190" s="90"/>
      <c r="L190" s="31"/>
      <c r="M190" s="173"/>
      <c r="T190" s="49"/>
      <c r="AT190" s="17" t="s">
        <v>454</v>
      </c>
      <c r="AU190" s="17" t="s">
        <v>257</v>
      </c>
    </row>
    <row r="191" spans="2:65" s="1" customFormat="1" ht="33.75" customHeight="1">
      <c r="B191" s="31"/>
      <c r="C191" s="157" t="s">
        <v>495</v>
      </c>
      <c r="D191" s="157" t="s">
        <v>277</v>
      </c>
      <c r="E191" s="158" t="s">
        <v>566</v>
      </c>
      <c r="F191" s="159" t="s">
        <v>567</v>
      </c>
      <c r="G191" s="160" t="s">
        <v>249</v>
      </c>
      <c r="H191" s="161">
        <v>11465.77</v>
      </c>
      <c r="I191" s="162"/>
      <c r="J191" s="163">
        <f>ROUND(I191*H191,2)</f>
        <v>0</v>
      </c>
      <c r="K191" s="159" t="s">
        <v>270</v>
      </c>
      <c r="L191" s="31"/>
      <c r="M191" s="164" t="s">
        <v>19</v>
      </c>
      <c r="N191" s="165" t="s">
        <v>44</v>
      </c>
      <c r="P191" s="142">
        <f>O191*H191</f>
        <v>0</v>
      </c>
      <c r="Q191" s="142">
        <v>0</v>
      </c>
      <c r="R191" s="142">
        <f>Q191*H191</f>
        <v>0</v>
      </c>
      <c r="S191" s="142">
        <v>0</v>
      </c>
      <c r="T191" s="143">
        <f>S191*H191</f>
        <v>0</v>
      </c>
      <c r="AR191" s="17" t="s">
        <v>252</v>
      </c>
      <c r="AT191" s="17" t="s">
        <v>277</v>
      </c>
      <c r="AU191" s="17" t="s">
        <v>257</v>
      </c>
      <c r="AY191" s="17" t="s">
        <v>251</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252</v>
      </c>
      <c r="BM191" s="17" t="s">
        <v>571</v>
      </c>
    </row>
    <row r="192" spans="2:65" s="1" customFormat="1" ht="39">
      <c r="B192" s="31"/>
      <c r="D192" s="171" t="s">
        <v>432</v>
      </c>
      <c r="F192" s="172" t="s">
        <v>564</v>
      </c>
      <c r="I192" s="90"/>
      <c r="L192" s="31"/>
      <c r="M192" s="173"/>
      <c r="T192" s="49"/>
      <c r="AT192" s="17" t="s">
        <v>432</v>
      </c>
      <c r="AU192" s="17" t="s">
        <v>257</v>
      </c>
    </row>
    <row r="193" spans="2:65" s="1" customFormat="1" ht="19.5">
      <c r="B193" s="31"/>
      <c r="D193" s="171" t="s">
        <v>454</v>
      </c>
      <c r="F193" s="172" t="s">
        <v>504</v>
      </c>
      <c r="I193" s="90"/>
      <c r="L193" s="31"/>
      <c r="M193" s="173"/>
      <c r="T193" s="49"/>
      <c r="AT193" s="17" t="s">
        <v>454</v>
      </c>
      <c r="AU193" s="17" t="s">
        <v>257</v>
      </c>
    </row>
    <row r="194" spans="2:65" s="1" customFormat="1" ht="22.5" customHeight="1">
      <c r="B194" s="31"/>
      <c r="C194" s="157" t="s">
        <v>573</v>
      </c>
      <c r="D194" s="157" t="s">
        <v>277</v>
      </c>
      <c r="E194" s="158" t="s">
        <v>569</v>
      </c>
      <c r="F194" s="159" t="s">
        <v>570</v>
      </c>
      <c r="G194" s="160" t="s">
        <v>265</v>
      </c>
      <c r="H194" s="161">
        <v>185</v>
      </c>
      <c r="I194" s="162"/>
      <c r="J194" s="163">
        <f>ROUND(I194*H194,2)</f>
        <v>0</v>
      </c>
      <c r="K194" s="159" t="s">
        <v>270</v>
      </c>
      <c r="L194" s="31"/>
      <c r="M194" s="164" t="s">
        <v>19</v>
      </c>
      <c r="N194" s="165" t="s">
        <v>44</v>
      </c>
      <c r="P194" s="142">
        <f>O194*H194</f>
        <v>0</v>
      </c>
      <c r="Q194" s="142">
        <v>0</v>
      </c>
      <c r="R194" s="142">
        <f>Q194*H194</f>
        <v>0</v>
      </c>
      <c r="S194" s="142">
        <v>0</v>
      </c>
      <c r="T194" s="143">
        <f>S194*H194</f>
        <v>0</v>
      </c>
      <c r="AR194" s="17" t="s">
        <v>252</v>
      </c>
      <c r="AT194" s="17" t="s">
        <v>277</v>
      </c>
      <c r="AU194" s="17" t="s">
        <v>257</v>
      </c>
      <c r="AY194" s="17" t="s">
        <v>251</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252</v>
      </c>
      <c r="BM194" s="17" t="s">
        <v>576</v>
      </c>
    </row>
    <row r="195" spans="2:65" s="1" customFormat="1" ht="29.25">
      <c r="B195" s="31"/>
      <c r="D195" s="171" t="s">
        <v>432</v>
      </c>
      <c r="F195" s="172" t="s">
        <v>572</v>
      </c>
      <c r="I195" s="90"/>
      <c r="L195" s="31"/>
      <c r="M195" s="173"/>
      <c r="T195" s="49"/>
      <c r="AT195" s="17" t="s">
        <v>432</v>
      </c>
      <c r="AU195" s="17" t="s">
        <v>257</v>
      </c>
    </row>
    <row r="196" spans="2:65" s="1" customFormat="1" ht="16.5" customHeight="1">
      <c r="B196" s="31"/>
      <c r="C196" s="132" t="s">
        <v>499</v>
      </c>
      <c r="D196" s="132" t="s">
        <v>246</v>
      </c>
      <c r="E196" s="133" t="s">
        <v>574</v>
      </c>
      <c r="F196" s="134" t="s">
        <v>575</v>
      </c>
      <c r="G196" s="135" t="s">
        <v>265</v>
      </c>
      <c r="H196" s="136">
        <v>185</v>
      </c>
      <c r="I196" s="137"/>
      <c r="J196" s="138">
        <f>ROUND(I196*H196,2)</f>
        <v>0</v>
      </c>
      <c r="K196" s="134" t="s">
        <v>270</v>
      </c>
      <c r="L196" s="139"/>
      <c r="M196" s="140" t="s">
        <v>19</v>
      </c>
      <c r="N196" s="141" t="s">
        <v>44</v>
      </c>
      <c r="P196" s="142">
        <f>O196*H196</f>
        <v>0</v>
      </c>
      <c r="Q196" s="142">
        <v>1.0059999999999999E-2</v>
      </c>
      <c r="R196" s="142">
        <f>Q196*H196</f>
        <v>1.8611</v>
      </c>
      <c r="S196" s="142">
        <v>0</v>
      </c>
      <c r="T196" s="143">
        <f>S196*H196</f>
        <v>0</v>
      </c>
      <c r="AR196" s="17" t="s">
        <v>250</v>
      </c>
      <c r="AT196" s="17" t="s">
        <v>246</v>
      </c>
      <c r="AU196" s="17" t="s">
        <v>257</v>
      </c>
      <c r="AY196" s="17" t="s">
        <v>251</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252</v>
      </c>
      <c r="BM196" s="17" t="s">
        <v>579</v>
      </c>
    </row>
    <row r="197" spans="2:65" s="1" customFormat="1" ht="22.5" customHeight="1">
      <c r="B197" s="31"/>
      <c r="C197" s="157" t="s">
        <v>582</v>
      </c>
      <c r="D197" s="157" t="s">
        <v>277</v>
      </c>
      <c r="E197" s="158" t="s">
        <v>577</v>
      </c>
      <c r="F197" s="159" t="s">
        <v>578</v>
      </c>
      <c r="G197" s="160" t="s">
        <v>265</v>
      </c>
      <c r="H197" s="161">
        <v>106</v>
      </c>
      <c r="I197" s="162"/>
      <c r="J197" s="163">
        <f>ROUND(I197*H197,2)</f>
        <v>0</v>
      </c>
      <c r="K197" s="159" t="s">
        <v>270</v>
      </c>
      <c r="L197" s="31"/>
      <c r="M197" s="164" t="s">
        <v>19</v>
      </c>
      <c r="N197" s="165" t="s">
        <v>44</v>
      </c>
      <c r="P197" s="142">
        <f>O197*H197</f>
        <v>0</v>
      </c>
      <c r="Q197" s="142">
        <v>0</v>
      </c>
      <c r="R197" s="142">
        <f>Q197*H197</f>
        <v>0</v>
      </c>
      <c r="S197" s="142">
        <v>0</v>
      </c>
      <c r="T197" s="143">
        <f>S197*H197</f>
        <v>0</v>
      </c>
      <c r="AR197" s="17" t="s">
        <v>252</v>
      </c>
      <c r="AT197" s="17" t="s">
        <v>277</v>
      </c>
      <c r="AU197" s="17" t="s">
        <v>257</v>
      </c>
      <c r="AY197" s="17" t="s">
        <v>251</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252</v>
      </c>
      <c r="BM197" s="17" t="s">
        <v>585</v>
      </c>
    </row>
    <row r="198" spans="2:65" s="1" customFormat="1" ht="29.25">
      <c r="B198" s="31"/>
      <c r="D198" s="171" t="s">
        <v>432</v>
      </c>
      <c r="F198" s="172" t="s">
        <v>580</v>
      </c>
      <c r="I198" s="90"/>
      <c r="L198" s="31"/>
      <c r="M198" s="173"/>
      <c r="T198" s="49"/>
      <c r="AT198" s="17" t="s">
        <v>432</v>
      </c>
      <c r="AU198" s="17" t="s">
        <v>257</v>
      </c>
    </row>
    <row r="199" spans="2:65" s="1" customFormat="1" ht="19.5">
      <c r="B199" s="31"/>
      <c r="D199" s="171" t="s">
        <v>454</v>
      </c>
      <c r="F199" s="172" t="s">
        <v>581</v>
      </c>
      <c r="I199" s="90"/>
      <c r="L199" s="31"/>
      <c r="M199" s="173"/>
      <c r="T199" s="49"/>
      <c r="AT199" s="17" t="s">
        <v>454</v>
      </c>
      <c r="AU199" s="17" t="s">
        <v>257</v>
      </c>
    </row>
    <row r="200" spans="2:65" s="1" customFormat="1" ht="16.5" customHeight="1">
      <c r="B200" s="31"/>
      <c r="C200" s="132" t="s">
        <v>502</v>
      </c>
      <c r="D200" s="132" t="s">
        <v>246</v>
      </c>
      <c r="E200" s="133" t="s">
        <v>583</v>
      </c>
      <c r="F200" s="134" t="s">
        <v>584</v>
      </c>
      <c r="G200" s="135" t="s">
        <v>265</v>
      </c>
      <c r="H200" s="136">
        <v>106</v>
      </c>
      <c r="I200" s="137"/>
      <c r="J200" s="138">
        <f>ROUND(I200*H200,2)</f>
        <v>0</v>
      </c>
      <c r="K200" s="134" t="s">
        <v>270</v>
      </c>
      <c r="L200" s="139"/>
      <c r="M200" s="140" t="s">
        <v>19</v>
      </c>
      <c r="N200" s="141" t="s">
        <v>44</v>
      </c>
      <c r="P200" s="142">
        <f>O200*H200</f>
        <v>0</v>
      </c>
      <c r="Q200" s="142">
        <v>0.39700000000000002</v>
      </c>
      <c r="R200" s="142">
        <f>Q200*H200</f>
        <v>42.082000000000001</v>
      </c>
      <c r="S200" s="142">
        <v>0</v>
      </c>
      <c r="T200" s="143">
        <f>S200*H200</f>
        <v>0</v>
      </c>
      <c r="AR200" s="17" t="s">
        <v>250</v>
      </c>
      <c r="AT200" s="17" t="s">
        <v>246</v>
      </c>
      <c r="AU200" s="17" t="s">
        <v>257</v>
      </c>
      <c r="AY200" s="17" t="s">
        <v>251</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252</v>
      </c>
      <c r="BM200" s="17" t="s">
        <v>588</v>
      </c>
    </row>
    <row r="201" spans="2:65" s="1" customFormat="1" ht="16.5" customHeight="1">
      <c r="B201" s="31"/>
      <c r="C201" s="132" t="s">
        <v>589</v>
      </c>
      <c r="D201" s="132" t="s">
        <v>246</v>
      </c>
      <c r="E201" s="133" t="s">
        <v>586</v>
      </c>
      <c r="F201" s="134" t="s">
        <v>587</v>
      </c>
      <c r="G201" s="135" t="s">
        <v>265</v>
      </c>
      <c r="H201" s="136">
        <v>106</v>
      </c>
      <c r="I201" s="137"/>
      <c r="J201" s="138">
        <f>ROUND(I201*H201,2)</f>
        <v>0</v>
      </c>
      <c r="K201" s="134" t="s">
        <v>270</v>
      </c>
      <c r="L201" s="139"/>
      <c r="M201" s="140" t="s">
        <v>19</v>
      </c>
      <c r="N201" s="141" t="s">
        <v>44</v>
      </c>
      <c r="P201" s="142">
        <f>O201*H201</f>
        <v>0</v>
      </c>
      <c r="Q201" s="142">
        <v>0.17</v>
      </c>
      <c r="R201" s="142">
        <f>Q201*H201</f>
        <v>18.02</v>
      </c>
      <c r="S201" s="142">
        <v>0</v>
      </c>
      <c r="T201" s="143">
        <f>S201*H201</f>
        <v>0</v>
      </c>
      <c r="AR201" s="17" t="s">
        <v>250</v>
      </c>
      <c r="AT201" s="17" t="s">
        <v>246</v>
      </c>
      <c r="AU201" s="17" t="s">
        <v>257</v>
      </c>
      <c r="AY201" s="17" t="s">
        <v>251</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252</v>
      </c>
      <c r="BM201" s="17" t="s">
        <v>592</v>
      </c>
    </row>
    <row r="202" spans="2:65" s="1" customFormat="1" ht="22.5" customHeight="1">
      <c r="B202" s="31"/>
      <c r="C202" s="157" t="s">
        <v>505</v>
      </c>
      <c r="D202" s="157" t="s">
        <v>277</v>
      </c>
      <c r="E202" s="158" t="s">
        <v>797</v>
      </c>
      <c r="F202" s="159" t="s">
        <v>798</v>
      </c>
      <c r="G202" s="160" t="s">
        <v>249</v>
      </c>
      <c r="H202" s="161">
        <v>60</v>
      </c>
      <c r="I202" s="162"/>
      <c r="J202" s="163">
        <f>ROUND(I202*H202,2)</f>
        <v>0</v>
      </c>
      <c r="K202" s="159" t="s">
        <v>270</v>
      </c>
      <c r="L202" s="31"/>
      <c r="M202" s="164" t="s">
        <v>19</v>
      </c>
      <c r="N202" s="165" t="s">
        <v>44</v>
      </c>
      <c r="P202" s="142">
        <f>O202*H202</f>
        <v>0</v>
      </c>
      <c r="Q202" s="142">
        <v>0</v>
      </c>
      <c r="R202" s="142">
        <f>Q202*H202</f>
        <v>0</v>
      </c>
      <c r="S202" s="142">
        <v>0</v>
      </c>
      <c r="T202" s="143">
        <f>S202*H202</f>
        <v>0</v>
      </c>
      <c r="AR202" s="17" t="s">
        <v>252</v>
      </c>
      <c r="AT202" s="17" t="s">
        <v>277</v>
      </c>
      <c r="AU202" s="17" t="s">
        <v>257</v>
      </c>
      <c r="AY202" s="17" t="s">
        <v>251</v>
      </c>
      <c r="BE202" s="144">
        <f>IF(N202="základní",J202,0)</f>
        <v>0</v>
      </c>
      <c r="BF202" s="144">
        <f>IF(N202="snížená",J202,0)</f>
        <v>0</v>
      </c>
      <c r="BG202" s="144">
        <f>IF(N202="zákl. přenesená",J202,0)</f>
        <v>0</v>
      </c>
      <c r="BH202" s="144">
        <f>IF(N202="sníž. přenesená",J202,0)</f>
        <v>0</v>
      </c>
      <c r="BI202" s="144">
        <f>IF(N202="nulová",J202,0)</f>
        <v>0</v>
      </c>
      <c r="BJ202" s="17" t="s">
        <v>81</v>
      </c>
      <c r="BK202" s="144">
        <f>ROUND(I202*H202,2)</f>
        <v>0</v>
      </c>
      <c r="BL202" s="17" t="s">
        <v>252</v>
      </c>
      <c r="BM202" s="17" t="s">
        <v>604</v>
      </c>
    </row>
    <row r="203" spans="2:65" s="1" customFormat="1" ht="29.25">
      <c r="B203" s="31"/>
      <c r="D203" s="171" t="s">
        <v>432</v>
      </c>
      <c r="F203" s="172" t="s">
        <v>799</v>
      </c>
      <c r="I203" s="90"/>
      <c r="L203" s="31"/>
      <c r="M203" s="173"/>
      <c r="T203" s="49"/>
      <c r="AT203" s="17" t="s">
        <v>432</v>
      </c>
      <c r="AU203" s="17" t="s">
        <v>257</v>
      </c>
    </row>
    <row r="204" spans="2:65" s="1" customFormat="1" ht="16.5" customHeight="1">
      <c r="B204" s="31"/>
      <c r="C204" s="132" t="s">
        <v>598</v>
      </c>
      <c r="D204" s="132" t="s">
        <v>246</v>
      </c>
      <c r="E204" s="133" t="s">
        <v>800</v>
      </c>
      <c r="F204" s="134" t="s">
        <v>801</v>
      </c>
      <c r="G204" s="135" t="s">
        <v>265</v>
      </c>
      <c r="H204" s="136">
        <v>15</v>
      </c>
      <c r="I204" s="137"/>
      <c r="J204" s="138">
        <f>ROUND(I204*H204,2)</f>
        <v>0</v>
      </c>
      <c r="K204" s="134" t="s">
        <v>270</v>
      </c>
      <c r="L204" s="139"/>
      <c r="M204" s="140" t="s">
        <v>19</v>
      </c>
      <c r="N204" s="141" t="s">
        <v>44</v>
      </c>
      <c r="P204" s="142">
        <f>O204*H204</f>
        <v>0</v>
      </c>
      <c r="Q204" s="142">
        <v>0.51600000000000001</v>
      </c>
      <c r="R204" s="142">
        <f>Q204*H204</f>
        <v>7.74</v>
      </c>
      <c r="S204" s="142">
        <v>0</v>
      </c>
      <c r="T204" s="143">
        <f>S204*H204</f>
        <v>0</v>
      </c>
      <c r="AR204" s="17" t="s">
        <v>250</v>
      </c>
      <c r="AT204" s="17" t="s">
        <v>246</v>
      </c>
      <c r="AU204" s="17" t="s">
        <v>257</v>
      </c>
      <c r="AY204" s="17" t="s">
        <v>251</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252</v>
      </c>
      <c r="BM204" s="17" t="s">
        <v>609</v>
      </c>
    </row>
    <row r="205" spans="2:65" s="1" customFormat="1" ht="33.75" customHeight="1">
      <c r="B205" s="31"/>
      <c r="C205" s="157" t="s">
        <v>508</v>
      </c>
      <c r="D205" s="157" t="s">
        <v>277</v>
      </c>
      <c r="E205" s="158" t="s">
        <v>802</v>
      </c>
      <c r="F205" s="159" t="s">
        <v>803</v>
      </c>
      <c r="G205" s="160" t="s">
        <v>249</v>
      </c>
      <c r="H205" s="161">
        <v>2.7</v>
      </c>
      <c r="I205" s="162"/>
      <c r="J205" s="163">
        <f>ROUND(I205*H205,2)</f>
        <v>0</v>
      </c>
      <c r="K205" s="159" t="s">
        <v>270</v>
      </c>
      <c r="L205" s="31"/>
      <c r="M205" s="164" t="s">
        <v>19</v>
      </c>
      <c r="N205" s="165" t="s">
        <v>44</v>
      </c>
      <c r="P205" s="142">
        <f>O205*H205</f>
        <v>0</v>
      </c>
      <c r="Q205" s="142">
        <v>0</v>
      </c>
      <c r="R205" s="142">
        <f>Q205*H205</f>
        <v>0</v>
      </c>
      <c r="S205" s="142">
        <v>0</v>
      </c>
      <c r="T205" s="143">
        <f>S205*H205</f>
        <v>0</v>
      </c>
      <c r="AR205" s="17" t="s">
        <v>252</v>
      </c>
      <c r="AT205" s="17" t="s">
        <v>277</v>
      </c>
      <c r="AU205" s="17" t="s">
        <v>257</v>
      </c>
      <c r="AY205" s="17" t="s">
        <v>251</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252</v>
      </c>
      <c r="BM205" s="17" t="s">
        <v>613</v>
      </c>
    </row>
    <row r="206" spans="2:65" s="1" customFormat="1" ht="39">
      <c r="B206" s="31"/>
      <c r="D206" s="171" t="s">
        <v>432</v>
      </c>
      <c r="F206" s="172" t="s">
        <v>804</v>
      </c>
      <c r="I206" s="90"/>
      <c r="L206" s="31"/>
      <c r="M206" s="173"/>
      <c r="T206" s="49"/>
      <c r="AT206" s="17" t="s">
        <v>432</v>
      </c>
      <c r="AU206" s="17" t="s">
        <v>257</v>
      </c>
    </row>
    <row r="207" spans="2:65" s="1" customFormat="1" ht="16.5" customHeight="1">
      <c r="B207" s="31"/>
      <c r="C207" s="132" t="s">
        <v>606</v>
      </c>
      <c r="D207" s="132" t="s">
        <v>246</v>
      </c>
      <c r="E207" s="133" t="s">
        <v>805</v>
      </c>
      <c r="F207" s="134" t="s">
        <v>806</v>
      </c>
      <c r="G207" s="135" t="s">
        <v>265</v>
      </c>
      <c r="H207" s="136">
        <v>9</v>
      </c>
      <c r="I207" s="137"/>
      <c r="J207" s="138">
        <f>ROUND(I207*H207,2)</f>
        <v>0</v>
      </c>
      <c r="K207" s="134" t="s">
        <v>270</v>
      </c>
      <c r="L207" s="139"/>
      <c r="M207" s="140" t="s">
        <v>19</v>
      </c>
      <c r="N207" s="141" t="s">
        <v>44</v>
      </c>
      <c r="P207" s="142">
        <f>O207*H207</f>
        <v>0</v>
      </c>
      <c r="Q207" s="142">
        <v>4.3999999999999997E-2</v>
      </c>
      <c r="R207" s="142">
        <f>Q207*H207</f>
        <v>0.39599999999999996</v>
      </c>
      <c r="S207" s="142">
        <v>0</v>
      </c>
      <c r="T207" s="143">
        <f>S207*H207</f>
        <v>0</v>
      </c>
      <c r="AR207" s="17" t="s">
        <v>250</v>
      </c>
      <c r="AT207" s="17" t="s">
        <v>246</v>
      </c>
      <c r="AU207" s="17" t="s">
        <v>257</v>
      </c>
      <c r="AY207" s="17" t="s">
        <v>251</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252</v>
      </c>
      <c r="BM207" s="17" t="s">
        <v>618</v>
      </c>
    </row>
    <row r="208" spans="2:65" s="1" customFormat="1" ht="33.75" customHeight="1">
      <c r="B208" s="31"/>
      <c r="C208" s="157" t="s">
        <v>509</v>
      </c>
      <c r="D208" s="157" t="s">
        <v>277</v>
      </c>
      <c r="E208" s="158" t="s">
        <v>807</v>
      </c>
      <c r="F208" s="159" t="s">
        <v>808</v>
      </c>
      <c r="G208" s="160" t="s">
        <v>249</v>
      </c>
      <c r="H208" s="161">
        <v>2</v>
      </c>
      <c r="I208" s="162"/>
      <c r="J208" s="163">
        <f>ROUND(I208*H208,2)</f>
        <v>0</v>
      </c>
      <c r="K208" s="159" t="s">
        <v>270</v>
      </c>
      <c r="L208" s="31"/>
      <c r="M208" s="164" t="s">
        <v>19</v>
      </c>
      <c r="N208" s="165" t="s">
        <v>44</v>
      </c>
      <c r="P208" s="142">
        <f>O208*H208</f>
        <v>0</v>
      </c>
      <c r="Q208" s="142">
        <v>0</v>
      </c>
      <c r="R208" s="142">
        <f>Q208*H208</f>
        <v>0</v>
      </c>
      <c r="S208" s="142">
        <v>0</v>
      </c>
      <c r="T208" s="143">
        <f>S208*H208</f>
        <v>0</v>
      </c>
      <c r="AR208" s="17" t="s">
        <v>252</v>
      </c>
      <c r="AT208" s="17" t="s">
        <v>277</v>
      </c>
      <c r="AU208" s="17" t="s">
        <v>257</v>
      </c>
      <c r="AY208" s="17" t="s">
        <v>251</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252</v>
      </c>
      <c r="BM208" s="17" t="s">
        <v>623</v>
      </c>
    </row>
    <row r="209" spans="2:65" s="1" customFormat="1" ht="29.25">
      <c r="B209" s="31"/>
      <c r="D209" s="171" t="s">
        <v>432</v>
      </c>
      <c r="F209" s="172" t="s">
        <v>809</v>
      </c>
      <c r="I209" s="90"/>
      <c r="L209" s="31"/>
      <c r="M209" s="173"/>
      <c r="T209" s="49"/>
      <c r="AT209" s="17" t="s">
        <v>432</v>
      </c>
      <c r="AU209" s="17" t="s">
        <v>257</v>
      </c>
    </row>
    <row r="210" spans="2:65" s="1" customFormat="1" ht="22.5" customHeight="1">
      <c r="B210" s="31"/>
      <c r="C210" s="157" t="s">
        <v>615</v>
      </c>
      <c r="D210" s="157" t="s">
        <v>277</v>
      </c>
      <c r="E210" s="158" t="s">
        <v>810</v>
      </c>
      <c r="F210" s="159" t="s">
        <v>811</v>
      </c>
      <c r="G210" s="160" t="s">
        <v>431</v>
      </c>
      <c r="H210" s="161">
        <v>128.30000000000001</v>
      </c>
      <c r="I210" s="162"/>
      <c r="J210" s="163">
        <f>ROUND(I210*H210,2)</f>
        <v>0</v>
      </c>
      <c r="K210" s="159" t="s">
        <v>270</v>
      </c>
      <c r="L210" s="31"/>
      <c r="M210" s="164" t="s">
        <v>19</v>
      </c>
      <c r="N210" s="165" t="s">
        <v>44</v>
      </c>
      <c r="P210" s="142">
        <f>O210*H210</f>
        <v>0</v>
      </c>
      <c r="Q210" s="142">
        <v>0</v>
      </c>
      <c r="R210" s="142">
        <f>Q210*H210</f>
        <v>0</v>
      </c>
      <c r="S210" s="142">
        <v>0</v>
      </c>
      <c r="T210" s="143">
        <f>S210*H210</f>
        <v>0</v>
      </c>
      <c r="AR210" s="17" t="s">
        <v>252</v>
      </c>
      <c r="AT210" s="17" t="s">
        <v>277</v>
      </c>
      <c r="AU210" s="17" t="s">
        <v>257</v>
      </c>
      <c r="AY210" s="17" t="s">
        <v>251</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252</v>
      </c>
      <c r="BM210" s="17" t="s">
        <v>628</v>
      </c>
    </row>
    <row r="211" spans="2:65" s="1" customFormat="1" ht="29.25">
      <c r="B211" s="31"/>
      <c r="D211" s="171" t="s">
        <v>432</v>
      </c>
      <c r="F211" s="172" t="s">
        <v>812</v>
      </c>
      <c r="I211" s="90"/>
      <c r="L211" s="31"/>
      <c r="M211" s="173"/>
      <c r="T211" s="49"/>
      <c r="AT211" s="17" t="s">
        <v>432</v>
      </c>
      <c r="AU211" s="17" t="s">
        <v>257</v>
      </c>
    </row>
    <row r="212" spans="2:65" s="1" customFormat="1" ht="19.5">
      <c r="B212" s="31"/>
      <c r="D212" s="171" t="s">
        <v>454</v>
      </c>
      <c r="F212" s="172" t="s">
        <v>813</v>
      </c>
      <c r="I212" s="90"/>
      <c r="L212" s="31"/>
      <c r="M212" s="173"/>
      <c r="T212" s="49"/>
      <c r="AT212" s="17" t="s">
        <v>454</v>
      </c>
      <c r="AU212" s="17" t="s">
        <v>257</v>
      </c>
    </row>
    <row r="213" spans="2:65" s="1" customFormat="1" ht="16.5" customHeight="1">
      <c r="B213" s="31"/>
      <c r="C213" s="132" t="s">
        <v>512</v>
      </c>
      <c r="D213" s="132" t="s">
        <v>246</v>
      </c>
      <c r="E213" s="133" t="s">
        <v>814</v>
      </c>
      <c r="F213" s="134" t="s">
        <v>815</v>
      </c>
      <c r="G213" s="135" t="s">
        <v>450</v>
      </c>
      <c r="H213" s="136">
        <v>121.88500000000001</v>
      </c>
      <c r="I213" s="137"/>
      <c r="J213" s="138">
        <f>ROUND(I213*H213,2)</f>
        <v>0</v>
      </c>
      <c r="K213" s="134" t="s">
        <v>270</v>
      </c>
      <c r="L213" s="139"/>
      <c r="M213" s="140" t="s">
        <v>19</v>
      </c>
      <c r="N213" s="141" t="s">
        <v>44</v>
      </c>
      <c r="P213" s="142">
        <f>O213*H213</f>
        <v>0</v>
      </c>
      <c r="Q213" s="142">
        <v>1</v>
      </c>
      <c r="R213" s="142">
        <f>Q213*H213</f>
        <v>121.88500000000001</v>
      </c>
      <c r="S213" s="142">
        <v>0</v>
      </c>
      <c r="T213" s="143">
        <f>S213*H213</f>
        <v>0</v>
      </c>
      <c r="AR213" s="17" t="s">
        <v>250</v>
      </c>
      <c r="AT213" s="17" t="s">
        <v>246</v>
      </c>
      <c r="AU213" s="17" t="s">
        <v>257</v>
      </c>
      <c r="AY213" s="17" t="s">
        <v>251</v>
      </c>
      <c r="BE213" s="144">
        <f>IF(N213="základní",J213,0)</f>
        <v>0</v>
      </c>
      <c r="BF213" s="144">
        <f>IF(N213="snížená",J213,0)</f>
        <v>0</v>
      </c>
      <c r="BG213" s="144">
        <f>IF(N213="zákl. přenesená",J213,0)</f>
        <v>0</v>
      </c>
      <c r="BH213" s="144">
        <f>IF(N213="sníž. přenesená",J213,0)</f>
        <v>0</v>
      </c>
      <c r="BI213" s="144">
        <f>IF(N213="nulová",J213,0)</f>
        <v>0</v>
      </c>
      <c r="BJ213" s="17" t="s">
        <v>81</v>
      </c>
      <c r="BK213" s="144">
        <f>ROUND(I213*H213,2)</f>
        <v>0</v>
      </c>
      <c r="BL213" s="17" t="s">
        <v>252</v>
      </c>
      <c r="BM213" s="17" t="s">
        <v>644</v>
      </c>
    </row>
    <row r="214" spans="2:65" s="1" customFormat="1" ht="33.75" customHeight="1">
      <c r="B214" s="31"/>
      <c r="C214" s="157" t="s">
        <v>625</v>
      </c>
      <c r="D214" s="157" t="s">
        <v>277</v>
      </c>
      <c r="E214" s="158" t="s">
        <v>816</v>
      </c>
      <c r="F214" s="159" t="s">
        <v>817</v>
      </c>
      <c r="G214" s="160" t="s">
        <v>431</v>
      </c>
      <c r="H214" s="161">
        <v>2.5</v>
      </c>
      <c r="I214" s="162"/>
      <c r="J214" s="163">
        <f>ROUND(I214*H214,2)</f>
        <v>0</v>
      </c>
      <c r="K214" s="159" t="s">
        <v>270</v>
      </c>
      <c r="L214" s="31"/>
      <c r="M214" s="164" t="s">
        <v>19</v>
      </c>
      <c r="N214" s="165" t="s">
        <v>44</v>
      </c>
      <c r="P214" s="142">
        <f>O214*H214</f>
        <v>0</v>
      </c>
      <c r="Q214" s="142">
        <v>0</v>
      </c>
      <c r="R214" s="142">
        <f>Q214*H214</f>
        <v>0</v>
      </c>
      <c r="S214" s="142">
        <v>0</v>
      </c>
      <c r="T214" s="143">
        <f>S214*H214</f>
        <v>0</v>
      </c>
      <c r="AR214" s="17" t="s">
        <v>252</v>
      </c>
      <c r="AT214" s="17" t="s">
        <v>277</v>
      </c>
      <c r="AU214" s="17" t="s">
        <v>257</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649</v>
      </c>
    </row>
    <row r="215" spans="2:65" s="1" customFormat="1" ht="29.25">
      <c r="B215" s="31"/>
      <c r="D215" s="171" t="s">
        <v>432</v>
      </c>
      <c r="F215" s="172" t="s">
        <v>818</v>
      </c>
      <c r="I215" s="90"/>
      <c r="L215" s="31"/>
      <c r="M215" s="173"/>
      <c r="T215" s="49"/>
      <c r="AT215" s="17" t="s">
        <v>432</v>
      </c>
      <c r="AU215" s="17" t="s">
        <v>257</v>
      </c>
    </row>
    <row r="216" spans="2:65" s="1" customFormat="1" ht="16.5" customHeight="1">
      <c r="B216" s="31"/>
      <c r="C216" s="132" t="s">
        <v>515</v>
      </c>
      <c r="D216" s="132" t="s">
        <v>246</v>
      </c>
      <c r="E216" s="133" t="s">
        <v>819</v>
      </c>
      <c r="F216" s="134" t="s">
        <v>820</v>
      </c>
      <c r="G216" s="135" t="s">
        <v>265</v>
      </c>
      <c r="H216" s="136">
        <v>16</v>
      </c>
      <c r="I216" s="137"/>
      <c r="J216" s="138">
        <f>ROUND(I216*H216,2)</f>
        <v>0</v>
      </c>
      <c r="K216" s="134" t="s">
        <v>270</v>
      </c>
      <c r="L216" s="139"/>
      <c r="M216" s="140" t="s">
        <v>19</v>
      </c>
      <c r="N216" s="141" t="s">
        <v>44</v>
      </c>
      <c r="P216" s="142">
        <f>O216*H216</f>
        <v>0</v>
      </c>
      <c r="Q216" s="142">
        <v>0</v>
      </c>
      <c r="R216" s="142">
        <f>Q216*H216</f>
        <v>0</v>
      </c>
      <c r="S216" s="142">
        <v>0</v>
      </c>
      <c r="T216" s="143">
        <f>S216*H216</f>
        <v>0</v>
      </c>
      <c r="AR216" s="17" t="s">
        <v>250</v>
      </c>
      <c r="AT216" s="17" t="s">
        <v>246</v>
      </c>
      <c r="AU216" s="17" t="s">
        <v>257</v>
      </c>
      <c r="AY216" s="17" t="s">
        <v>251</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252</v>
      </c>
      <c r="BM216" s="17" t="s">
        <v>652</v>
      </c>
    </row>
    <row r="217" spans="2:65" s="1" customFormat="1" ht="22.5" customHeight="1">
      <c r="B217" s="31"/>
      <c r="C217" s="157" t="s">
        <v>630</v>
      </c>
      <c r="D217" s="157" t="s">
        <v>277</v>
      </c>
      <c r="E217" s="158" t="s">
        <v>590</v>
      </c>
      <c r="F217" s="159" t="s">
        <v>591</v>
      </c>
      <c r="G217" s="160" t="s">
        <v>436</v>
      </c>
      <c r="H217" s="161">
        <v>5966.07</v>
      </c>
      <c r="I217" s="162"/>
      <c r="J217" s="163">
        <f>ROUND(I217*H217,2)</f>
        <v>0</v>
      </c>
      <c r="K217" s="159" t="s">
        <v>270</v>
      </c>
      <c r="L217" s="31"/>
      <c r="M217" s="164" t="s">
        <v>19</v>
      </c>
      <c r="N217" s="165" t="s">
        <v>44</v>
      </c>
      <c r="P217" s="142">
        <f>O217*H217</f>
        <v>0</v>
      </c>
      <c r="Q217" s="142">
        <v>0</v>
      </c>
      <c r="R217" s="142">
        <f>Q217*H217</f>
        <v>0</v>
      </c>
      <c r="S217" s="142">
        <v>0</v>
      </c>
      <c r="T217" s="143">
        <f>S217*H217</f>
        <v>0</v>
      </c>
      <c r="AR217" s="17" t="s">
        <v>252</v>
      </c>
      <c r="AT217" s="17" t="s">
        <v>277</v>
      </c>
      <c r="AU217" s="17" t="s">
        <v>257</v>
      </c>
      <c r="AY217" s="17" t="s">
        <v>251</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252</v>
      </c>
      <c r="BM217" s="17" t="s">
        <v>656</v>
      </c>
    </row>
    <row r="218" spans="2:65" s="1" customFormat="1" ht="19.5">
      <c r="B218" s="31"/>
      <c r="D218" s="171" t="s">
        <v>432</v>
      </c>
      <c r="F218" s="172" t="s">
        <v>593</v>
      </c>
      <c r="I218" s="90"/>
      <c r="L218" s="31"/>
      <c r="M218" s="173"/>
      <c r="T218" s="49"/>
      <c r="AT218" s="17" t="s">
        <v>432</v>
      </c>
      <c r="AU218" s="17" t="s">
        <v>257</v>
      </c>
    </row>
    <row r="219" spans="2:65" s="1" customFormat="1" ht="33.75" customHeight="1">
      <c r="B219" s="31"/>
      <c r="C219" s="157" t="s">
        <v>280</v>
      </c>
      <c r="D219" s="157" t="s">
        <v>277</v>
      </c>
      <c r="E219" s="158" t="s">
        <v>602</v>
      </c>
      <c r="F219" s="159" t="s">
        <v>603</v>
      </c>
      <c r="G219" s="160" t="s">
        <v>450</v>
      </c>
      <c r="H219" s="161">
        <v>542.38</v>
      </c>
      <c r="I219" s="162"/>
      <c r="J219" s="163">
        <f>ROUND(I219*H219,2)</f>
        <v>0</v>
      </c>
      <c r="K219" s="159" t="s">
        <v>270</v>
      </c>
      <c r="L219" s="31"/>
      <c r="M219" s="164" t="s">
        <v>19</v>
      </c>
      <c r="N219" s="165" t="s">
        <v>44</v>
      </c>
      <c r="P219" s="142">
        <f>O219*H219</f>
        <v>0</v>
      </c>
      <c r="Q219" s="142">
        <v>0</v>
      </c>
      <c r="R219" s="142">
        <f>Q219*H219</f>
        <v>0</v>
      </c>
      <c r="S219" s="142">
        <v>0</v>
      </c>
      <c r="T219" s="143">
        <f>S219*H219</f>
        <v>0</v>
      </c>
      <c r="AR219" s="17" t="s">
        <v>252</v>
      </c>
      <c r="AT219" s="17" t="s">
        <v>277</v>
      </c>
      <c r="AU219" s="17" t="s">
        <v>257</v>
      </c>
      <c r="AY219" s="17" t="s">
        <v>251</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252</v>
      </c>
      <c r="BM219" s="17" t="s">
        <v>271</v>
      </c>
    </row>
    <row r="220" spans="2:65" s="1" customFormat="1" ht="29.25">
      <c r="B220" s="31"/>
      <c r="D220" s="171" t="s">
        <v>432</v>
      </c>
      <c r="F220" s="172" t="s">
        <v>605</v>
      </c>
      <c r="I220" s="90"/>
      <c r="L220" s="31"/>
      <c r="M220" s="173"/>
      <c r="T220" s="49"/>
      <c r="AT220" s="17" t="s">
        <v>432</v>
      </c>
      <c r="AU220" s="17" t="s">
        <v>257</v>
      </c>
    </row>
    <row r="221" spans="2:65" s="1" customFormat="1" ht="33.75" customHeight="1">
      <c r="B221" s="31"/>
      <c r="C221" s="157" t="s">
        <v>633</v>
      </c>
      <c r="D221" s="157" t="s">
        <v>277</v>
      </c>
      <c r="E221" s="158" t="s">
        <v>607</v>
      </c>
      <c r="F221" s="159" t="s">
        <v>608</v>
      </c>
      <c r="G221" s="160" t="s">
        <v>450</v>
      </c>
      <c r="H221" s="161">
        <v>146.03200000000001</v>
      </c>
      <c r="I221" s="162"/>
      <c r="J221" s="163">
        <f>ROUND(I221*H221,2)</f>
        <v>0</v>
      </c>
      <c r="K221" s="159" t="s">
        <v>270</v>
      </c>
      <c r="L221" s="31"/>
      <c r="M221" s="164" t="s">
        <v>19</v>
      </c>
      <c r="N221" s="165" t="s">
        <v>44</v>
      </c>
      <c r="P221" s="142">
        <f>O221*H221</f>
        <v>0</v>
      </c>
      <c r="Q221" s="142">
        <v>0</v>
      </c>
      <c r="R221" s="142">
        <f>Q221*H221</f>
        <v>0</v>
      </c>
      <c r="S221" s="142">
        <v>0</v>
      </c>
      <c r="T221" s="143">
        <f>S221*H221</f>
        <v>0</v>
      </c>
      <c r="AR221" s="17" t="s">
        <v>252</v>
      </c>
      <c r="AT221" s="17" t="s">
        <v>277</v>
      </c>
      <c r="AU221" s="17" t="s">
        <v>257</v>
      </c>
      <c r="AY221" s="17" t="s">
        <v>251</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252</v>
      </c>
      <c r="BM221" s="17" t="s">
        <v>725</v>
      </c>
    </row>
    <row r="222" spans="2:65" s="1" customFormat="1" ht="29.25">
      <c r="B222" s="31"/>
      <c r="D222" s="171" t="s">
        <v>432</v>
      </c>
      <c r="F222" s="172" t="s">
        <v>610</v>
      </c>
      <c r="I222" s="90"/>
      <c r="L222" s="31"/>
      <c r="M222" s="173"/>
      <c r="T222" s="49"/>
      <c r="AT222" s="17" t="s">
        <v>432</v>
      </c>
      <c r="AU222" s="17" t="s">
        <v>257</v>
      </c>
    </row>
    <row r="223" spans="2:65" s="1" customFormat="1" ht="33.75" customHeight="1">
      <c r="B223" s="31"/>
      <c r="C223" s="157" t="s">
        <v>520</v>
      </c>
      <c r="D223" s="157" t="s">
        <v>277</v>
      </c>
      <c r="E223" s="158" t="s">
        <v>620</v>
      </c>
      <c r="F223" s="159" t="s">
        <v>621</v>
      </c>
      <c r="G223" s="160" t="s">
        <v>622</v>
      </c>
      <c r="H223" s="161">
        <v>581</v>
      </c>
      <c r="I223" s="162"/>
      <c r="J223" s="163">
        <f>ROUND(I223*H223,2)</f>
        <v>0</v>
      </c>
      <c r="K223" s="159" t="s">
        <v>270</v>
      </c>
      <c r="L223" s="31"/>
      <c r="M223" s="164" t="s">
        <v>19</v>
      </c>
      <c r="N223" s="165" t="s">
        <v>44</v>
      </c>
      <c r="P223" s="142">
        <f>O223*H223</f>
        <v>0</v>
      </c>
      <c r="Q223" s="142">
        <v>0</v>
      </c>
      <c r="R223" s="142">
        <f>Q223*H223</f>
        <v>0</v>
      </c>
      <c r="S223" s="142">
        <v>0</v>
      </c>
      <c r="T223" s="143">
        <f>S223*H223</f>
        <v>0</v>
      </c>
      <c r="AR223" s="17" t="s">
        <v>252</v>
      </c>
      <c r="AT223" s="17" t="s">
        <v>277</v>
      </c>
      <c r="AU223" s="17" t="s">
        <v>257</v>
      </c>
      <c r="AY223" s="17" t="s">
        <v>251</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252</v>
      </c>
      <c r="BM223" s="17" t="s">
        <v>726</v>
      </c>
    </row>
    <row r="224" spans="2:65" s="1" customFormat="1" ht="29.25">
      <c r="B224" s="31"/>
      <c r="D224" s="171" t="s">
        <v>432</v>
      </c>
      <c r="F224" s="172" t="s">
        <v>624</v>
      </c>
      <c r="I224" s="90"/>
      <c r="L224" s="31"/>
      <c r="M224" s="173"/>
      <c r="T224" s="49"/>
      <c r="AT224" s="17" t="s">
        <v>432</v>
      </c>
      <c r="AU224" s="17" t="s">
        <v>257</v>
      </c>
    </row>
    <row r="225" spans="2:65" s="1" customFormat="1" ht="16.5" customHeight="1">
      <c r="B225" s="31"/>
      <c r="C225" s="132" t="s">
        <v>641</v>
      </c>
      <c r="D225" s="132" t="s">
        <v>246</v>
      </c>
      <c r="E225" s="133" t="s">
        <v>626</v>
      </c>
      <c r="F225" s="134" t="s">
        <v>627</v>
      </c>
      <c r="G225" s="135" t="s">
        <v>265</v>
      </c>
      <c r="H225" s="136">
        <v>581</v>
      </c>
      <c r="I225" s="137"/>
      <c r="J225" s="138">
        <f>ROUND(I225*H225,2)</f>
        <v>0</v>
      </c>
      <c r="K225" s="134" t="s">
        <v>270</v>
      </c>
      <c r="L225" s="139"/>
      <c r="M225" s="140" t="s">
        <v>19</v>
      </c>
      <c r="N225" s="141" t="s">
        <v>44</v>
      </c>
      <c r="P225" s="142">
        <f>O225*H225</f>
        <v>0</v>
      </c>
      <c r="Q225" s="142">
        <v>8.0000000000000007E-5</v>
      </c>
      <c r="R225" s="142">
        <f>Q225*H225</f>
        <v>4.648E-2</v>
      </c>
      <c r="S225" s="142">
        <v>0</v>
      </c>
      <c r="T225" s="143">
        <f>S225*H225</f>
        <v>0</v>
      </c>
      <c r="AR225" s="17" t="s">
        <v>250</v>
      </c>
      <c r="AT225" s="17" t="s">
        <v>246</v>
      </c>
      <c r="AU225" s="17" t="s">
        <v>257</v>
      </c>
      <c r="AY225" s="17" t="s">
        <v>251</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252</v>
      </c>
      <c r="BM225" s="17" t="s">
        <v>666</v>
      </c>
    </row>
    <row r="226" spans="2:65" s="1" customFormat="1" ht="22.5" customHeight="1">
      <c r="B226" s="31"/>
      <c r="C226" s="157" t="s">
        <v>521</v>
      </c>
      <c r="D226" s="157" t="s">
        <v>277</v>
      </c>
      <c r="E226" s="158" t="s">
        <v>527</v>
      </c>
      <c r="F226" s="159" t="s">
        <v>528</v>
      </c>
      <c r="G226" s="160" t="s">
        <v>265</v>
      </c>
      <c r="H226" s="161">
        <v>74</v>
      </c>
      <c r="I226" s="162"/>
      <c r="J226" s="163">
        <f>ROUND(I226*H226,2)</f>
        <v>0</v>
      </c>
      <c r="K226" s="159" t="s">
        <v>270</v>
      </c>
      <c r="L226" s="31"/>
      <c r="M226" s="164" t="s">
        <v>19</v>
      </c>
      <c r="N226" s="165" t="s">
        <v>44</v>
      </c>
      <c r="P226" s="142">
        <f>O226*H226</f>
        <v>0</v>
      </c>
      <c r="Q226" s="142">
        <v>0</v>
      </c>
      <c r="R226" s="142">
        <f>Q226*H226</f>
        <v>0</v>
      </c>
      <c r="S226" s="142">
        <v>0</v>
      </c>
      <c r="T226" s="143">
        <f>S226*H226</f>
        <v>0</v>
      </c>
      <c r="AR226" s="17" t="s">
        <v>252</v>
      </c>
      <c r="AT226" s="17" t="s">
        <v>277</v>
      </c>
      <c r="AU226" s="17" t="s">
        <v>257</v>
      </c>
      <c r="AY226" s="17" t="s">
        <v>251</v>
      </c>
      <c r="BE226" s="144">
        <f>IF(N226="základní",J226,0)</f>
        <v>0</v>
      </c>
      <c r="BF226" s="144">
        <f>IF(N226="snížená",J226,0)</f>
        <v>0</v>
      </c>
      <c r="BG226" s="144">
        <f>IF(N226="zákl. přenesená",J226,0)</f>
        <v>0</v>
      </c>
      <c r="BH226" s="144">
        <f>IF(N226="sníž. přenesená",J226,0)</f>
        <v>0</v>
      </c>
      <c r="BI226" s="144">
        <f>IF(N226="nulová",J226,0)</f>
        <v>0</v>
      </c>
      <c r="BJ226" s="17" t="s">
        <v>81</v>
      </c>
      <c r="BK226" s="144">
        <f>ROUND(I226*H226,2)</f>
        <v>0</v>
      </c>
      <c r="BL226" s="17" t="s">
        <v>252</v>
      </c>
      <c r="BM226" s="17" t="s">
        <v>821</v>
      </c>
    </row>
    <row r="227" spans="2:65" s="1" customFormat="1" ht="19.5">
      <c r="B227" s="31"/>
      <c r="D227" s="171" t="s">
        <v>432</v>
      </c>
      <c r="F227" s="172" t="s">
        <v>530</v>
      </c>
      <c r="I227" s="90"/>
      <c r="L227" s="31"/>
      <c r="M227" s="173"/>
      <c r="T227" s="49"/>
      <c r="AT227" s="17" t="s">
        <v>432</v>
      </c>
      <c r="AU227" s="17" t="s">
        <v>257</v>
      </c>
    </row>
    <row r="228" spans="2:65" s="1" customFormat="1" ht="19.5">
      <c r="B228" s="31"/>
      <c r="D228" s="171" t="s">
        <v>454</v>
      </c>
      <c r="F228" s="172" t="s">
        <v>531</v>
      </c>
      <c r="I228" s="90"/>
      <c r="L228" s="31"/>
      <c r="M228" s="173"/>
      <c r="T228" s="49"/>
      <c r="AT228" s="17" t="s">
        <v>454</v>
      </c>
      <c r="AU228" s="17" t="s">
        <v>257</v>
      </c>
    </row>
    <row r="229" spans="2:65" s="1" customFormat="1" ht="45" customHeight="1">
      <c r="B229" s="31"/>
      <c r="C229" s="157" t="s">
        <v>651</v>
      </c>
      <c r="D229" s="157" t="s">
        <v>277</v>
      </c>
      <c r="E229" s="158" t="s">
        <v>557</v>
      </c>
      <c r="F229" s="159" t="s">
        <v>558</v>
      </c>
      <c r="G229" s="160" t="s">
        <v>553</v>
      </c>
      <c r="H229" s="161">
        <v>108</v>
      </c>
      <c r="I229" s="162"/>
      <c r="J229" s="163">
        <f>ROUND(I229*H229,2)</f>
        <v>0</v>
      </c>
      <c r="K229" s="159" t="s">
        <v>270</v>
      </c>
      <c r="L229" s="31"/>
      <c r="M229" s="164" t="s">
        <v>19</v>
      </c>
      <c r="N229" s="165" t="s">
        <v>44</v>
      </c>
      <c r="P229" s="142">
        <f>O229*H229</f>
        <v>0</v>
      </c>
      <c r="Q229" s="142">
        <v>0</v>
      </c>
      <c r="R229" s="142">
        <f>Q229*H229</f>
        <v>0</v>
      </c>
      <c r="S229" s="142">
        <v>0</v>
      </c>
      <c r="T229" s="143">
        <f>S229*H229</f>
        <v>0</v>
      </c>
      <c r="AR229" s="17" t="s">
        <v>252</v>
      </c>
      <c r="AT229" s="17" t="s">
        <v>277</v>
      </c>
      <c r="AU229" s="17" t="s">
        <v>257</v>
      </c>
      <c r="AY229" s="17" t="s">
        <v>251</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252</v>
      </c>
      <c r="BM229" s="17" t="s">
        <v>822</v>
      </c>
    </row>
    <row r="230" spans="2:65" s="1" customFormat="1" ht="39">
      <c r="B230" s="31"/>
      <c r="D230" s="171" t="s">
        <v>432</v>
      </c>
      <c r="F230" s="172" t="s">
        <v>560</v>
      </c>
      <c r="I230" s="90"/>
      <c r="L230" s="31"/>
      <c r="M230" s="173"/>
      <c r="T230" s="49"/>
      <c r="AT230" s="17" t="s">
        <v>432</v>
      </c>
      <c r="AU230" s="17" t="s">
        <v>257</v>
      </c>
    </row>
    <row r="231" spans="2:65" s="1" customFormat="1" ht="33.75" customHeight="1">
      <c r="B231" s="31"/>
      <c r="C231" s="157" t="s">
        <v>522</v>
      </c>
      <c r="D231" s="157" t="s">
        <v>277</v>
      </c>
      <c r="E231" s="158" t="s">
        <v>561</v>
      </c>
      <c r="F231" s="159" t="s">
        <v>562</v>
      </c>
      <c r="G231" s="160" t="s">
        <v>249</v>
      </c>
      <c r="H231" s="161">
        <v>11465.77</v>
      </c>
      <c r="I231" s="162"/>
      <c r="J231" s="163">
        <f>ROUND(I231*H231,2)</f>
        <v>0</v>
      </c>
      <c r="K231" s="159" t="s">
        <v>270</v>
      </c>
      <c r="L231" s="31"/>
      <c r="M231" s="164" t="s">
        <v>19</v>
      </c>
      <c r="N231" s="165" t="s">
        <v>44</v>
      </c>
      <c r="P231" s="142">
        <f>O231*H231</f>
        <v>0</v>
      </c>
      <c r="Q231" s="142">
        <v>0</v>
      </c>
      <c r="R231" s="142">
        <f>Q231*H231</f>
        <v>0</v>
      </c>
      <c r="S231" s="142">
        <v>0</v>
      </c>
      <c r="T231" s="143">
        <f>S231*H231</f>
        <v>0</v>
      </c>
      <c r="AR231" s="17" t="s">
        <v>252</v>
      </c>
      <c r="AT231" s="17" t="s">
        <v>277</v>
      </c>
      <c r="AU231" s="17" t="s">
        <v>257</v>
      </c>
      <c r="AY231" s="17" t="s">
        <v>251</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252</v>
      </c>
      <c r="BM231" s="17" t="s">
        <v>823</v>
      </c>
    </row>
    <row r="232" spans="2:65" s="1" customFormat="1" ht="39">
      <c r="B232" s="31"/>
      <c r="D232" s="171" t="s">
        <v>432</v>
      </c>
      <c r="F232" s="172" t="s">
        <v>564</v>
      </c>
      <c r="I232" s="90"/>
      <c r="L232" s="31"/>
      <c r="M232" s="173"/>
      <c r="T232" s="49"/>
      <c r="AT232" s="17" t="s">
        <v>432</v>
      </c>
      <c r="AU232" s="17" t="s">
        <v>257</v>
      </c>
    </row>
    <row r="233" spans="2:65" s="1" customFormat="1" ht="19.5">
      <c r="B233" s="31"/>
      <c r="D233" s="171" t="s">
        <v>454</v>
      </c>
      <c r="F233" s="172" t="s">
        <v>504</v>
      </c>
      <c r="I233" s="90"/>
      <c r="L233" s="31"/>
      <c r="M233" s="173"/>
      <c r="T233" s="49"/>
      <c r="AT233" s="17" t="s">
        <v>454</v>
      </c>
      <c r="AU233" s="17" t="s">
        <v>257</v>
      </c>
    </row>
    <row r="234" spans="2:65" s="1" customFormat="1" ht="33.75" customHeight="1">
      <c r="B234" s="31"/>
      <c r="C234" s="157" t="s">
        <v>659</v>
      </c>
      <c r="D234" s="157" t="s">
        <v>277</v>
      </c>
      <c r="E234" s="158" t="s">
        <v>566</v>
      </c>
      <c r="F234" s="159" t="s">
        <v>567</v>
      </c>
      <c r="G234" s="160" t="s">
        <v>249</v>
      </c>
      <c r="H234" s="161">
        <v>11465.77</v>
      </c>
      <c r="I234" s="162"/>
      <c r="J234" s="163">
        <f>ROUND(I234*H234,2)</f>
        <v>0</v>
      </c>
      <c r="K234" s="159" t="s">
        <v>270</v>
      </c>
      <c r="L234" s="31"/>
      <c r="M234" s="164" t="s">
        <v>19</v>
      </c>
      <c r="N234" s="165" t="s">
        <v>44</v>
      </c>
      <c r="P234" s="142">
        <f>O234*H234</f>
        <v>0</v>
      </c>
      <c r="Q234" s="142">
        <v>0</v>
      </c>
      <c r="R234" s="142">
        <f>Q234*H234</f>
        <v>0</v>
      </c>
      <c r="S234" s="142">
        <v>0</v>
      </c>
      <c r="T234" s="143">
        <f>S234*H234</f>
        <v>0</v>
      </c>
      <c r="AR234" s="17" t="s">
        <v>252</v>
      </c>
      <c r="AT234" s="17" t="s">
        <v>277</v>
      </c>
      <c r="AU234" s="17" t="s">
        <v>257</v>
      </c>
      <c r="AY234" s="17" t="s">
        <v>251</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252</v>
      </c>
      <c r="BM234" s="17" t="s">
        <v>824</v>
      </c>
    </row>
    <row r="235" spans="2:65" s="1" customFormat="1" ht="39">
      <c r="B235" s="31"/>
      <c r="D235" s="171" t="s">
        <v>432</v>
      </c>
      <c r="F235" s="172" t="s">
        <v>564</v>
      </c>
      <c r="I235" s="90"/>
      <c r="L235" s="31"/>
      <c r="M235" s="173"/>
      <c r="T235" s="49"/>
      <c r="AT235" s="17" t="s">
        <v>432</v>
      </c>
      <c r="AU235" s="17" t="s">
        <v>257</v>
      </c>
    </row>
    <row r="236" spans="2:65" s="1" customFormat="1" ht="19.5">
      <c r="B236" s="31"/>
      <c r="D236" s="171" t="s">
        <v>454</v>
      </c>
      <c r="F236" s="172" t="s">
        <v>504</v>
      </c>
      <c r="I236" s="90"/>
      <c r="L236" s="31"/>
      <c r="M236" s="173"/>
      <c r="T236" s="49"/>
      <c r="AT236" s="17" t="s">
        <v>454</v>
      </c>
      <c r="AU236" s="17" t="s">
        <v>257</v>
      </c>
    </row>
    <row r="237" spans="2:65" s="11" customFormat="1" ht="20.85" customHeight="1">
      <c r="B237" s="145"/>
      <c r="D237" s="146" t="s">
        <v>72</v>
      </c>
      <c r="E237" s="155" t="s">
        <v>291</v>
      </c>
      <c r="F237" s="155" t="s">
        <v>287</v>
      </c>
      <c r="I237" s="148"/>
      <c r="J237" s="156">
        <f>BK237</f>
        <v>0</v>
      </c>
      <c r="L237" s="145"/>
      <c r="M237" s="150"/>
      <c r="P237" s="151">
        <f>SUM(P238:P282)</f>
        <v>0</v>
      </c>
      <c r="R237" s="151">
        <f>SUM(R238:R282)</f>
        <v>0</v>
      </c>
      <c r="T237" s="152">
        <f>SUM(T238:T282)</f>
        <v>0</v>
      </c>
      <c r="AR237" s="146" t="s">
        <v>81</v>
      </c>
      <c r="AT237" s="153" t="s">
        <v>72</v>
      </c>
      <c r="AU237" s="153" t="s">
        <v>83</v>
      </c>
      <c r="AY237" s="146" t="s">
        <v>251</v>
      </c>
      <c r="BK237" s="154">
        <f>SUM(BK238:BK282)</f>
        <v>0</v>
      </c>
    </row>
    <row r="238" spans="2:65" s="1" customFormat="1" ht="78.75" customHeight="1">
      <c r="B238" s="31"/>
      <c r="C238" s="157" t="s">
        <v>525</v>
      </c>
      <c r="D238" s="157" t="s">
        <v>277</v>
      </c>
      <c r="E238" s="158" t="s">
        <v>635</v>
      </c>
      <c r="F238" s="159" t="s">
        <v>636</v>
      </c>
      <c r="G238" s="160" t="s">
        <v>265</v>
      </c>
      <c r="H238" s="161">
        <v>3</v>
      </c>
      <c r="I238" s="162"/>
      <c r="J238" s="163">
        <f>ROUND(I238*H238,2)</f>
        <v>0</v>
      </c>
      <c r="K238" s="159" t="s">
        <v>270</v>
      </c>
      <c r="L238" s="31"/>
      <c r="M238" s="164" t="s">
        <v>19</v>
      </c>
      <c r="N238" s="165" t="s">
        <v>44</v>
      </c>
      <c r="P238" s="142">
        <f>O238*H238</f>
        <v>0</v>
      </c>
      <c r="Q238" s="142">
        <v>0</v>
      </c>
      <c r="R238" s="142">
        <f>Q238*H238</f>
        <v>0</v>
      </c>
      <c r="S238" s="142">
        <v>0</v>
      </c>
      <c r="T238" s="143">
        <f>S238*H238</f>
        <v>0</v>
      </c>
      <c r="AR238" s="17" t="s">
        <v>261</v>
      </c>
      <c r="AT238" s="17" t="s">
        <v>277</v>
      </c>
      <c r="AU238" s="17" t="s">
        <v>257</v>
      </c>
      <c r="AY238" s="17" t="s">
        <v>251</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261</v>
      </c>
      <c r="BM238" s="17" t="s">
        <v>825</v>
      </c>
    </row>
    <row r="239" spans="2:65" s="1" customFormat="1" ht="58.5">
      <c r="B239" s="31"/>
      <c r="D239" s="171" t="s">
        <v>432</v>
      </c>
      <c r="F239" s="172" t="s">
        <v>638</v>
      </c>
      <c r="I239" s="90"/>
      <c r="L239" s="31"/>
      <c r="M239" s="173"/>
      <c r="T239" s="49"/>
      <c r="AT239" s="17" t="s">
        <v>432</v>
      </c>
      <c r="AU239" s="17" t="s">
        <v>257</v>
      </c>
    </row>
    <row r="240" spans="2:65" s="13" customFormat="1">
      <c r="B240" s="182"/>
      <c r="D240" s="171" t="s">
        <v>639</v>
      </c>
      <c r="E240" s="183" t="s">
        <v>19</v>
      </c>
      <c r="F240" s="184" t="s">
        <v>718</v>
      </c>
      <c r="H240" s="185">
        <v>3</v>
      </c>
      <c r="I240" s="186"/>
      <c r="L240" s="182"/>
      <c r="M240" s="187"/>
      <c r="T240" s="188"/>
      <c r="AT240" s="183" t="s">
        <v>639</v>
      </c>
      <c r="AU240" s="183" t="s">
        <v>257</v>
      </c>
      <c r="AV240" s="13" t="s">
        <v>83</v>
      </c>
      <c r="AW240" s="13" t="s">
        <v>36</v>
      </c>
      <c r="AX240" s="13" t="s">
        <v>81</v>
      </c>
      <c r="AY240" s="183" t="s">
        <v>251</v>
      </c>
    </row>
    <row r="241" spans="2:65" s="1" customFormat="1" ht="78.75" customHeight="1">
      <c r="B241" s="31"/>
      <c r="C241" s="157" t="s">
        <v>669</v>
      </c>
      <c r="D241" s="157" t="s">
        <v>277</v>
      </c>
      <c r="E241" s="158" t="s">
        <v>642</v>
      </c>
      <c r="F241" s="159" t="s">
        <v>643</v>
      </c>
      <c r="G241" s="160" t="s">
        <v>450</v>
      </c>
      <c r="H241" s="161">
        <v>6342.1570000000002</v>
      </c>
      <c r="I241" s="162"/>
      <c r="J241" s="163">
        <f>ROUND(I241*H241,2)</f>
        <v>0</v>
      </c>
      <c r="K241" s="159" t="s">
        <v>270</v>
      </c>
      <c r="L241" s="31"/>
      <c r="M241" s="164" t="s">
        <v>19</v>
      </c>
      <c r="N241" s="165" t="s">
        <v>44</v>
      </c>
      <c r="P241" s="142">
        <f>O241*H241</f>
        <v>0</v>
      </c>
      <c r="Q241" s="142">
        <v>0</v>
      </c>
      <c r="R241" s="142">
        <f>Q241*H241</f>
        <v>0</v>
      </c>
      <c r="S241" s="142">
        <v>0</v>
      </c>
      <c r="T241" s="143">
        <f>S241*H241</f>
        <v>0</v>
      </c>
      <c r="AR241" s="17" t="s">
        <v>252</v>
      </c>
      <c r="AT241" s="17" t="s">
        <v>277</v>
      </c>
      <c r="AU241" s="17" t="s">
        <v>257</v>
      </c>
      <c r="AY241" s="17" t="s">
        <v>251</v>
      </c>
      <c r="BE241" s="144">
        <f>IF(N241="základní",J241,0)</f>
        <v>0</v>
      </c>
      <c r="BF241" s="144">
        <f>IF(N241="snížená",J241,0)</f>
        <v>0</v>
      </c>
      <c r="BG241" s="144">
        <f>IF(N241="zákl. přenesená",J241,0)</f>
        <v>0</v>
      </c>
      <c r="BH241" s="144">
        <f>IF(N241="sníž. přenesená",J241,0)</f>
        <v>0</v>
      </c>
      <c r="BI241" s="144">
        <f>IF(N241="nulová",J241,0)</f>
        <v>0</v>
      </c>
      <c r="BJ241" s="17" t="s">
        <v>81</v>
      </c>
      <c r="BK241" s="144">
        <f>ROUND(I241*H241,2)</f>
        <v>0</v>
      </c>
      <c r="BL241" s="17" t="s">
        <v>252</v>
      </c>
      <c r="BM241" s="17" t="s">
        <v>672</v>
      </c>
    </row>
    <row r="242" spans="2:65" s="1" customFormat="1" ht="58.5">
      <c r="B242" s="31"/>
      <c r="D242" s="171" t="s">
        <v>432</v>
      </c>
      <c r="F242" s="172" t="s">
        <v>638</v>
      </c>
      <c r="I242" s="90"/>
      <c r="L242" s="31"/>
      <c r="M242" s="173"/>
      <c r="T242" s="49"/>
      <c r="AT242" s="17" t="s">
        <v>432</v>
      </c>
      <c r="AU242" s="17" t="s">
        <v>257</v>
      </c>
    </row>
    <row r="243" spans="2:65" s="1" customFormat="1" ht="19.5">
      <c r="B243" s="31"/>
      <c r="D243" s="171" t="s">
        <v>454</v>
      </c>
      <c r="F243" s="172" t="s">
        <v>645</v>
      </c>
      <c r="I243" s="90"/>
      <c r="L243" s="31"/>
      <c r="M243" s="173"/>
      <c r="T243" s="49"/>
      <c r="AT243" s="17" t="s">
        <v>454</v>
      </c>
      <c r="AU243" s="17" t="s">
        <v>257</v>
      </c>
    </row>
    <row r="244" spans="2:65" s="13" customFormat="1">
      <c r="B244" s="182"/>
      <c r="D244" s="171" t="s">
        <v>639</v>
      </c>
      <c r="E244" s="183" t="s">
        <v>19</v>
      </c>
      <c r="F244" s="184" t="s">
        <v>826</v>
      </c>
      <c r="H244" s="185">
        <v>6342.1570000000002</v>
      </c>
      <c r="I244" s="186"/>
      <c r="L244" s="182"/>
      <c r="M244" s="187"/>
      <c r="T244" s="188"/>
      <c r="AT244" s="183" t="s">
        <v>639</v>
      </c>
      <c r="AU244" s="183" t="s">
        <v>257</v>
      </c>
      <c r="AV244" s="13" t="s">
        <v>83</v>
      </c>
      <c r="AW244" s="13" t="s">
        <v>36</v>
      </c>
      <c r="AX244" s="13" t="s">
        <v>81</v>
      </c>
      <c r="AY244" s="183" t="s">
        <v>251</v>
      </c>
    </row>
    <row r="245" spans="2:65" s="1" customFormat="1" ht="78.75" customHeight="1">
      <c r="B245" s="31"/>
      <c r="C245" s="157" t="s">
        <v>529</v>
      </c>
      <c r="D245" s="157" t="s">
        <v>277</v>
      </c>
      <c r="E245" s="158" t="s">
        <v>647</v>
      </c>
      <c r="F245" s="159" t="s">
        <v>648</v>
      </c>
      <c r="G245" s="160" t="s">
        <v>450</v>
      </c>
      <c r="H245" s="161">
        <v>14970.675999999999</v>
      </c>
      <c r="I245" s="162"/>
      <c r="J245" s="163">
        <f>ROUND(I245*H245,2)</f>
        <v>0</v>
      </c>
      <c r="K245" s="159" t="s">
        <v>270</v>
      </c>
      <c r="L245" s="31"/>
      <c r="M245" s="164" t="s">
        <v>19</v>
      </c>
      <c r="N245" s="165" t="s">
        <v>44</v>
      </c>
      <c r="P245" s="142">
        <f>O245*H245</f>
        <v>0</v>
      </c>
      <c r="Q245" s="142">
        <v>0</v>
      </c>
      <c r="R245" s="142">
        <f>Q245*H245</f>
        <v>0</v>
      </c>
      <c r="S245" s="142">
        <v>0</v>
      </c>
      <c r="T245" s="143">
        <f>S245*H245</f>
        <v>0</v>
      </c>
      <c r="AR245" s="17" t="s">
        <v>252</v>
      </c>
      <c r="AT245" s="17" t="s">
        <v>277</v>
      </c>
      <c r="AU245" s="17" t="s">
        <v>257</v>
      </c>
      <c r="AY245" s="17" t="s">
        <v>251</v>
      </c>
      <c r="BE245" s="144">
        <f>IF(N245="základní",J245,0)</f>
        <v>0</v>
      </c>
      <c r="BF245" s="144">
        <f>IF(N245="snížená",J245,0)</f>
        <v>0</v>
      </c>
      <c r="BG245" s="144">
        <f>IF(N245="zákl. přenesená",J245,0)</f>
        <v>0</v>
      </c>
      <c r="BH245" s="144">
        <f>IF(N245="sníž. přenesená",J245,0)</f>
        <v>0</v>
      </c>
      <c r="BI245" s="144">
        <f>IF(N245="nulová",J245,0)</f>
        <v>0</v>
      </c>
      <c r="BJ245" s="17" t="s">
        <v>81</v>
      </c>
      <c r="BK245" s="144">
        <f>ROUND(I245*H245,2)</f>
        <v>0</v>
      </c>
      <c r="BL245" s="17" t="s">
        <v>252</v>
      </c>
      <c r="BM245" s="17" t="s">
        <v>676</v>
      </c>
    </row>
    <row r="246" spans="2:65" s="1" customFormat="1" ht="58.5">
      <c r="B246" s="31"/>
      <c r="D246" s="171" t="s">
        <v>432</v>
      </c>
      <c r="F246" s="172" t="s">
        <v>638</v>
      </c>
      <c r="I246" s="90"/>
      <c r="L246" s="31"/>
      <c r="M246" s="173"/>
      <c r="T246" s="49"/>
      <c r="AT246" s="17" t="s">
        <v>432</v>
      </c>
      <c r="AU246" s="17" t="s">
        <v>257</v>
      </c>
    </row>
    <row r="247" spans="2:65" s="1" customFormat="1" ht="19.5">
      <c r="B247" s="31"/>
      <c r="D247" s="171" t="s">
        <v>454</v>
      </c>
      <c r="F247" s="172" t="s">
        <v>645</v>
      </c>
      <c r="I247" s="90"/>
      <c r="L247" s="31"/>
      <c r="M247" s="173"/>
      <c r="T247" s="49"/>
      <c r="AT247" s="17" t="s">
        <v>454</v>
      </c>
      <c r="AU247" s="17" t="s">
        <v>257</v>
      </c>
    </row>
    <row r="248" spans="2:65" s="13" customFormat="1">
      <c r="B248" s="182"/>
      <c r="D248" s="171" t="s">
        <v>639</v>
      </c>
      <c r="E248" s="183" t="s">
        <v>19</v>
      </c>
      <c r="F248" s="184" t="s">
        <v>827</v>
      </c>
      <c r="H248" s="185">
        <v>14970.675999999999</v>
      </c>
      <c r="I248" s="186"/>
      <c r="L248" s="182"/>
      <c r="M248" s="187"/>
      <c r="T248" s="188"/>
      <c r="AT248" s="183" t="s">
        <v>639</v>
      </c>
      <c r="AU248" s="183" t="s">
        <v>257</v>
      </c>
      <c r="AV248" s="13" t="s">
        <v>83</v>
      </c>
      <c r="AW248" s="13" t="s">
        <v>36</v>
      </c>
      <c r="AX248" s="13" t="s">
        <v>81</v>
      </c>
      <c r="AY248" s="183" t="s">
        <v>251</v>
      </c>
    </row>
    <row r="249" spans="2:65" s="1" customFormat="1" ht="78.75" customHeight="1">
      <c r="B249" s="31"/>
      <c r="C249" s="157" t="s">
        <v>678</v>
      </c>
      <c r="D249" s="157" t="s">
        <v>277</v>
      </c>
      <c r="E249" s="158" t="s">
        <v>647</v>
      </c>
      <c r="F249" s="159" t="s">
        <v>648</v>
      </c>
      <c r="G249" s="160" t="s">
        <v>450</v>
      </c>
      <c r="H249" s="161">
        <v>9305.8960000000006</v>
      </c>
      <c r="I249" s="162"/>
      <c r="J249" s="163">
        <f>ROUND(I249*H249,2)</f>
        <v>0</v>
      </c>
      <c r="K249" s="159" t="s">
        <v>270</v>
      </c>
      <c r="L249" s="31"/>
      <c r="M249" s="164" t="s">
        <v>19</v>
      </c>
      <c r="N249" s="165" t="s">
        <v>44</v>
      </c>
      <c r="P249" s="142">
        <f>O249*H249</f>
        <v>0</v>
      </c>
      <c r="Q249" s="142">
        <v>0</v>
      </c>
      <c r="R249" s="142">
        <f>Q249*H249</f>
        <v>0</v>
      </c>
      <c r="S249" s="142">
        <v>0</v>
      </c>
      <c r="T249" s="143">
        <f>S249*H249</f>
        <v>0</v>
      </c>
      <c r="AR249" s="17" t="s">
        <v>252</v>
      </c>
      <c r="AT249" s="17" t="s">
        <v>277</v>
      </c>
      <c r="AU249" s="17" t="s">
        <v>257</v>
      </c>
      <c r="AY249" s="17" t="s">
        <v>251</v>
      </c>
      <c r="BE249" s="144">
        <f>IF(N249="základní",J249,0)</f>
        <v>0</v>
      </c>
      <c r="BF249" s="144">
        <f>IF(N249="snížená",J249,0)</f>
        <v>0</v>
      </c>
      <c r="BG249" s="144">
        <f>IF(N249="zákl. přenesená",J249,0)</f>
        <v>0</v>
      </c>
      <c r="BH249" s="144">
        <f>IF(N249="sníž. přenesená",J249,0)</f>
        <v>0</v>
      </c>
      <c r="BI249" s="144">
        <f>IF(N249="nulová",J249,0)</f>
        <v>0</v>
      </c>
      <c r="BJ249" s="17" t="s">
        <v>81</v>
      </c>
      <c r="BK249" s="144">
        <f>ROUND(I249*H249,2)</f>
        <v>0</v>
      </c>
      <c r="BL249" s="17" t="s">
        <v>252</v>
      </c>
      <c r="BM249" s="17" t="s">
        <v>681</v>
      </c>
    </row>
    <row r="250" spans="2:65" s="1" customFormat="1" ht="58.5">
      <c r="B250" s="31"/>
      <c r="D250" s="171" t="s">
        <v>432</v>
      </c>
      <c r="F250" s="172" t="s">
        <v>638</v>
      </c>
      <c r="I250" s="90"/>
      <c r="L250" s="31"/>
      <c r="M250" s="173"/>
      <c r="T250" s="49"/>
      <c r="AT250" s="17" t="s">
        <v>432</v>
      </c>
      <c r="AU250" s="17" t="s">
        <v>257</v>
      </c>
    </row>
    <row r="251" spans="2:65" s="1" customFormat="1" ht="19.5">
      <c r="B251" s="31"/>
      <c r="D251" s="171" t="s">
        <v>454</v>
      </c>
      <c r="F251" s="172" t="s">
        <v>645</v>
      </c>
      <c r="I251" s="90"/>
      <c r="L251" s="31"/>
      <c r="M251" s="173"/>
      <c r="T251" s="49"/>
      <c r="AT251" s="17" t="s">
        <v>454</v>
      </c>
      <c r="AU251" s="17" t="s">
        <v>257</v>
      </c>
    </row>
    <row r="252" spans="2:65" s="13" customFormat="1">
      <c r="B252" s="182"/>
      <c r="D252" s="171" t="s">
        <v>639</v>
      </c>
      <c r="E252" s="183" t="s">
        <v>19</v>
      </c>
      <c r="F252" s="184" t="s">
        <v>828</v>
      </c>
      <c r="H252" s="185">
        <v>9184.0110000000004</v>
      </c>
      <c r="I252" s="186"/>
      <c r="L252" s="182"/>
      <c r="M252" s="187"/>
      <c r="T252" s="188"/>
      <c r="AT252" s="183" t="s">
        <v>639</v>
      </c>
      <c r="AU252" s="183" t="s">
        <v>257</v>
      </c>
      <c r="AV252" s="13" t="s">
        <v>83</v>
      </c>
      <c r="AW252" s="13" t="s">
        <v>36</v>
      </c>
      <c r="AX252" s="13" t="s">
        <v>73</v>
      </c>
      <c r="AY252" s="183" t="s">
        <v>251</v>
      </c>
    </row>
    <row r="253" spans="2:65" s="13" customFormat="1">
      <c r="B253" s="182"/>
      <c r="D253" s="171" t="s">
        <v>639</v>
      </c>
      <c r="E253" s="183" t="s">
        <v>19</v>
      </c>
      <c r="F253" s="184" t="s">
        <v>829</v>
      </c>
      <c r="H253" s="185">
        <v>121.88500000000001</v>
      </c>
      <c r="I253" s="186"/>
      <c r="L253" s="182"/>
      <c r="M253" s="187"/>
      <c r="T253" s="188"/>
      <c r="AT253" s="183" t="s">
        <v>639</v>
      </c>
      <c r="AU253" s="183" t="s">
        <v>257</v>
      </c>
      <c r="AV253" s="13" t="s">
        <v>83</v>
      </c>
      <c r="AW253" s="13" t="s">
        <v>36</v>
      </c>
      <c r="AX253" s="13" t="s">
        <v>73</v>
      </c>
      <c r="AY253" s="183" t="s">
        <v>251</v>
      </c>
    </row>
    <row r="254" spans="2:65" s="14" customFormat="1">
      <c r="B254" s="191"/>
      <c r="D254" s="171" t="s">
        <v>639</v>
      </c>
      <c r="E254" s="192" t="s">
        <v>19</v>
      </c>
      <c r="F254" s="193" t="s">
        <v>830</v>
      </c>
      <c r="H254" s="194">
        <v>9305.8960000000006</v>
      </c>
      <c r="I254" s="195"/>
      <c r="L254" s="191"/>
      <c r="M254" s="196"/>
      <c r="T254" s="197"/>
      <c r="AT254" s="192" t="s">
        <v>639</v>
      </c>
      <c r="AU254" s="192" t="s">
        <v>257</v>
      </c>
      <c r="AV254" s="14" t="s">
        <v>252</v>
      </c>
      <c r="AW254" s="14" t="s">
        <v>36</v>
      </c>
      <c r="AX254" s="14" t="s">
        <v>81</v>
      </c>
      <c r="AY254" s="192" t="s">
        <v>251</v>
      </c>
    </row>
    <row r="255" spans="2:65" s="1" customFormat="1" ht="78.75" customHeight="1">
      <c r="B255" s="31"/>
      <c r="C255" s="157" t="s">
        <v>534</v>
      </c>
      <c r="D255" s="157" t="s">
        <v>277</v>
      </c>
      <c r="E255" s="158" t="s">
        <v>654</v>
      </c>
      <c r="F255" s="159" t="s">
        <v>655</v>
      </c>
      <c r="G255" s="160" t="s">
        <v>450</v>
      </c>
      <c r="H255" s="161">
        <v>556.5</v>
      </c>
      <c r="I255" s="162"/>
      <c r="J255" s="163">
        <f>ROUND(I255*H255,2)</f>
        <v>0</v>
      </c>
      <c r="K255" s="159" t="s">
        <v>270</v>
      </c>
      <c r="L255" s="31"/>
      <c r="M255" s="164" t="s">
        <v>19</v>
      </c>
      <c r="N255" s="165" t="s">
        <v>44</v>
      </c>
      <c r="P255" s="142">
        <f>O255*H255</f>
        <v>0</v>
      </c>
      <c r="Q255" s="142">
        <v>0</v>
      </c>
      <c r="R255" s="142">
        <f>Q255*H255</f>
        <v>0</v>
      </c>
      <c r="S255" s="142">
        <v>0</v>
      </c>
      <c r="T255" s="143">
        <f>S255*H255</f>
        <v>0</v>
      </c>
      <c r="AR255" s="17" t="s">
        <v>252</v>
      </c>
      <c r="AT255" s="17" t="s">
        <v>277</v>
      </c>
      <c r="AU255" s="17" t="s">
        <v>257</v>
      </c>
      <c r="AY255" s="17" t="s">
        <v>251</v>
      </c>
      <c r="BE255" s="144">
        <f>IF(N255="základní",J255,0)</f>
        <v>0</v>
      </c>
      <c r="BF255" s="144">
        <f>IF(N255="snížená",J255,0)</f>
        <v>0</v>
      </c>
      <c r="BG255" s="144">
        <f>IF(N255="zákl. přenesená",J255,0)</f>
        <v>0</v>
      </c>
      <c r="BH255" s="144">
        <f>IF(N255="sníž. přenesená",J255,0)</f>
        <v>0</v>
      </c>
      <c r="BI255" s="144">
        <f>IF(N255="nulová",J255,0)</f>
        <v>0</v>
      </c>
      <c r="BJ255" s="17" t="s">
        <v>81</v>
      </c>
      <c r="BK255" s="144">
        <f>ROUND(I255*H255,2)</f>
        <v>0</v>
      </c>
      <c r="BL255" s="17" t="s">
        <v>252</v>
      </c>
      <c r="BM255" s="17" t="s">
        <v>684</v>
      </c>
    </row>
    <row r="256" spans="2:65" s="1" customFormat="1" ht="58.5">
      <c r="B256" s="31"/>
      <c r="D256" s="171" t="s">
        <v>432</v>
      </c>
      <c r="F256" s="172" t="s">
        <v>638</v>
      </c>
      <c r="I256" s="90"/>
      <c r="L256" s="31"/>
      <c r="M256" s="173"/>
      <c r="T256" s="49"/>
      <c r="AT256" s="17" t="s">
        <v>432</v>
      </c>
      <c r="AU256" s="17" t="s">
        <v>257</v>
      </c>
    </row>
    <row r="257" spans="2:65" s="1" customFormat="1" ht="19.5">
      <c r="B257" s="31"/>
      <c r="D257" s="171" t="s">
        <v>454</v>
      </c>
      <c r="F257" s="172" t="s">
        <v>645</v>
      </c>
      <c r="I257" s="90"/>
      <c r="L257" s="31"/>
      <c r="M257" s="173"/>
      <c r="T257" s="49"/>
      <c r="AT257" s="17" t="s">
        <v>454</v>
      </c>
      <c r="AU257" s="17" t="s">
        <v>257</v>
      </c>
    </row>
    <row r="258" spans="2:65" s="13" customFormat="1">
      <c r="B258" s="182"/>
      <c r="D258" s="171" t="s">
        <v>639</v>
      </c>
      <c r="E258" s="183" t="s">
        <v>19</v>
      </c>
      <c r="F258" s="184" t="s">
        <v>831</v>
      </c>
      <c r="H258" s="185">
        <v>556.5</v>
      </c>
      <c r="I258" s="186"/>
      <c r="L258" s="182"/>
      <c r="M258" s="187"/>
      <c r="T258" s="188"/>
      <c r="AT258" s="183" t="s">
        <v>639</v>
      </c>
      <c r="AU258" s="183" t="s">
        <v>257</v>
      </c>
      <c r="AV258" s="13" t="s">
        <v>83</v>
      </c>
      <c r="AW258" s="13" t="s">
        <v>36</v>
      </c>
      <c r="AX258" s="13" t="s">
        <v>81</v>
      </c>
      <c r="AY258" s="183" t="s">
        <v>251</v>
      </c>
    </row>
    <row r="259" spans="2:65" s="1" customFormat="1" ht="78.75" customHeight="1">
      <c r="B259" s="31"/>
      <c r="C259" s="157" t="s">
        <v>687</v>
      </c>
      <c r="D259" s="157" t="s">
        <v>277</v>
      </c>
      <c r="E259" s="158" t="s">
        <v>832</v>
      </c>
      <c r="F259" s="159" t="s">
        <v>833</v>
      </c>
      <c r="G259" s="160" t="s">
        <v>450</v>
      </c>
      <c r="H259" s="161">
        <v>14.901999999999999</v>
      </c>
      <c r="I259" s="162"/>
      <c r="J259" s="163">
        <f>ROUND(I259*H259,2)</f>
        <v>0</v>
      </c>
      <c r="K259" s="159" t="s">
        <v>270</v>
      </c>
      <c r="L259" s="31"/>
      <c r="M259" s="164" t="s">
        <v>19</v>
      </c>
      <c r="N259" s="165" t="s">
        <v>44</v>
      </c>
      <c r="P259" s="142">
        <f>O259*H259</f>
        <v>0</v>
      </c>
      <c r="Q259" s="142">
        <v>0</v>
      </c>
      <c r="R259" s="142">
        <f>Q259*H259</f>
        <v>0</v>
      </c>
      <c r="S259" s="142">
        <v>0</v>
      </c>
      <c r="T259" s="143">
        <f>S259*H259</f>
        <v>0</v>
      </c>
      <c r="AR259" s="17" t="s">
        <v>252</v>
      </c>
      <c r="AT259" s="17" t="s">
        <v>277</v>
      </c>
      <c r="AU259" s="17" t="s">
        <v>257</v>
      </c>
      <c r="AY259" s="17" t="s">
        <v>251</v>
      </c>
      <c r="BE259" s="144">
        <f>IF(N259="základní",J259,0)</f>
        <v>0</v>
      </c>
      <c r="BF259" s="144">
        <f>IF(N259="snížená",J259,0)</f>
        <v>0</v>
      </c>
      <c r="BG259" s="144">
        <f>IF(N259="zákl. přenesená",J259,0)</f>
        <v>0</v>
      </c>
      <c r="BH259" s="144">
        <f>IF(N259="sníž. přenesená",J259,0)</f>
        <v>0</v>
      </c>
      <c r="BI259" s="144">
        <f>IF(N259="nulová",J259,0)</f>
        <v>0</v>
      </c>
      <c r="BJ259" s="17" t="s">
        <v>81</v>
      </c>
      <c r="BK259" s="144">
        <f>ROUND(I259*H259,2)</f>
        <v>0</v>
      </c>
      <c r="BL259" s="17" t="s">
        <v>252</v>
      </c>
      <c r="BM259" s="17" t="s">
        <v>691</v>
      </c>
    </row>
    <row r="260" spans="2:65" s="1" customFormat="1" ht="58.5">
      <c r="B260" s="31"/>
      <c r="D260" s="171" t="s">
        <v>432</v>
      </c>
      <c r="F260" s="172" t="s">
        <v>638</v>
      </c>
      <c r="I260" s="90"/>
      <c r="L260" s="31"/>
      <c r="M260" s="173"/>
      <c r="T260" s="49"/>
      <c r="AT260" s="17" t="s">
        <v>432</v>
      </c>
      <c r="AU260" s="17" t="s">
        <v>257</v>
      </c>
    </row>
    <row r="261" spans="2:65" s="1" customFormat="1" ht="19.5">
      <c r="B261" s="31"/>
      <c r="D261" s="171" t="s">
        <v>454</v>
      </c>
      <c r="F261" s="172" t="s">
        <v>645</v>
      </c>
      <c r="I261" s="90"/>
      <c r="L261" s="31"/>
      <c r="M261" s="173"/>
      <c r="T261" s="49"/>
      <c r="AT261" s="17" t="s">
        <v>454</v>
      </c>
      <c r="AU261" s="17" t="s">
        <v>257</v>
      </c>
    </row>
    <row r="262" spans="2:65" s="13" customFormat="1">
      <c r="B262" s="182"/>
      <c r="D262" s="171" t="s">
        <v>639</v>
      </c>
      <c r="E262" s="183" t="s">
        <v>19</v>
      </c>
      <c r="F262" s="184" t="s">
        <v>834</v>
      </c>
      <c r="H262" s="185">
        <v>14.901999999999999</v>
      </c>
      <c r="I262" s="186"/>
      <c r="L262" s="182"/>
      <c r="M262" s="187"/>
      <c r="T262" s="188"/>
      <c r="AT262" s="183" t="s">
        <v>639</v>
      </c>
      <c r="AU262" s="183" t="s">
        <v>257</v>
      </c>
      <c r="AV262" s="13" t="s">
        <v>83</v>
      </c>
      <c r="AW262" s="13" t="s">
        <v>36</v>
      </c>
      <c r="AX262" s="13" t="s">
        <v>81</v>
      </c>
      <c r="AY262" s="183" t="s">
        <v>251</v>
      </c>
    </row>
    <row r="263" spans="2:65" s="1" customFormat="1" ht="78.75" customHeight="1">
      <c r="B263" s="31"/>
      <c r="C263" s="157" t="s">
        <v>536</v>
      </c>
      <c r="D263" s="157" t="s">
        <v>277</v>
      </c>
      <c r="E263" s="158" t="s">
        <v>737</v>
      </c>
      <c r="F263" s="159" t="s">
        <v>738</v>
      </c>
      <c r="G263" s="160" t="s">
        <v>450</v>
      </c>
      <c r="H263" s="161">
        <v>20.350000000000001</v>
      </c>
      <c r="I263" s="162"/>
      <c r="J263" s="163">
        <f>ROUND(I263*H263,2)</f>
        <v>0</v>
      </c>
      <c r="K263" s="159" t="s">
        <v>270</v>
      </c>
      <c r="L263" s="31"/>
      <c r="M263" s="164" t="s">
        <v>19</v>
      </c>
      <c r="N263" s="165" t="s">
        <v>44</v>
      </c>
      <c r="P263" s="142">
        <f>O263*H263</f>
        <v>0</v>
      </c>
      <c r="Q263" s="142">
        <v>0</v>
      </c>
      <c r="R263" s="142">
        <f>Q263*H263</f>
        <v>0</v>
      </c>
      <c r="S263" s="142">
        <v>0</v>
      </c>
      <c r="T263" s="143">
        <f>S263*H263</f>
        <v>0</v>
      </c>
      <c r="AR263" s="17" t="s">
        <v>261</v>
      </c>
      <c r="AT263" s="17" t="s">
        <v>277</v>
      </c>
      <c r="AU263" s="17" t="s">
        <v>257</v>
      </c>
      <c r="AY263" s="17" t="s">
        <v>251</v>
      </c>
      <c r="BE263" s="144">
        <f>IF(N263="základní",J263,0)</f>
        <v>0</v>
      </c>
      <c r="BF263" s="144">
        <f>IF(N263="snížená",J263,0)</f>
        <v>0</v>
      </c>
      <c r="BG263" s="144">
        <f>IF(N263="zákl. přenesená",J263,0)</f>
        <v>0</v>
      </c>
      <c r="BH263" s="144">
        <f>IF(N263="sníž. přenesená",J263,0)</f>
        <v>0</v>
      </c>
      <c r="BI263" s="144">
        <f>IF(N263="nulová",J263,0)</f>
        <v>0</v>
      </c>
      <c r="BJ263" s="17" t="s">
        <v>81</v>
      </c>
      <c r="BK263" s="144">
        <f>ROUND(I263*H263,2)</f>
        <v>0</v>
      </c>
      <c r="BL263" s="17" t="s">
        <v>261</v>
      </c>
      <c r="BM263" s="17" t="s">
        <v>835</v>
      </c>
    </row>
    <row r="264" spans="2:65" s="1" customFormat="1" ht="58.5">
      <c r="B264" s="31"/>
      <c r="D264" s="171" t="s">
        <v>432</v>
      </c>
      <c r="F264" s="172" t="s">
        <v>638</v>
      </c>
      <c r="I264" s="90"/>
      <c r="L264" s="31"/>
      <c r="M264" s="173"/>
      <c r="T264" s="49"/>
      <c r="AT264" s="17" t="s">
        <v>432</v>
      </c>
      <c r="AU264" s="17" t="s">
        <v>257</v>
      </c>
    </row>
    <row r="265" spans="2:65" s="12" customFormat="1">
      <c r="B265" s="176"/>
      <c r="D265" s="171" t="s">
        <v>639</v>
      </c>
      <c r="E265" s="177" t="s">
        <v>19</v>
      </c>
      <c r="F265" s="178" t="s">
        <v>836</v>
      </c>
      <c r="H265" s="177" t="s">
        <v>19</v>
      </c>
      <c r="I265" s="179"/>
      <c r="L265" s="176"/>
      <c r="M265" s="180"/>
      <c r="T265" s="181"/>
      <c r="AT265" s="177" t="s">
        <v>639</v>
      </c>
      <c r="AU265" s="177" t="s">
        <v>257</v>
      </c>
      <c r="AV265" s="12" t="s">
        <v>81</v>
      </c>
      <c r="AW265" s="12" t="s">
        <v>36</v>
      </c>
      <c r="AX265" s="12" t="s">
        <v>73</v>
      </c>
      <c r="AY265" s="177" t="s">
        <v>251</v>
      </c>
    </row>
    <row r="266" spans="2:65" s="13" customFormat="1">
      <c r="B266" s="182"/>
      <c r="D266" s="171" t="s">
        <v>639</v>
      </c>
      <c r="E266" s="183" t="s">
        <v>19</v>
      </c>
      <c r="F266" s="184" t="s">
        <v>837</v>
      </c>
      <c r="H266" s="185">
        <v>20.350000000000001</v>
      </c>
      <c r="I266" s="186"/>
      <c r="L266" s="182"/>
      <c r="M266" s="187"/>
      <c r="T266" s="188"/>
      <c r="AT266" s="183" t="s">
        <v>639</v>
      </c>
      <c r="AU266" s="183" t="s">
        <v>257</v>
      </c>
      <c r="AV266" s="13" t="s">
        <v>83</v>
      </c>
      <c r="AW266" s="13" t="s">
        <v>36</v>
      </c>
      <c r="AX266" s="13" t="s">
        <v>81</v>
      </c>
      <c r="AY266" s="183" t="s">
        <v>251</v>
      </c>
    </row>
    <row r="267" spans="2:65" s="1" customFormat="1" ht="78.75" customHeight="1">
      <c r="B267" s="31"/>
      <c r="C267" s="157" t="s">
        <v>699</v>
      </c>
      <c r="D267" s="157" t="s">
        <v>277</v>
      </c>
      <c r="E267" s="158" t="s">
        <v>660</v>
      </c>
      <c r="F267" s="159" t="s">
        <v>661</v>
      </c>
      <c r="G267" s="160" t="s">
        <v>450</v>
      </c>
      <c r="H267" s="161">
        <v>1.861</v>
      </c>
      <c r="I267" s="162"/>
      <c r="J267" s="163">
        <f>ROUND(I267*H267,2)</f>
        <v>0</v>
      </c>
      <c r="K267" s="159" t="s">
        <v>270</v>
      </c>
      <c r="L267" s="31"/>
      <c r="M267" s="164" t="s">
        <v>19</v>
      </c>
      <c r="N267" s="165" t="s">
        <v>44</v>
      </c>
      <c r="P267" s="142">
        <f>O267*H267</f>
        <v>0</v>
      </c>
      <c r="Q267" s="142">
        <v>0</v>
      </c>
      <c r="R267" s="142">
        <f>Q267*H267</f>
        <v>0</v>
      </c>
      <c r="S267" s="142">
        <v>0</v>
      </c>
      <c r="T267" s="143">
        <f>S267*H267</f>
        <v>0</v>
      </c>
      <c r="AR267" s="17" t="s">
        <v>252</v>
      </c>
      <c r="AT267" s="17" t="s">
        <v>277</v>
      </c>
      <c r="AU267" s="17" t="s">
        <v>257</v>
      </c>
      <c r="AY267" s="17" t="s">
        <v>251</v>
      </c>
      <c r="BE267" s="144">
        <f>IF(N267="základní",J267,0)</f>
        <v>0</v>
      </c>
      <c r="BF267" s="144">
        <f>IF(N267="snížená",J267,0)</f>
        <v>0</v>
      </c>
      <c r="BG267" s="144">
        <f>IF(N267="zákl. přenesená",J267,0)</f>
        <v>0</v>
      </c>
      <c r="BH267" s="144">
        <f>IF(N267="sníž. přenesená",J267,0)</f>
        <v>0</v>
      </c>
      <c r="BI267" s="144">
        <f>IF(N267="nulová",J267,0)</f>
        <v>0</v>
      </c>
      <c r="BJ267" s="17" t="s">
        <v>81</v>
      </c>
      <c r="BK267" s="144">
        <f>ROUND(I267*H267,2)</f>
        <v>0</v>
      </c>
      <c r="BL267" s="17" t="s">
        <v>252</v>
      </c>
      <c r="BM267" s="17" t="s">
        <v>695</v>
      </c>
    </row>
    <row r="268" spans="2:65" s="1" customFormat="1" ht="58.5">
      <c r="B268" s="31"/>
      <c r="D268" s="171" t="s">
        <v>432</v>
      </c>
      <c r="F268" s="172" t="s">
        <v>638</v>
      </c>
      <c r="I268" s="90"/>
      <c r="L268" s="31"/>
      <c r="M268" s="173"/>
      <c r="T268" s="49"/>
      <c r="AT268" s="17" t="s">
        <v>432</v>
      </c>
      <c r="AU268" s="17" t="s">
        <v>257</v>
      </c>
    </row>
    <row r="269" spans="2:65" s="1" customFormat="1" ht="19.5">
      <c r="B269" s="31"/>
      <c r="D269" s="171" t="s">
        <v>454</v>
      </c>
      <c r="F269" s="172" t="s">
        <v>645</v>
      </c>
      <c r="I269" s="90"/>
      <c r="L269" s="31"/>
      <c r="M269" s="173"/>
      <c r="T269" s="49"/>
      <c r="AT269" s="17" t="s">
        <v>454</v>
      </c>
      <c r="AU269" s="17" t="s">
        <v>257</v>
      </c>
    </row>
    <row r="270" spans="2:65" s="13" customFormat="1">
      <c r="B270" s="182"/>
      <c r="D270" s="171" t="s">
        <v>639</v>
      </c>
      <c r="E270" s="183" t="s">
        <v>19</v>
      </c>
      <c r="F270" s="184" t="s">
        <v>838</v>
      </c>
      <c r="H270" s="185">
        <v>1.861</v>
      </c>
      <c r="I270" s="186"/>
      <c r="L270" s="182"/>
      <c r="M270" s="187"/>
      <c r="T270" s="188"/>
      <c r="AT270" s="183" t="s">
        <v>639</v>
      </c>
      <c r="AU270" s="183" t="s">
        <v>257</v>
      </c>
      <c r="AV270" s="13" t="s">
        <v>83</v>
      </c>
      <c r="AW270" s="13" t="s">
        <v>36</v>
      </c>
      <c r="AX270" s="13" t="s">
        <v>81</v>
      </c>
      <c r="AY270" s="183" t="s">
        <v>251</v>
      </c>
    </row>
    <row r="271" spans="2:65" s="1" customFormat="1" ht="33.75" customHeight="1">
      <c r="B271" s="31"/>
      <c r="C271" s="157" t="s">
        <v>537</v>
      </c>
      <c r="D271" s="157" t="s">
        <v>277</v>
      </c>
      <c r="E271" s="158" t="s">
        <v>664</v>
      </c>
      <c r="F271" s="159" t="s">
        <v>665</v>
      </c>
      <c r="G271" s="160" t="s">
        <v>450</v>
      </c>
      <c r="H271" s="161">
        <v>5027.2160000000003</v>
      </c>
      <c r="I271" s="162"/>
      <c r="J271" s="163">
        <f>ROUND(I271*H271,2)</f>
        <v>0</v>
      </c>
      <c r="K271" s="159" t="s">
        <v>270</v>
      </c>
      <c r="L271" s="31"/>
      <c r="M271" s="164" t="s">
        <v>19</v>
      </c>
      <c r="N271" s="165" t="s">
        <v>44</v>
      </c>
      <c r="P271" s="142">
        <f>O271*H271</f>
        <v>0</v>
      </c>
      <c r="Q271" s="142">
        <v>0</v>
      </c>
      <c r="R271" s="142">
        <f>Q271*H271</f>
        <v>0</v>
      </c>
      <c r="S271" s="142">
        <v>0</v>
      </c>
      <c r="T271" s="143">
        <f>S271*H271</f>
        <v>0</v>
      </c>
      <c r="AR271" s="17" t="s">
        <v>252</v>
      </c>
      <c r="AT271" s="17" t="s">
        <v>277</v>
      </c>
      <c r="AU271" s="17" t="s">
        <v>257</v>
      </c>
      <c r="AY271" s="17" t="s">
        <v>251</v>
      </c>
      <c r="BE271" s="144">
        <f>IF(N271="základní",J271,0)</f>
        <v>0</v>
      </c>
      <c r="BF271" s="144">
        <f>IF(N271="snížená",J271,0)</f>
        <v>0</v>
      </c>
      <c r="BG271" s="144">
        <f>IF(N271="zákl. přenesená",J271,0)</f>
        <v>0</v>
      </c>
      <c r="BH271" s="144">
        <f>IF(N271="sníž. přenesená",J271,0)</f>
        <v>0</v>
      </c>
      <c r="BI271" s="144">
        <f>IF(N271="nulová",J271,0)</f>
        <v>0</v>
      </c>
      <c r="BJ271" s="17" t="s">
        <v>81</v>
      </c>
      <c r="BK271" s="144">
        <f>ROUND(I271*H271,2)</f>
        <v>0</v>
      </c>
      <c r="BL271" s="17" t="s">
        <v>252</v>
      </c>
      <c r="BM271" s="17" t="s">
        <v>839</v>
      </c>
    </row>
    <row r="272" spans="2:65" s="1" customFormat="1" ht="29.25">
      <c r="B272" s="31"/>
      <c r="D272" s="171" t="s">
        <v>432</v>
      </c>
      <c r="F272" s="172" t="s">
        <v>667</v>
      </c>
      <c r="I272" s="90"/>
      <c r="L272" s="31"/>
      <c r="M272" s="173"/>
      <c r="T272" s="49"/>
      <c r="AT272" s="17" t="s">
        <v>432</v>
      </c>
      <c r="AU272" s="17" t="s">
        <v>257</v>
      </c>
    </row>
    <row r="273" spans="2:65" s="1" customFormat="1" ht="33.75" customHeight="1">
      <c r="B273" s="31"/>
      <c r="C273" s="157" t="s">
        <v>744</v>
      </c>
      <c r="D273" s="157" t="s">
        <v>277</v>
      </c>
      <c r="E273" s="158" t="s">
        <v>734</v>
      </c>
      <c r="F273" s="159" t="s">
        <v>735</v>
      </c>
      <c r="G273" s="160" t="s">
        <v>450</v>
      </c>
      <c r="H273" s="161">
        <v>14.25</v>
      </c>
      <c r="I273" s="162"/>
      <c r="J273" s="163">
        <f>ROUND(I273*H273,2)</f>
        <v>0</v>
      </c>
      <c r="K273" s="159" t="s">
        <v>270</v>
      </c>
      <c r="L273" s="31"/>
      <c r="M273" s="164" t="s">
        <v>19</v>
      </c>
      <c r="N273" s="165" t="s">
        <v>44</v>
      </c>
      <c r="P273" s="142">
        <f>O273*H273</f>
        <v>0</v>
      </c>
      <c r="Q273" s="142">
        <v>0</v>
      </c>
      <c r="R273" s="142">
        <f>Q273*H273</f>
        <v>0</v>
      </c>
      <c r="S273" s="142">
        <v>0</v>
      </c>
      <c r="T273" s="143">
        <f>S273*H273</f>
        <v>0</v>
      </c>
      <c r="AR273" s="17" t="s">
        <v>252</v>
      </c>
      <c r="AT273" s="17" t="s">
        <v>277</v>
      </c>
      <c r="AU273" s="17" t="s">
        <v>257</v>
      </c>
      <c r="AY273" s="17" t="s">
        <v>251</v>
      </c>
      <c r="BE273" s="144">
        <f>IF(N273="základní",J273,0)</f>
        <v>0</v>
      </c>
      <c r="BF273" s="144">
        <f>IF(N273="snížená",J273,0)</f>
        <v>0</v>
      </c>
      <c r="BG273" s="144">
        <f>IF(N273="zákl. přenesená",J273,0)</f>
        <v>0</v>
      </c>
      <c r="BH273" s="144">
        <f>IF(N273="sníž. přenesená",J273,0)</f>
        <v>0</v>
      </c>
      <c r="BI273" s="144">
        <f>IF(N273="nulová",J273,0)</f>
        <v>0</v>
      </c>
      <c r="BJ273" s="17" t="s">
        <v>81</v>
      </c>
      <c r="BK273" s="144">
        <f>ROUND(I273*H273,2)</f>
        <v>0</v>
      </c>
      <c r="BL273" s="17" t="s">
        <v>252</v>
      </c>
      <c r="BM273" s="17" t="s">
        <v>840</v>
      </c>
    </row>
    <row r="274" spans="2:65" s="1" customFormat="1" ht="29.25">
      <c r="B274" s="31"/>
      <c r="D274" s="171" t="s">
        <v>432</v>
      </c>
      <c r="F274" s="172" t="s">
        <v>667</v>
      </c>
      <c r="I274" s="90"/>
      <c r="L274" s="31"/>
      <c r="M274" s="173"/>
      <c r="T274" s="49"/>
      <c r="AT274" s="17" t="s">
        <v>432</v>
      </c>
      <c r="AU274" s="17" t="s">
        <v>257</v>
      </c>
    </row>
    <row r="275" spans="2:65" s="1" customFormat="1" ht="33.75" customHeight="1">
      <c r="B275" s="31"/>
      <c r="C275" s="157" t="s">
        <v>541</v>
      </c>
      <c r="D275" s="157" t="s">
        <v>277</v>
      </c>
      <c r="E275" s="158" t="s">
        <v>670</v>
      </c>
      <c r="F275" s="159" t="s">
        <v>671</v>
      </c>
      <c r="G275" s="160" t="s">
        <v>265</v>
      </c>
      <c r="H275" s="161">
        <v>4</v>
      </c>
      <c r="I275" s="162"/>
      <c r="J275" s="163">
        <f>ROUND(I275*H275,2)</f>
        <v>0</v>
      </c>
      <c r="K275" s="159" t="s">
        <v>270</v>
      </c>
      <c r="L275" s="31"/>
      <c r="M275" s="164" t="s">
        <v>19</v>
      </c>
      <c r="N275" s="165" t="s">
        <v>44</v>
      </c>
      <c r="P275" s="142">
        <f>O275*H275</f>
        <v>0</v>
      </c>
      <c r="Q275" s="142">
        <v>0</v>
      </c>
      <c r="R275" s="142">
        <f>Q275*H275</f>
        <v>0</v>
      </c>
      <c r="S275" s="142">
        <v>0</v>
      </c>
      <c r="T275" s="143">
        <f>S275*H275</f>
        <v>0</v>
      </c>
      <c r="AR275" s="17" t="s">
        <v>252</v>
      </c>
      <c r="AT275" s="17" t="s">
        <v>277</v>
      </c>
      <c r="AU275" s="17" t="s">
        <v>257</v>
      </c>
      <c r="AY275" s="17" t="s">
        <v>251</v>
      </c>
      <c r="BE275" s="144">
        <f>IF(N275="základní",J275,0)</f>
        <v>0</v>
      </c>
      <c r="BF275" s="144">
        <f>IF(N275="snížená",J275,0)</f>
        <v>0</v>
      </c>
      <c r="BG275" s="144">
        <f>IF(N275="zákl. přenesená",J275,0)</f>
        <v>0</v>
      </c>
      <c r="BH275" s="144">
        <f>IF(N275="sníž. přenesená",J275,0)</f>
        <v>0</v>
      </c>
      <c r="BI275" s="144">
        <f>IF(N275="nulová",J275,0)</f>
        <v>0</v>
      </c>
      <c r="BJ275" s="17" t="s">
        <v>81</v>
      </c>
      <c r="BK275" s="144">
        <f>ROUND(I275*H275,2)</f>
        <v>0</v>
      </c>
      <c r="BL275" s="17" t="s">
        <v>252</v>
      </c>
      <c r="BM275" s="17" t="s">
        <v>841</v>
      </c>
    </row>
    <row r="276" spans="2:65" s="1" customFormat="1" ht="29.25">
      <c r="B276" s="31"/>
      <c r="D276" s="171" t="s">
        <v>432</v>
      </c>
      <c r="F276" s="172" t="s">
        <v>673</v>
      </c>
      <c r="I276" s="90"/>
      <c r="L276" s="31"/>
      <c r="M276" s="173"/>
      <c r="T276" s="49"/>
      <c r="AT276" s="17" t="s">
        <v>432</v>
      </c>
      <c r="AU276" s="17" t="s">
        <v>257</v>
      </c>
    </row>
    <row r="277" spans="2:65" s="1" customFormat="1" ht="33.75" customHeight="1">
      <c r="B277" s="31"/>
      <c r="C277" s="157" t="s">
        <v>745</v>
      </c>
      <c r="D277" s="157" t="s">
        <v>277</v>
      </c>
      <c r="E277" s="158" t="s">
        <v>674</v>
      </c>
      <c r="F277" s="159" t="s">
        <v>675</v>
      </c>
      <c r="G277" s="160" t="s">
        <v>450</v>
      </c>
      <c r="H277" s="161">
        <v>14970.675999999999</v>
      </c>
      <c r="I277" s="162"/>
      <c r="J277" s="163">
        <f>ROUND(I277*H277,2)</f>
        <v>0</v>
      </c>
      <c r="K277" s="159" t="s">
        <v>270</v>
      </c>
      <c r="L277" s="31"/>
      <c r="M277" s="164" t="s">
        <v>19</v>
      </c>
      <c r="N277" s="165" t="s">
        <v>44</v>
      </c>
      <c r="P277" s="142">
        <f>O277*H277</f>
        <v>0</v>
      </c>
      <c r="Q277" s="142">
        <v>0</v>
      </c>
      <c r="R277" s="142">
        <f>Q277*H277</f>
        <v>0</v>
      </c>
      <c r="S277" s="142">
        <v>0</v>
      </c>
      <c r="T277" s="143">
        <f>S277*H277</f>
        <v>0</v>
      </c>
      <c r="AR277" s="17" t="s">
        <v>252</v>
      </c>
      <c r="AT277" s="17" t="s">
        <v>277</v>
      </c>
      <c r="AU277" s="17" t="s">
        <v>257</v>
      </c>
      <c r="AY277" s="17" t="s">
        <v>251</v>
      </c>
      <c r="BE277" s="144">
        <f>IF(N277="základní",J277,0)</f>
        <v>0</v>
      </c>
      <c r="BF277" s="144">
        <f>IF(N277="snížená",J277,0)</f>
        <v>0</v>
      </c>
      <c r="BG277" s="144">
        <f>IF(N277="zákl. přenesená",J277,0)</f>
        <v>0</v>
      </c>
      <c r="BH277" s="144">
        <f>IF(N277="sníž. přenesená",J277,0)</f>
        <v>0</v>
      </c>
      <c r="BI277" s="144">
        <f>IF(N277="nulová",J277,0)</f>
        <v>0</v>
      </c>
      <c r="BJ277" s="17" t="s">
        <v>81</v>
      </c>
      <c r="BK277" s="144">
        <f>ROUND(I277*H277,2)</f>
        <v>0</v>
      </c>
      <c r="BL277" s="17" t="s">
        <v>252</v>
      </c>
      <c r="BM277" s="17" t="s">
        <v>842</v>
      </c>
    </row>
    <row r="278" spans="2:65" s="1" customFormat="1" ht="29.25">
      <c r="B278" s="31"/>
      <c r="D278" s="171" t="s">
        <v>432</v>
      </c>
      <c r="F278" s="172" t="s">
        <v>677</v>
      </c>
      <c r="I278" s="90"/>
      <c r="L278" s="31"/>
      <c r="M278" s="173"/>
      <c r="T278" s="49"/>
      <c r="AT278" s="17" t="s">
        <v>432</v>
      </c>
      <c r="AU278" s="17" t="s">
        <v>257</v>
      </c>
    </row>
    <row r="279" spans="2:65" s="1" customFormat="1" ht="33.75" customHeight="1">
      <c r="B279" s="31"/>
      <c r="C279" s="157" t="s">
        <v>545</v>
      </c>
      <c r="D279" s="157" t="s">
        <v>277</v>
      </c>
      <c r="E279" s="158" t="s">
        <v>679</v>
      </c>
      <c r="F279" s="159" t="s">
        <v>680</v>
      </c>
      <c r="G279" s="160" t="s">
        <v>450</v>
      </c>
      <c r="H279" s="161">
        <v>8.64</v>
      </c>
      <c r="I279" s="162"/>
      <c r="J279" s="163">
        <f>ROUND(I279*H279,2)</f>
        <v>0</v>
      </c>
      <c r="K279" s="159" t="s">
        <v>270</v>
      </c>
      <c r="L279" s="31"/>
      <c r="M279" s="164" t="s">
        <v>19</v>
      </c>
      <c r="N279" s="165" t="s">
        <v>44</v>
      </c>
      <c r="P279" s="142">
        <f>O279*H279</f>
        <v>0</v>
      </c>
      <c r="Q279" s="142">
        <v>0</v>
      </c>
      <c r="R279" s="142">
        <f>Q279*H279</f>
        <v>0</v>
      </c>
      <c r="S279" s="142">
        <v>0</v>
      </c>
      <c r="T279" s="143">
        <f>S279*H279</f>
        <v>0</v>
      </c>
      <c r="AR279" s="17" t="s">
        <v>252</v>
      </c>
      <c r="AT279" s="17" t="s">
        <v>277</v>
      </c>
      <c r="AU279" s="17" t="s">
        <v>257</v>
      </c>
      <c r="AY279" s="17" t="s">
        <v>251</v>
      </c>
      <c r="BE279" s="144">
        <f>IF(N279="základní",J279,0)</f>
        <v>0</v>
      </c>
      <c r="BF279" s="144">
        <f>IF(N279="snížená",J279,0)</f>
        <v>0</v>
      </c>
      <c r="BG279" s="144">
        <f>IF(N279="zákl. přenesená",J279,0)</f>
        <v>0</v>
      </c>
      <c r="BH279" s="144">
        <f>IF(N279="sníž. přenesená",J279,0)</f>
        <v>0</v>
      </c>
      <c r="BI279" s="144">
        <f>IF(N279="nulová",J279,0)</f>
        <v>0</v>
      </c>
      <c r="BJ279" s="17" t="s">
        <v>81</v>
      </c>
      <c r="BK279" s="144">
        <f>ROUND(I279*H279,2)</f>
        <v>0</v>
      </c>
      <c r="BL279" s="17" t="s">
        <v>252</v>
      </c>
      <c r="BM279" s="17" t="s">
        <v>843</v>
      </c>
    </row>
    <row r="280" spans="2:65" s="1" customFormat="1" ht="29.25">
      <c r="B280" s="31"/>
      <c r="D280" s="171" t="s">
        <v>432</v>
      </c>
      <c r="F280" s="172" t="s">
        <v>677</v>
      </c>
      <c r="I280" s="90"/>
      <c r="L280" s="31"/>
      <c r="M280" s="173"/>
      <c r="T280" s="49"/>
      <c r="AT280" s="17" t="s">
        <v>432</v>
      </c>
      <c r="AU280" s="17" t="s">
        <v>257</v>
      </c>
    </row>
    <row r="281" spans="2:65" s="1" customFormat="1" ht="33.75" customHeight="1">
      <c r="B281" s="31"/>
      <c r="C281" s="157" t="s">
        <v>844</v>
      </c>
      <c r="D281" s="157" t="s">
        <v>277</v>
      </c>
      <c r="E281" s="158" t="s">
        <v>682</v>
      </c>
      <c r="F281" s="159" t="s">
        <v>683</v>
      </c>
      <c r="G281" s="160" t="s">
        <v>450</v>
      </c>
      <c r="H281" s="161">
        <v>1.4730000000000001</v>
      </c>
      <c r="I281" s="162"/>
      <c r="J281" s="163">
        <f>ROUND(I281*H281,2)</f>
        <v>0</v>
      </c>
      <c r="K281" s="159" t="s">
        <v>270</v>
      </c>
      <c r="L281" s="31"/>
      <c r="M281" s="164" t="s">
        <v>19</v>
      </c>
      <c r="N281" s="165" t="s">
        <v>44</v>
      </c>
      <c r="P281" s="142">
        <f>O281*H281</f>
        <v>0</v>
      </c>
      <c r="Q281" s="142">
        <v>0</v>
      </c>
      <c r="R281" s="142">
        <f>Q281*H281</f>
        <v>0</v>
      </c>
      <c r="S281" s="142">
        <v>0</v>
      </c>
      <c r="T281" s="143">
        <f>S281*H281</f>
        <v>0</v>
      </c>
      <c r="AR281" s="17" t="s">
        <v>252</v>
      </c>
      <c r="AT281" s="17" t="s">
        <v>277</v>
      </c>
      <c r="AU281" s="17" t="s">
        <v>257</v>
      </c>
      <c r="AY281" s="17" t="s">
        <v>251</v>
      </c>
      <c r="BE281" s="144">
        <f>IF(N281="základní",J281,0)</f>
        <v>0</v>
      </c>
      <c r="BF281" s="144">
        <f>IF(N281="snížená",J281,0)</f>
        <v>0</v>
      </c>
      <c r="BG281" s="144">
        <f>IF(N281="zákl. přenesená",J281,0)</f>
        <v>0</v>
      </c>
      <c r="BH281" s="144">
        <f>IF(N281="sníž. přenesená",J281,0)</f>
        <v>0</v>
      </c>
      <c r="BI281" s="144">
        <f>IF(N281="nulová",J281,0)</f>
        <v>0</v>
      </c>
      <c r="BJ281" s="17" t="s">
        <v>81</v>
      </c>
      <c r="BK281" s="144">
        <f>ROUND(I281*H281,2)</f>
        <v>0</v>
      </c>
      <c r="BL281" s="17" t="s">
        <v>252</v>
      </c>
      <c r="BM281" s="17" t="s">
        <v>845</v>
      </c>
    </row>
    <row r="282" spans="2:65" s="1" customFormat="1" ht="29.25">
      <c r="B282" s="31"/>
      <c r="D282" s="171" t="s">
        <v>432</v>
      </c>
      <c r="F282" s="172" t="s">
        <v>677</v>
      </c>
      <c r="I282" s="90"/>
      <c r="L282" s="31"/>
      <c r="M282" s="173"/>
      <c r="T282" s="49"/>
      <c r="AT282" s="17" t="s">
        <v>432</v>
      </c>
      <c r="AU282" s="17" t="s">
        <v>257</v>
      </c>
    </row>
    <row r="283" spans="2:65" s="11" customFormat="1" ht="22.9" customHeight="1">
      <c r="B283" s="145"/>
      <c r="D283" s="146" t="s">
        <v>72</v>
      </c>
      <c r="E283" s="155" t="s">
        <v>685</v>
      </c>
      <c r="F283" s="155" t="s">
        <v>427</v>
      </c>
      <c r="I283" s="148"/>
      <c r="J283" s="156">
        <f>BK283</f>
        <v>0</v>
      </c>
      <c r="L283" s="145"/>
      <c r="M283" s="150"/>
      <c r="P283" s="151">
        <f>P284+P289</f>
        <v>0</v>
      </c>
      <c r="R283" s="151">
        <f>R284+R289</f>
        <v>337.57740000000001</v>
      </c>
      <c r="T283" s="152">
        <f>T284+T289</f>
        <v>0</v>
      </c>
      <c r="AR283" s="146" t="s">
        <v>81</v>
      </c>
      <c r="AT283" s="153" t="s">
        <v>72</v>
      </c>
      <c r="AU283" s="153" t="s">
        <v>81</v>
      </c>
      <c r="AY283" s="146" t="s">
        <v>251</v>
      </c>
      <c r="BK283" s="154">
        <f>BK284+BK289</f>
        <v>0</v>
      </c>
    </row>
    <row r="284" spans="2:65" s="11" customFormat="1" ht="20.85" customHeight="1">
      <c r="B284" s="145"/>
      <c r="D284" s="146" t="s">
        <v>72</v>
      </c>
      <c r="E284" s="155" t="s">
        <v>81</v>
      </c>
      <c r="F284" s="155" t="s">
        <v>686</v>
      </c>
      <c r="I284" s="148"/>
      <c r="J284" s="156">
        <f>BK284</f>
        <v>0</v>
      </c>
      <c r="L284" s="145"/>
      <c r="M284" s="150"/>
      <c r="P284" s="151">
        <f>SUM(P285:P288)</f>
        <v>0</v>
      </c>
      <c r="R284" s="151">
        <f>SUM(R285:R288)</f>
        <v>0</v>
      </c>
      <c r="T284" s="152">
        <f>SUM(T285:T288)</f>
        <v>0</v>
      </c>
      <c r="AR284" s="146" t="s">
        <v>81</v>
      </c>
      <c r="AT284" s="153" t="s">
        <v>72</v>
      </c>
      <c r="AU284" s="153" t="s">
        <v>83</v>
      </c>
      <c r="AY284" s="146" t="s">
        <v>251</v>
      </c>
      <c r="BK284" s="154">
        <f>SUM(BK285:BK288)</f>
        <v>0</v>
      </c>
    </row>
    <row r="285" spans="2:65" s="1" customFormat="1" ht="33.75" customHeight="1">
      <c r="B285" s="31"/>
      <c r="C285" s="157" t="s">
        <v>549</v>
      </c>
      <c r="D285" s="157" t="s">
        <v>277</v>
      </c>
      <c r="E285" s="158" t="s">
        <v>688</v>
      </c>
      <c r="F285" s="159" t="s">
        <v>689</v>
      </c>
      <c r="G285" s="160" t="s">
        <v>436</v>
      </c>
      <c r="H285" s="161">
        <v>729.93</v>
      </c>
      <c r="I285" s="162"/>
      <c r="J285" s="163">
        <f>ROUND(I285*H285,2)</f>
        <v>0</v>
      </c>
      <c r="K285" s="159" t="s">
        <v>690</v>
      </c>
      <c r="L285" s="31"/>
      <c r="M285" s="164" t="s">
        <v>19</v>
      </c>
      <c r="N285" s="165" t="s">
        <v>44</v>
      </c>
      <c r="P285" s="142">
        <f>O285*H285</f>
        <v>0</v>
      </c>
      <c r="Q285" s="142">
        <v>0</v>
      </c>
      <c r="R285" s="142">
        <f>Q285*H285</f>
        <v>0</v>
      </c>
      <c r="S285" s="142">
        <v>0</v>
      </c>
      <c r="T285" s="143">
        <f>S285*H285</f>
        <v>0</v>
      </c>
      <c r="AR285" s="17" t="s">
        <v>252</v>
      </c>
      <c r="AT285" s="17" t="s">
        <v>277</v>
      </c>
      <c r="AU285" s="17" t="s">
        <v>257</v>
      </c>
      <c r="AY285" s="17" t="s">
        <v>251</v>
      </c>
      <c r="BE285" s="144">
        <f>IF(N285="základní",J285,0)</f>
        <v>0</v>
      </c>
      <c r="BF285" s="144">
        <f>IF(N285="snížená",J285,0)</f>
        <v>0</v>
      </c>
      <c r="BG285" s="144">
        <f>IF(N285="zákl. přenesená",J285,0)</f>
        <v>0</v>
      </c>
      <c r="BH285" s="144">
        <f>IF(N285="sníž. přenesená",J285,0)</f>
        <v>0</v>
      </c>
      <c r="BI285" s="144">
        <f>IF(N285="nulová",J285,0)</f>
        <v>0</v>
      </c>
      <c r="BJ285" s="17" t="s">
        <v>81</v>
      </c>
      <c r="BK285" s="144">
        <f>ROUND(I285*H285,2)</f>
        <v>0</v>
      </c>
      <c r="BL285" s="17" t="s">
        <v>252</v>
      </c>
      <c r="BM285" s="17" t="s">
        <v>846</v>
      </c>
    </row>
    <row r="286" spans="2:65" s="1" customFormat="1" ht="351">
      <c r="B286" s="31"/>
      <c r="D286" s="171" t="s">
        <v>432</v>
      </c>
      <c r="F286" s="172" t="s">
        <v>692</v>
      </c>
      <c r="I286" s="90"/>
      <c r="L286" s="31"/>
      <c r="M286" s="173"/>
      <c r="T286" s="49"/>
      <c r="AT286" s="17" t="s">
        <v>432</v>
      </c>
      <c r="AU286" s="17" t="s">
        <v>257</v>
      </c>
    </row>
    <row r="287" spans="2:65" s="1" customFormat="1" ht="16.5" customHeight="1">
      <c r="B287" s="31"/>
      <c r="C287" s="132" t="s">
        <v>847</v>
      </c>
      <c r="D287" s="132" t="s">
        <v>246</v>
      </c>
      <c r="E287" s="133" t="s">
        <v>693</v>
      </c>
      <c r="F287" s="134" t="s">
        <v>694</v>
      </c>
      <c r="G287" s="135" t="s">
        <v>450</v>
      </c>
      <c r="H287" s="136">
        <v>1313.874</v>
      </c>
      <c r="I287" s="284">
        <v>0</v>
      </c>
      <c r="J287" s="138">
        <f>ROUND(I287*H287,2)</f>
        <v>0</v>
      </c>
      <c r="K287" s="134" t="s">
        <v>19</v>
      </c>
      <c r="L287" s="139"/>
      <c r="M287" s="140" t="s">
        <v>19</v>
      </c>
      <c r="N287" s="141" t="s">
        <v>44</v>
      </c>
      <c r="P287" s="142">
        <f>O287*H287</f>
        <v>0</v>
      </c>
      <c r="Q287" s="142">
        <v>0</v>
      </c>
      <c r="R287" s="142">
        <f>Q287*H287</f>
        <v>0</v>
      </c>
      <c r="S287" s="142">
        <v>0</v>
      </c>
      <c r="T287" s="143">
        <f>S287*H287</f>
        <v>0</v>
      </c>
      <c r="AR287" s="17" t="s">
        <v>250</v>
      </c>
      <c r="AT287" s="17" t="s">
        <v>246</v>
      </c>
      <c r="AU287" s="17" t="s">
        <v>257</v>
      </c>
      <c r="AY287" s="17" t="s">
        <v>251</v>
      </c>
      <c r="BE287" s="144">
        <f>IF(N287="základní",J287,0)</f>
        <v>0</v>
      </c>
      <c r="BF287" s="144">
        <f>IF(N287="snížená",J287,0)</f>
        <v>0</v>
      </c>
      <c r="BG287" s="144">
        <f>IF(N287="zákl. přenesená",J287,0)</f>
        <v>0</v>
      </c>
      <c r="BH287" s="144">
        <f>IF(N287="sníž. přenesená",J287,0)</f>
        <v>0</v>
      </c>
      <c r="BI287" s="144">
        <f>IF(N287="nulová",J287,0)</f>
        <v>0</v>
      </c>
      <c r="BJ287" s="17" t="s">
        <v>81</v>
      </c>
      <c r="BK287" s="144">
        <f>ROUND(I287*H287,2)</f>
        <v>0</v>
      </c>
      <c r="BL287" s="17" t="s">
        <v>252</v>
      </c>
      <c r="BM287" s="17" t="s">
        <v>848</v>
      </c>
    </row>
    <row r="288" spans="2:65" s="1" customFormat="1" ht="19.5">
      <c r="B288" s="31"/>
      <c r="D288" s="171" t="s">
        <v>454</v>
      </c>
      <c r="F288" s="172" t="s">
        <v>696</v>
      </c>
      <c r="I288" s="90"/>
      <c r="L288" s="31"/>
      <c r="M288" s="173"/>
      <c r="T288" s="49"/>
      <c r="AT288" s="17" t="s">
        <v>454</v>
      </c>
      <c r="AU288" s="17" t="s">
        <v>257</v>
      </c>
    </row>
    <row r="289" spans="2:65" s="11" customFormat="1" ht="20.85" customHeight="1">
      <c r="B289" s="145"/>
      <c r="D289" s="146" t="s">
        <v>72</v>
      </c>
      <c r="E289" s="155" t="s">
        <v>849</v>
      </c>
      <c r="F289" s="155" t="s">
        <v>850</v>
      </c>
      <c r="I289" s="148"/>
      <c r="J289" s="156">
        <f>BK289</f>
        <v>0</v>
      </c>
      <c r="L289" s="145"/>
      <c r="M289" s="150"/>
      <c r="P289" s="151">
        <f>P290</f>
        <v>0</v>
      </c>
      <c r="R289" s="151">
        <f>R290</f>
        <v>337.57740000000001</v>
      </c>
      <c r="T289" s="152">
        <f>T290</f>
        <v>0</v>
      </c>
      <c r="AR289" s="146" t="s">
        <v>81</v>
      </c>
      <c r="AT289" s="153" t="s">
        <v>72</v>
      </c>
      <c r="AU289" s="153" t="s">
        <v>83</v>
      </c>
      <c r="AY289" s="146" t="s">
        <v>251</v>
      </c>
      <c r="BK289" s="154">
        <f>BK290</f>
        <v>0</v>
      </c>
    </row>
    <row r="290" spans="2:65" s="1" customFormat="1" ht="16.5" customHeight="1">
      <c r="B290" s="31"/>
      <c r="C290" s="157" t="s">
        <v>554</v>
      </c>
      <c r="D290" s="157" t="s">
        <v>277</v>
      </c>
      <c r="E290" s="158" t="s">
        <v>851</v>
      </c>
      <c r="F290" s="159" t="s">
        <v>852</v>
      </c>
      <c r="G290" s="160" t="s">
        <v>436</v>
      </c>
      <c r="H290" s="161">
        <v>223</v>
      </c>
      <c r="I290" s="162"/>
      <c r="J290" s="163">
        <f>ROUND(I290*H290,2)</f>
        <v>0</v>
      </c>
      <c r="K290" s="159" t="s">
        <v>690</v>
      </c>
      <c r="L290" s="31"/>
      <c r="M290" s="164" t="s">
        <v>19</v>
      </c>
      <c r="N290" s="165" t="s">
        <v>44</v>
      </c>
      <c r="P290" s="142">
        <f>O290*H290</f>
        <v>0</v>
      </c>
      <c r="Q290" s="142">
        <v>1.5138</v>
      </c>
      <c r="R290" s="142">
        <f>Q290*H290</f>
        <v>337.57740000000001</v>
      </c>
      <c r="S290" s="142">
        <v>0</v>
      </c>
      <c r="T290" s="143">
        <f>S290*H290</f>
        <v>0</v>
      </c>
      <c r="AR290" s="17" t="s">
        <v>252</v>
      </c>
      <c r="AT290" s="17" t="s">
        <v>277</v>
      </c>
      <c r="AU290" s="17" t="s">
        <v>257</v>
      </c>
      <c r="AY290" s="17" t="s">
        <v>251</v>
      </c>
      <c r="BE290" s="144">
        <f>IF(N290="základní",J290,0)</f>
        <v>0</v>
      </c>
      <c r="BF290" s="144">
        <f>IF(N290="snížená",J290,0)</f>
        <v>0</v>
      </c>
      <c r="BG290" s="144">
        <f>IF(N290="zákl. přenesená",J290,0)</f>
        <v>0</v>
      </c>
      <c r="BH290" s="144">
        <f>IF(N290="sníž. přenesená",J290,0)</f>
        <v>0</v>
      </c>
      <c r="BI290" s="144">
        <f>IF(N290="nulová",J290,0)</f>
        <v>0</v>
      </c>
      <c r="BJ290" s="17" t="s">
        <v>81</v>
      </c>
      <c r="BK290" s="144">
        <f>ROUND(I290*H290,2)</f>
        <v>0</v>
      </c>
      <c r="BL290" s="17" t="s">
        <v>252</v>
      </c>
      <c r="BM290" s="17" t="s">
        <v>853</v>
      </c>
    </row>
    <row r="291" spans="2:65" s="11" customFormat="1" ht="22.9" customHeight="1">
      <c r="B291" s="145"/>
      <c r="D291" s="146" t="s">
        <v>72</v>
      </c>
      <c r="E291" s="155" t="s">
        <v>697</v>
      </c>
      <c r="F291" s="155" t="s">
        <v>698</v>
      </c>
      <c r="I291" s="148"/>
      <c r="J291" s="156">
        <f>BK291</f>
        <v>0</v>
      </c>
      <c r="L291" s="145"/>
      <c r="M291" s="150"/>
      <c r="P291" s="151">
        <f>P292</f>
        <v>0</v>
      </c>
      <c r="R291" s="151">
        <f>R292</f>
        <v>0</v>
      </c>
      <c r="T291" s="152">
        <f>T292</f>
        <v>0</v>
      </c>
      <c r="AR291" s="146" t="s">
        <v>81</v>
      </c>
      <c r="AT291" s="153" t="s">
        <v>72</v>
      </c>
      <c r="AU291" s="153" t="s">
        <v>81</v>
      </c>
      <c r="AY291" s="146" t="s">
        <v>251</v>
      </c>
      <c r="BK291" s="154">
        <f>BK292</f>
        <v>0</v>
      </c>
    </row>
    <row r="292" spans="2:65" s="11" customFormat="1" ht="20.85" customHeight="1">
      <c r="B292" s="145"/>
      <c r="D292" s="146" t="s">
        <v>72</v>
      </c>
      <c r="E292" s="155" t="s">
        <v>559</v>
      </c>
      <c r="F292" s="155" t="s">
        <v>287</v>
      </c>
      <c r="I292" s="148"/>
      <c r="J292" s="156">
        <f>BK292</f>
        <v>0</v>
      </c>
      <c r="L292" s="145"/>
      <c r="M292" s="150"/>
      <c r="P292" s="151">
        <f>P293</f>
        <v>0</v>
      </c>
      <c r="R292" s="151">
        <f>R293</f>
        <v>0</v>
      </c>
      <c r="T292" s="152">
        <f>T293</f>
        <v>0</v>
      </c>
      <c r="AR292" s="146" t="s">
        <v>81</v>
      </c>
      <c r="AT292" s="153" t="s">
        <v>72</v>
      </c>
      <c r="AU292" s="153" t="s">
        <v>83</v>
      </c>
      <c r="AY292" s="146" t="s">
        <v>251</v>
      </c>
      <c r="BK292" s="154">
        <f>BK293</f>
        <v>0</v>
      </c>
    </row>
    <row r="293" spans="2:65" s="1" customFormat="1" ht="16.5" customHeight="1">
      <c r="B293" s="31"/>
      <c r="C293" s="157" t="s">
        <v>854</v>
      </c>
      <c r="D293" s="157" t="s">
        <v>277</v>
      </c>
      <c r="E293" s="158" t="s">
        <v>700</v>
      </c>
      <c r="F293" s="159" t="s">
        <v>701</v>
      </c>
      <c r="G293" s="160" t="s">
        <v>249</v>
      </c>
      <c r="H293" s="161">
        <v>1830</v>
      </c>
      <c r="I293" s="162"/>
      <c r="J293" s="163">
        <f>ROUND(I293*H293,2)</f>
        <v>0</v>
      </c>
      <c r="K293" s="159" t="s">
        <v>19</v>
      </c>
      <c r="L293" s="31"/>
      <c r="M293" s="166" t="s">
        <v>19</v>
      </c>
      <c r="N293" s="167" t="s">
        <v>44</v>
      </c>
      <c r="O293" s="168"/>
      <c r="P293" s="169">
        <f>O293*H293</f>
        <v>0</v>
      </c>
      <c r="Q293" s="169">
        <v>0</v>
      </c>
      <c r="R293" s="169">
        <f>Q293*H293</f>
        <v>0</v>
      </c>
      <c r="S293" s="169">
        <v>0</v>
      </c>
      <c r="T293" s="170">
        <f>S293*H293</f>
        <v>0</v>
      </c>
      <c r="AR293" s="17" t="s">
        <v>252</v>
      </c>
      <c r="AT293" s="17" t="s">
        <v>277</v>
      </c>
      <c r="AU293" s="17" t="s">
        <v>257</v>
      </c>
      <c r="AY293" s="17" t="s">
        <v>251</v>
      </c>
      <c r="BE293" s="144">
        <f>IF(N293="základní",J293,0)</f>
        <v>0</v>
      </c>
      <c r="BF293" s="144">
        <f>IF(N293="snížená",J293,0)</f>
        <v>0</v>
      </c>
      <c r="BG293" s="144">
        <f>IF(N293="zákl. přenesená",J293,0)</f>
        <v>0</v>
      </c>
      <c r="BH293" s="144">
        <f>IF(N293="sníž. přenesená",J293,0)</f>
        <v>0</v>
      </c>
      <c r="BI293" s="144">
        <f>IF(N293="nulová",J293,0)</f>
        <v>0</v>
      </c>
      <c r="BJ293" s="17" t="s">
        <v>81</v>
      </c>
      <c r="BK293" s="144">
        <f>ROUND(I293*H293,2)</f>
        <v>0</v>
      </c>
      <c r="BL293" s="17" t="s">
        <v>252</v>
      </c>
      <c r="BM293" s="17" t="s">
        <v>855</v>
      </c>
    </row>
    <row r="294" spans="2:65" s="1" customFormat="1" ht="6.95" customHeight="1">
      <c r="B294" s="39"/>
      <c r="C294" s="40"/>
      <c r="D294" s="40"/>
      <c r="E294" s="40"/>
      <c r="F294" s="40"/>
      <c r="G294" s="40"/>
      <c r="H294" s="40"/>
      <c r="I294" s="107"/>
      <c r="J294" s="40"/>
      <c r="K294" s="40"/>
      <c r="L294" s="31"/>
    </row>
  </sheetData>
  <sheetProtection password="D0DA" sheet="1" objects="1" scenarios="1" selectLockedCells="1" autoFilter="0"/>
  <autoFilter ref="C87:K293"/>
  <mergeCells count="9">
    <mergeCell ref="E50:H50"/>
    <mergeCell ref="E78:H78"/>
    <mergeCell ref="E80:H80"/>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96"/>
  <sheetViews>
    <sheetView showGridLines="0" topLeftCell="A77" workbookViewId="0">
      <selection activeCell="I87" sqref="I87"/>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107</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856</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35">
        <f>'Rekapitulace stavby'!E14</f>
        <v>0</v>
      </c>
      <c r="F18" s="336"/>
      <c r="G18" s="336"/>
      <c r="H18" s="336"/>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ROUND(J83,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ROUND((SUM(BE83:BE95)),  2)</f>
        <v>0</v>
      </c>
      <c r="I33" s="99">
        <v>0.21</v>
      </c>
      <c r="J33" s="98">
        <f>ROUND(((SUM(BE83:BE95))*I33),  2)</f>
        <v>0</v>
      </c>
      <c r="L33" s="31"/>
    </row>
    <row r="34" spans="2:12" s="1" customFormat="1" ht="14.45" customHeight="1">
      <c r="B34" s="31"/>
      <c r="E34" s="26" t="s">
        <v>45</v>
      </c>
      <c r="F34" s="98">
        <f>ROUND((SUM(BF83:BF95)),  2)</f>
        <v>0</v>
      </c>
      <c r="I34" s="99">
        <v>0.15</v>
      </c>
      <c r="J34" s="98">
        <f>ROUND(((SUM(BF83:BF95))*I34),  2)</f>
        <v>0</v>
      </c>
      <c r="L34" s="31"/>
    </row>
    <row r="35" spans="2:12" s="1" customFormat="1" ht="14.45" hidden="1" customHeight="1">
      <c r="B35" s="31"/>
      <c r="E35" s="26" t="s">
        <v>46</v>
      </c>
      <c r="F35" s="98">
        <f>ROUND((SUM(BG83:BG95)),  2)</f>
        <v>0</v>
      </c>
      <c r="I35" s="99">
        <v>0.21</v>
      </c>
      <c r="J35" s="98">
        <f>0</f>
        <v>0</v>
      </c>
      <c r="L35" s="31"/>
    </row>
    <row r="36" spans="2:12" s="1" customFormat="1" ht="14.45" hidden="1" customHeight="1">
      <c r="B36" s="31"/>
      <c r="E36" s="26" t="s">
        <v>47</v>
      </c>
      <c r="F36" s="98">
        <f>ROUND((SUM(BH83:BH95)),  2)</f>
        <v>0</v>
      </c>
      <c r="I36" s="99">
        <v>0.15</v>
      </c>
      <c r="J36" s="98">
        <f>0</f>
        <v>0</v>
      </c>
      <c r="L36" s="31"/>
    </row>
    <row r="37" spans="2:12" s="1" customFormat="1" ht="14.45" hidden="1" customHeight="1">
      <c r="B37" s="31"/>
      <c r="E37" s="26" t="s">
        <v>48</v>
      </c>
      <c r="F37" s="98">
        <f>ROUND((SUM(BI83:BI95)),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01-10-04.1 - Následná úprava GPK a obnova BK v km 13,149 - km 16,824</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J83</f>
        <v>0</v>
      </c>
      <c r="L59" s="31"/>
      <c r="AU59" s="17" t="s">
        <v>229</v>
      </c>
    </row>
    <row r="60" spans="2:47" s="8" customFormat="1" ht="24.95" customHeight="1">
      <c r="B60" s="113"/>
      <c r="D60" s="114" t="s">
        <v>416</v>
      </c>
      <c r="E60" s="115"/>
      <c r="F60" s="115"/>
      <c r="G60" s="115"/>
      <c r="H60" s="115"/>
      <c r="I60" s="116"/>
      <c r="J60" s="117">
        <f>J84</f>
        <v>0</v>
      </c>
      <c r="L60" s="113"/>
    </row>
    <row r="61" spans="2:47" s="9" customFormat="1" ht="19.899999999999999" customHeight="1">
      <c r="B61" s="118"/>
      <c r="D61" s="119" t="s">
        <v>417</v>
      </c>
      <c r="E61" s="120"/>
      <c r="F61" s="120"/>
      <c r="G61" s="120"/>
      <c r="H61" s="120"/>
      <c r="I61" s="121"/>
      <c r="J61" s="122">
        <f>J85</f>
        <v>0</v>
      </c>
      <c r="L61" s="118"/>
    </row>
    <row r="62" spans="2:47" s="9" customFormat="1" ht="14.85" customHeight="1">
      <c r="B62" s="118"/>
      <c r="D62" s="119" t="s">
        <v>418</v>
      </c>
      <c r="E62" s="120"/>
      <c r="F62" s="120"/>
      <c r="G62" s="120"/>
      <c r="H62" s="120"/>
      <c r="I62" s="121"/>
      <c r="J62" s="122">
        <f>J86</f>
        <v>0</v>
      </c>
      <c r="L62" s="118"/>
    </row>
    <row r="63" spans="2:47" s="9" customFormat="1" ht="14.85" customHeight="1">
      <c r="B63" s="118"/>
      <c r="D63" s="119" t="s">
        <v>419</v>
      </c>
      <c r="E63" s="120"/>
      <c r="F63" s="120"/>
      <c r="G63" s="120"/>
      <c r="H63" s="120"/>
      <c r="I63" s="121"/>
      <c r="J63" s="122">
        <f>J93</f>
        <v>0</v>
      </c>
      <c r="L63" s="118"/>
    </row>
    <row r="64" spans="2:47" s="1" customFormat="1" ht="21.75" customHeight="1">
      <c r="B64" s="31"/>
      <c r="I64" s="90"/>
      <c r="L64" s="31"/>
    </row>
    <row r="65" spans="2:12" s="1" customFormat="1" ht="6.95" customHeight="1">
      <c r="B65" s="39"/>
      <c r="C65" s="40"/>
      <c r="D65" s="40"/>
      <c r="E65" s="40"/>
      <c r="F65" s="40"/>
      <c r="G65" s="40"/>
      <c r="H65" s="40"/>
      <c r="I65" s="107"/>
      <c r="J65" s="40"/>
      <c r="K65" s="40"/>
      <c r="L65" s="31"/>
    </row>
    <row r="69" spans="2:12" s="1" customFormat="1" ht="6.95" customHeight="1">
      <c r="B69" s="41"/>
      <c r="C69" s="42"/>
      <c r="D69" s="42"/>
      <c r="E69" s="42"/>
      <c r="F69" s="42"/>
      <c r="G69" s="42"/>
      <c r="H69" s="42"/>
      <c r="I69" s="108"/>
      <c r="J69" s="42"/>
      <c r="K69" s="42"/>
      <c r="L69" s="31"/>
    </row>
    <row r="70" spans="2:12" s="1" customFormat="1" ht="24.95" customHeight="1">
      <c r="B70" s="31"/>
      <c r="C70" s="21" t="s">
        <v>233</v>
      </c>
      <c r="I70" s="90"/>
      <c r="L70" s="31"/>
    </row>
    <row r="71" spans="2:12" s="1" customFormat="1" ht="6.95" customHeight="1">
      <c r="B71" s="31"/>
      <c r="I71" s="90"/>
      <c r="L71" s="31"/>
    </row>
    <row r="72" spans="2:12" s="1" customFormat="1" ht="12" customHeight="1">
      <c r="B72" s="31"/>
      <c r="C72" s="26" t="s">
        <v>16</v>
      </c>
      <c r="I72" s="90"/>
      <c r="L72" s="31"/>
    </row>
    <row r="73" spans="2:12" s="1" customFormat="1" ht="16.5" customHeight="1">
      <c r="B73" s="31"/>
      <c r="E73" s="324" t="str">
        <f>E7</f>
        <v>Oprava traťového úseku Železný Brod - Tanvald</v>
      </c>
      <c r="F73" s="301"/>
      <c r="G73" s="301"/>
      <c r="H73" s="301"/>
      <c r="I73" s="90"/>
      <c r="L73" s="31"/>
    </row>
    <row r="74" spans="2:12" s="1" customFormat="1" ht="12" customHeight="1">
      <c r="B74" s="31"/>
      <c r="C74" s="26" t="s">
        <v>223</v>
      </c>
      <c r="I74" s="90"/>
      <c r="L74" s="31"/>
    </row>
    <row r="75" spans="2:12" s="1" customFormat="1" ht="16.5" customHeight="1">
      <c r="B75" s="31"/>
      <c r="E75" s="304" t="str">
        <f>E9</f>
        <v>SO 01-10-04.1 - Následná úprava GPK a obnova BK v km 13,149 - km 16,824</v>
      </c>
      <c r="F75" s="303"/>
      <c r="G75" s="303"/>
      <c r="H75" s="303"/>
      <c r="I75" s="90"/>
      <c r="L75" s="31"/>
    </row>
    <row r="76" spans="2:12" s="1" customFormat="1" ht="6.95" customHeight="1">
      <c r="B76" s="31"/>
      <c r="I76" s="90"/>
      <c r="L76" s="31"/>
    </row>
    <row r="77" spans="2:12" s="1" customFormat="1" ht="12" customHeight="1">
      <c r="B77" s="31"/>
      <c r="C77" s="26" t="s">
        <v>21</v>
      </c>
      <c r="F77" s="17" t="str">
        <f>F12</f>
        <v xml:space="preserve"> </v>
      </c>
      <c r="I77" s="91" t="s">
        <v>23</v>
      </c>
      <c r="J77" s="46" t="str">
        <f>IF(J12="","",J12)</f>
        <v>11. 2. 2019</v>
      </c>
      <c r="L77" s="31"/>
    </row>
    <row r="78" spans="2:12" s="1" customFormat="1" ht="6.95" customHeight="1">
      <c r="B78" s="31"/>
      <c r="I78" s="90"/>
      <c r="L78" s="31"/>
    </row>
    <row r="79" spans="2:12" s="1" customFormat="1" ht="13.7" customHeight="1">
      <c r="B79" s="31"/>
      <c r="C79" s="26" t="s">
        <v>25</v>
      </c>
      <c r="F79" s="17" t="str">
        <f>E15</f>
        <v>Správa Železniční dopravní cesty, státní organizace</v>
      </c>
      <c r="I79" s="91" t="s">
        <v>32</v>
      </c>
      <c r="J79" s="29" t="str">
        <f>E21</f>
        <v>Prodin a.s.</v>
      </c>
      <c r="L79" s="31"/>
    </row>
    <row r="80" spans="2:12" s="1" customFormat="1" ht="13.7" customHeight="1">
      <c r="B80" s="31"/>
      <c r="C80" s="26" t="s">
        <v>30</v>
      </c>
      <c r="F80" s="17">
        <f>IF(E18="","",E18)</f>
        <v>0</v>
      </c>
      <c r="I80" s="91" t="s">
        <v>37</v>
      </c>
      <c r="J80" s="29" t="str">
        <f>E24</f>
        <v>Prodin a.s.</v>
      </c>
      <c r="L80" s="31"/>
    </row>
    <row r="81" spans="2:65" s="1" customFormat="1" ht="10.35" customHeight="1">
      <c r="B81" s="31"/>
      <c r="I81" s="90"/>
      <c r="L81" s="31"/>
    </row>
    <row r="82" spans="2:65" s="10" customFormat="1" ht="29.25" customHeight="1">
      <c r="B82" s="123"/>
      <c r="C82" s="124" t="s">
        <v>234</v>
      </c>
      <c r="D82" s="125" t="s">
        <v>58</v>
      </c>
      <c r="E82" s="125" t="s">
        <v>54</v>
      </c>
      <c r="F82" s="125" t="s">
        <v>55</v>
      </c>
      <c r="G82" s="125" t="s">
        <v>235</v>
      </c>
      <c r="H82" s="125" t="s">
        <v>236</v>
      </c>
      <c r="I82" s="126" t="s">
        <v>237</v>
      </c>
      <c r="J82" s="125" t="s">
        <v>228</v>
      </c>
      <c r="K82" s="127" t="s">
        <v>238</v>
      </c>
      <c r="L82" s="123"/>
      <c r="M82" s="52" t="s">
        <v>19</v>
      </c>
      <c r="N82" s="53" t="s">
        <v>43</v>
      </c>
      <c r="O82" s="53" t="s">
        <v>239</v>
      </c>
      <c r="P82" s="53" t="s">
        <v>240</v>
      </c>
      <c r="Q82" s="53" t="s">
        <v>241</v>
      </c>
      <c r="R82" s="53" t="s">
        <v>242</v>
      </c>
      <c r="S82" s="53" t="s">
        <v>243</v>
      </c>
      <c r="T82" s="54" t="s">
        <v>244</v>
      </c>
    </row>
    <row r="83" spans="2:65" s="1" customFormat="1" ht="22.9" customHeight="1">
      <c r="B83" s="31"/>
      <c r="C83" s="57" t="s">
        <v>245</v>
      </c>
      <c r="I83" s="90"/>
      <c r="J83" s="128">
        <f>BK83</f>
        <v>0</v>
      </c>
      <c r="L83" s="31"/>
      <c r="M83" s="55"/>
      <c r="N83" s="47"/>
      <c r="O83" s="47"/>
      <c r="P83" s="129">
        <f>P84</f>
        <v>0</v>
      </c>
      <c r="Q83" s="47"/>
      <c r="R83" s="129">
        <f>R84</f>
        <v>0</v>
      </c>
      <c r="S83" s="47"/>
      <c r="T83" s="130">
        <f>T84</f>
        <v>0</v>
      </c>
      <c r="AT83" s="17" t="s">
        <v>72</v>
      </c>
      <c r="AU83" s="17" t="s">
        <v>229</v>
      </c>
      <c r="BK83" s="131">
        <f>BK84</f>
        <v>0</v>
      </c>
    </row>
    <row r="84" spans="2:65" s="11" customFormat="1" ht="25.9" customHeight="1">
      <c r="B84" s="145"/>
      <c r="D84" s="146" t="s">
        <v>72</v>
      </c>
      <c r="E84" s="147" t="s">
        <v>424</v>
      </c>
      <c r="F84" s="147" t="s">
        <v>425</v>
      </c>
      <c r="I84" s="148"/>
      <c r="J84" s="149">
        <f>BK84</f>
        <v>0</v>
      </c>
      <c r="L84" s="145"/>
      <c r="M84" s="150"/>
      <c r="P84" s="151">
        <f>P85</f>
        <v>0</v>
      </c>
      <c r="R84" s="151">
        <f>R85</f>
        <v>0</v>
      </c>
      <c r="T84" s="152">
        <f>T85</f>
        <v>0</v>
      </c>
      <c r="AR84" s="146" t="s">
        <v>81</v>
      </c>
      <c r="AT84" s="153" t="s">
        <v>72</v>
      </c>
      <c r="AU84" s="153" t="s">
        <v>73</v>
      </c>
      <c r="AY84" s="146" t="s">
        <v>251</v>
      </c>
      <c r="BK84" s="154">
        <f>BK85</f>
        <v>0</v>
      </c>
    </row>
    <row r="85" spans="2:65" s="11" customFormat="1" ht="22.9" customHeight="1">
      <c r="B85" s="145"/>
      <c r="D85" s="146" t="s">
        <v>72</v>
      </c>
      <c r="E85" s="155" t="s">
        <v>426</v>
      </c>
      <c r="F85" s="155" t="s">
        <v>427</v>
      </c>
      <c r="I85" s="148"/>
      <c r="J85" s="156">
        <f>BK85</f>
        <v>0</v>
      </c>
      <c r="L85" s="145"/>
      <c r="M85" s="150"/>
      <c r="P85" s="151">
        <f>P86+P93</f>
        <v>0</v>
      </c>
      <c r="R85" s="151">
        <f>R86+R93</f>
        <v>0</v>
      </c>
      <c r="T85" s="152">
        <f>T86+T93</f>
        <v>0</v>
      </c>
      <c r="AR85" s="146" t="s">
        <v>81</v>
      </c>
      <c r="AT85" s="153" t="s">
        <v>72</v>
      </c>
      <c r="AU85" s="153" t="s">
        <v>81</v>
      </c>
      <c r="AY85" s="146" t="s">
        <v>251</v>
      </c>
      <c r="BK85" s="154">
        <f>BK86+BK93</f>
        <v>0</v>
      </c>
    </row>
    <row r="86" spans="2:65" s="11" customFormat="1" ht="20.85" customHeight="1">
      <c r="B86" s="145"/>
      <c r="D86" s="146" t="s">
        <v>72</v>
      </c>
      <c r="E86" s="155" t="s">
        <v>267</v>
      </c>
      <c r="F86" s="155" t="s">
        <v>428</v>
      </c>
      <c r="I86" s="148"/>
      <c r="J86" s="156">
        <f>BK86</f>
        <v>0</v>
      </c>
      <c r="L86" s="145"/>
      <c r="M86" s="150"/>
      <c r="P86" s="151">
        <f>SUM(P87:P92)</f>
        <v>0</v>
      </c>
      <c r="R86" s="151">
        <f>SUM(R87:R92)</f>
        <v>0</v>
      </c>
      <c r="T86" s="152">
        <f>SUM(T87:T92)</f>
        <v>0</v>
      </c>
      <c r="AR86" s="146" t="s">
        <v>81</v>
      </c>
      <c r="AT86" s="153" t="s">
        <v>72</v>
      </c>
      <c r="AU86" s="153" t="s">
        <v>83</v>
      </c>
      <c r="AY86" s="146" t="s">
        <v>251</v>
      </c>
      <c r="BK86" s="154">
        <f>SUM(BK87:BK92)</f>
        <v>0</v>
      </c>
    </row>
    <row r="87" spans="2:65" s="1" customFormat="1" ht="56.25" customHeight="1">
      <c r="B87" s="31"/>
      <c r="C87" s="157" t="s">
        <v>81</v>
      </c>
      <c r="D87" s="157" t="s">
        <v>277</v>
      </c>
      <c r="E87" s="158" t="s">
        <v>539</v>
      </c>
      <c r="F87" s="159" t="s">
        <v>540</v>
      </c>
      <c r="G87" s="160" t="s">
        <v>443</v>
      </c>
      <c r="H87" s="161">
        <v>2.214</v>
      </c>
      <c r="I87" s="162"/>
      <c r="J87" s="163">
        <f>ROUND(I87*H87,2)</f>
        <v>0</v>
      </c>
      <c r="K87" s="159" t="s">
        <v>270</v>
      </c>
      <c r="L87" s="31"/>
      <c r="M87" s="164" t="s">
        <v>19</v>
      </c>
      <c r="N87" s="165" t="s">
        <v>44</v>
      </c>
      <c r="P87" s="142">
        <f>O87*H87</f>
        <v>0</v>
      </c>
      <c r="Q87" s="142">
        <v>0</v>
      </c>
      <c r="R87" s="142">
        <f>Q87*H87</f>
        <v>0</v>
      </c>
      <c r="S87" s="142">
        <v>0</v>
      </c>
      <c r="T87" s="143">
        <f>S87*H87</f>
        <v>0</v>
      </c>
      <c r="AR87" s="17" t="s">
        <v>252</v>
      </c>
      <c r="AT87" s="17" t="s">
        <v>277</v>
      </c>
      <c r="AU87" s="17" t="s">
        <v>257</v>
      </c>
      <c r="AY87" s="17" t="s">
        <v>251</v>
      </c>
      <c r="BE87" s="144">
        <f>IF(N87="základní",J87,0)</f>
        <v>0</v>
      </c>
      <c r="BF87" s="144">
        <f>IF(N87="snížená",J87,0)</f>
        <v>0</v>
      </c>
      <c r="BG87" s="144">
        <f>IF(N87="zákl. přenesená",J87,0)</f>
        <v>0</v>
      </c>
      <c r="BH87" s="144">
        <f>IF(N87="sníž. přenesená",J87,0)</f>
        <v>0</v>
      </c>
      <c r="BI87" s="144">
        <f>IF(N87="nulová",J87,0)</f>
        <v>0</v>
      </c>
      <c r="BJ87" s="17" t="s">
        <v>81</v>
      </c>
      <c r="BK87" s="144">
        <f>ROUND(I87*H87,2)</f>
        <v>0</v>
      </c>
      <c r="BL87" s="17" t="s">
        <v>252</v>
      </c>
      <c r="BM87" s="17" t="s">
        <v>252</v>
      </c>
    </row>
    <row r="88" spans="2:65" s="1" customFormat="1" ht="48.75">
      <c r="B88" s="31"/>
      <c r="D88" s="171" t="s">
        <v>432</v>
      </c>
      <c r="F88" s="172" t="s">
        <v>542</v>
      </c>
      <c r="I88" s="90"/>
      <c r="L88" s="31"/>
      <c r="M88" s="173"/>
      <c r="T88" s="49"/>
      <c r="AT88" s="17" t="s">
        <v>432</v>
      </c>
      <c r="AU88" s="17" t="s">
        <v>257</v>
      </c>
    </row>
    <row r="89" spans="2:65" s="1" customFormat="1" ht="19.5">
      <c r="B89" s="31"/>
      <c r="D89" s="171" t="s">
        <v>454</v>
      </c>
      <c r="F89" s="172" t="s">
        <v>455</v>
      </c>
      <c r="I89" s="90"/>
      <c r="L89" s="31"/>
      <c r="M89" s="173"/>
      <c r="T89" s="49"/>
      <c r="AT89" s="17" t="s">
        <v>454</v>
      </c>
      <c r="AU89" s="17" t="s">
        <v>257</v>
      </c>
    </row>
    <row r="90" spans="2:65" s="1" customFormat="1" ht="56.25" customHeight="1">
      <c r="B90" s="31"/>
      <c r="C90" s="157" t="s">
        <v>83</v>
      </c>
      <c r="D90" s="157" t="s">
        <v>277</v>
      </c>
      <c r="E90" s="158" t="s">
        <v>543</v>
      </c>
      <c r="F90" s="159" t="s">
        <v>544</v>
      </c>
      <c r="G90" s="160" t="s">
        <v>443</v>
      </c>
      <c r="H90" s="161">
        <v>1.4159999999999999</v>
      </c>
      <c r="I90" s="162"/>
      <c r="J90" s="163">
        <f>ROUND(I90*H90,2)</f>
        <v>0</v>
      </c>
      <c r="K90" s="159" t="s">
        <v>270</v>
      </c>
      <c r="L90" s="31"/>
      <c r="M90" s="164" t="s">
        <v>19</v>
      </c>
      <c r="N90" s="165" t="s">
        <v>44</v>
      </c>
      <c r="P90" s="142">
        <f>O90*H90</f>
        <v>0</v>
      </c>
      <c r="Q90" s="142">
        <v>0</v>
      </c>
      <c r="R90" s="142">
        <f>Q90*H90</f>
        <v>0</v>
      </c>
      <c r="S90" s="142">
        <v>0</v>
      </c>
      <c r="T90" s="143">
        <f>S90*H90</f>
        <v>0</v>
      </c>
      <c r="AR90" s="17" t="s">
        <v>252</v>
      </c>
      <c r="AT90" s="17" t="s">
        <v>277</v>
      </c>
      <c r="AU90" s="17" t="s">
        <v>257</v>
      </c>
      <c r="AY90" s="17" t="s">
        <v>251</v>
      </c>
      <c r="BE90" s="144">
        <f>IF(N90="základní",J90,0)</f>
        <v>0</v>
      </c>
      <c r="BF90" s="144">
        <f>IF(N90="snížená",J90,0)</f>
        <v>0</v>
      </c>
      <c r="BG90" s="144">
        <f>IF(N90="zákl. přenesená",J90,0)</f>
        <v>0</v>
      </c>
      <c r="BH90" s="144">
        <f>IF(N90="sníž. přenesená",J90,0)</f>
        <v>0</v>
      </c>
      <c r="BI90" s="144">
        <f>IF(N90="nulová",J90,0)</f>
        <v>0</v>
      </c>
      <c r="BJ90" s="17" t="s">
        <v>81</v>
      </c>
      <c r="BK90" s="144">
        <f>ROUND(I90*H90,2)</f>
        <v>0</v>
      </c>
      <c r="BL90" s="17" t="s">
        <v>252</v>
      </c>
      <c r="BM90" s="17" t="s">
        <v>276</v>
      </c>
    </row>
    <row r="91" spans="2:65" s="1" customFormat="1" ht="48.75">
      <c r="B91" s="31"/>
      <c r="D91" s="171" t="s">
        <v>432</v>
      </c>
      <c r="F91" s="172" t="s">
        <v>542</v>
      </c>
      <c r="I91" s="90"/>
      <c r="L91" s="31"/>
      <c r="M91" s="173"/>
      <c r="T91" s="49"/>
      <c r="AT91" s="17" t="s">
        <v>432</v>
      </c>
      <c r="AU91" s="17" t="s">
        <v>257</v>
      </c>
    </row>
    <row r="92" spans="2:65" s="1" customFormat="1" ht="19.5">
      <c r="B92" s="31"/>
      <c r="D92" s="171" t="s">
        <v>454</v>
      </c>
      <c r="F92" s="172" t="s">
        <v>455</v>
      </c>
      <c r="I92" s="90"/>
      <c r="L92" s="31"/>
      <c r="M92" s="173"/>
      <c r="T92" s="49"/>
      <c r="AT92" s="17" t="s">
        <v>454</v>
      </c>
      <c r="AU92" s="17" t="s">
        <v>257</v>
      </c>
    </row>
    <row r="93" spans="2:65" s="11" customFormat="1" ht="20.85" customHeight="1">
      <c r="B93" s="145"/>
      <c r="D93" s="146" t="s">
        <v>72</v>
      </c>
      <c r="E93" s="155" t="s">
        <v>291</v>
      </c>
      <c r="F93" s="155" t="s">
        <v>287</v>
      </c>
      <c r="I93" s="148"/>
      <c r="J93" s="156">
        <f>BK93</f>
        <v>0</v>
      </c>
      <c r="L93" s="145"/>
      <c r="M93" s="150"/>
      <c r="P93" s="151">
        <f>SUM(P94:P95)</f>
        <v>0</v>
      </c>
      <c r="R93" s="151">
        <f>SUM(R94:R95)</f>
        <v>0</v>
      </c>
      <c r="T93" s="152">
        <f>SUM(T94:T95)</f>
        <v>0</v>
      </c>
      <c r="AR93" s="146" t="s">
        <v>81</v>
      </c>
      <c r="AT93" s="153" t="s">
        <v>72</v>
      </c>
      <c r="AU93" s="153" t="s">
        <v>83</v>
      </c>
      <c r="AY93" s="146" t="s">
        <v>251</v>
      </c>
      <c r="BK93" s="154">
        <f>SUM(BK94:BK95)</f>
        <v>0</v>
      </c>
    </row>
    <row r="94" spans="2:65" s="1" customFormat="1" ht="33.75" customHeight="1">
      <c r="B94" s="31"/>
      <c r="C94" s="157" t="s">
        <v>257</v>
      </c>
      <c r="D94" s="157" t="s">
        <v>277</v>
      </c>
      <c r="E94" s="158" t="s">
        <v>670</v>
      </c>
      <c r="F94" s="159" t="s">
        <v>671</v>
      </c>
      <c r="G94" s="160" t="s">
        <v>265</v>
      </c>
      <c r="H94" s="161">
        <v>2</v>
      </c>
      <c r="I94" s="162"/>
      <c r="J94" s="163">
        <f>ROUND(I94*H94,2)</f>
        <v>0</v>
      </c>
      <c r="K94" s="159" t="s">
        <v>270</v>
      </c>
      <c r="L94" s="31"/>
      <c r="M94" s="164" t="s">
        <v>19</v>
      </c>
      <c r="N94" s="165" t="s">
        <v>44</v>
      </c>
      <c r="P94" s="142">
        <f>O94*H94</f>
        <v>0</v>
      </c>
      <c r="Q94" s="142">
        <v>0</v>
      </c>
      <c r="R94" s="142">
        <f>Q94*H94</f>
        <v>0</v>
      </c>
      <c r="S94" s="142">
        <v>0</v>
      </c>
      <c r="T94" s="143">
        <f>S94*H94</f>
        <v>0</v>
      </c>
      <c r="AR94" s="17" t="s">
        <v>252</v>
      </c>
      <c r="AT94" s="17" t="s">
        <v>277</v>
      </c>
      <c r="AU94" s="17" t="s">
        <v>257</v>
      </c>
      <c r="AY94" s="17" t="s">
        <v>251</v>
      </c>
      <c r="BE94" s="144">
        <f>IF(N94="základní",J94,0)</f>
        <v>0</v>
      </c>
      <c r="BF94" s="144">
        <f>IF(N94="snížená",J94,0)</f>
        <v>0</v>
      </c>
      <c r="BG94" s="144">
        <f>IF(N94="zákl. přenesená",J94,0)</f>
        <v>0</v>
      </c>
      <c r="BH94" s="144">
        <f>IF(N94="sníž. přenesená",J94,0)</f>
        <v>0</v>
      </c>
      <c r="BI94" s="144">
        <f>IF(N94="nulová",J94,0)</f>
        <v>0</v>
      </c>
      <c r="BJ94" s="17" t="s">
        <v>81</v>
      </c>
      <c r="BK94" s="144">
        <f>ROUND(I94*H94,2)</f>
        <v>0</v>
      </c>
      <c r="BL94" s="17" t="s">
        <v>252</v>
      </c>
      <c r="BM94" s="17" t="s">
        <v>311</v>
      </c>
    </row>
    <row r="95" spans="2:65" s="1" customFormat="1" ht="29.25">
      <c r="B95" s="31"/>
      <c r="D95" s="171" t="s">
        <v>432</v>
      </c>
      <c r="F95" s="172" t="s">
        <v>673</v>
      </c>
      <c r="I95" s="90"/>
      <c r="L95" s="31"/>
      <c r="M95" s="189"/>
      <c r="N95" s="168"/>
      <c r="O95" s="168"/>
      <c r="P95" s="168"/>
      <c r="Q95" s="168"/>
      <c r="R95" s="168"/>
      <c r="S95" s="168"/>
      <c r="T95" s="190"/>
      <c r="AT95" s="17" t="s">
        <v>432</v>
      </c>
      <c r="AU95" s="17" t="s">
        <v>257</v>
      </c>
    </row>
    <row r="96" spans="2:65" s="1" customFormat="1" ht="6.95" customHeight="1">
      <c r="B96" s="39"/>
      <c r="C96" s="40"/>
      <c r="D96" s="40"/>
      <c r="E96" s="40"/>
      <c r="F96" s="40"/>
      <c r="G96" s="40"/>
      <c r="H96" s="40"/>
      <c r="I96" s="107"/>
      <c r="J96" s="40"/>
      <c r="K96" s="40"/>
      <c r="L96" s="31"/>
    </row>
  </sheetData>
  <sheetProtection password="D0DA" sheet="1" objects="1" scenarios="1" selectLockedCells="1" autoFilter="0"/>
  <autoFilter ref="C82:K95"/>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30"/>
  <sheetViews>
    <sheetView showGridLines="0" topLeftCell="A104" workbookViewId="0">
      <selection activeCell="I112" sqref="I112"/>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110</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857</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ROUND(J87,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ROUND((SUM(BE87:BE129)),  2)</f>
        <v>0</v>
      </c>
      <c r="I33" s="99">
        <v>0.21</v>
      </c>
      <c r="J33" s="98">
        <f>ROUND(((SUM(BE87:BE129))*I33),  2)</f>
        <v>0</v>
      </c>
      <c r="L33" s="31"/>
    </row>
    <row r="34" spans="2:12" s="1" customFormat="1" ht="14.45" customHeight="1">
      <c r="B34" s="31"/>
      <c r="E34" s="26" t="s">
        <v>45</v>
      </c>
      <c r="F34" s="98">
        <f>ROUND((SUM(BF87:BF129)),  2)</f>
        <v>0</v>
      </c>
      <c r="I34" s="99">
        <v>0.15</v>
      </c>
      <c r="J34" s="98">
        <f>ROUND(((SUM(BF87:BF129))*I34),  2)</f>
        <v>0</v>
      </c>
      <c r="L34" s="31"/>
    </row>
    <row r="35" spans="2:12" s="1" customFormat="1" ht="14.45" hidden="1" customHeight="1">
      <c r="B35" s="31"/>
      <c r="E35" s="26" t="s">
        <v>46</v>
      </c>
      <c r="F35" s="98">
        <f>ROUND((SUM(BG87:BG129)),  2)</f>
        <v>0</v>
      </c>
      <c r="I35" s="99">
        <v>0.21</v>
      </c>
      <c r="J35" s="98">
        <f>0</f>
        <v>0</v>
      </c>
      <c r="L35" s="31"/>
    </row>
    <row r="36" spans="2:12" s="1" customFormat="1" ht="14.45" hidden="1" customHeight="1">
      <c r="B36" s="31"/>
      <c r="E36" s="26" t="s">
        <v>47</v>
      </c>
      <c r="F36" s="98">
        <f>ROUND((SUM(BH87:BH129)),  2)</f>
        <v>0</v>
      </c>
      <c r="I36" s="99">
        <v>0.15</v>
      </c>
      <c r="J36" s="98">
        <f>0</f>
        <v>0</v>
      </c>
      <c r="L36" s="31"/>
    </row>
    <row r="37" spans="2:12" s="1" customFormat="1" ht="14.45" hidden="1" customHeight="1">
      <c r="B37" s="31"/>
      <c r="E37" s="26" t="s">
        <v>48</v>
      </c>
      <c r="F37" s="98">
        <f>ROUND((SUM(BI87:BI129)),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01-11-01 - Zastávka Spálov, nástupiště</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J87</f>
        <v>0</v>
      </c>
      <c r="L59" s="31"/>
      <c r="AU59" s="17" t="s">
        <v>229</v>
      </c>
    </row>
    <row r="60" spans="2:47" s="8" customFormat="1" ht="24.95" customHeight="1">
      <c r="B60" s="113"/>
      <c r="D60" s="114" t="s">
        <v>416</v>
      </c>
      <c r="E60" s="115"/>
      <c r="F60" s="115"/>
      <c r="G60" s="115"/>
      <c r="H60" s="115"/>
      <c r="I60" s="116"/>
      <c r="J60" s="117">
        <f>J88</f>
        <v>0</v>
      </c>
      <c r="L60" s="113"/>
    </row>
    <row r="61" spans="2:47" s="9" customFormat="1" ht="19.899999999999999" customHeight="1">
      <c r="B61" s="118"/>
      <c r="D61" s="119" t="s">
        <v>417</v>
      </c>
      <c r="E61" s="120"/>
      <c r="F61" s="120"/>
      <c r="G61" s="120"/>
      <c r="H61" s="120"/>
      <c r="I61" s="121"/>
      <c r="J61" s="122">
        <f>J89</f>
        <v>0</v>
      </c>
      <c r="L61" s="118"/>
    </row>
    <row r="62" spans="2:47" s="9" customFormat="1" ht="14.85" customHeight="1">
      <c r="B62" s="118"/>
      <c r="D62" s="119" t="s">
        <v>418</v>
      </c>
      <c r="E62" s="120"/>
      <c r="F62" s="120"/>
      <c r="G62" s="120"/>
      <c r="H62" s="120"/>
      <c r="I62" s="121"/>
      <c r="J62" s="122">
        <f>J90</f>
        <v>0</v>
      </c>
      <c r="L62" s="118"/>
    </row>
    <row r="63" spans="2:47" s="9" customFormat="1" ht="14.85" customHeight="1">
      <c r="B63" s="118"/>
      <c r="D63" s="119" t="s">
        <v>419</v>
      </c>
      <c r="E63" s="120"/>
      <c r="F63" s="120"/>
      <c r="G63" s="120"/>
      <c r="H63" s="120"/>
      <c r="I63" s="121"/>
      <c r="J63" s="122">
        <f>J102</f>
        <v>0</v>
      </c>
      <c r="L63" s="118"/>
    </row>
    <row r="64" spans="2:47" s="9" customFormat="1" ht="19.899999999999999" customHeight="1">
      <c r="B64" s="118"/>
      <c r="D64" s="119" t="s">
        <v>420</v>
      </c>
      <c r="E64" s="120"/>
      <c r="F64" s="120"/>
      <c r="G64" s="120"/>
      <c r="H64" s="120"/>
      <c r="I64" s="121"/>
      <c r="J64" s="122">
        <f>J122</f>
        <v>0</v>
      </c>
      <c r="L64" s="118"/>
    </row>
    <row r="65" spans="2:12" s="9" customFormat="1" ht="14.85" customHeight="1">
      <c r="B65" s="118"/>
      <c r="D65" s="119" t="s">
        <v>783</v>
      </c>
      <c r="E65" s="120"/>
      <c r="F65" s="120"/>
      <c r="G65" s="120"/>
      <c r="H65" s="120"/>
      <c r="I65" s="121"/>
      <c r="J65" s="122">
        <f>J123</f>
        <v>0</v>
      </c>
      <c r="L65" s="118"/>
    </row>
    <row r="66" spans="2:12" s="9" customFormat="1" ht="19.899999999999999" customHeight="1">
      <c r="B66" s="118"/>
      <c r="D66" s="119" t="s">
        <v>422</v>
      </c>
      <c r="E66" s="120"/>
      <c r="F66" s="120"/>
      <c r="G66" s="120"/>
      <c r="H66" s="120"/>
      <c r="I66" s="121"/>
      <c r="J66" s="122">
        <f>J127</f>
        <v>0</v>
      </c>
      <c r="L66" s="118"/>
    </row>
    <row r="67" spans="2:12" s="9" customFormat="1" ht="14.85" customHeight="1">
      <c r="B67" s="118"/>
      <c r="D67" s="119" t="s">
        <v>423</v>
      </c>
      <c r="E67" s="120"/>
      <c r="F67" s="120"/>
      <c r="G67" s="120"/>
      <c r="H67" s="120"/>
      <c r="I67" s="121"/>
      <c r="J67" s="122">
        <f>J128</f>
        <v>0</v>
      </c>
      <c r="L67" s="118"/>
    </row>
    <row r="68" spans="2:12" s="1" customFormat="1" ht="21.75" customHeight="1">
      <c r="B68" s="31"/>
      <c r="I68" s="90"/>
      <c r="L68" s="31"/>
    </row>
    <row r="69" spans="2:12" s="1" customFormat="1" ht="6.95" customHeight="1">
      <c r="B69" s="39"/>
      <c r="C69" s="40"/>
      <c r="D69" s="40"/>
      <c r="E69" s="40"/>
      <c r="F69" s="40"/>
      <c r="G69" s="40"/>
      <c r="H69" s="40"/>
      <c r="I69" s="107"/>
      <c r="J69" s="40"/>
      <c r="K69" s="40"/>
      <c r="L69" s="31"/>
    </row>
    <row r="73" spans="2:12" s="1" customFormat="1" ht="6.95" customHeight="1">
      <c r="B73" s="41"/>
      <c r="C73" s="42"/>
      <c r="D73" s="42"/>
      <c r="E73" s="42"/>
      <c r="F73" s="42"/>
      <c r="G73" s="42"/>
      <c r="H73" s="42"/>
      <c r="I73" s="108"/>
      <c r="J73" s="42"/>
      <c r="K73" s="42"/>
      <c r="L73" s="31"/>
    </row>
    <row r="74" spans="2:12" s="1" customFormat="1" ht="24.95" customHeight="1">
      <c r="B74" s="31"/>
      <c r="C74" s="21" t="s">
        <v>233</v>
      </c>
      <c r="I74" s="90"/>
      <c r="L74" s="31"/>
    </row>
    <row r="75" spans="2:12" s="1" customFormat="1" ht="6.95" customHeight="1">
      <c r="B75" s="31"/>
      <c r="I75" s="90"/>
      <c r="L75" s="31"/>
    </row>
    <row r="76" spans="2:12" s="1" customFormat="1" ht="12" customHeight="1">
      <c r="B76" s="31"/>
      <c r="C76" s="26" t="s">
        <v>16</v>
      </c>
      <c r="I76" s="90"/>
      <c r="L76" s="31"/>
    </row>
    <row r="77" spans="2:12" s="1" customFormat="1" ht="16.5" customHeight="1">
      <c r="B77" s="31"/>
      <c r="E77" s="324" t="str">
        <f>E7</f>
        <v>Oprava traťového úseku Železný Brod - Tanvald</v>
      </c>
      <c r="F77" s="301"/>
      <c r="G77" s="301"/>
      <c r="H77" s="301"/>
      <c r="I77" s="90"/>
      <c r="L77" s="31"/>
    </row>
    <row r="78" spans="2:12" s="1" customFormat="1" ht="12" customHeight="1">
      <c r="B78" s="31"/>
      <c r="C78" s="26" t="s">
        <v>223</v>
      </c>
      <c r="I78" s="90"/>
      <c r="L78" s="31"/>
    </row>
    <row r="79" spans="2:12" s="1" customFormat="1" ht="16.5" customHeight="1">
      <c r="B79" s="31"/>
      <c r="E79" s="304" t="str">
        <f>E9</f>
        <v>SO 01-11-01 - Zastávka Spálov, nástupiště</v>
      </c>
      <c r="F79" s="303"/>
      <c r="G79" s="303"/>
      <c r="H79" s="303"/>
      <c r="I79" s="90"/>
      <c r="L79" s="31"/>
    </row>
    <row r="80" spans="2:12" s="1" customFormat="1" ht="6.95" customHeight="1">
      <c r="B80" s="31"/>
      <c r="I80" s="90"/>
      <c r="L80" s="31"/>
    </row>
    <row r="81" spans="2:65" s="1" customFormat="1" ht="12" customHeight="1">
      <c r="B81" s="31"/>
      <c r="C81" s="26" t="s">
        <v>21</v>
      </c>
      <c r="F81" s="17" t="str">
        <f>F12</f>
        <v xml:space="preserve"> </v>
      </c>
      <c r="I81" s="91" t="s">
        <v>23</v>
      </c>
      <c r="J81" s="46" t="str">
        <f>IF(J12="","",J12)</f>
        <v>11. 2. 2019</v>
      </c>
      <c r="L81" s="31"/>
    </row>
    <row r="82" spans="2:65" s="1" customFormat="1" ht="6.95" customHeight="1">
      <c r="B82" s="31"/>
      <c r="I82" s="90"/>
      <c r="L82" s="31"/>
    </row>
    <row r="83" spans="2:65" s="1" customFormat="1" ht="13.7" customHeight="1">
      <c r="B83" s="31"/>
      <c r="C83" s="26" t="s">
        <v>25</v>
      </c>
      <c r="F83" s="17" t="str">
        <f>E15</f>
        <v>Správa Železniční dopravní cesty, státní organizace</v>
      </c>
      <c r="I83" s="91" t="s">
        <v>32</v>
      </c>
      <c r="J83" s="29" t="str">
        <f>E21</f>
        <v>Prodin a.s.</v>
      </c>
      <c r="L83" s="31"/>
    </row>
    <row r="84" spans="2:65" s="1" customFormat="1" ht="13.7" customHeight="1">
      <c r="B84" s="31"/>
      <c r="C84" s="26" t="s">
        <v>30</v>
      </c>
      <c r="F84" s="17">
        <f>IF(E18="","",E18)</f>
        <v>0</v>
      </c>
      <c r="I84" s="91" t="s">
        <v>37</v>
      </c>
      <c r="J84" s="29" t="str">
        <f>E24</f>
        <v>Prodin a.s.</v>
      </c>
      <c r="L84" s="31"/>
    </row>
    <row r="85" spans="2:65" s="1" customFormat="1" ht="10.35" customHeight="1">
      <c r="B85" s="31"/>
      <c r="I85" s="90"/>
      <c r="L85" s="31"/>
    </row>
    <row r="86" spans="2:65" s="10" customFormat="1" ht="29.25" customHeight="1">
      <c r="B86" s="123"/>
      <c r="C86" s="124" t="s">
        <v>234</v>
      </c>
      <c r="D86" s="125" t="s">
        <v>58</v>
      </c>
      <c r="E86" s="125" t="s">
        <v>54</v>
      </c>
      <c r="F86" s="125" t="s">
        <v>55</v>
      </c>
      <c r="G86" s="125" t="s">
        <v>235</v>
      </c>
      <c r="H86" s="125" t="s">
        <v>236</v>
      </c>
      <c r="I86" s="126" t="s">
        <v>237</v>
      </c>
      <c r="J86" s="125" t="s">
        <v>228</v>
      </c>
      <c r="K86" s="127" t="s">
        <v>238</v>
      </c>
      <c r="L86" s="123"/>
      <c r="M86" s="52" t="s">
        <v>19</v>
      </c>
      <c r="N86" s="53" t="s">
        <v>43</v>
      </c>
      <c r="O86" s="53" t="s">
        <v>239</v>
      </c>
      <c r="P86" s="53" t="s">
        <v>240</v>
      </c>
      <c r="Q86" s="53" t="s">
        <v>241</v>
      </c>
      <c r="R86" s="53" t="s">
        <v>242</v>
      </c>
      <c r="S86" s="53" t="s">
        <v>243</v>
      </c>
      <c r="T86" s="54" t="s">
        <v>244</v>
      </c>
    </row>
    <row r="87" spans="2:65" s="1" customFormat="1" ht="22.9" customHeight="1">
      <c r="B87" s="31"/>
      <c r="C87" s="57" t="s">
        <v>245</v>
      </c>
      <c r="I87" s="90"/>
      <c r="J87" s="128">
        <f>BK87</f>
        <v>0</v>
      </c>
      <c r="L87" s="31"/>
      <c r="M87" s="55"/>
      <c r="N87" s="47"/>
      <c r="O87" s="47"/>
      <c r="P87" s="129">
        <f>P88</f>
        <v>0</v>
      </c>
      <c r="Q87" s="47"/>
      <c r="R87" s="129">
        <f>R88</f>
        <v>34.840767</v>
      </c>
      <c r="S87" s="47"/>
      <c r="T87" s="130">
        <f>T88</f>
        <v>0</v>
      </c>
      <c r="AT87" s="17" t="s">
        <v>72</v>
      </c>
      <c r="AU87" s="17" t="s">
        <v>229</v>
      </c>
      <c r="BK87" s="131">
        <f>BK88</f>
        <v>0</v>
      </c>
    </row>
    <row r="88" spans="2:65" s="11" customFormat="1" ht="25.9" customHeight="1">
      <c r="B88" s="145"/>
      <c r="D88" s="146" t="s">
        <v>72</v>
      </c>
      <c r="E88" s="147" t="s">
        <v>424</v>
      </c>
      <c r="F88" s="147" t="s">
        <v>425</v>
      </c>
      <c r="I88" s="148"/>
      <c r="J88" s="149">
        <f>BK88</f>
        <v>0</v>
      </c>
      <c r="L88" s="145"/>
      <c r="M88" s="150"/>
      <c r="P88" s="151">
        <f>P89+P122+P127</f>
        <v>0</v>
      </c>
      <c r="R88" s="151">
        <f>R89+R122+R127</f>
        <v>34.840767</v>
      </c>
      <c r="T88" s="152">
        <f>T89+T122+T127</f>
        <v>0</v>
      </c>
      <c r="AR88" s="146" t="s">
        <v>81</v>
      </c>
      <c r="AT88" s="153" t="s">
        <v>72</v>
      </c>
      <c r="AU88" s="153" t="s">
        <v>73</v>
      </c>
      <c r="AY88" s="146" t="s">
        <v>251</v>
      </c>
      <c r="BK88" s="154">
        <f>BK89+BK122+BK127</f>
        <v>0</v>
      </c>
    </row>
    <row r="89" spans="2:65" s="11" customFormat="1" ht="22.9" customHeight="1">
      <c r="B89" s="145"/>
      <c r="D89" s="146" t="s">
        <v>72</v>
      </c>
      <c r="E89" s="155" t="s">
        <v>426</v>
      </c>
      <c r="F89" s="155" t="s">
        <v>427</v>
      </c>
      <c r="I89" s="148"/>
      <c r="J89" s="156">
        <f>BK89</f>
        <v>0</v>
      </c>
      <c r="L89" s="145"/>
      <c r="M89" s="150"/>
      <c r="P89" s="151">
        <f>P90+P102</f>
        <v>0</v>
      </c>
      <c r="R89" s="151">
        <f>R90+R102</f>
        <v>10.328012999999999</v>
      </c>
      <c r="T89" s="152">
        <f>T90+T102</f>
        <v>0</v>
      </c>
      <c r="AR89" s="146" t="s">
        <v>81</v>
      </c>
      <c r="AT89" s="153" t="s">
        <v>72</v>
      </c>
      <c r="AU89" s="153" t="s">
        <v>81</v>
      </c>
      <c r="AY89" s="146" t="s">
        <v>251</v>
      </c>
      <c r="BK89" s="154">
        <f>BK90+BK102</f>
        <v>0</v>
      </c>
    </row>
    <row r="90" spans="2:65" s="11" customFormat="1" ht="20.85" customHeight="1">
      <c r="B90" s="145"/>
      <c r="D90" s="146" t="s">
        <v>72</v>
      </c>
      <c r="E90" s="155" t="s">
        <v>267</v>
      </c>
      <c r="F90" s="155" t="s">
        <v>428</v>
      </c>
      <c r="I90" s="148"/>
      <c r="J90" s="156">
        <f>BK90</f>
        <v>0</v>
      </c>
      <c r="L90" s="145"/>
      <c r="M90" s="150"/>
      <c r="P90" s="151">
        <f>SUM(P91:P101)</f>
        <v>0</v>
      </c>
      <c r="R90" s="151">
        <f>SUM(R91:R101)</f>
        <v>10.328012999999999</v>
      </c>
      <c r="T90" s="152">
        <f>SUM(T91:T101)</f>
        <v>0</v>
      </c>
      <c r="AR90" s="146" t="s">
        <v>81</v>
      </c>
      <c r="AT90" s="153" t="s">
        <v>72</v>
      </c>
      <c r="AU90" s="153" t="s">
        <v>83</v>
      </c>
      <c r="AY90" s="146" t="s">
        <v>251</v>
      </c>
      <c r="BK90" s="154">
        <f>SUM(BK91:BK101)</f>
        <v>0</v>
      </c>
    </row>
    <row r="91" spans="2:65" s="1" customFormat="1" ht="22.5" customHeight="1">
      <c r="B91" s="31"/>
      <c r="C91" s="157" t="s">
        <v>81</v>
      </c>
      <c r="D91" s="157" t="s">
        <v>277</v>
      </c>
      <c r="E91" s="158" t="s">
        <v>858</v>
      </c>
      <c r="F91" s="159" t="s">
        <v>859</v>
      </c>
      <c r="G91" s="160" t="s">
        <v>249</v>
      </c>
      <c r="H91" s="161">
        <v>76</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83</v>
      </c>
    </row>
    <row r="92" spans="2:65" s="1" customFormat="1" ht="29.25">
      <c r="B92" s="31"/>
      <c r="D92" s="171" t="s">
        <v>432</v>
      </c>
      <c r="F92" s="172" t="s">
        <v>860</v>
      </c>
      <c r="I92" s="90"/>
      <c r="L92" s="31"/>
      <c r="M92" s="173"/>
      <c r="T92" s="49"/>
      <c r="AT92" s="17" t="s">
        <v>432</v>
      </c>
      <c r="AU92" s="17" t="s">
        <v>257</v>
      </c>
    </row>
    <row r="93" spans="2:65" s="1" customFormat="1" ht="22.5" customHeight="1">
      <c r="B93" s="31"/>
      <c r="C93" s="157" t="s">
        <v>83</v>
      </c>
      <c r="D93" s="157" t="s">
        <v>277</v>
      </c>
      <c r="E93" s="158" t="s">
        <v>861</v>
      </c>
      <c r="F93" s="159" t="s">
        <v>862</v>
      </c>
      <c r="G93" s="160" t="s">
        <v>436</v>
      </c>
      <c r="H93" s="161">
        <v>25.9</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252</v>
      </c>
    </row>
    <row r="94" spans="2:65" s="1" customFormat="1" ht="19.5">
      <c r="B94" s="31"/>
      <c r="D94" s="171" t="s">
        <v>432</v>
      </c>
      <c r="F94" s="172" t="s">
        <v>593</v>
      </c>
      <c r="I94" s="90"/>
      <c r="L94" s="31"/>
      <c r="M94" s="173"/>
      <c r="T94" s="49"/>
      <c r="AT94" s="17" t="s">
        <v>432</v>
      </c>
      <c r="AU94" s="17" t="s">
        <v>257</v>
      </c>
    </row>
    <row r="95" spans="2:65" s="1" customFormat="1" ht="22.5" customHeight="1">
      <c r="B95" s="31"/>
      <c r="C95" s="157" t="s">
        <v>257</v>
      </c>
      <c r="D95" s="157" t="s">
        <v>277</v>
      </c>
      <c r="E95" s="158" t="s">
        <v>863</v>
      </c>
      <c r="F95" s="159" t="s">
        <v>864</v>
      </c>
      <c r="G95" s="160" t="s">
        <v>249</v>
      </c>
      <c r="H95" s="161">
        <v>76</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276</v>
      </c>
    </row>
    <row r="96" spans="2:65" s="1" customFormat="1" ht="29.25">
      <c r="B96" s="31"/>
      <c r="D96" s="171" t="s">
        <v>432</v>
      </c>
      <c r="F96" s="172" t="s">
        <v>865</v>
      </c>
      <c r="I96" s="90"/>
      <c r="L96" s="31"/>
      <c r="M96" s="173"/>
      <c r="T96" s="49"/>
      <c r="AT96" s="17" t="s">
        <v>432</v>
      </c>
      <c r="AU96" s="17" t="s">
        <v>257</v>
      </c>
    </row>
    <row r="97" spans="2:65" s="1" customFormat="1" ht="16.5" customHeight="1">
      <c r="B97" s="31"/>
      <c r="C97" s="132" t="s">
        <v>252</v>
      </c>
      <c r="D97" s="132" t="s">
        <v>246</v>
      </c>
      <c r="E97" s="133" t="s">
        <v>866</v>
      </c>
      <c r="F97" s="134" t="s">
        <v>867</v>
      </c>
      <c r="G97" s="135" t="s">
        <v>450</v>
      </c>
      <c r="H97" s="136">
        <v>7.22</v>
      </c>
      <c r="I97" s="137"/>
      <c r="J97" s="138">
        <f>ROUND(I97*H97,2)</f>
        <v>0</v>
      </c>
      <c r="K97" s="134" t="s">
        <v>270</v>
      </c>
      <c r="L97" s="139"/>
      <c r="M97" s="140" t="s">
        <v>19</v>
      </c>
      <c r="N97" s="141" t="s">
        <v>44</v>
      </c>
      <c r="P97" s="142">
        <f>O97*H97</f>
        <v>0</v>
      </c>
      <c r="Q97" s="142">
        <v>1</v>
      </c>
      <c r="R97" s="142">
        <f>Q97*H97</f>
        <v>7.22</v>
      </c>
      <c r="S97" s="142">
        <v>0</v>
      </c>
      <c r="T97" s="143">
        <f>S97*H97</f>
        <v>0</v>
      </c>
      <c r="AR97" s="17" t="s">
        <v>250</v>
      </c>
      <c r="AT97" s="17" t="s">
        <v>246</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250</v>
      </c>
    </row>
    <row r="98" spans="2:65" s="1" customFormat="1" ht="16.5" customHeight="1">
      <c r="B98" s="31"/>
      <c r="C98" s="132" t="s">
        <v>267</v>
      </c>
      <c r="D98" s="132" t="s">
        <v>246</v>
      </c>
      <c r="E98" s="133" t="s">
        <v>868</v>
      </c>
      <c r="F98" s="134" t="s">
        <v>869</v>
      </c>
      <c r="G98" s="135" t="s">
        <v>436</v>
      </c>
      <c r="H98" s="136">
        <v>0.34200000000000003</v>
      </c>
      <c r="I98" s="137"/>
      <c r="J98" s="138">
        <f>ROUND(I98*H98,2)</f>
        <v>0</v>
      </c>
      <c r="K98" s="134" t="s">
        <v>270</v>
      </c>
      <c r="L98" s="139"/>
      <c r="M98" s="140" t="s">
        <v>19</v>
      </c>
      <c r="N98" s="141" t="s">
        <v>44</v>
      </c>
      <c r="P98" s="142">
        <f>O98*H98</f>
        <v>0</v>
      </c>
      <c r="Q98" s="142">
        <v>2.234</v>
      </c>
      <c r="R98" s="142">
        <f>Q98*H98</f>
        <v>0.76402800000000004</v>
      </c>
      <c r="S98" s="142">
        <v>0</v>
      </c>
      <c r="T98" s="143">
        <f>S98*H98</f>
        <v>0</v>
      </c>
      <c r="AR98" s="17" t="s">
        <v>250</v>
      </c>
      <c r="AT98" s="17" t="s">
        <v>246</v>
      </c>
      <c r="AU98" s="17" t="s">
        <v>257</v>
      </c>
      <c r="AY98" s="17" t="s">
        <v>251</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252</v>
      </c>
      <c r="BM98" s="17" t="s">
        <v>295</v>
      </c>
    </row>
    <row r="99" spans="2:65" s="1" customFormat="1" ht="33.75" customHeight="1">
      <c r="B99" s="31"/>
      <c r="C99" s="157" t="s">
        <v>276</v>
      </c>
      <c r="D99" s="157" t="s">
        <v>277</v>
      </c>
      <c r="E99" s="158" t="s">
        <v>802</v>
      </c>
      <c r="F99" s="159" t="s">
        <v>803</v>
      </c>
      <c r="G99" s="160" t="s">
        <v>249</v>
      </c>
      <c r="H99" s="161">
        <v>8</v>
      </c>
      <c r="I99" s="162"/>
      <c r="J99" s="163">
        <f>ROUND(I99*H99,2)</f>
        <v>0</v>
      </c>
      <c r="K99" s="159" t="s">
        <v>270</v>
      </c>
      <c r="L99" s="31"/>
      <c r="M99" s="164" t="s">
        <v>19</v>
      </c>
      <c r="N99" s="165" t="s">
        <v>44</v>
      </c>
      <c r="P99" s="142">
        <f>O99*H99</f>
        <v>0</v>
      </c>
      <c r="Q99" s="142">
        <v>0</v>
      </c>
      <c r="R99" s="142">
        <f>Q99*H99</f>
        <v>0</v>
      </c>
      <c r="S99" s="142">
        <v>0</v>
      </c>
      <c r="T99" s="143">
        <f>S99*H99</f>
        <v>0</v>
      </c>
      <c r="AR99" s="17" t="s">
        <v>252</v>
      </c>
      <c r="AT99" s="17" t="s">
        <v>277</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303</v>
      </c>
    </row>
    <row r="100" spans="2:65" s="1" customFormat="1" ht="39">
      <c r="B100" s="31"/>
      <c r="D100" s="171" t="s">
        <v>432</v>
      </c>
      <c r="F100" s="172" t="s">
        <v>804</v>
      </c>
      <c r="I100" s="90"/>
      <c r="L100" s="31"/>
      <c r="M100" s="173"/>
      <c r="T100" s="49"/>
      <c r="AT100" s="17" t="s">
        <v>432</v>
      </c>
      <c r="AU100" s="17" t="s">
        <v>257</v>
      </c>
    </row>
    <row r="101" spans="2:65" s="1" customFormat="1" ht="16.5" customHeight="1">
      <c r="B101" s="31"/>
      <c r="C101" s="132" t="s">
        <v>282</v>
      </c>
      <c r="D101" s="132" t="s">
        <v>246</v>
      </c>
      <c r="E101" s="133" t="s">
        <v>870</v>
      </c>
      <c r="F101" s="134" t="s">
        <v>871</v>
      </c>
      <c r="G101" s="135" t="s">
        <v>436</v>
      </c>
      <c r="H101" s="136">
        <v>0.96499999999999997</v>
      </c>
      <c r="I101" s="137"/>
      <c r="J101" s="138">
        <f>ROUND(I101*H101,2)</f>
        <v>0</v>
      </c>
      <c r="K101" s="134" t="s">
        <v>270</v>
      </c>
      <c r="L101" s="139"/>
      <c r="M101" s="140" t="s">
        <v>19</v>
      </c>
      <c r="N101" s="141" t="s">
        <v>44</v>
      </c>
      <c r="P101" s="142">
        <f>O101*H101</f>
        <v>0</v>
      </c>
      <c r="Q101" s="142">
        <v>2.4289999999999998</v>
      </c>
      <c r="R101" s="142">
        <f>Q101*H101</f>
        <v>2.3439849999999995</v>
      </c>
      <c r="S101" s="142">
        <v>0</v>
      </c>
      <c r="T101" s="143">
        <f>S101*H101</f>
        <v>0</v>
      </c>
      <c r="AR101" s="17" t="s">
        <v>250</v>
      </c>
      <c r="AT101" s="17" t="s">
        <v>246</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311</v>
      </c>
    </row>
    <row r="102" spans="2:65" s="11" customFormat="1" ht="20.85" customHeight="1">
      <c r="B102" s="145"/>
      <c r="D102" s="146" t="s">
        <v>72</v>
      </c>
      <c r="E102" s="155" t="s">
        <v>291</v>
      </c>
      <c r="F102" s="155" t="s">
        <v>287</v>
      </c>
      <c r="I102" s="148"/>
      <c r="J102" s="156">
        <f>BK102</f>
        <v>0</v>
      </c>
      <c r="L102" s="145"/>
      <c r="M102" s="150"/>
      <c r="P102" s="151">
        <f>SUM(P103:P121)</f>
        <v>0</v>
      </c>
      <c r="R102" s="151">
        <f>SUM(R103:R121)</f>
        <v>0</v>
      </c>
      <c r="T102" s="152">
        <f>SUM(T103:T121)</f>
        <v>0</v>
      </c>
      <c r="AR102" s="146" t="s">
        <v>81</v>
      </c>
      <c r="AT102" s="153" t="s">
        <v>72</v>
      </c>
      <c r="AU102" s="153" t="s">
        <v>83</v>
      </c>
      <c r="AY102" s="146" t="s">
        <v>251</v>
      </c>
      <c r="BK102" s="154">
        <f>SUM(BK103:BK121)</f>
        <v>0</v>
      </c>
    </row>
    <row r="103" spans="2:65" s="1" customFormat="1" ht="78.75" customHeight="1">
      <c r="B103" s="31"/>
      <c r="C103" s="157" t="s">
        <v>250</v>
      </c>
      <c r="D103" s="157" t="s">
        <v>277</v>
      </c>
      <c r="E103" s="158" t="s">
        <v>647</v>
      </c>
      <c r="F103" s="159" t="s">
        <v>648</v>
      </c>
      <c r="G103" s="160" t="s">
        <v>450</v>
      </c>
      <c r="H103" s="161">
        <v>46.62</v>
      </c>
      <c r="I103" s="162"/>
      <c r="J103" s="163">
        <f>ROUND(I103*H103,2)</f>
        <v>0</v>
      </c>
      <c r="K103" s="159" t="s">
        <v>270</v>
      </c>
      <c r="L103" s="31"/>
      <c r="M103" s="164" t="s">
        <v>19</v>
      </c>
      <c r="N103" s="165" t="s">
        <v>44</v>
      </c>
      <c r="P103" s="142">
        <f>O103*H103</f>
        <v>0</v>
      </c>
      <c r="Q103" s="142">
        <v>0</v>
      </c>
      <c r="R103" s="142">
        <f>Q103*H103</f>
        <v>0</v>
      </c>
      <c r="S103" s="142">
        <v>0</v>
      </c>
      <c r="T103" s="143">
        <f>S103*H103</f>
        <v>0</v>
      </c>
      <c r="AR103" s="17" t="s">
        <v>252</v>
      </c>
      <c r="AT103" s="17" t="s">
        <v>277</v>
      </c>
      <c r="AU103" s="17" t="s">
        <v>257</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318</v>
      </c>
    </row>
    <row r="104" spans="2:65" s="1" customFormat="1" ht="58.5">
      <c r="B104" s="31"/>
      <c r="D104" s="171" t="s">
        <v>432</v>
      </c>
      <c r="F104" s="172" t="s">
        <v>638</v>
      </c>
      <c r="I104" s="90"/>
      <c r="L104" s="31"/>
      <c r="M104" s="173"/>
      <c r="T104" s="49"/>
      <c r="AT104" s="17" t="s">
        <v>432</v>
      </c>
      <c r="AU104" s="17" t="s">
        <v>257</v>
      </c>
    </row>
    <row r="105" spans="2:65" s="1" customFormat="1" ht="19.5">
      <c r="B105" s="31"/>
      <c r="D105" s="171" t="s">
        <v>454</v>
      </c>
      <c r="F105" s="172" t="s">
        <v>645</v>
      </c>
      <c r="I105" s="90"/>
      <c r="L105" s="31"/>
      <c r="M105" s="173"/>
      <c r="T105" s="49"/>
      <c r="AT105" s="17" t="s">
        <v>454</v>
      </c>
      <c r="AU105" s="17" t="s">
        <v>257</v>
      </c>
    </row>
    <row r="106" spans="2:65" s="1" customFormat="1" ht="78.75" customHeight="1">
      <c r="B106" s="31"/>
      <c r="C106" s="157" t="s">
        <v>291</v>
      </c>
      <c r="D106" s="157" t="s">
        <v>277</v>
      </c>
      <c r="E106" s="158" t="s">
        <v>647</v>
      </c>
      <c r="F106" s="159" t="s">
        <v>648</v>
      </c>
      <c r="G106" s="160" t="s">
        <v>450</v>
      </c>
      <c r="H106" s="161">
        <v>31.808</v>
      </c>
      <c r="I106" s="162"/>
      <c r="J106" s="163">
        <f>ROUND(I106*H106,2)</f>
        <v>0</v>
      </c>
      <c r="K106" s="159" t="s">
        <v>270</v>
      </c>
      <c r="L106" s="31"/>
      <c r="M106" s="164" t="s">
        <v>19</v>
      </c>
      <c r="N106" s="165" t="s">
        <v>44</v>
      </c>
      <c r="P106" s="142">
        <f>O106*H106</f>
        <v>0</v>
      </c>
      <c r="Q106" s="142">
        <v>0</v>
      </c>
      <c r="R106" s="142">
        <f>Q106*H106</f>
        <v>0</v>
      </c>
      <c r="S106" s="142">
        <v>0</v>
      </c>
      <c r="T106" s="143">
        <f>S106*H106</f>
        <v>0</v>
      </c>
      <c r="AR106" s="17" t="s">
        <v>252</v>
      </c>
      <c r="AT106" s="17" t="s">
        <v>277</v>
      </c>
      <c r="AU106" s="17" t="s">
        <v>257</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326</v>
      </c>
    </row>
    <row r="107" spans="2:65" s="1" customFormat="1" ht="58.5">
      <c r="B107" s="31"/>
      <c r="D107" s="171" t="s">
        <v>432</v>
      </c>
      <c r="F107" s="172" t="s">
        <v>638</v>
      </c>
      <c r="I107" s="90"/>
      <c r="L107" s="31"/>
      <c r="M107" s="173"/>
      <c r="T107" s="49"/>
      <c r="AT107" s="17" t="s">
        <v>432</v>
      </c>
      <c r="AU107" s="17" t="s">
        <v>257</v>
      </c>
    </row>
    <row r="108" spans="2:65" s="1" customFormat="1" ht="19.5">
      <c r="B108" s="31"/>
      <c r="D108" s="171" t="s">
        <v>454</v>
      </c>
      <c r="F108" s="172" t="s">
        <v>645</v>
      </c>
      <c r="I108" s="90"/>
      <c r="L108" s="31"/>
      <c r="M108" s="173"/>
      <c r="T108" s="49"/>
      <c r="AT108" s="17" t="s">
        <v>454</v>
      </c>
      <c r="AU108" s="17" t="s">
        <v>257</v>
      </c>
    </row>
    <row r="109" spans="2:65" s="1" customFormat="1" ht="78.75" customHeight="1">
      <c r="B109" s="31"/>
      <c r="C109" s="157" t="s">
        <v>295</v>
      </c>
      <c r="D109" s="157" t="s">
        <v>277</v>
      </c>
      <c r="E109" s="158" t="s">
        <v>872</v>
      </c>
      <c r="F109" s="159" t="s">
        <v>873</v>
      </c>
      <c r="G109" s="160" t="s">
        <v>450</v>
      </c>
      <c r="H109" s="161">
        <v>2.875</v>
      </c>
      <c r="I109" s="162"/>
      <c r="J109" s="163">
        <f>ROUND(I109*H109,2)</f>
        <v>0</v>
      </c>
      <c r="K109" s="159" t="s">
        <v>270</v>
      </c>
      <c r="L109" s="31"/>
      <c r="M109" s="164" t="s">
        <v>19</v>
      </c>
      <c r="N109" s="165" t="s">
        <v>44</v>
      </c>
      <c r="P109" s="142">
        <f>O109*H109</f>
        <v>0</v>
      </c>
      <c r="Q109" s="142">
        <v>0</v>
      </c>
      <c r="R109" s="142">
        <f>Q109*H109</f>
        <v>0</v>
      </c>
      <c r="S109" s="142">
        <v>0</v>
      </c>
      <c r="T109" s="143">
        <f>S109*H109</f>
        <v>0</v>
      </c>
      <c r="AR109" s="17" t="s">
        <v>252</v>
      </c>
      <c r="AT109" s="17" t="s">
        <v>277</v>
      </c>
      <c r="AU109" s="17" t="s">
        <v>257</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334</v>
      </c>
    </row>
    <row r="110" spans="2:65" s="1" customFormat="1" ht="58.5">
      <c r="B110" s="31"/>
      <c r="D110" s="171" t="s">
        <v>432</v>
      </c>
      <c r="F110" s="172" t="s">
        <v>638</v>
      </c>
      <c r="I110" s="90"/>
      <c r="L110" s="31"/>
      <c r="M110" s="173"/>
      <c r="T110" s="49"/>
      <c r="AT110" s="17" t="s">
        <v>432</v>
      </c>
      <c r="AU110" s="17" t="s">
        <v>257</v>
      </c>
    </row>
    <row r="111" spans="2:65" s="1" customFormat="1" ht="19.5">
      <c r="B111" s="31"/>
      <c r="D111" s="171" t="s">
        <v>454</v>
      </c>
      <c r="F111" s="172" t="s">
        <v>645</v>
      </c>
      <c r="I111" s="90"/>
      <c r="L111" s="31"/>
      <c r="M111" s="173"/>
      <c r="T111" s="49"/>
      <c r="AT111" s="17" t="s">
        <v>454</v>
      </c>
      <c r="AU111" s="17" t="s">
        <v>257</v>
      </c>
    </row>
    <row r="112" spans="2:65" s="1" customFormat="1" ht="78.75" customHeight="1">
      <c r="B112" s="31"/>
      <c r="C112" s="157" t="s">
        <v>299</v>
      </c>
      <c r="D112" s="157" t="s">
        <v>277</v>
      </c>
      <c r="E112" s="158" t="s">
        <v>872</v>
      </c>
      <c r="F112" s="159" t="s">
        <v>873</v>
      </c>
      <c r="G112" s="160" t="s">
        <v>450</v>
      </c>
      <c r="H112" s="161">
        <v>55.48</v>
      </c>
      <c r="I112" s="162"/>
      <c r="J112" s="163">
        <f>ROUND(I112*H112,2)</f>
        <v>0</v>
      </c>
      <c r="K112" s="159" t="s">
        <v>270</v>
      </c>
      <c r="L112" s="31"/>
      <c r="M112" s="164" t="s">
        <v>19</v>
      </c>
      <c r="N112" s="165" t="s">
        <v>44</v>
      </c>
      <c r="P112" s="142">
        <f>O112*H112</f>
        <v>0</v>
      </c>
      <c r="Q112" s="142">
        <v>0</v>
      </c>
      <c r="R112" s="142">
        <f>Q112*H112</f>
        <v>0</v>
      </c>
      <c r="S112" s="142">
        <v>0</v>
      </c>
      <c r="T112" s="143">
        <f>S112*H112</f>
        <v>0</v>
      </c>
      <c r="AR112" s="17" t="s">
        <v>252</v>
      </c>
      <c r="AT112" s="17" t="s">
        <v>277</v>
      </c>
      <c r="AU112" s="17" t="s">
        <v>257</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341</v>
      </c>
    </row>
    <row r="113" spans="2:65" s="1" customFormat="1" ht="58.5">
      <c r="B113" s="31"/>
      <c r="D113" s="171" t="s">
        <v>432</v>
      </c>
      <c r="F113" s="172" t="s">
        <v>638</v>
      </c>
      <c r="I113" s="90"/>
      <c r="L113" s="31"/>
      <c r="M113" s="173"/>
      <c r="T113" s="49"/>
      <c r="AT113" s="17" t="s">
        <v>432</v>
      </c>
      <c r="AU113" s="17" t="s">
        <v>257</v>
      </c>
    </row>
    <row r="114" spans="2:65" s="1" customFormat="1" ht="19.5">
      <c r="B114" s="31"/>
      <c r="D114" s="171" t="s">
        <v>454</v>
      </c>
      <c r="F114" s="172" t="s">
        <v>645</v>
      </c>
      <c r="I114" s="90"/>
      <c r="L114" s="31"/>
      <c r="M114" s="173"/>
      <c r="T114" s="49"/>
      <c r="AT114" s="17" t="s">
        <v>454</v>
      </c>
      <c r="AU114" s="17" t="s">
        <v>257</v>
      </c>
    </row>
    <row r="115" spans="2:65" s="1" customFormat="1" ht="78.75" customHeight="1">
      <c r="B115" s="31"/>
      <c r="C115" s="157" t="s">
        <v>303</v>
      </c>
      <c r="D115" s="157" t="s">
        <v>277</v>
      </c>
      <c r="E115" s="158" t="s">
        <v>874</v>
      </c>
      <c r="F115" s="159" t="s">
        <v>875</v>
      </c>
      <c r="G115" s="160" t="s">
        <v>450</v>
      </c>
      <c r="H115" s="161">
        <v>1.1879999999999999</v>
      </c>
      <c r="I115" s="162"/>
      <c r="J115" s="163">
        <f>ROUND(I115*H115,2)</f>
        <v>0</v>
      </c>
      <c r="K115" s="159" t="s">
        <v>270</v>
      </c>
      <c r="L115" s="31"/>
      <c r="M115" s="164" t="s">
        <v>19</v>
      </c>
      <c r="N115" s="165" t="s">
        <v>44</v>
      </c>
      <c r="P115" s="142">
        <f>O115*H115</f>
        <v>0</v>
      </c>
      <c r="Q115" s="142">
        <v>0</v>
      </c>
      <c r="R115" s="142">
        <f>Q115*H115</f>
        <v>0</v>
      </c>
      <c r="S115" s="142">
        <v>0</v>
      </c>
      <c r="T115" s="143">
        <f>S115*H115</f>
        <v>0</v>
      </c>
      <c r="AR115" s="17" t="s">
        <v>252</v>
      </c>
      <c r="AT115" s="17" t="s">
        <v>277</v>
      </c>
      <c r="AU115" s="17" t="s">
        <v>257</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349</v>
      </c>
    </row>
    <row r="116" spans="2:65" s="1" customFormat="1" ht="58.5">
      <c r="B116" s="31"/>
      <c r="D116" s="171" t="s">
        <v>432</v>
      </c>
      <c r="F116" s="172" t="s">
        <v>638</v>
      </c>
      <c r="I116" s="90"/>
      <c r="L116" s="31"/>
      <c r="M116" s="173"/>
      <c r="T116" s="49"/>
      <c r="AT116" s="17" t="s">
        <v>432</v>
      </c>
      <c r="AU116" s="17" t="s">
        <v>257</v>
      </c>
    </row>
    <row r="117" spans="2:65" s="1" customFormat="1" ht="19.5">
      <c r="B117" s="31"/>
      <c r="D117" s="171" t="s">
        <v>454</v>
      </c>
      <c r="F117" s="172" t="s">
        <v>645</v>
      </c>
      <c r="I117" s="90"/>
      <c r="L117" s="31"/>
      <c r="M117" s="173"/>
      <c r="T117" s="49"/>
      <c r="AT117" s="17" t="s">
        <v>454</v>
      </c>
      <c r="AU117" s="17" t="s">
        <v>257</v>
      </c>
    </row>
    <row r="118" spans="2:65" s="1" customFormat="1" ht="33.75" customHeight="1">
      <c r="B118" s="31"/>
      <c r="C118" s="157" t="s">
        <v>307</v>
      </c>
      <c r="D118" s="157" t="s">
        <v>277</v>
      </c>
      <c r="E118" s="158" t="s">
        <v>664</v>
      </c>
      <c r="F118" s="159" t="s">
        <v>665</v>
      </c>
      <c r="G118" s="160" t="s">
        <v>450</v>
      </c>
      <c r="H118" s="161">
        <v>55.48</v>
      </c>
      <c r="I118" s="162"/>
      <c r="J118" s="163">
        <f>ROUND(I118*H118,2)</f>
        <v>0</v>
      </c>
      <c r="K118" s="159" t="s">
        <v>270</v>
      </c>
      <c r="L118" s="31"/>
      <c r="M118" s="164" t="s">
        <v>19</v>
      </c>
      <c r="N118" s="165" t="s">
        <v>44</v>
      </c>
      <c r="P118" s="142">
        <f>O118*H118</f>
        <v>0</v>
      </c>
      <c r="Q118" s="142">
        <v>0</v>
      </c>
      <c r="R118" s="142">
        <f>Q118*H118</f>
        <v>0</v>
      </c>
      <c r="S118" s="142">
        <v>0</v>
      </c>
      <c r="T118" s="143">
        <f>S118*H118</f>
        <v>0</v>
      </c>
      <c r="AR118" s="17" t="s">
        <v>252</v>
      </c>
      <c r="AT118" s="17" t="s">
        <v>277</v>
      </c>
      <c r="AU118" s="17" t="s">
        <v>257</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357</v>
      </c>
    </row>
    <row r="119" spans="2:65" s="1" customFormat="1" ht="29.25">
      <c r="B119" s="31"/>
      <c r="D119" s="171" t="s">
        <v>432</v>
      </c>
      <c r="F119" s="172" t="s">
        <v>667</v>
      </c>
      <c r="I119" s="90"/>
      <c r="L119" s="31"/>
      <c r="M119" s="173"/>
      <c r="T119" s="49"/>
      <c r="AT119" s="17" t="s">
        <v>432</v>
      </c>
      <c r="AU119" s="17" t="s">
        <v>257</v>
      </c>
    </row>
    <row r="120" spans="2:65" s="1" customFormat="1" ht="33.75" customHeight="1">
      <c r="B120" s="31"/>
      <c r="C120" s="157" t="s">
        <v>311</v>
      </c>
      <c r="D120" s="157" t="s">
        <v>277</v>
      </c>
      <c r="E120" s="158" t="s">
        <v>674</v>
      </c>
      <c r="F120" s="159" t="s">
        <v>675</v>
      </c>
      <c r="G120" s="160" t="s">
        <v>450</v>
      </c>
      <c r="H120" s="161">
        <v>46.62</v>
      </c>
      <c r="I120" s="162"/>
      <c r="J120" s="163">
        <f>ROUND(I120*H120,2)</f>
        <v>0</v>
      </c>
      <c r="K120" s="159" t="s">
        <v>270</v>
      </c>
      <c r="L120" s="31"/>
      <c r="M120" s="164" t="s">
        <v>19</v>
      </c>
      <c r="N120" s="165" t="s">
        <v>44</v>
      </c>
      <c r="P120" s="142">
        <f>O120*H120</f>
        <v>0</v>
      </c>
      <c r="Q120" s="142">
        <v>0</v>
      </c>
      <c r="R120" s="142">
        <f>Q120*H120</f>
        <v>0</v>
      </c>
      <c r="S120" s="142">
        <v>0</v>
      </c>
      <c r="T120" s="143">
        <f>S120*H120</f>
        <v>0</v>
      </c>
      <c r="AR120" s="17" t="s">
        <v>252</v>
      </c>
      <c r="AT120" s="17" t="s">
        <v>277</v>
      </c>
      <c r="AU120" s="17" t="s">
        <v>257</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365</v>
      </c>
    </row>
    <row r="121" spans="2:65" s="1" customFormat="1" ht="29.25">
      <c r="B121" s="31"/>
      <c r="D121" s="171" t="s">
        <v>432</v>
      </c>
      <c r="F121" s="172" t="s">
        <v>677</v>
      </c>
      <c r="I121" s="90"/>
      <c r="L121" s="31"/>
      <c r="M121" s="173"/>
      <c r="T121" s="49"/>
      <c r="AT121" s="17" t="s">
        <v>432</v>
      </c>
      <c r="AU121" s="17" t="s">
        <v>257</v>
      </c>
    </row>
    <row r="122" spans="2:65" s="11" customFormat="1" ht="22.9" customHeight="1">
      <c r="B122" s="145"/>
      <c r="D122" s="146" t="s">
        <v>72</v>
      </c>
      <c r="E122" s="155" t="s">
        <v>685</v>
      </c>
      <c r="F122" s="155" t="s">
        <v>427</v>
      </c>
      <c r="I122" s="148"/>
      <c r="J122" s="156">
        <f>BK122</f>
        <v>0</v>
      </c>
      <c r="L122" s="145"/>
      <c r="M122" s="150"/>
      <c r="P122" s="151">
        <f>P123</f>
        <v>0</v>
      </c>
      <c r="R122" s="151">
        <f>R123</f>
        <v>24.512753999999997</v>
      </c>
      <c r="T122" s="152">
        <f>T123</f>
        <v>0</v>
      </c>
      <c r="AR122" s="146" t="s">
        <v>81</v>
      </c>
      <c r="AT122" s="153" t="s">
        <v>72</v>
      </c>
      <c r="AU122" s="153" t="s">
        <v>81</v>
      </c>
      <c r="AY122" s="146" t="s">
        <v>251</v>
      </c>
      <c r="BK122" s="154">
        <f>BK123</f>
        <v>0</v>
      </c>
    </row>
    <row r="123" spans="2:65" s="11" customFormat="1" ht="20.85" customHeight="1">
      <c r="B123" s="145"/>
      <c r="D123" s="146" t="s">
        <v>72</v>
      </c>
      <c r="E123" s="155" t="s">
        <v>849</v>
      </c>
      <c r="F123" s="155" t="s">
        <v>850</v>
      </c>
      <c r="I123" s="148"/>
      <c r="J123" s="156">
        <f>BK123</f>
        <v>0</v>
      </c>
      <c r="L123" s="145"/>
      <c r="M123" s="150"/>
      <c r="P123" s="151">
        <f>SUM(P124:P126)</f>
        <v>0</v>
      </c>
      <c r="R123" s="151">
        <f>SUM(R124:R126)</f>
        <v>24.512753999999997</v>
      </c>
      <c r="T123" s="152">
        <f>SUM(T124:T126)</f>
        <v>0</v>
      </c>
      <c r="AR123" s="146" t="s">
        <v>81</v>
      </c>
      <c r="AT123" s="153" t="s">
        <v>72</v>
      </c>
      <c r="AU123" s="153" t="s">
        <v>83</v>
      </c>
      <c r="AY123" s="146" t="s">
        <v>251</v>
      </c>
      <c r="BK123" s="154">
        <f>SUM(BK124:BK126)</f>
        <v>0</v>
      </c>
    </row>
    <row r="124" spans="2:65" s="1" customFormat="1" ht="16.5" customHeight="1">
      <c r="B124" s="31"/>
      <c r="C124" s="157" t="s">
        <v>8</v>
      </c>
      <c r="D124" s="157" t="s">
        <v>277</v>
      </c>
      <c r="E124" s="158" t="s">
        <v>876</v>
      </c>
      <c r="F124" s="159" t="s">
        <v>877</v>
      </c>
      <c r="G124" s="160" t="s">
        <v>431</v>
      </c>
      <c r="H124" s="161">
        <v>196.7</v>
      </c>
      <c r="I124" s="162"/>
      <c r="J124" s="163">
        <f>ROUND(I124*H124,2)</f>
        <v>0</v>
      </c>
      <c r="K124" s="159" t="s">
        <v>690</v>
      </c>
      <c r="L124" s="31"/>
      <c r="M124" s="164" t="s">
        <v>19</v>
      </c>
      <c r="N124" s="165" t="s">
        <v>44</v>
      </c>
      <c r="P124" s="142">
        <f>O124*H124</f>
        <v>0</v>
      </c>
      <c r="Q124" s="142">
        <v>0.108</v>
      </c>
      <c r="R124" s="142">
        <f>Q124*H124</f>
        <v>21.243599999999997</v>
      </c>
      <c r="S124" s="142">
        <v>0</v>
      </c>
      <c r="T124" s="143">
        <f>S124*H124</f>
        <v>0</v>
      </c>
      <c r="AR124" s="17" t="s">
        <v>252</v>
      </c>
      <c r="AT124" s="17" t="s">
        <v>277</v>
      </c>
      <c r="AU124" s="17" t="s">
        <v>257</v>
      </c>
      <c r="AY124" s="17" t="s">
        <v>251</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252</v>
      </c>
      <c r="BM124" s="17" t="s">
        <v>373</v>
      </c>
    </row>
    <row r="125" spans="2:65" s="1" customFormat="1" ht="16.5" customHeight="1">
      <c r="B125" s="31"/>
      <c r="C125" s="157" t="s">
        <v>318</v>
      </c>
      <c r="D125" s="157" t="s">
        <v>277</v>
      </c>
      <c r="E125" s="158" t="s">
        <v>878</v>
      </c>
      <c r="F125" s="159" t="s">
        <v>879</v>
      </c>
      <c r="G125" s="160" t="s">
        <v>431</v>
      </c>
      <c r="H125" s="161">
        <v>196.7</v>
      </c>
      <c r="I125" s="162"/>
      <c r="J125" s="163">
        <f>ROUND(I125*H125,2)</f>
        <v>0</v>
      </c>
      <c r="K125" s="159" t="s">
        <v>690</v>
      </c>
      <c r="L125" s="31"/>
      <c r="M125" s="164" t="s">
        <v>19</v>
      </c>
      <c r="N125" s="165" t="s">
        <v>44</v>
      </c>
      <c r="P125" s="142">
        <f>O125*H125</f>
        <v>0</v>
      </c>
      <c r="Q125" s="142">
        <v>1.6619999999999999E-2</v>
      </c>
      <c r="R125" s="142">
        <f>Q125*H125</f>
        <v>3.2691539999999999</v>
      </c>
      <c r="S125" s="142">
        <v>0</v>
      </c>
      <c r="T125" s="143">
        <f>S125*H125</f>
        <v>0</v>
      </c>
      <c r="AR125" s="17" t="s">
        <v>252</v>
      </c>
      <c r="AT125" s="17" t="s">
        <v>277</v>
      </c>
      <c r="AU125" s="17" t="s">
        <v>257</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381</v>
      </c>
    </row>
    <row r="126" spans="2:65" s="1" customFormat="1" ht="29.25">
      <c r="B126" s="31"/>
      <c r="D126" s="171" t="s">
        <v>432</v>
      </c>
      <c r="F126" s="172" t="s">
        <v>880</v>
      </c>
      <c r="I126" s="90"/>
      <c r="L126" s="31"/>
      <c r="M126" s="173"/>
      <c r="T126" s="49"/>
      <c r="AT126" s="17" t="s">
        <v>432</v>
      </c>
      <c r="AU126" s="17" t="s">
        <v>257</v>
      </c>
    </row>
    <row r="127" spans="2:65" s="11" customFormat="1" ht="22.9" customHeight="1">
      <c r="B127" s="145"/>
      <c r="D127" s="146" t="s">
        <v>72</v>
      </c>
      <c r="E127" s="155" t="s">
        <v>697</v>
      </c>
      <c r="F127" s="155" t="s">
        <v>698</v>
      </c>
      <c r="I127" s="148"/>
      <c r="J127" s="156">
        <f>BK127</f>
        <v>0</v>
      </c>
      <c r="L127" s="145"/>
      <c r="M127" s="150"/>
      <c r="P127" s="151">
        <f>P128</f>
        <v>0</v>
      </c>
      <c r="R127" s="151">
        <f>R128</f>
        <v>0</v>
      </c>
      <c r="T127" s="152">
        <f>T128</f>
        <v>0</v>
      </c>
      <c r="AR127" s="146" t="s">
        <v>81</v>
      </c>
      <c r="AT127" s="153" t="s">
        <v>72</v>
      </c>
      <c r="AU127" s="153" t="s">
        <v>81</v>
      </c>
      <c r="AY127" s="146" t="s">
        <v>251</v>
      </c>
      <c r="BK127" s="154">
        <f>BK128</f>
        <v>0</v>
      </c>
    </row>
    <row r="128" spans="2:65" s="11" customFormat="1" ht="20.85" customHeight="1">
      <c r="B128" s="145"/>
      <c r="D128" s="146" t="s">
        <v>72</v>
      </c>
      <c r="E128" s="155" t="s">
        <v>559</v>
      </c>
      <c r="F128" s="155" t="s">
        <v>287</v>
      </c>
      <c r="I128" s="148"/>
      <c r="J128" s="156">
        <f>BK128</f>
        <v>0</v>
      </c>
      <c r="L128" s="145"/>
      <c r="M128" s="150"/>
      <c r="P128" s="151">
        <f>P129</f>
        <v>0</v>
      </c>
      <c r="R128" s="151">
        <f>R129</f>
        <v>0</v>
      </c>
      <c r="T128" s="152">
        <f>T129</f>
        <v>0</v>
      </c>
      <c r="AR128" s="146" t="s">
        <v>81</v>
      </c>
      <c r="AT128" s="153" t="s">
        <v>72</v>
      </c>
      <c r="AU128" s="153" t="s">
        <v>83</v>
      </c>
      <c r="AY128" s="146" t="s">
        <v>251</v>
      </c>
      <c r="BK128" s="154">
        <f>BK129</f>
        <v>0</v>
      </c>
    </row>
    <row r="129" spans="2:65" s="1" customFormat="1" ht="16.5" customHeight="1">
      <c r="B129" s="31"/>
      <c r="C129" s="132" t="s">
        <v>322</v>
      </c>
      <c r="D129" s="132" t="s">
        <v>246</v>
      </c>
      <c r="E129" s="133" t="s">
        <v>693</v>
      </c>
      <c r="F129" s="134" t="s">
        <v>881</v>
      </c>
      <c r="G129" s="135" t="s">
        <v>265</v>
      </c>
      <c r="H129" s="136">
        <v>27</v>
      </c>
      <c r="I129" s="137"/>
      <c r="J129" s="138">
        <f>ROUND(I129*H129,2)</f>
        <v>0</v>
      </c>
      <c r="K129" s="134" t="s">
        <v>19</v>
      </c>
      <c r="L129" s="139"/>
      <c r="M129" s="198" t="s">
        <v>19</v>
      </c>
      <c r="N129" s="199" t="s">
        <v>44</v>
      </c>
      <c r="O129" s="168"/>
      <c r="P129" s="169">
        <f>O129*H129</f>
        <v>0</v>
      </c>
      <c r="Q129" s="169">
        <v>0</v>
      </c>
      <c r="R129" s="169">
        <f>Q129*H129</f>
        <v>0</v>
      </c>
      <c r="S129" s="169">
        <v>0</v>
      </c>
      <c r="T129" s="170">
        <f>S129*H129</f>
        <v>0</v>
      </c>
      <c r="AR129" s="17" t="s">
        <v>250</v>
      </c>
      <c r="AT129" s="17" t="s">
        <v>246</v>
      </c>
      <c r="AU129" s="17" t="s">
        <v>257</v>
      </c>
      <c r="AY129" s="17" t="s">
        <v>251</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252</v>
      </c>
      <c r="BM129" s="17" t="s">
        <v>390</v>
      </c>
    </row>
    <row r="130" spans="2:65" s="1" customFormat="1" ht="6.95" customHeight="1">
      <c r="B130" s="39"/>
      <c r="C130" s="40"/>
      <c r="D130" s="40"/>
      <c r="E130" s="40"/>
      <c r="F130" s="40"/>
      <c r="G130" s="40"/>
      <c r="H130" s="40"/>
      <c r="I130" s="107"/>
      <c r="J130" s="40"/>
      <c r="K130" s="40"/>
      <c r="L130" s="31"/>
    </row>
  </sheetData>
  <sheetProtection password="D0DA" sheet="1" objects="1" scenarios="1" selectLockedCells="1" autoFilter="0"/>
  <autoFilter ref="C86:K129"/>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19"/>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113</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882</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ROUND(J85,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ROUND((SUM(BE85:BE118)),  2)</f>
        <v>0</v>
      </c>
      <c r="I33" s="99">
        <v>0.21</v>
      </c>
      <c r="J33" s="98">
        <f>ROUND(((SUM(BE85:BE118))*I33),  2)</f>
        <v>0</v>
      </c>
      <c r="L33" s="31"/>
    </row>
    <row r="34" spans="2:12" s="1" customFormat="1" ht="14.45" customHeight="1">
      <c r="B34" s="31"/>
      <c r="E34" s="26" t="s">
        <v>45</v>
      </c>
      <c r="F34" s="98">
        <f>ROUND((SUM(BF85:BF118)),  2)</f>
        <v>0</v>
      </c>
      <c r="I34" s="99">
        <v>0.15</v>
      </c>
      <c r="J34" s="98">
        <f>ROUND(((SUM(BF85:BF118))*I34),  2)</f>
        <v>0</v>
      </c>
      <c r="L34" s="31"/>
    </row>
    <row r="35" spans="2:12" s="1" customFormat="1" ht="14.45" hidden="1" customHeight="1">
      <c r="B35" s="31"/>
      <c r="E35" s="26" t="s">
        <v>46</v>
      </c>
      <c r="F35" s="98">
        <f>ROUND((SUM(BG85:BG118)),  2)</f>
        <v>0</v>
      </c>
      <c r="I35" s="99">
        <v>0.21</v>
      </c>
      <c r="J35" s="98">
        <f>0</f>
        <v>0</v>
      </c>
      <c r="L35" s="31"/>
    </row>
    <row r="36" spans="2:12" s="1" customFormat="1" ht="14.45" hidden="1" customHeight="1">
      <c r="B36" s="31"/>
      <c r="E36" s="26" t="s">
        <v>47</v>
      </c>
      <c r="F36" s="98">
        <f>ROUND((SUM(BH85:BH118)),  2)</f>
        <v>0</v>
      </c>
      <c r="I36" s="99">
        <v>0.15</v>
      </c>
      <c r="J36" s="98">
        <f>0</f>
        <v>0</v>
      </c>
      <c r="L36" s="31"/>
    </row>
    <row r="37" spans="2:12" s="1" customFormat="1" ht="14.45" hidden="1" customHeight="1">
      <c r="B37" s="31"/>
      <c r="E37" s="26" t="s">
        <v>48</v>
      </c>
      <c r="F37" s="98">
        <f>ROUND((SUM(BI85:BI118)),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01-11-02 - Zastávka Jesenný, nástupiště</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J85</f>
        <v>0</v>
      </c>
      <c r="L59" s="31"/>
      <c r="AU59" s="17" t="s">
        <v>229</v>
      </c>
    </row>
    <row r="60" spans="2:47" s="8" customFormat="1" ht="24.95" customHeight="1">
      <c r="B60" s="113"/>
      <c r="D60" s="114" t="s">
        <v>416</v>
      </c>
      <c r="E60" s="115"/>
      <c r="F60" s="115"/>
      <c r="G60" s="115"/>
      <c r="H60" s="115"/>
      <c r="I60" s="116"/>
      <c r="J60" s="117">
        <f>J86</f>
        <v>0</v>
      </c>
      <c r="L60" s="113"/>
    </row>
    <row r="61" spans="2:47" s="9" customFormat="1" ht="19.899999999999999" customHeight="1">
      <c r="B61" s="118"/>
      <c r="D61" s="119" t="s">
        <v>417</v>
      </c>
      <c r="E61" s="120"/>
      <c r="F61" s="120"/>
      <c r="G61" s="120"/>
      <c r="H61" s="120"/>
      <c r="I61" s="121"/>
      <c r="J61" s="122">
        <f>J87</f>
        <v>0</v>
      </c>
      <c r="L61" s="118"/>
    </row>
    <row r="62" spans="2:47" s="9" customFormat="1" ht="14.85" customHeight="1">
      <c r="B62" s="118"/>
      <c r="D62" s="119" t="s">
        <v>418</v>
      </c>
      <c r="E62" s="120"/>
      <c r="F62" s="120"/>
      <c r="G62" s="120"/>
      <c r="H62" s="120"/>
      <c r="I62" s="121"/>
      <c r="J62" s="122">
        <f>J88</f>
        <v>0</v>
      </c>
      <c r="L62" s="118"/>
    </row>
    <row r="63" spans="2:47" s="9" customFormat="1" ht="14.85" customHeight="1">
      <c r="B63" s="118"/>
      <c r="D63" s="119" t="s">
        <v>419</v>
      </c>
      <c r="E63" s="120"/>
      <c r="F63" s="120"/>
      <c r="G63" s="120"/>
      <c r="H63" s="120"/>
      <c r="I63" s="121"/>
      <c r="J63" s="122">
        <f>J97</f>
        <v>0</v>
      </c>
      <c r="L63" s="118"/>
    </row>
    <row r="64" spans="2:47" s="9" customFormat="1" ht="19.899999999999999" customHeight="1">
      <c r="B64" s="118"/>
      <c r="D64" s="119" t="s">
        <v>420</v>
      </c>
      <c r="E64" s="120"/>
      <c r="F64" s="120"/>
      <c r="G64" s="120"/>
      <c r="H64" s="120"/>
      <c r="I64" s="121"/>
      <c r="J64" s="122">
        <f>J114</f>
        <v>0</v>
      </c>
      <c r="L64" s="118"/>
    </row>
    <row r="65" spans="2:12" s="9" customFormat="1" ht="14.85" customHeight="1">
      <c r="B65" s="118"/>
      <c r="D65" s="119" t="s">
        <v>783</v>
      </c>
      <c r="E65" s="120"/>
      <c r="F65" s="120"/>
      <c r="G65" s="120"/>
      <c r="H65" s="120"/>
      <c r="I65" s="121"/>
      <c r="J65" s="122">
        <f>J115</f>
        <v>0</v>
      </c>
      <c r="L65" s="118"/>
    </row>
    <row r="66" spans="2:12" s="1" customFormat="1" ht="21.75" customHeight="1">
      <c r="B66" s="31"/>
      <c r="I66" s="90"/>
      <c r="L66" s="31"/>
    </row>
    <row r="67" spans="2:12" s="1" customFormat="1" ht="6.95" customHeight="1">
      <c r="B67" s="39"/>
      <c r="C67" s="40"/>
      <c r="D67" s="40"/>
      <c r="E67" s="40"/>
      <c r="F67" s="40"/>
      <c r="G67" s="40"/>
      <c r="H67" s="40"/>
      <c r="I67" s="107"/>
      <c r="J67" s="40"/>
      <c r="K67" s="40"/>
      <c r="L67" s="31"/>
    </row>
    <row r="71" spans="2:12" s="1" customFormat="1" ht="6.95" customHeight="1">
      <c r="B71" s="41"/>
      <c r="C71" s="42"/>
      <c r="D71" s="42"/>
      <c r="E71" s="42"/>
      <c r="F71" s="42"/>
      <c r="G71" s="42"/>
      <c r="H71" s="42"/>
      <c r="I71" s="108"/>
      <c r="J71" s="42"/>
      <c r="K71" s="42"/>
      <c r="L71" s="31"/>
    </row>
    <row r="72" spans="2:12" s="1" customFormat="1" ht="24.95" customHeight="1">
      <c r="B72" s="31"/>
      <c r="C72" s="21" t="s">
        <v>233</v>
      </c>
      <c r="I72" s="90"/>
      <c r="L72" s="31"/>
    </row>
    <row r="73" spans="2:12" s="1" customFormat="1" ht="6.95" customHeight="1">
      <c r="B73" s="31"/>
      <c r="I73" s="90"/>
      <c r="L73" s="31"/>
    </row>
    <row r="74" spans="2:12" s="1" customFormat="1" ht="12" customHeight="1">
      <c r="B74" s="31"/>
      <c r="C74" s="26" t="s">
        <v>16</v>
      </c>
      <c r="I74" s="90"/>
      <c r="L74" s="31"/>
    </row>
    <row r="75" spans="2:12" s="1" customFormat="1" ht="16.5" customHeight="1">
      <c r="B75" s="31"/>
      <c r="E75" s="324" t="str">
        <f>E7</f>
        <v>Oprava traťového úseku Železný Brod - Tanvald</v>
      </c>
      <c r="F75" s="301"/>
      <c r="G75" s="301"/>
      <c r="H75" s="301"/>
      <c r="I75" s="90"/>
      <c r="L75" s="31"/>
    </row>
    <row r="76" spans="2:12" s="1" customFormat="1" ht="12" customHeight="1">
      <c r="B76" s="31"/>
      <c r="C76" s="26" t="s">
        <v>223</v>
      </c>
      <c r="I76" s="90"/>
      <c r="L76" s="31"/>
    </row>
    <row r="77" spans="2:12" s="1" customFormat="1" ht="16.5" customHeight="1">
      <c r="B77" s="31"/>
      <c r="E77" s="304" t="str">
        <f>E9</f>
        <v>SO 01-11-02 - Zastávka Jesenný, nástupiště</v>
      </c>
      <c r="F77" s="303"/>
      <c r="G77" s="303"/>
      <c r="H77" s="303"/>
      <c r="I77" s="90"/>
      <c r="L77" s="31"/>
    </row>
    <row r="78" spans="2:12" s="1" customFormat="1" ht="6.95" customHeight="1">
      <c r="B78" s="31"/>
      <c r="I78" s="90"/>
      <c r="L78" s="31"/>
    </row>
    <row r="79" spans="2:12" s="1" customFormat="1" ht="12" customHeight="1">
      <c r="B79" s="31"/>
      <c r="C79" s="26" t="s">
        <v>21</v>
      </c>
      <c r="F79" s="17" t="str">
        <f>F12</f>
        <v xml:space="preserve"> </v>
      </c>
      <c r="I79" s="91" t="s">
        <v>23</v>
      </c>
      <c r="J79" s="46" t="str">
        <f>IF(J12="","",J12)</f>
        <v>11. 2. 2019</v>
      </c>
      <c r="L79" s="31"/>
    </row>
    <row r="80" spans="2:12" s="1" customFormat="1" ht="6.95" customHeight="1">
      <c r="B80" s="31"/>
      <c r="I80" s="90"/>
      <c r="L80" s="31"/>
    </row>
    <row r="81" spans="2:65" s="1" customFormat="1" ht="13.7" customHeight="1">
      <c r="B81" s="31"/>
      <c r="C81" s="26" t="s">
        <v>25</v>
      </c>
      <c r="F81" s="17" t="str">
        <f>E15</f>
        <v>Správa Železniční dopravní cesty, státní organizace</v>
      </c>
      <c r="I81" s="91" t="s">
        <v>32</v>
      </c>
      <c r="J81" s="29" t="str">
        <f>E21</f>
        <v>Prodin a.s.</v>
      </c>
      <c r="L81" s="31"/>
    </row>
    <row r="82" spans="2:65" s="1" customFormat="1" ht="13.7" customHeight="1">
      <c r="B82" s="31"/>
      <c r="C82" s="26" t="s">
        <v>30</v>
      </c>
      <c r="F82" s="17">
        <f>IF(E18="","",E18)</f>
        <v>0</v>
      </c>
      <c r="I82" s="91" t="s">
        <v>37</v>
      </c>
      <c r="J82" s="29" t="str">
        <f>E24</f>
        <v>Prodin a.s.</v>
      </c>
      <c r="L82" s="31"/>
    </row>
    <row r="83" spans="2:65" s="1" customFormat="1" ht="10.35" customHeight="1">
      <c r="B83" s="31"/>
      <c r="I83" s="90"/>
      <c r="L83" s="31"/>
    </row>
    <row r="84" spans="2:65" s="10" customFormat="1" ht="29.25" customHeight="1">
      <c r="B84" s="123"/>
      <c r="C84" s="124" t="s">
        <v>234</v>
      </c>
      <c r="D84" s="125" t="s">
        <v>58</v>
      </c>
      <c r="E84" s="125" t="s">
        <v>54</v>
      </c>
      <c r="F84" s="125" t="s">
        <v>55</v>
      </c>
      <c r="G84" s="125" t="s">
        <v>235</v>
      </c>
      <c r="H84" s="125" t="s">
        <v>236</v>
      </c>
      <c r="I84" s="126" t="s">
        <v>237</v>
      </c>
      <c r="J84" s="125" t="s">
        <v>228</v>
      </c>
      <c r="K84" s="127" t="s">
        <v>238</v>
      </c>
      <c r="L84" s="123"/>
      <c r="M84" s="52" t="s">
        <v>19</v>
      </c>
      <c r="N84" s="53" t="s">
        <v>43</v>
      </c>
      <c r="O84" s="53" t="s">
        <v>239</v>
      </c>
      <c r="P84" s="53" t="s">
        <v>240</v>
      </c>
      <c r="Q84" s="53" t="s">
        <v>241</v>
      </c>
      <c r="R84" s="53" t="s">
        <v>242</v>
      </c>
      <c r="S84" s="53" t="s">
        <v>243</v>
      </c>
      <c r="T84" s="54" t="s">
        <v>244</v>
      </c>
    </row>
    <row r="85" spans="2:65" s="1" customFormat="1" ht="22.9" customHeight="1">
      <c r="B85" s="31"/>
      <c r="C85" s="57" t="s">
        <v>245</v>
      </c>
      <c r="I85" s="90"/>
      <c r="J85" s="128">
        <f>BK85</f>
        <v>0</v>
      </c>
      <c r="L85" s="31"/>
      <c r="M85" s="55"/>
      <c r="N85" s="47"/>
      <c r="O85" s="47"/>
      <c r="P85" s="129">
        <f>P86</f>
        <v>0</v>
      </c>
      <c r="Q85" s="47"/>
      <c r="R85" s="129">
        <f>R86</f>
        <v>52.158999999999999</v>
      </c>
      <c r="S85" s="47"/>
      <c r="T85" s="130">
        <f>T86</f>
        <v>0</v>
      </c>
      <c r="AT85" s="17" t="s">
        <v>72</v>
      </c>
      <c r="AU85" s="17" t="s">
        <v>229</v>
      </c>
      <c r="BK85" s="131">
        <f>BK86</f>
        <v>0</v>
      </c>
    </row>
    <row r="86" spans="2:65" s="11" customFormat="1" ht="25.9" customHeight="1">
      <c r="B86" s="145"/>
      <c r="D86" s="146" t="s">
        <v>72</v>
      </c>
      <c r="E86" s="147" t="s">
        <v>424</v>
      </c>
      <c r="F86" s="147" t="s">
        <v>425</v>
      </c>
      <c r="I86" s="148"/>
      <c r="J86" s="149">
        <f>BK86</f>
        <v>0</v>
      </c>
      <c r="L86" s="145"/>
      <c r="M86" s="150"/>
      <c r="P86" s="151">
        <f>P87+P114</f>
        <v>0</v>
      </c>
      <c r="R86" s="151">
        <f>R87+R114</f>
        <v>52.158999999999999</v>
      </c>
      <c r="T86" s="152">
        <f>T87+T114</f>
        <v>0</v>
      </c>
      <c r="AR86" s="146" t="s">
        <v>81</v>
      </c>
      <c r="AT86" s="153" t="s">
        <v>72</v>
      </c>
      <c r="AU86" s="153" t="s">
        <v>73</v>
      </c>
      <c r="AY86" s="146" t="s">
        <v>251</v>
      </c>
      <c r="BK86" s="154">
        <f>BK87+BK114</f>
        <v>0</v>
      </c>
    </row>
    <row r="87" spans="2:65" s="11" customFormat="1" ht="22.9" customHeight="1">
      <c r="B87" s="145"/>
      <c r="D87" s="146" t="s">
        <v>72</v>
      </c>
      <c r="E87" s="155" t="s">
        <v>426</v>
      </c>
      <c r="F87" s="155" t="s">
        <v>427</v>
      </c>
      <c r="I87" s="148"/>
      <c r="J87" s="156">
        <f>BK87</f>
        <v>0</v>
      </c>
      <c r="L87" s="145"/>
      <c r="M87" s="150"/>
      <c r="P87" s="151">
        <f>P88+P97</f>
        <v>0</v>
      </c>
      <c r="R87" s="151">
        <f>R88+R97</f>
        <v>12.816466</v>
      </c>
      <c r="T87" s="152">
        <f>T88+T97</f>
        <v>0</v>
      </c>
      <c r="AR87" s="146" t="s">
        <v>81</v>
      </c>
      <c r="AT87" s="153" t="s">
        <v>72</v>
      </c>
      <c r="AU87" s="153" t="s">
        <v>81</v>
      </c>
      <c r="AY87" s="146" t="s">
        <v>251</v>
      </c>
      <c r="BK87" s="154">
        <f>BK88+BK97</f>
        <v>0</v>
      </c>
    </row>
    <row r="88" spans="2:65" s="11" customFormat="1" ht="20.85" customHeight="1">
      <c r="B88" s="145"/>
      <c r="D88" s="146" t="s">
        <v>72</v>
      </c>
      <c r="E88" s="155" t="s">
        <v>267</v>
      </c>
      <c r="F88" s="155" t="s">
        <v>428</v>
      </c>
      <c r="I88" s="148"/>
      <c r="J88" s="156">
        <f>BK88</f>
        <v>0</v>
      </c>
      <c r="L88" s="145"/>
      <c r="M88" s="150"/>
      <c r="P88" s="151">
        <f>SUM(P89:P96)</f>
        <v>0</v>
      </c>
      <c r="R88" s="151">
        <f>SUM(R89:R96)</f>
        <v>12.816466</v>
      </c>
      <c r="T88" s="152">
        <f>SUM(T89:T96)</f>
        <v>0</v>
      </c>
      <c r="AR88" s="146" t="s">
        <v>81</v>
      </c>
      <c r="AT88" s="153" t="s">
        <v>72</v>
      </c>
      <c r="AU88" s="153" t="s">
        <v>83</v>
      </c>
      <c r="AY88" s="146" t="s">
        <v>251</v>
      </c>
      <c r="BK88" s="154">
        <f>SUM(BK89:BK96)</f>
        <v>0</v>
      </c>
    </row>
    <row r="89" spans="2:65" s="1" customFormat="1" ht="22.5" customHeight="1">
      <c r="B89" s="31"/>
      <c r="C89" s="157" t="s">
        <v>81</v>
      </c>
      <c r="D89" s="157" t="s">
        <v>277</v>
      </c>
      <c r="E89" s="158" t="s">
        <v>858</v>
      </c>
      <c r="F89" s="159" t="s">
        <v>859</v>
      </c>
      <c r="G89" s="160" t="s">
        <v>249</v>
      </c>
      <c r="H89" s="161">
        <v>122</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83</v>
      </c>
    </row>
    <row r="90" spans="2:65" s="1" customFormat="1" ht="29.25">
      <c r="B90" s="31"/>
      <c r="D90" s="171" t="s">
        <v>432</v>
      </c>
      <c r="F90" s="172" t="s">
        <v>860</v>
      </c>
      <c r="I90" s="90"/>
      <c r="L90" s="31"/>
      <c r="M90" s="173"/>
      <c r="T90" s="49"/>
      <c r="AT90" s="17" t="s">
        <v>432</v>
      </c>
      <c r="AU90" s="17" t="s">
        <v>257</v>
      </c>
    </row>
    <row r="91" spans="2:65" s="1" customFormat="1" ht="22.5" customHeight="1">
      <c r="B91" s="31"/>
      <c r="C91" s="157" t="s">
        <v>83</v>
      </c>
      <c r="D91" s="157" t="s">
        <v>277</v>
      </c>
      <c r="E91" s="158" t="s">
        <v>861</v>
      </c>
      <c r="F91" s="159" t="s">
        <v>862</v>
      </c>
      <c r="G91" s="160" t="s">
        <v>436</v>
      </c>
      <c r="H91" s="161">
        <v>41.6</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252</v>
      </c>
    </row>
    <row r="92" spans="2:65" s="1" customFormat="1" ht="19.5">
      <c r="B92" s="31"/>
      <c r="D92" s="171" t="s">
        <v>432</v>
      </c>
      <c r="F92" s="172" t="s">
        <v>593</v>
      </c>
      <c r="I92" s="90"/>
      <c r="L92" s="31"/>
      <c r="M92" s="173"/>
      <c r="T92" s="49"/>
      <c r="AT92" s="17" t="s">
        <v>432</v>
      </c>
      <c r="AU92" s="17" t="s">
        <v>257</v>
      </c>
    </row>
    <row r="93" spans="2:65" s="1" customFormat="1" ht="22.5" customHeight="1">
      <c r="B93" s="31"/>
      <c r="C93" s="157" t="s">
        <v>257</v>
      </c>
      <c r="D93" s="157" t="s">
        <v>277</v>
      </c>
      <c r="E93" s="158" t="s">
        <v>863</v>
      </c>
      <c r="F93" s="159" t="s">
        <v>864</v>
      </c>
      <c r="G93" s="160" t="s">
        <v>249</v>
      </c>
      <c r="H93" s="161">
        <v>122</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276</v>
      </c>
    </row>
    <row r="94" spans="2:65" s="1" customFormat="1" ht="29.25">
      <c r="B94" s="31"/>
      <c r="D94" s="171" t="s">
        <v>432</v>
      </c>
      <c r="F94" s="172" t="s">
        <v>865</v>
      </c>
      <c r="I94" s="90"/>
      <c r="L94" s="31"/>
      <c r="M94" s="173"/>
      <c r="T94" s="49"/>
      <c r="AT94" s="17" t="s">
        <v>432</v>
      </c>
      <c r="AU94" s="17" t="s">
        <v>257</v>
      </c>
    </row>
    <row r="95" spans="2:65" s="1" customFormat="1" ht="16.5" customHeight="1">
      <c r="B95" s="31"/>
      <c r="C95" s="132" t="s">
        <v>252</v>
      </c>
      <c r="D95" s="132" t="s">
        <v>246</v>
      </c>
      <c r="E95" s="133" t="s">
        <v>868</v>
      </c>
      <c r="F95" s="134" t="s">
        <v>869</v>
      </c>
      <c r="G95" s="135" t="s">
        <v>436</v>
      </c>
      <c r="H95" s="136">
        <v>0.54900000000000004</v>
      </c>
      <c r="I95" s="137"/>
      <c r="J95" s="138">
        <f>ROUND(I95*H95,2)</f>
        <v>0</v>
      </c>
      <c r="K95" s="134" t="s">
        <v>270</v>
      </c>
      <c r="L95" s="139"/>
      <c r="M95" s="140" t="s">
        <v>19</v>
      </c>
      <c r="N95" s="141" t="s">
        <v>44</v>
      </c>
      <c r="P95" s="142">
        <f>O95*H95</f>
        <v>0</v>
      </c>
      <c r="Q95" s="142">
        <v>2.234</v>
      </c>
      <c r="R95" s="142">
        <f>Q95*H95</f>
        <v>1.2264660000000001</v>
      </c>
      <c r="S95" s="142">
        <v>0</v>
      </c>
      <c r="T95" s="143">
        <f>S95*H95</f>
        <v>0</v>
      </c>
      <c r="AR95" s="17" t="s">
        <v>250</v>
      </c>
      <c r="AT95" s="17" t="s">
        <v>246</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250</v>
      </c>
    </row>
    <row r="96" spans="2:65" s="1" customFormat="1" ht="16.5" customHeight="1">
      <c r="B96" s="31"/>
      <c r="C96" s="132" t="s">
        <v>267</v>
      </c>
      <c r="D96" s="132" t="s">
        <v>246</v>
      </c>
      <c r="E96" s="133" t="s">
        <v>866</v>
      </c>
      <c r="F96" s="134" t="s">
        <v>867</v>
      </c>
      <c r="G96" s="135" t="s">
        <v>450</v>
      </c>
      <c r="H96" s="136">
        <v>11.59</v>
      </c>
      <c r="I96" s="137"/>
      <c r="J96" s="138">
        <f>ROUND(I96*H96,2)</f>
        <v>0</v>
      </c>
      <c r="K96" s="134" t="s">
        <v>270</v>
      </c>
      <c r="L96" s="139"/>
      <c r="M96" s="140" t="s">
        <v>19</v>
      </c>
      <c r="N96" s="141" t="s">
        <v>44</v>
      </c>
      <c r="P96" s="142">
        <f>O96*H96</f>
        <v>0</v>
      </c>
      <c r="Q96" s="142">
        <v>1</v>
      </c>
      <c r="R96" s="142">
        <f>Q96*H96</f>
        <v>11.59</v>
      </c>
      <c r="S96" s="142">
        <v>0</v>
      </c>
      <c r="T96" s="143">
        <f>S96*H96</f>
        <v>0</v>
      </c>
      <c r="AR96" s="17" t="s">
        <v>250</v>
      </c>
      <c r="AT96" s="17" t="s">
        <v>246</v>
      </c>
      <c r="AU96" s="17" t="s">
        <v>257</v>
      </c>
      <c r="AY96" s="17" t="s">
        <v>251</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252</v>
      </c>
      <c r="BM96" s="17" t="s">
        <v>295</v>
      </c>
    </row>
    <row r="97" spans="2:65" s="11" customFormat="1" ht="20.85" customHeight="1">
      <c r="B97" s="145"/>
      <c r="D97" s="146" t="s">
        <v>72</v>
      </c>
      <c r="E97" s="155" t="s">
        <v>291</v>
      </c>
      <c r="F97" s="155" t="s">
        <v>287</v>
      </c>
      <c r="I97" s="148"/>
      <c r="J97" s="156">
        <f>BK97</f>
        <v>0</v>
      </c>
      <c r="L97" s="145"/>
      <c r="M97" s="150"/>
      <c r="P97" s="151">
        <f>SUM(P98:P113)</f>
        <v>0</v>
      </c>
      <c r="R97" s="151">
        <f>SUM(R98:R113)</f>
        <v>0</v>
      </c>
      <c r="T97" s="152">
        <f>SUM(T98:T113)</f>
        <v>0</v>
      </c>
      <c r="AR97" s="146" t="s">
        <v>81</v>
      </c>
      <c r="AT97" s="153" t="s">
        <v>72</v>
      </c>
      <c r="AU97" s="153" t="s">
        <v>83</v>
      </c>
      <c r="AY97" s="146" t="s">
        <v>251</v>
      </c>
      <c r="BK97" s="154">
        <f>SUM(BK98:BK113)</f>
        <v>0</v>
      </c>
    </row>
    <row r="98" spans="2:65" s="1" customFormat="1" ht="78.75" customHeight="1">
      <c r="B98" s="31"/>
      <c r="C98" s="157" t="s">
        <v>276</v>
      </c>
      <c r="D98" s="157" t="s">
        <v>277</v>
      </c>
      <c r="E98" s="158" t="s">
        <v>647</v>
      </c>
      <c r="F98" s="159" t="s">
        <v>648</v>
      </c>
      <c r="G98" s="160" t="s">
        <v>450</v>
      </c>
      <c r="H98" s="161">
        <v>74.88</v>
      </c>
      <c r="I98" s="162"/>
      <c r="J98" s="163">
        <f>ROUND(I98*H98,2)</f>
        <v>0</v>
      </c>
      <c r="K98" s="159" t="s">
        <v>270</v>
      </c>
      <c r="L98" s="31"/>
      <c r="M98" s="164" t="s">
        <v>19</v>
      </c>
      <c r="N98" s="165" t="s">
        <v>44</v>
      </c>
      <c r="P98" s="142">
        <f>O98*H98</f>
        <v>0</v>
      </c>
      <c r="Q98" s="142">
        <v>0</v>
      </c>
      <c r="R98" s="142">
        <f>Q98*H98</f>
        <v>0</v>
      </c>
      <c r="S98" s="142">
        <v>0</v>
      </c>
      <c r="T98" s="143">
        <f>S98*H98</f>
        <v>0</v>
      </c>
      <c r="AR98" s="17" t="s">
        <v>252</v>
      </c>
      <c r="AT98" s="17" t="s">
        <v>277</v>
      </c>
      <c r="AU98" s="17" t="s">
        <v>257</v>
      </c>
      <c r="AY98" s="17" t="s">
        <v>251</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252</v>
      </c>
      <c r="BM98" s="17" t="s">
        <v>303</v>
      </c>
    </row>
    <row r="99" spans="2:65" s="1" customFormat="1" ht="58.5">
      <c r="B99" s="31"/>
      <c r="D99" s="171" t="s">
        <v>432</v>
      </c>
      <c r="F99" s="172" t="s">
        <v>638</v>
      </c>
      <c r="I99" s="90"/>
      <c r="L99" s="31"/>
      <c r="M99" s="173"/>
      <c r="T99" s="49"/>
      <c r="AT99" s="17" t="s">
        <v>432</v>
      </c>
      <c r="AU99" s="17" t="s">
        <v>257</v>
      </c>
    </row>
    <row r="100" spans="2:65" s="1" customFormat="1" ht="19.5">
      <c r="B100" s="31"/>
      <c r="D100" s="171" t="s">
        <v>454</v>
      </c>
      <c r="F100" s="172" t="s">
        <v>645</v>
      </c>
      <c r="I100" s="90"/>
      <c r="L100" s="31"/>
      <c r="M100" s="173"/>
      <c r="T100" s="49"/>
      <c r="AT100" s="17" t="s">
        <v>454</v>
      </c>
      <c r="AU100" s="17" t="s">
        <v>257</v>
      </c>
    </row>
    <row r="101" spans="2:65" s="1" customFormat="1" ht="78.75" customHeight="1">
      <c r="B101" s="31"/>
      <c r="C101" s="157" t="s">
        <v>282</v>
      </c>
      <c r="D101" s="157" t="s">
        <v>277</v>
      </c>
      <c r="E101" s="158" t="s">
        <v>647</v>
      </c>
      <c r="F101" s="159" t="s">
        <v>648</v>
      </c>
      <c r="G101" s="160" t="s">
        <v>450</v>
      </c>
      <c r="H101" s="161">
        <v>51.052999999999997</v>
      </c>
      <c r="I101" s="162"/>
      <c r="J101" s="163">
        <f>ROUND(I101*H101,2)</f>
        <v>0</v>
      </c>
      <c r="K101" s="159" t="s">
        <v>270</v>
      </c>
      <c r="L101" s="31"/>
      <c r="M101" s="164" t="s">
        <v>19</v>
      </c>
      <c r="N101" s="165" t="s">
        <v>44</v>
      </c>
      <c r="P101" s="142">
        <f>O101*H101</f>
        <v>0</v>
      </c>
      <c r="Q101" s="142">
        <v>0</v>
      </c>
      <c r="R101" s="142">
        <f>Q101*H101</f>
        <v>0</v>
      </c>
      <c r="S101" s="142">
        <v>0</v>
      </c>
      <c r="T101" s="143">
        <f>S101*H101</f>
        <v>0</v>
      </c>
      <c r="AR101" s="17" t="s">
        <v>252</v>
      </c>
      <c r="AT101" s="17" t="s">
        <v>277</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311</v>
      </c>
    </row>
    <row r="102" spans="2:65" s="1" customFormat="1" ht="58.5">
      <c r="B102" s="31"/>
      <c r="D102" s="171" t="s">
        <v>432</v>
      </c>
      <c r="F102" s="172" t="s">
        <v>638</v>
      </c>
      <c r="I102" s="90"/>
      <c r="L102" s="31"/>
      <c r="M102" s="173"/>
      <c r="T102" s="49"/>
      <c r="AT102" s="17" t="s">
        <v>432</v>
      </c>
      <c r="AU102" s="17" t="s">
        <v>257</v>
      </c>
    </row>
    <row r="103" spans="2:65" s="1" customFormat="1" ht="19.5">
      <c r="B103" s="31"/>
      <c r="D103" s="171" t="s">
        <v>454</v>
      </c>
      <c r="F103" s="172" t="s">
        <v>645</v>
      </c>
      <c r="I103" s="90"/>
      <c r="L103" s="31"/>
      <c r="M103" s="173"/>
      <c r="T103" s="49"/>
      <c r="AT103" s="17" t="s">
        <v>454</v>
      </c>
      <c r="AU103" s="17" t="s">
        <v>257</v>
      </c>
    </row>
    <row r="104" spans="2:65" s="1" customFormat="1" ht="78.75" customHeight="1">
      <c r="B104" s="31"/>
      <c r="C104" s="157" t="s">
        <v>250</v>
      </c>
      <c r="D104" s="157" t="s">
        <v>277</v>
      </c>
      <c r="E104" s="158" t="s">
        <v>872</v>
      </c>
      <c r="F104" s="159" t="s">
        <v>873</v>
      </c>
      <c r="G104" s="160" t="s">
        <v>450</v>
      </c>
      <c r="H104" s="161">
        <v>1.208</v>
      </c>
      <c r="I104" s="162"/>
      <c r="J104" s="163">
        <f>ROUND(I104*H104,2)</f>
        <v>0</v>
      </c>
      <c r="K104" s="159" t="s">
        <v>270</v>
      </c>
      <c r="L104" s="31"/>
      <c r="M104" s="164" t="s">
        <v>19</v>
      </c>
      <c r="N104" s="165" t="s">
        <v>44</v>
      </c>
      <c r="P104" s="142">
        <f>O104*H104</f>
        <v>0</v>
      </c>
      <c r="Q104" s="142">
        <v>0</v>
      </c>
      <c r="R104" s="142">
        <f>Q104*H104</f>
        <v>0</v>
      </c>
      <c r="S104" s="142">
        <v>0</v>
      </c>
      <c r="T104" s="143">
        <f>S104*H104</f>
        <v>0</v>
      </c>
      <c r="AR104" s="17" t="s">
        <v>252</v>
      </c>
      <c r="AT104" s="17" t="s">
        <v>277</v>
      </c>
      <c r="AU104" s="17" t="s">
        <v>257</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318</v>
      </c>
    </row>
    <row r="105" spans="2:65" s="1" customFormat="1" ht="58.5">
      <c r="B105" s="31"/>
      <c r="D105" s="171" t="s">
        <v>432</v>
      </c>
      <c r="F105" s="172" t="s">
        <v>638</v>
      </c>
      <c r="I105" s="90"/>
      <c r="L105" s="31"/>
      <c r="M105" s="173"/>
      <c r="T105" s="49"/>
      <c r="AT105" s="17" t="s">
        <v>432</v>
      </c>
      <c r="AU105" s="17" t="s">
        <v>257</v>
      </c>
    </row>
    <row r="106" spans="2:65" s="1" customFormat="1" ht="19.5">
      <c r="B106" s="31"/>
      <c r="D106" s="171" t="s">
        <v>454</v>
      </c>
      <c r="F106" s="172" t="s">
        <v>645</v>
      </c>
      <c r="I106" s="90"/>
      <c r="L106" s="31"/>
      <c r="M106" s="173"/>
      <c r="T106" s="49"/>
      <c r="AT106" s="17" t="s">
        <v>454</v>
      </c>
      <c r="AU106" s="17" t="s">
        <v>257</v>
      </c>
    </row>
    <row r="107" spans="2:65" s="1" customFormat="1" ht="78.75" customHeight="1">
      <c r="B107" s="31"/>
      <c r="C107" s="157" t="s">
        <v>291</v>
      </c>
      <c r="D107" s="157" t="s">
        <v>277</v>
      </c>
      <c r="E107" s="158" t="s">
        <v>872</v>
      </c>
      <c r="F107" s="159" t="s">
        <v>873</v>
      </c>
      <c r="G107" s="160" t="s">
        <v>450</v>
      </c>
      <c r="H107" s="161">
        <v>91.01</v>
      </c>
      <c r="I107" s="162"/>
      <c r="J107" s="163">
        <f>ROUND(I107*H107,2)</f>
        <v>0</v>
      </c>
      <c r="K107" s="159" t="s">
        <v>270</v>
      </c>
      <c r="L107" s="31"/>
      <c r="M107" s="164" t="s">
        <v>19</v>
      </c>
      <c r="N107" s="165" t="s">
        <v>44</v>
      </c>
      <c r="P107" s="142">
        <f>O107*H107</f>
        <v>0</v>
      </c>
      <c r="Q107" s="142">
        <v>0</v>
      </c>
      <c r="R107" s="142">
        <f>Q107*H107</f>
        <v>0</v>
      </c>
      <c r="S107" s="142">
        <v>0</v>
      </c>
      <c r="T107" s="143">
        <f>S107*H107</f>
        <v>0</v>
      </c>
      <c r="AR107" s="17" t="s">
        <v>252</v>
      </c>
      <c r="AT107" s="17" t="s">
        <v>277</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326</v>
      </c>
    </row>
    <row r="108" spans="2:65" s="1" customFormat="1" ht="58.5">
      <c r="B108" s="31"/>
      <c r="D108" s="171" t="s">
        <v>432</v>
      </c>
      <c r="F108" s="172" t="s">
        <v>638</v>
      </c>
      <c r="I108" s="90"/>
      <c r="L108" s="31"/>
      <c r="M108" s="173"/>
      <c r="T108" s="49"/>
      <c r="AT108" s="17" t="s">
        <v>432</v>
      </c>
      <c r="AU108" s="17" t="s">
        <v>257</v>
      </c>
    </row>
    <row r="109" spans="2:65" s="1" customFormat="1" ht="19.5">
      <c r="B109" s="31"/>
      <c r="D109" s="171" t="s">
        <v>454</v>
      </c>
      <c r="F109" s="172" t="s">
        <v>645</v>
      </c>
      <c r="I109" s="90"/>
      <c r="L109" s="31"/>
      <c r="M109" s="173"/>
      <c r="T109" s="49"/>
      <c r="AT109" s="17" t="s">
        <v>454</v>
      </c>
      <c r="AU109" s="17" t="s">
        <v>257</v>
      </c>
    </row>
    <row r="110" spans="2:65" s="1" customFormat="1" ht="33.75" customHeight="1">
      <c r="B110" s="31"/>
      <c r="C110" s="157" t="s">
        <v>295</v>
      </c>
      <c r="D110" s="157" t="s">
        <v>277</v>
      </c>
      <c r="E110" s="158" t="s">
        <v>664</v>
      </c>
      <c r="F110" s="159" t="s">
        <v>665</v>
      </c>
      <c r="G110" s="160" t="s">
        <v>450</v>
      </c>
      <c r="H110" s="161">
        <v>91.01</v>
      </c>
      <c r="I110" s="162"/>
      <c r="J110" s="163">
        <f>ROUND(I110*H110,2)</f>
        <v>0</v>
      </c>
      <c r="K110" s="159" t="s">
        <v>270</v>
      </c>
      <c r="L110" s="31"/>
      <c r="M110" s="164" t="s">
        <v>19</v>
      </c>
      <c r="N110" s="165" t="s">
        <v>44</v>
      </c>
      <c r="P110" s="142">
        <f>O110*H110</f>
        <v>0</v>
      </c>
      <c r="Q110" s="142">
        <v>0</v>
      </c>
      <c r="R110" s="142">
        <f>Q110*H110</f>
        <v>0</v>
      </c>
      <c r="S110" s="142">
        <v>0</v>
      </c>
      <c r="T110" s="143">
        <f>S110*H110</f>
        <v>0</v>
      </c>
      <c r="AR110" s="17" t="s">
        <v>252</v>
      </c>
      <c r="AT110" s="17" t="s">
        <v>277</v>
      </c>
      <c r="AU110" s="17" t="s">
        <v>257</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334</v>
      </c>
    </row>
    <row r="111" spans="2:65" s="1" customFormat="1" ht="29.25">
      <c r="B111" s="31"/>
      <c r="D111" s="171" t="s">
        <v>432</v>
      </c>
      <c r="F111" s="172" t="s">
        <v>667</v>
      </c>
      <c r="I111" s="90"/>
      <c r="L111" s="31"/>
      <c r="M111" s="173"/>
      <c r="T111" s="49"/>
      <c r="AT111" s="17" t="s">
        <v>432</v>
      </c>
      <c r="AU111" s="17" t="s">
        <v>257</v>
      </c>
    </row>
    <row r="112" spans="2:65" s="1" customFormat="1" ht="33.75" customHeight="1">
      <c r="B112" s="31"/>
      <c r="C112" s="157" t="s">
        <v>299</v>
      </c>
      <c r="D112" s="157" t="s">
        <v>277</v>
      </c>
      <c r="E112" s="158" t="s">
        <v>674</v>
      </c>
      <c r="F112" s="159" t="s">
        <v>675</v>
      </c>
      <c r="G112" s="160" t="s">
        <v>450</v>
      </c>
      <c r="H112" s="161">
        <v>74.88</v>
      </c>
      <c r="I112" s="162"/>
      <c r="J112" s="163">
        <f>ROUND(I112*H112,2)</f>
        <v>0</v>
      </c>
      <c r="K112" s="159" t="s">
        <v>270</v>
      </c>
      <c r="L112" s="31"/>
      <c r="M112" s="164" t="s">
        <v>19</v>
      </c>
      <c r="N112" s="165" t="s">
        <v>44</v>
      </c>
      <c r="P112" s="142">
        <f>O112*H112</f>
        <v>0</v>
      </c>
      <c r="Q112" s="142">
        <v>0</v>
      </c>
      <c r="R112" s="142">
        <f>Q112*H112</f>
        <v>0</v>
      </c>
      <c r="S112" s="142">
        <v>0</v>
      </c>
      <c r="T112" s="143">
        <f>S112*H112</f>
        <v>0</v>
      </c>
      <c r="AR112" s="17" t="s">
        <v>252</v>
      </c>
      <c r="AT112" s="17" t="s">
        <v>277</v>
      </c>
      <c r="AU112" s="17" t="s">
        <v>257</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341</v>
      </c>
    </row>
    <row r="113" spans="2:65" s="1" customFormat="1" ht="29.25">
      <c r="B113" s="31"/>
      <c r="D113" s="171" t="s">
        <v>432</v>
      </c>
      <c r="F113" s="172" t="s">
        <v>677</v>
      </c>
      <c r="I113" s="90"/>
      <c r="L113" s="31"/>
      <c r="M113" s="173"/>
      <c r="T113" s="49"/>
      <c r="AT113" s="17" t="s">
        <v>432</v>
      </c>
      <c r="AU113" s="17" t="s">
        <v>257</v>
      </c>
    </row>
    <row r="114" spans="2:65" s="11" customFormat="1" ht="22.9" customHeight="1">
      <c r="B114" s="145"/>
      <c r="D114" s="146" t="s">
        <v>72</v>
      </c>
      <c r="E114" s="155" t="s">
        <v>685</v>
      </c>
      <c r="F114" s="155" t="s">
        <v>427</v>
      </c>
      <c r="I114" s="148"/>
      <c r="J114" s="156">
        <f>BK114</f>
        <v>0</v>
      </c>
      <c r="L114" s="145"/>
      <c r="M114" s="150"/>
      <c r="P114" s="151">
        <f>P115</f>
        <v>0</v>
      </c>
      <c r="R114" s="151">
        <f>R115</f>
        <v>39.342534000000001</v>
      </c>
      <c r="T114" s="152">
        <f>T115</f>
        <v>0</v>
      </c>
      <c r="AR114" s="146" t="s">
        <v>81</v>
      </c>
      <c r="AT114" s="153" t="s">
        <v>72</v>
      </c>
      <c r="AU114" s="153" t="s">
        <v>81</v>
      </c>
      <c r="AY114" s="146" t="s">
        <v>251</v>
      </c>
      <c r="BK114" s="154">
        <f>BK115</f>
        <v>0</v>
      </c>
    </row>
    <row r="115" spans="2:65" s="11" customFormat="1" ht="20.85" customHeight="1">
      <c r="B115" s="145"/>
      <c r="D115" s="146" t="s">
        <v>72</v>
      </c>
      <c r="E115" s="155" t="s">
        <v>849</v>
      </c>
      <c r="F115" s="155" t="s">
        <v>850</v>
      </c>
      <c r="I115" s="148"/>
      <c r="J115" s="156">
        <f>BK115</f>
        <v>0</v>
      </c>
      <c r="L115" s="145"/>
      <c r="M115" s="150"/>
      <c r="P115" s="151">
        <f>SUM(P116:P118)</f>
        <v>0</v>
      </c>
      <c r="R115" s="151">
        <f>SUM(R116:R118)</f>
        <v>39.342534000000001</v>
      </c>
      <c r="T115" s="152">
        <f>SUM(T116:T118)</f>
        <v>0</v>
      </c>
      <c r="AR115" s="146" t="s">
        <v>81</v>
      </c>
      <c r="AT115" s="153" t="s">
        <v>72</v>
      </c>
      <c r="AU115" s="153" t="s">
        <v>83</v>
      </c>
      <c r="AY115" s="146" t="s">
        <v>251</v>
      </c>
      <c r="BK115" s="154">
        <f>SUM(BK116:BK118)</f>
        <v>0</v>
      </c>
    </row>
    <row r="116" spans="2:65" s="1" customFormat="1" ht="16.5" customHeight="1">
      <c r="B116" s="31"/>
      <c r="C116" s="157" t="s">
        <v>303</v>
      </c>
      <c r="D116" s="157" t="s">
        <v>277</v>
      </c>
      <c r="E116" s="158" t="s">
        <v>876</v>
      </c>
      <c r="F116" s="159" t="s">
        <v>877</v>
      </c>
      <c r="G116" s="160" t="s">
        <v>431</v>
      </c>
      <c r="H116" s="161">
        <v>315.7</v>
      </c>
      <c r="I116" s="162"/>
      <c r="J116" s="163">
        <f>ROUND(I116*H116,2)</f>
        <v>0</v>
      </c>
      <c r="K116" s="159" t="s">
        <v>690</v>
      </c>
      <c r="L116" s="31"/>
      <c r="M116" s="164" t="s">
        <v>19</v>
      </c>
      <c r="N116" s="165" t="s">
        <v>44</v>
      </c>
      <c r="P116" s="142">
        <f>O116*H116</f>
        <v>0</v>
      </c>
      <c r="Q116" s="142">
        <v>0.108</v>
      </c>
      <c r="R116" s="142">
        <f>Q116*H116</f>
        <v>34.095599999999997</v>
      </c>
      <c r="S116" s="142">
        <v>0</v>
      </c>
      <c r="T116" s="143">
        <f>S116*H116</f>
        <v>0</v>
      </c>
      <c r="AR116" s="17" t="s">
        <v>252</v>
      </c>
      <c r="AT116" s="17" t="s">
        <v>277</v>
      </c>
      <c r="AU116" s="17" t="s">
        <v>257</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349</v>
      </c>
    </row>
    <row r="117" spans="2:65" s="1" customFormat="1" ht="16.5" customHeight="1">
      <c r="B117" s="31"/>
      <c r="C117" s="157" t="s">
        <v>307</v>
      </c>
      <c r="D117" s="157" t="s">
        <v>277</v>
      </c>
      <c r="E117" s="158" t="s">
        <v>878</v>
      </c>
      <c r="F117" s="159" t="s">
        <v>879</v>
      </c>
      <c r="G117" s="160" t="s">
        <v>431</v>
      </c>
      <c r="H117" s="161">
        <v>315.7</v>
      </c>
      <c r="I117" s="162"/>
      <c r="J117" s="163">
        <f>ROUND(I117*H117,2)</f>
        <v>0</v>
      </c>
      <c r="K117" s="159" t="s">
        <v>690</v>
      </c>
      <c r="L117" s="31"/>
      <c r="M117" s="164" t="s">
        <v>19</v>
      </c>
      <c r="N117" s="165" t="s">
        <v>44</v>
      </c>
      <c r="P117" s="142">
        <f>O117*H117</f>
        <v>0</v>
      </c>
      <c r="Q117" s="142">
        <v>1.6619999999999999E-2</v>
      </c>
      <c r="R117" s="142">
        <f>Q117*H117</f>
        <v>5.2469339999999995</v>
      </c>
      <c r="S117" s="142">
        <v>0</v>
      </c>
      <c r="T117" s="143">
        <f>S117*H117</f>
        <v>0</v>
      </c>
      <c r="AR117" s="17" t="s">
        <v>252</v>
      </c>
      <c r="AT117" s="17" t="s">
        <v>277</v>
      </c>
      <c r="AU117" s="17" t="s">
        <v>257</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357</v>
      </c>
    </row>
    <row r="118" spans="2:65" s="1" customFormat="1" ht="29.25">
      <c r="B118" s="31"/>
      <c r="D118" s="171" t="s">
        <v>432</v>
      </c>
      <c r="F118" s="172" t="s">
        <v>880</v>
      </c>
      <c r="I118" s="90"/>
      <c r="L118" s="31"/>
      <c r="M118" s="189"/>
      <c r="N118" s="168"/>
      <c r="O118" s="168"/>
      <c r="P118" s="168"/>
      <c r="Q118" s="168"/>
      <c r="R118" s="168"/>
      <c r="S118" s="168"/>
      <c r="T118" s="190"/>
      <c r="AT118" s="17" t="s">
        <v>432</v>
      </c>
      <c r="AU118" s="17" t="s">
        <v>257</v>
      </c>
    </row>
    <row r="119" spans="2:65" s="1" customFormat="1" ht="6.95" customHeight="1">
      <c r="B119" s="39"/>
      <c r="C119" s="40"/>
      <c r="D119" s="40"/>
      <c r="E119" s="40"/>
      <c r="F119" s="40"/>
      <c r="G119" s="40"/>
      <c r="H119" s="40"/>
      <c r="I119" s="107"/>
      <c r="J119" s="40"/>
      <c r="K119" s="40"/>
      <c r="L119" s="31"/>
    </row>
  </sheetData>
  <sheetProtection password="D0DA" sheet="1" objects="1" scenarios="1" selectLockedCells="1" autoFilter="0"/>
  <autoFilter ref="C84:K118"/>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27"/>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116</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883</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ROUND(J85,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ROUND((SUM(BE85:BE126)),  2)</f>
        <v>0</v>
      </c>
      <c r="I33" s="99">
        <v>0.21</v>
      </c>
      <c r="J33" s="98">
        <f>ROUND(((SUM(BE85:BE126))*I33),  2)</f>
        <v>0</v>
      </c>
      <c r="L33" s="31"/>
    </row>
    <row r="34" spans="2:12" s="1" customFormat="1" ht="14.45" customHeight="1">
      <c r="B34" s="31"/>
      <c r="E34" s="26" t="s">
        <v>45</v>
      </c>
      <c r="F34" s="98">
        <f>ROUND((SUM(BF85:BF126)),  2)</f>
        <v>0</v>
      </c>
      <c r="I34" s="99">
        <v>0.15</v>
      </c>
      <c r="J34" s="98">
        <f>ROUND(((SUM(BF85:BF126))*I34),  2)</f>
        <v>0</v>
      </c>
      <c r="L34" s="31"/>
    </row>
    <row r="35" spans="2:12" s="1" customFormat="1" ht="14.45" hidden="1" customHeight="1">
      <c r="B35" s="31"/>
      <c r="E35" s="26" t="s">
        <v>46</v>
      </c>
      <c r="F35" s="98">
        <f>ROUND((SUM(BG85:BG126)),  2)</f>
        <v>0</v>
      </c>
      <c r="I35" s="99">
        <v>0.21</v>
      </c>
      <c r="J35" s="98">
        <f>0</f>
        <v>0</v>
      </c>
      <c r="L35" s="31"/>
    </row>
    <row r="36" spans="2:12" s="1" customFormat="1" ht="14.45" hidden="1" customHeight="1">
      <c r="B36" s="31"/>
      <c r="E36" s="26" t="s">
        <v>47</v>
      </c>
      <c r="F36" s="98">
        <f>ROUND((SUM(BH85:BH126)),  2)</f>
        <v>0</v>
      </c>
      <c r="I36" s="99">
        <v>0.15</v>
      </c>
      <c r="J36" s="98">
        <f>0</f>
        <v>0</v>
      </c>
      <c r="L36" s="31"/>
    </row>
    <row r="37" spans="2:12" s="1" customFormat="1" ht="14.45" hidden="1" customHeight="1">
      <c r="B37" s="31"/>
      <c r="E37" s="26" t="s">
        <v>48</v>
      </c>
      <c r="F37" s="98">
        <f>ROUND((SUM(BI85:BI126)),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01-11-03 - Zastávka Návarov, nástupiště</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J85</f>
        <v>0</v>
      </c>
      <c r="L59" s="31"/>
      <c r="AU59" s="17" t="s">
        <v>229</v>
      </c>
    </row>
    <row r="60" spans="2:47" s="8" customFormat="1" ht="24.95" customHeight="1">
      <c r="B60" s="113"/>
      <c r="D60" s="114" t="s">
        <v>416</v>
      </c>
      <c r="E60" s="115"/>
      <c r="F60" s="115"/>
      <c r="G60" s="115"/>
      <c r="H60" s="115"/>
      <c r="I60" s="116"/>
      <c r="J60" s="117">
        <f>J86</f>
        <v>0</v>
      </c>
      <c r="L60" s="113"/>
    </row>
    <row r="61" spans="2:47" s="9" customFormat="1" ht="19.899999999999999" customHeight="1">
      <c r="B61" s="118"/>
      <c r="D61" s="119" t="s">
        <v>417</v>
      </c>
      <c r="E61" s="120"/>
      <c r="F61" s="120"/>
      <c r="G61" s="120"/>
      <c r="H61" s="120"/>
      <c r="I61" s="121"/>
      <c r="J61" s="122">
        <f>J87</f>
        <v>0</v>
      </c>
      <c r="L61" s="118"/>
    </row>
    <row r="62" spans="2:47" s="9" customFormat="1" ht="14.85" customHeight="1">
      <c r="B62" s="118"/>
      <c r="D62" s="119" t="s">
        <v>418</v>
      </c>
      <c r="E62" s="120"/>
      <c r="F62" s="120"/>
      <c r="G62" s="120"/>
      <c r="H62" s="120"/>
      <c r="I62" s="121"/>
      <c r="J62" s="122">
        <f>J88</f>
        <v>0</v>
      </c>
      <c r="L62" s="118"/>
    </row>
    <row r="63" spans="2:47" s="9" customFormat="1" ht="14.85" customHeight="1">
      <c r="B63" s="118"/>
      <c r="D63" s="119" t="s">
        <v>419</v>
      </c>
      <c r="E63" s="120"/>
      <c r="F63" s="120"/>
      <c r="G63" s="120"/>
      <c r="H63" s="120"/>
      <c r="I63" s="121"/>
      <c r="J63" s="122">
        <f>J100</f>
        <v>0</v>
      </c>
      <c r="L63" s="118"/>
    </row>
    <row r="64" spans="2:47" s="9" customFormat="1" ht="19.899999999999999" customHeight="1">
      <c r="B64" s="118"/>
      <c r="D64" s="119" t="s">
        <v>420</v>
      </c>
      <c r="E64" s="120"/>
      <c r="F64" s="120"/>
      <c r="G64" s="120"/>
      <c r="H64" s="120"/>
      <c r="I64" s="121"/>
      <c r="J64" s="122">
        <f>J122</f>
        <v>0</v>
      </c>
      <c r="L64" s="118"/>
    </row>
    <row r="65" spans="2:12" s="9" customFormat="1" ht="14.85" customHeight="1">
      <c r="B65" s="118"/>
      <c r="D65" s="119" t="s">
        <v>783</v>
      </c>
      <c r="E65" s="120"/>
      <c r="F65" s="120"/>
      <c r="G65" s="120"/>
      <c r="H65" s="120"/>
      <c r="I65" s="121"/>
      <c r="J65" s="122">
        <f>J123</f>
        <v>0</v>
      </c>
      <c r="L65" s="118"/>
    </row>
    <row r="66" spans="2:12" s="1" customFormat="1" ht="21.75" customHeight="1">
      <c r="B66" s="31"/>
      <c r="I66" s="90"/>
      <c r="L66" s="31"/>
    </row>
    <row r="67" spans="2:12" s="1" customFormat="1" ht="6.95" customHeight="1">
      <c r="B67" s="39"/>
      <c r="C67" s="40"/>
      <c r="D67" s="40"/>
      <c r="E67" s="40"/>
      <c r="F67" s="40"/>
      <c r="G67" s="40"/>
      <c r="H67" s="40"/>
      <c r="I67" s="107"/>
      <c r="J67" s="40"/>
      <c r="K67" s="40"/>
      <c r="L67" s="31"/>
    </row>
    <row r="71" spans="2:12" s="1" customFormat="1" ht="6.95" customHeight="1">
      <c r="B71" s="41"/>
      <c r="C71" s="42"/>
      <c r="D71" s="42"/>
      <c r="E71" s="42"/>
      <c r="F71" s="42"/>
      <c r="G71" s="42"/>
      <c r="H71" s="42"/>
      <c r="I71" s="108"/>
      <c r="J71" s="42"/>
      <c r="K71" s="42"/>
      <c r="L71" s="31"/>
    </row>
    <row r="72" spans="2:12" s="1" customFormat="1" ht="24.95" customHeight="1">
      <c r="B72" s="31"/>
      <c r="C72" s="21" t="s">
        <v>233</v>
      </c>
      <c r="I72" s="90"/>
      <c r="L72" s="31"/>
    </row>
    <row r="73" spans="2:12" s="1" customFormat="1" ht="6.95" customHeight="1">
      <c r="B73" s="31"/>
      <c r="I73" s="90"/>
      <c r="L73" s="31"/>
    </row>
    <row r="74" spans="2:12" s="1" customFormat="1" ht="12" customHeight="1">
      <c r="B74" s="31"/>
      <c r="C74" s="26" t="s">
        <v>16</v>
      </c>
      <c r="I74" s="90"/>
      <c r="L74" s="31"/>
    </row>
    <row r="75" spans="2:12" s="1" customFormat="1" ht="16.5" customHeight="1">
      <c r="B75" s="31"/>
      <c r="E75" s="324" t="str">
        <f>E7</f>
        <v>Oprava traťového úseku Železný Brod - Tanvald</v>
      </c>
      <c r="F75" s="301"/>
      <c r="G75" s="301"/>
      <c r="H75" s="301"/>
      <c r="I75" s="90"/>
      <c r="L75" s="31"/>
    </row>
    <row r="76" spans="2:12" s="1" customFormat="1" ht="12" customHeight="1">
      <c r="B76" s="31"/>
      <c r="C76" s="26" t="s">
        <v>223</v>
      </c>
      <c r="I76" s="90"/>
      <c r="L76" s="31"/>
    </row>
    <row r="77" spans="2:12" s="1" customFormat="1" ht="16.5" customHeight="1">
      <c r="B77" s="31"/>
      <c r="E77" s="304" t="str">
        <f>E9</f>
        <v>SO 01-11-03 - Zastávka Návarov, nástupiště</v>
      </c>
      <c r="F77" s="303"/>
      <c r="G77" s="303"/>
      <c r="H77" s="303"/>
      <c r="I77" s="90"/>
      <c r="L77" s="31"/>
    </row>
    <row r="78" spans="2:12" s="1" customFormat="1" ht="6.95" customHeight="1">
      <c r="B78" s="31"/>
      <c r="I78" s="90"/>
      <c r="L78" s="31"/>
    </row>
    <row r="79" spans="2:12" s="1" customFormat="1" ht="12" customHeight="1">
      <c r="B79" s="31"/>
      <c r="C79" s="26" t="s">
        <v>21</v>
      </c>
      <c r="F79" s="17" t="str">
        <f>F12</f>
        <v xml:space="preserve"> </v>
      </c>
      <c r="I79" s="91" t="s">
        <v>23</v>
      </c>
      <c r="J79" s="46" t="str">
        <f>IF(J12="","",J12)</f>
        <v>11. 2. 2019</v>
      </c>
      <c r="L79" s="31"/>
    </row>
    <row r="80" spans="2:12" s="1" customFormat="1" ht="6.95" customHeight="1">
      <c r="B80" s="31"/>
      <c r="I80" s="90"/>
      <c r="L80" s="31"/>
    </row>
    <row r="81" spans="2:65" s="1" customFormat="1" ht="13.7" customHeight="1">
      <c r="B81" s="31"/>
      <c r="C81" s="26" t="s">
        <v>25</v>
      </c>
      <c r="F81" s="17" t="str">
        <f>E15</f>
        <v>Správa Železniční dopravní cesty, státní organizace</v>
      </c>
      <c r="I81" s="91" t="s">
        <v>32</v>
      </c>
      <c r="J81" s="29" t="str">
        <f>E21</f>
        <v>Prodin a.s.</v>
      </c>
      <c r="L81" s="31"/>
    </row>
    <row r="82" spans="2:65" s="1" customFormat="1" ht="13.7" customHeight="1">
      <c r="B82" s="31"/>
      <c r="C82" s="26" t="s">
        <v>30</v>
      </c>
      <c r="F82" s="17">
        <f>IF(E18="","",E18)</f>
        <v>0</v>
      </c>
      <c r="I82" s="91" t="s">
        <v>37</v>
      </c>
      <c r="J82" s="29" t="str">
        <f>E24</f>
        <v>Prodin a.s.</v>
      </c>
      <c r="L82" s="31"/>
    </row>
    <row r="83" spans="2:65" s="1" customFormat="1" ht="10.35" customHeight="1">
      <c r="B83" s="31"/>
      <c r="I83" s="90"/>
      <c r="L83" s="31"/>
    </row>
    <row r="84" spans="2:65" s="10" customFormat="1" ht="29.25" customHeight="1">
      <c r="B84" s="123"/>
      <c r="C84" s="124" t="s">
        <v>234</v>
      </c>
      <c r="D84" s="125" t="s">
        <v>58</v>
      </c>
      <c r="E84" s="125" t="s">
        <v>54</v>
      </c>
      <c r="F84" s="125" t="s">
        <v>55</v>
      </c>
      <c r="G84" s="125" t="s">
        <v>235</v>
      </c>
      <c r="H84" s="125" t="s">
        <v>236</v>
      </c>
      <c r="I84" s="126" t="s">
        <v>237</v>
      </c>
      <c r="J84" s="125" t="s">
        <v>228</v>
      </c>
      <c r="K84" s="127" t="s">
        <v>238</v>
      </c>
      <c r="L84" s="123"/>
      <c r="M84" s="52" t="s">
        <v>19</v>
      </c>
      <c r="N84" s="53" t="s">
        <v>43</v>
      </c>
      <c r="O84" s="53" t="s">
        <v>239</v>
      </c>
      <c r="P84" s="53" t="s">
        <v>240</v>
      </c>
      <c r="Q84" s="53" t="s">
        <v>241</v>
      </c>
      <c r="R84" s="53" t="s">
        <v>242</v>
      </c>
      <c r="S84" s="53" t="s">
        <v>243</v>
      </c>
      <c r="T84" s="54" t="s">
        <v>244</v>
      </c>
    </row>
    <row r="85" spans="2:65" s="1" customFormat="1" ht="22.9" customHeight="1">
      <c r="B85" s="31"/>
      <c r="C85" s="57" t="s">
        <v>245</v>
      </c>
      <c r="I85" s="90"/>
      <c r="J85" s="128">
        <f>BK85</f>
        <v>0</v>
      </c>
      <c r="L85" s="31"/>
      <c r="M85" s="55"/>
      <c r="N85" s="47"/>
      <c r="O85" s="47"/>
      <c r="P85" s="129">
        <f>P86</f>
        <v>0</v>
      </c>
      <c r="Q85" s="47"/>
      <c r="R85" s="129">
        <f>R86</f>
        <v>51.834658580000003</v>
      </c>
      <c r="S85" s="47"/>
      <c r="T85" s="130">
        <f>T86</f>
        <v>0</v>
      </c>
      <c r="AT85" s="17" t="s">
        <v>72</v>
      </c>
      <c r="AU85" s="17" t="s">
        <v>229</v>
      </c>
      <c r="BK85" s="131">
        <f>BK86</f>
        <v>0</v>
      </c>
    </row>
    <row r="86" spans="2:65" s="11" customFormat="1" ht="25.9" customHeight="1">
      <c r="B86" s="145"/>
      <c r="D86" s="146" t="s">
        <v>72</v>
      </c>
      <c r="E86" s="147" t="s">
        <v>424</v>
      </c>
      <c r="F86" s="147" t="s">
        <v>425</v>
      </c>
      <c r="I86" s="148"/>
      <c r="J86" s="149">
        <f>BK86</f>
        <v>0</v>
      </c>
      <c r="L86" s="145"/>
      <c r="M86" s="150"/>
      <c r="P86" s="151">
        <f>P87+P122</f>
        <v>0</v>
      </c>
      <c r="R86" s="151">
        <f>R87+R122</f>
        <v>51.834658580000003</v>
      </c>
      <c r="T86" s="152">
        <f>T87+T122</f>
        <v>0</v>
      </c>
      <c r="AR86" s="146" t="s">
        <v>81</v>
      </c>
      <c r="AT86" s="153" t="s">
        <v>72</v>
      </c>
      <c r="AU86" s="153" t="s">
        <v>73</v>
      </c>
      <c r="AY86" s="146" t="s">
        <v>251</v>
      </c>
      <c r="BK86" s="154">
        <f>BK87+BK122</f>
        <v>0</v>
      </c>
    </row>
    <row r="87" spans="2:65" s="11" customFormat="1" ht="22.9" customHeight="1">
      <c r="B87" s="145"/>
      <c r="D87" s="146" t="s">
        <v>72</v>
      </c>
      <c r="E87" s="155" t="s">
        <v>426</v>
      </c>
      <c r="F87" s="155" t="s">
        <v>427</v>
      </c>
      <c r="I87" s="148"/>
      <c r="J87" s="156">
        <f>BK87</f>
        <v>0</v>
      </c>
      <c r="L87" s="145"/>
      <c r="M87" s="150"/>
      <c r="P87" s="151">
        <f>P88+P100</f>
        <v>0</v>
      </c>
      <c r="R87" s="151">
        <f>R88+R100</f>
        <v>22.815770000000001</v>
      </c>
      <c r="T87" s="152">
        <f>T88+T100</f>
        <v>0</v>
      </c>
      <c r="AR87" s="146" t="s">
        <v>81</v>
      </c>
      <c r="AT87" s="153" t="s">
        <v>72</v>
      </c>
      <c r="AU87" s="153" t="s">
        <v>81</v>
      </c>
      <c r="AY87" s="146" t="s">
        <v>251</v>
      </c>
      <c r="BK87" s="154">
        <f>BK88+BK100</f>
        <v>0</v>
      </c>
    </row>
    <row r="88" spans="2:65" s="11" customFormat="1" ht="20.85" customHeight="1">
      <c r="B88" s="145"/>
      <c r="D88" s="146" t="s">
        <v>72</v>
      </c>
      <c r="E88" s="155" t="s">
        <v>267</v>
      </c>
      <c r="F88" s="155" t="s">
        <v>428</v>
      </c>
      <c r="I88" s="148"/>
      <c r="J88" s="156">
        <f>BK88</f>
        <v>0</v>
      </c>
      <c r="L88" s="145"/>
      <c r="M88" s="150"/>
      <c r="P88" s="151">
        <f>SUM(P89:P99)</f>
        <v>0</v>
      </c>
      <c r="R88" s="151">
        <f>SUM(R89:R99)</f>
        <v>22.815770000000001</v>
      </c>
      <c r="T88" s="152">
        <f>SUM(T89:T99)</f>
        <v>0</v>
      </c>
      <c r="AR88" s="146" t="s">
        <v>81</v>
      </c>
      <c r="AT88" s="153" t="s">
        <v>72</v>
      </c>
      <c r="AU88" s="153" t="s">
        <v>83</v>
      </c>
      <c r="AY88" s="146" t="s">
        <v>251</v>
      </c>
      <c r="BK88" s="154">
        <f>SUM(BK89:BK99)</f>
        <v>0</v>
      </c>
    </row>
    <row r="89" spans="2:65" s="1" customFormat="1" ht="22.5" customHeight="1">
      <c r="B89" s="31"/>
      <c r="C89" s="157" t="s">
        <v>81</v>
      </c>
      <c r="D89" s="157" t="s">
        <v>277</v>
      </c>
      <c r="E89" s="158" t="s">
        <v>858</v>
      </c>
      <c r="F89" s="159" t="s">
        <v>859</v>
      </c>
      <c r="G89" s="160" t="s">
        <v>249</v>
      </c>
      <c r="H89" s="161">
        <v>71</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83</v>
      </c>
    </row>
    <row r="90" spans="2:65" s="1" customFormat="1" ht="29.25">
      <c r="B90" s="31"/>
      <c r="D90" s="171" t="s">
        <v>432</v>
      </c>
      <c r="F90" s="172" t="s">
        <v>860</v>
      </c>
      <c r="I90" s="90"/>
      <c r="L90" s="31"/>
      <c r="M90" s="173"/>
      <c r="T90" s="49"/>
      <c r="AT90" s="17" t="s">
        <v>432</v>
      </c>
      <c r="AU90" s="17" t="s">
        <v>257</v>
      </c>
    </row>
    <row r="91" spans="2:65" s="1" customFormat="1" ht="22.5" customHeight="1">
      <c r="B91" s="31"/>
      <c r="C91" s="157" t="s">
        <v>83</v>
      </c>
      <c r="D91" s="157" t="s">
        <v>277</v>
      </c>
      <c r="E91" s="158" t="s">
        <v>861</v>
      </c>
      <c r="F91" s="159" t="s">
        <v>862</v>
      </c>
      <c r="G91" s="160" t="s">
        <v>436</v>
      </c>
      <c r="H91" s="161">
        <v>32.451000000000001</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252</v>
      </c>
    </row>
    <row r="92" spans="2:65" s="1" customFormat="1" ht="19.5">
      <c r="B92" s="31"/>
      <c r="D92" s="171" t="s">
        <v>432</v>
      </c>
      <c r="F92" s="172" t="s">
        <v>593</v>
      </c>
      <c r="I92" s="90"/>
      <c r="L92" s="31"/>
      <c r="M92" s="173"/>
      <c r="T92" s="49"/>
      <c r="AT92" s="17" t="s">
        <v>432</v>
      </c>
      <c r="AU92" s="17" t="s">
        <v>257</v>
      </c>
    </row>
    <row r="93" spans="2:65" s="1" customFormat="1" ht="22.5" customHeight="1">
      <c r="B93" s="31"/>
      <c r="C93" s="157" t="s">
        <v>257</v>
      </c>
      <c r="D93" s="157" t="s">
        <v>277</v>
      </c>
      <c r="E93" s="158" t="s">
        <v>863</v>
      </c>
      <c r="F93" s="159" t="s">
        <v>864</v>
      </c>
      <c r="G93" s="160" t="s">
        <v>249</v>
      </c>
      <c r="H93" s="161">
        <v>90</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276</v>
      </c>
    </row>
    <row r="94" spans="2:65" s="1" customFormat="1" ht="29.25">
      <c r="B94" s="31"/>
      <c r="D94" s="171" t="s">
        <v>432</v>
      </c>
      <c r="F94" s="172" t="s">
        <v>865</v>
      </c>
      <c r="I94" s="90"/>
      <c r="L94" s="31"/>
      <c r="M94" s="173"/>
      <c r="T94" s="49"/>
      <c r="AT94" s="17" t="s">
        <v>432</v>
      </c>
      <c r="AU94" s="17" t="s">
        <v>257</v>
      </c>
    </row>
    <row r="95" spans="2:65" s="1" customFormat="1" ht="29.25">
      <c r="B95" s="31"/>
      <c r="D95" s="171" t="s">
        <v>454</v>
      </c>
      <c r="F95" s="172" t="s">
        <v>884</v>
      </c>
      <c r="I95" s="90"/>
      <c r="L95" s="31"/>
      <c r="M95" s="173"/>
      <c r="T95" s="49"/>
      <c r="AT95" s="17" t="s">
        <v>454</v>
      </c>
      <c r="AU95" s="17" t="s">
        <v>257</v>
      </c>
    </row>
    <row r="96" spans="2:65" s="1" customFormat="1" ht="16.5" customHeight="1">
      <c r="B96" s="31"/>
      <c r="C96" s="132" t="s">
        <v>252</v>
      </c>
      <c r="D96" s="132" t="s">
        <v>246</v>
      </c>
      <c r="E96" s="133" t="s">
        <v>885</v>
      </c>
      <c r="F96" s="134" t="s">
        <v>886</v>
      </c>
      <c r="G96" s="135" t="s">
        <v>265</v>
      </c>
      <c r="H96" s="136">
        <v>20</v>
      </c>
      <c r="I96" s="137"/>
      <c r="J96" s="138">
        <f>ROUND(I96*H96,2)</f>
        <v>0</v>
      </c>
      <c r="K96" s="134" t="s">
        <v>270</v>
      </c>
      <c r="L96" s="139"/>
      <c r="M96" s="140" t="s">
        <v>19</v>
      </c>
      <c r="N96" s="141" t="s">
        <v>44</v>
      </c>
      <c r="P96" s="142">
        <f>O96*H96</f>
        <v>0</v>
      </c>
      <c r="Q96" s="142">
        <v>9.9000000000000005E-2</v>
      </c>
      <c r="R96" s="142">
        <f>Q96*H96</f>
        <v>1.98</v>
      </c>
      <c r="S96" s="142">
        <v>0</v>
      </c>
      <c r="T96" s="143">
        <f>S96*H96</f>
        <v>0</v>
      </c>
      <c r="AR96" s="17" t="s">
        <v>250</v>
      </c>
      <c r="AT96" s="17" t="s">
        <v>246</v>
      </c>
      <c r="AU96" s="17" t="s">
        <v>257</v>
      </c>
      <c r="AY96" s="17" t="s">
        <v>251</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252</v>
      </c>
      <c r="BM96" s="17" t="s">
        <v>250</v>
      </c>
    </row>
    <row r="97" spans="2:65" s="1" customFormat="1" ht="16.5" customHeight="1">
      <c r="B97" s="31"/>
      <c r="C97" s="132" t="s">
        <v>267</v>
      </c>
      <c r="D97" s="132" t="s">
        <v>246</v>
      </c>
      <c r="E97" s="133" t="s">
        <v>887</v>
      </c>
      <c r="F97" s="134" t="s">
        <v>888</v>
      </c>
      <c r="G97" s="135" t="s">
        <v>265</v>
      </c>
      <c r="H97" s="136">
        <v>19</v>
      </c>
      <c r="I97" s="137"/>
      <c r="J97" s="138">
        <f>ROUND(I97*H97,2)</f>
        <v>0</v>
      </c>
      <c r="K97" s="134" t="s">
        <v>270</v>
      </c>
      <c r="L97" s="139"/>
      <c r="M97" s="140" t="s">
        <v>19</v>
      </c>
      <c r="N97" s="141" t="s">
        <v>44</v>
      </c>
      <c r="P97" s="142">
        <f>O97*H97</f>
        <v>0</v>
      </c>
      <c r="Q97" s="142">
        <v>0.14899999999999999</v>
      </c>
      <c r="R97" s="142">
        <f>Q97*H97</f>
        <v>2.831</v>
      </c>
      <c r="S97" s="142">
        <v>0</v>
      </c>
      <c r="T97" s="143">
        <f>S97*H97</f>
        <v>0</v>
      </c>
      <c r="AR97" s="17" t="s">
        <v>250</v>
      </c>
      <c r="AT97" s="17" t="s">
        <v>246</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295</v>
      </c>
    </row>
    <row r="98" spans="2:65" s="1" customFormat="1" ht="16.5" customHeight="1">
      <c r="B98" s="31"/>
      <c r="C98" s="132" t="s">
        <v>276</v>
      </c>
      <c r="D98" s="132" t="s">
        <v>246</v>
      </c>
      <c r="E98" s="133" t="s">
        <v>868</v>
      </c>
      <c r="F98" s="134" t="s">
        <v>869</v>
      </c>
      <c r="G98" s="135" t="s">
        <v>436</v>
      </c>
      <c r="H98" s="136">
        <v>0.40500000000000003</v>
      </c>
      <c r="I98" s="137"/>
      <c r="J98" s="138">
        <f>ROUND(I98*H98,2)</f>
        <v>0</v>
      </c>
      <c r="K98" s="134" t="s">
        <v>270</v>
      </c>
      <c r="L98" s="139"/>
      <c r="M98" s="140" t="s">
        <v>19</v>
      </c>
      <c r="N98" s="141" t="s">
        <v>44</v>
      </c>
      <c r="P98" s="142">
        <f>O98*H98</f>
        <v>0</v>
      </c>
      <c r="Q98" s="142">
        <v>2.234</v>
      </c>
      <c r="R98" s="142">
        <f>Q98*H98</f>
        <v>0.90477000000000007</v>
      </c>
      <c r="S98" s="142">
        <v>0</v>
      </c>
      <c r="T98" s="143">
        <f>S98*H98</f>
        <v>0</v>
      </c>
      <c r="AR98" s="17" t="s">
        <v>250</v>
      </c>
      <c r="AT98" s="17" t="s">
        <v>246</v>
      </c>
      <c r="AU98" s="17" t="s">
        <v>257</v>
      </c>
      <c r="AY98" s="17" t="s">
        <v>251</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252</v>
      </c>
      <c r="BM98" s="17" t="s">
        <v>303</v>
      </c>
    </row>
    <row r="99" spans="2:65" s="1" customFormat="1" ht="16.5" customHeight="1">
      <c r="B99" s="31"/>
      <c r="C99" s="132" t="s">
        <v>282</v>
      </c>
      <c r="D99" s="132" t="s">
        <v>246</v>
      </c>
      <c r="E99" s="133" t="s">
        <v>866</v>
      </c>
      <c r="F99" s="134" t="s">
        <v>867</v>
      </c>
      <c r="G99" s="135" t="s">
        <v>450</v>
      </c>
      <c r="H99" s="136">
        <v>17.100000000000001</v>
      </c>
      <c r="I99" s="137"/>
      <c r="J99" s="138">
        <f>ROUND(I99*H99,2)</f>
        <v>0</v>
      </c>
      <c r="K99" s="134" t="s">
        <v>270</v>
      </c>
      <c r="L99" s="139"/>
      <c r="M99" s="140" t="s">
        <v>19</v>
      </c>
      <c r="N99" s="141" t="s">
        <v>44</v>
      </c>
      <c r="P99" s="142">
        <f>O99*H99</f>
        <v>0</v>
      </c>
      <c r="Q99" s="142">
        <v>1</v>
      </c>
      <c r="R99" s="142">
        <f>Q99*H99</f>
        <v>17.100000000000001</v>
      </c>
      <c r="S99" s="142">
        <v>0</v>
      </c>
      <c r="T99" s="143">
        <f>S99*H99</f>
        <v>0</v>
      </c>
      <c r="AR99" s="17" t="s">
        <v>250</v>
      </c>
      <c r="AT99" s="17" t="s">
        <v>246</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311</v>
      </c>
    </row>
    <row r="100" spans="2:65" s="11" customFormat="1" ht="20.85" customHeight="1">
      <c r="B100" s="145"/>
      <c r="D100" s="146" t="s">
        <v>72</v>
      </c>
      <c r="E100" s="155" t="s">
        <v>291</v>
      </c>
      <c r="F100" s="155" t="s">
        <v>287</v>
      </c>
      <c r="I100" s="148"/>
      <c r="J100" s="156">
        <f>BK100</f>
        <v>0</v>
      </c>
      <c r="L100" s="145"/>
      <c r="M100" s="150"/>
      <c r="P100" s="151">
        <f>SUM(P101:P121)</f>
        <v>0</v>
      </c>
      <c r="R100" s="151">
        <f>SUM(R101:R121)</f>
        <v>0</v>
      </c>
      <c r="T100" s="152">
        <f>SUM(T101:T121)</f>
        <v>0</v>
      </c>
      <c r="AR100" s="146" t="s">
        <v>81</v>
      </c>
      <c r="AT100" s="153" t="s">
        <v>72</v>
      </c>
      <c r="AU100" s="153" t="s">
        <v>83</v>
      </c>
      <c r="AY100" s="146" t="s">
        <v>251</v>
      </c>
      <c r="BK100" s="154">
        <f>SUM(BK101:BK121)</f>
        <v>0</v>
      </c>
    </row>
    <row r="101" spans="2:65" s="1" customFormat="1" ht="78.75" customHeight="1">
      <c r="B101" s="31"/>
      <c r="C101" s="157" t="s">
        <v>250</v>
      </c>
      <c r="D101" s="157" t="s">
        <v>277</v>
      </c>
      <c r="E101" s="158" t="s">
        <v>647</v>
      </c>
      <c r="F101" s="159" t="s">
        <v>648</v>
      </c>
      <c r="G101" s="160" t="s">
        <v>450</v>
      </c>
      <c r="H101" s="161">
        <v>58.411000000000001</v>
      </c>
      <c r="I101" s="162"/>
      <c r="J101" s="163">
        <f>ROUND(I101*H101,2)</f>
        <v>0</v>
      </c>
      <c r="K101" s="159" t="s">
        <v>270</v>
      </c>
      <c r="L101" s="31"/>
      <c r="M101" s="164" t="s">
        <v>19</v>
      </c>
      <c r="N101" s="165" t="s">
        <v>44</v>
      </c>
      <c r="P101" s="142">
        <f>O101*H101</f>
        <v>0</v>
      </c>
      <c r="Q101" s="142">
        <v>0</v>
      </c>
      <c r="R101" s="142">
        <f>Q101*H101</f>
        <v>0</v>
      </c>
      <c r="S101" s="142">
        <v>0</v>
      </c>
      <c r="T101" s="143">
        <f>S101*H101</f>
        <v>0</v>
      </c>
      <c r="AR101" s="17" t="s">
        <v>252</v>
      </c>
      <c r="AT101" s="17" t="s">
        <v>277</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318</v>
      </c>
    </row>
    <row r="102" spans="2:65" s="1" customFormat="1" ht="58.5">
      <c r="B102" s="31"/>
      <c r="D102" s="171" t="s">
        <v>432</v>
      </c>
      <c r="F102" s="172" t="s">
        <v>638</v>
      </c>
      <c r="I102" s="90"/>
      <c r="L102" s="31"/>
      <c r="M102" s="173"/>
      <c r="T102" s="49"/>
      <c r="AT102" s="17" t="s">
        <v>432</v>
      </c>
      <c r="AU102" s="17" t="s">
        <v>257</v>
      </c>
    </row>
    <row r="103" spans="2:65" s="1" customFormat="1" ht="19.5">
      <c r="B103" s="31"/>
      <c r="D103" s="171" t="s">
        <v>454</v>
      </c>
      <c r="F103" s="172" t="s">
        <v>645</v>
      </c>
      <c r="I103" s="90"/>
      <c r="L103" s="31"/>
      <c r="M103" s="173"/>
      <c r="T103" s="49"/>
      <c r="AT103" s="17" t="s">
        <v>454</v>
      </c>
      <c r="AU103" s="17" t="s">
        <v>257</v>
      </c>
    </row>
    <row r="104" spans="2:65" s="1" customFormat="1" ht="78.75" customHeight="1">
      <c r="B104" s="31"/>
      <c r="C104" s="157" t="s">
        <v>291</v>
      </c>
      <c r="D104" s="157" t="s">
        <v>277</v>
      </c>
      <c r="E104" s="158" t="s">
        <v>647</v>
      </c>
      <c r="F104" s="159" t="s">
        <v>648</v>
      </c>
      <c r="G104" s="160" t="s">
        <v>450</v>
      </c>
      <c r="H104" s="161">
        <v>46.207000000000001</v>
      </c>
      <c r="I104" s="162"/>
      <c r="J104" s="163">
        <f>ROUND(I104*H104,2)</f>
        <v>0</v>
      </c>
      <c r="K104" s="159" t="s">
        <v>270</v>
      </c>
      <c r="L104" s="31"/>
      <c r="M104" s="164" t="s">
        <v>19</v>
      </c>
      <c r="N104" s="165" t="s">
        <v>44</v>
      </c>
      <c r="P104" s="142">
        <f>O104*H104</f>
        <v>0</v>
      </c>
      <c r="Q104" s="142">
        <v>0</v>
      </c>
      <c r="R104" s="142">
        <f>Q104*H104</f>
        <v>0</v>
      </c>
      <c r="S104" s="142">
        <v>0</v>
      </c>
      <c r="T104" s="143">
        <f>S104*H104</f>
        <v>0</v>
      </c>
      <c r="AR104" s="17" t="s">
        <v>252</v>
      </c>
      <c r="AT104" s="17" t="s">
        <v>277</v>
      </c>
      <c r="AU104" s="17" t="s">
        <v>257</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326</v>
      </c>
    </row>
    <row r="105" spans="2:65" s="1" customFormat="1" ht="58.5">
      <c r="B105" s="31"/>
      <c r="D105" s="171" t="s">
        <v>432</v>
      </c>
      <c r="F105" s="172" t="s">
        <v>638</v>
      </c>
      <c r="I105" s="90"/>
      <c r="L105" s="31"/>
      <c r="M105" s="173"/>
      <c r="T105" s="49"/>
      <c r="AT105" s="17" t="s">
        <v>432</v>
      </c>
      <c r="AU105" s="17" t="s">
        <v>257</v>
      </c>
    </row>
    <row r="106" spans="2:65" s="1" customFormat="1" ht="19.5">
      <c r="B106" s="31"/>
      <c r="D106" s="171" t="s">
        <v>454</v>
      </c>
      <c r="F106" s="172" t="s">
        <v>645</v>
      </c>
      <c r="I106" s="90"/>
      <c r="L106" s="31"/>
      <c r="M106" s="173"/>
      <c r="T106" s="49"/>
      <c r="AT106" s="17" t="s">
        <v>454</v>
      </c>
      <c r="AU106" s="17" t="s">
        <v>257</v>
      </c>
    </row>
    <row r="107" spans="2:65" s="1" customFormat="1" ht="78.75" customHeight="1">
      <c r="B107" s="31"/>
      <c r="C107" s="157" t="s">
        <v>295</v>
      </c>
      <c r="D107" s="157" t="s">
        <v>277</v>
      </c>
      <c r="E107" s="158" t="s">
        <v>642</v>
      </c>
      <c r="F107" s="159" t="s">
        <v>643</v>
      </c>
      <c r="G107" s="160" t="s">
        <v>450</v>
      </c>
      <c r="H107" s="161">
        <v>0.89100000000000001</v>
      </c>
      <c r="I107" s="162"/>
      <c r="J107" s="163">
        <f>ROUND(I107*H107,2)</f>
        <v>0</v>
      </c>
      <c r="K107" s="159" t="s">
        <v>270</v>
      </c>
      <c r="L107" s="31"/>
      <c r="M107" s="164" t="s">
        <v>19</v>
      </c>
      <c r="N107" s="165" t="s">
        <v>44</v>
      </c>
      <c r="P107" s="142">
        <f>O107*H107</f>
        <v>0</v>
      </c>
      <c r="Q107" s="142">
        <v>0</v>
      </c>
      <c r="R107" s="142">
        <f>Q107*H107</f>
        <v>0</v>
      </c>
      <c r="S107" s="142">
        <v>0</v>
      </c>
      <c r="T107" s="143">
        <f>S107*H107</f>
        <v>0</v>
      </c>
      <c r="AR107" s="17" t="s">
        <v>252</v>
      </c>
      <c r="AT107" s="17" t="s">
        <v>277</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334</v>
      </c>
    </row>
    <row r="108" spans="2:65" s="1" customFormat="1" ht="58.5">
      <c r="B108" s="31"/>
      <c r="D108" s="171" t="s">
        <v>432</v>
      </c>
      <c r="F108" s="172" t="s">
        <v>638</v>
      </c>
      <c r="I108" s="90"/>
      <c r="L108" s="31"/>
      <c r="M108" s="173"/>
      <c r="T108" s="49"/>
      <c r="AT108" s="17" t="s">
        <v>432</v>
      </c>
      <c r="AU108" s="17" t="s">
        <v>257</v>
      </c>
    </row>
    <row r="109" spans="2:65" s="1" customFormat="1" ht="19.5">
      <c r="B109" s="31"/>
      <c r="D109" s="171" t="s">
        <v>454</v>
      </c>
      <c r="F109" s="172" t="s">
        <v>645</v>
      </c>
      <c r="I109" s="90"/>
      <c r="L109" s="31"/>
      <c r="M109" s="173"/>
      <c r="T109" s="49"/>
      <c r="AT109" s="17" t="s">
        <v>454</v>
      </c>
      <c r="AU109" s="17" t="s">
        <v>257</v>
      </c>
    </row>
    <row r="110" spans="2:65" s="1" customFormat="1" ht="78.75" customHeight="1">
      <c r="B110" s="31"/>
      <c r="C110" s="157" t="s">
        <v>299</v>
      </c>
      <c r="D110" s="157" t="s">
        <v>277</v>
      </c>
      <c r="E110" s="158" t="s">
        <v>872</v>
      </c>
      <c r="F110" s="159" t="s">
        <v>873</v>
      </c>
      <c r="G110" s="160" t="s">
        <v>450</v>
      </c>
      <c r="H110" s="161">
        <v>33.82</v>
      </c>
      <c r="I110" s="162"/>
      <c r="J110" s="163">
        <f>ROUND(I110*H110,2)</f>
        <v>0</v>
      </c>
      <c r="K110" s="159" t="s">
        <v>270</v>
      </c>
      <c r="L110" s="31"/>
      <c r="M110" s="164" t="s">
        <v>19</v>
      </c>
      <c r="N110" s="165" t="s">
        <v>44</v>
      </c>
      <c r="P110" s="142">
        <f>O110*H110</f>
        <v>0</v>
      </c>
      <c r="Q110" s="142">
        <v>0</v>
      </c>
      <c r="R110" s="142">
        <f>Q110*H110</f>
        <v>0</v>
      </c>
      <c r="S110" s="142">
        <v>0</v>
      </c>
      <c r="T110" s="143">
        <f>S110*H110</f>
        <v>0</v>
      </c>
      <c r="AR110" s="17" t="s">
        <v>252</v>
      </c>
      <c r="AT110" s="17" t="s">
        <v>277</v>
      </c>
      <c r="AU110" s="17" t="s">
        <v>257</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341</v>
      </c>
    </row>
    <row r="111" spans="2:65" s="1" customFormat="1" ht="58.5">
      <c r="B111" s="31"/>
      <c r="D111" s="171" t="s">
        <v>432</v>
      </c>
      <c r="F111" s="172" t="s">
        <v>638</v>
      </c>
      <c r="I111" s="90"/>
      <c r="L111" s="31"/>
      <c r="M111" s="173"/>
      <c r="T111" s="49"/>
      <c r="AT111" s="17" t="s">
        <v>432</v>
      </c>
      <c r="AU111" s="17" t="s">
        <v>257</v>
      </c>
    </row>
    <row r="112" spans="2:65" s="1" customFormat="1" ht="19.5">
      <c r="B112" s="31"/>
      <c r="D112" s="171" t="s">
        <v>454</v>
      </c>
      <c r="F112" s="172" t="s">
        <v>645</v>
      </c>
      <c r="I112" s="90"/>
      <c r="L112" s="31"/>
      <c r="M112" s="173"/>
      <c r="T112" s="49"/>
      <c r="AT112" s="17" t="s">
        <v>454</v>
      </c>
      <c r="AU112" s="17" t="s">
        <v>257</v>
      </c>
    </row>
    <row r="113" spans="2:65" s="1" customFormat="1" ht="78.75" customHeight="1">
      <c r="B113" s="31"/>
      <c r="C113" s="157" t="s">
        <v>303</v>
      </c>
      <c r="D113" s="157" t="s">
        <v>277</v>
      </c>
      <c r="E113" s="158" t="s">
        <v>832</v>
      </c>
      <c r="F113" s="159" t="s">
        <v>833</v>
      </c>
      <c r="G113" s="160" t="s">
        <v>450</v>
      </c>
      <c r="H113" s="161">
        <v>4.8109999999999999</v>
      </c>
      <c r="I113" s="162"/>
      <c r="J113" s="163">
        <f>ROUND(I113*H113,2)</f>
        <v>0</v>
      </c>
      <c r="K113" s="159" t="s">
        <v>270</v>
      </c>
      <c r="L113" s="31"/>
      <c r="M113" s="164" t="s">
        <v>19</v>
      </c>
      <c r="N113" s="165" t="s">
        <v>44</v>
      </c>
      <c r="P113" s="142">
        <f>O113*H113</f>
        <v>0</v>
      </c>
      <c r="Q113" s="142">
        <v>0</v>
      </c>
      <c r="R113" s="142">
        <f>Q113*H113</f>
        <v>0</v>
      </c>
      <c r="S113" s="142">
        <v>0</v>
      </c>
      <c r="T113" s="143">
        <f>S113*H113</f>
        <v>0</v>
      </c>
      <c r="AR113" s="17" t="s">
        <v>252</v>
      </c>
      <c r="AT113" s="17" t="s">
        <v>277</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349</v>
      </c>
    </row>
    <row r="114" spans="2:65" s="1" customFormat="1" ht="58.5">
      <c r="B114" s="31"/>
      <c r="D114" s="171" t="s">
        <v>432</v>
      </c>
      <c r="F114" s="172" t="s">
        <v>638</v>
      </c>
      <c r="I114" s="90"/>
      <c r="L114" s="31"/>
      <c r="M114" s="173"/>
      <c r="T114" s="49"/>
      <c r="AT114" s="17" t="s">
        <v>432</v>
      </c>
      <c r="AU114" s="17" t="s">
        <v>257</v>
      </c>
    </row>
    <row r="115" spans="2:65" s="1" customFormat="1" ht="19.5">
      <c r="B115" s="31"/>
      <c r="D115" s="171" t="s">
        <v>454</v>
      </c>
      <c r="F115" s="172" t="s">
        <v>645</v>
      </c>
      <c r="I115" s="90"/>
      <c r="L115" s="31"/>
      <c r="M115" s="173"/>
      <c r="T115" s="49"/>
      <c r="AT115" s="17" t="s">
        <v>454</v>
      </c>
      <c r="AU115" s="17" t="s">
        <v>257</v>
      </c>
    </row>
    <row r="116" spans="2:65" s="1" customFormat="1" ht="33.75" customHeight="1">
      <c r="B116" s="31"/>
      <c r="C116" s="157" t="s">
        <v>307</v>
      </c>
      <c r="D116" s="157" t="s">
        <v>277</v>
      </c>
      <c r="E116" s="158" t="s">
        <v>734</v>
      </c>
      <c r="F116" s="159" t="s">
        <v>735</v>
      </c>
      <c r="G116" s="160" t="s">
        <v>450</v>
      </c>
      <c r="H116" s="161">
        <v>4.8109999999999999</v>
      </c>
      <c r="I116" s="162"/>
      <c r="J116" s="163">
        <f>ROUND(I116*H116,2)</f>
        <v>0</v>
      </c>
      <c r="K116" s="159" t="s">
        <v>270</v>
      </c>
      <c r="L116" s="31"/>
      <c r="M116" s="164" t="s">
        <v>19</v>
      </c>
      <c r="N116" s="165" t="s">
        <v>44</v>
      </c>
      <c r="P116" s="142">
        <f>O116*H116</f>
        <v>0</v>
      </c>
      <c r="Q116" s="142">
        <v>0</v>
      </c>
      <c r="R116" s="142">
        <f>Q116*H116</f>
        <v>0</v>
      </c>
      <c r="S116" s="142">
        <v>0</v>
      </c>
      <c r="T116" s="143">
        <f>S116*H116</f>
        <v>0</v>
      </c>
      <c r="AR116" s="17" t="s">
        <v>252</v>
      </c>
      <c r="AT116" s="17" t="s">
        <v>277</v>
      </c>
      <c r="AU116" s="17" t="s">
        <v>257</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357</v>
      </c>
    </row>
    <row r="117" spans="2:65" s="1" customFormat="1" ht="29.25">
      <c r="B117" s="31"/>
      <c r="D117" s="171" t="s">
        <v>432</v>
      </c>
      <c r="F117" s="172" t="s">
        <v>667</v>
      </c>
      <c r="I117" s="90"/>
      <c r="L117" s="31"/>
      <c r="M117" s="173"/>
      <c r="T117" s="49"/>
      <c r="AT117" s="17" t="s">
        <v>432</v>
      </c>
      <c r="AU117" s="17" t="s">
        <v>257</v>
      </c>
    </row>
    <row r="118" spans="2:65" s="1" customFormat="1" ht="33.75" customHeight="1">
      <c r="B118" s="31"/>
      <c r="C118" s="157" t="s">
        <v>311</v>
      </c>
      <c r="D118" s="157" t="s">
        <v>277</v>
      </c>
      <c r="E118" s="158" t="s">
        <v>664</v>
      </c>
      <c r="F118" s="159" t="s">
        <v>665</v>
      </c>
      <c r="G118" s="160" t="s">
        <v>450</v>
      </c>
      <c r="H118" s="161">
        <v>33.82</v>
      </c>
      <c r="I118" s="162"/>
      <c r="J118" s="163">
        <f>ROUND(I118*H118,2)</f>
        <v>0</v>
      </c>
      <c r="K118" s="159" t="s">
        <v>270</v>
      </c>
      <c r="L118" s="31"/>
      <c r="M118" s="164" t="s">
        <v>19</v>
      </c>
      <c r="N118" s="165" t="s">
        <v>44</v>
      </c>
      <c r="P118" s="142">
        <f>O118*H118</f>
        <v>0</v>
      </c>
      <c r="Q118" s="142">
        <v>0</v>
      </c>
      <c r="R118" s="142">
        <f>Q118*H118</f>
        <v>0</v>
      </c>
      <c r="S118" s="142">
        <v>0</v>
      </c>
      <c r="T118" s="143">
        <f>S118*H118</f>
        <v>0</v>
      </c>
      <c r="AR118" s="17" t="s">
        <v>252</v>
      </c>
      <c r="AT118" s="17" t="s">
        <v>277</v>
      </c>
      <c r="AU118" s="17" t="s">
        <v>257</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365</v>
      </c>
    </row>
    <row r="119" spans="2:65" s="1" customFormat="1" ht="29.25">
      <c r="B119" s="31"/>
      <c r="D119" s="171" t="s">
        <v>432</v>
      </c>
      <c r="F119" s="172" t="s">
        <v>667</v>
      </c>
      <c r="I119" s="90"/>
      <c r="L119" s="31"/>
      <c r="M119" s="173"/>
      <c r="T119" s="49"/>
      <c r="AT119" s="17" t="s">
        <v>432</v>
      </c>
      <c r="AU119" s="17" t="s">
        <v>257</v>
      </c>
    </row>
    <row r="120" spans="2:65" s="1" customFormat="1" ht="33.75" customHeight="1">
      <c r="B120" s="31"/>
      <c r="C120" s="157" t="s">
        <v>8</v>
      </c>
      <c r="D120" s="157" t="s">
        <v>277</v>
      </c>
      <c r="E120" s="158" t="s">
        <v>674</v>
      </c>
      <c r="F120" s="159" t="s">
        <v>675</v>
      </c>
      <c r="G120" s="160" t="s">
        <v>450</v>
      </c>
      <c r="H120" s="161">
        <v>58.411000000000001</v>
      </c>
      <c r="I120" s="162"/>
      <c r="J120" s="163">
        <f>ROUND(I120*H120,2)</f>
        <v>0</v>
      </c>
      <c r="K120" s="159" t="s">
        <v>270</v>
      </c>
      <c r="L120" s="31"/>
      <c r="M120" s="164" t="s">
        <v>19</v>
      </c>
      <c r="N120" s="165" t="s">
        <v>44</v>
      </c>
      <c r="P120" s="142">
        <f>O120*H120</f>
        <v>0</v>
      </c>
      <c r="Q120" s="142">
        <v>0</v>
      </c>
      <c r="R120" s="142">
        <f>Q120*H120</f>
        <v>0</v>
      </c>
      <c r="S120" s="142">
        <v>0</v>
      </c>
      <c r="T120" s="143">
        <f>S120*H120</f>
        <v>0</v>
      </c>
      <c r="AR120" s="17" t="s">
        <v>252</v>
      </c>
      <c r="AT120" s="17" t="s">
        <v>277</v>
      </c>
      <c r="AU120" s="17" t="s">
        <v>257</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373</v>
      </c>
    </row>
    <row r="121" spans="2:65" s="1" customFormat="1" ht="29.25">
      <c r="B121" s="31"/>
      <c r="D121" s="171" t="s">
        <v>432</v>
      </c>
      <c r="F121" s="172" t="s">
        <v>677</v>
      </c>
      <c r="I121" s="90"/>
      <c r="L121" s="31"/>
      <c r="M121" s="173"/>
      <c r="T121" s="49"/>
      <c r="AT121" s="17" t="s">
        <v>432</v>
      </c>
      <c r="AU121" s="17" t="s">
        <v>257</v>
      </c>
    </row>
    <row r="122" spans="2:65" s="11" customFormat="1" ht="22.9" customHeight="1">
      <c r="B122" s="145"/>
      <c r="D122" s="146" t="s">
        <v>72</v>
      </c>
      <c r="E122" s="155" t="s">
        <v>685</v>
      </c>
      <c r="F122" s="155" t="s">
        <v>427</v>
      </c>
      <c r="I122" s="148"/>
      <c r="J122" s="156">
        <f>BK122</f>
        <v>0</v>
      </c>
      <c r="L122" s="145"/>
      <c r="M122" s="150"/>
      <c r="P122" s="151">
        <f>P123</f>
        <v>0</v>
      </c>
      <c r="R122" s="151">
        <f>R123</f>
        <v>29.018888580000002</v>
      </c>
      <c r="T122" s="152">
        <f>T123</f>
        <v>0</v>
      </c>
      <c r="AR122" s="146" t="s">
        <v>81</v>
      </c>
      <c r="AT122" s="153" t="s">
        <v>72</v>
      </c>
      <c r="AU122" s="153" t="s">
        <v>81</v>
      </c>
      <c r="AY122" s="146" t="s">
        <v>251</v>
      </c>
      <c r="BK122" s="154">
        <f>BK123</f>
        <v>0</v>
      </c>
    </row>
    <row r="123" spans="2:65" s="11" customFormat="1" ht="20.85" customHeight="1">
      <c r="B123" s="145"/>
      <c r="D123" s="146" t="s">
        <v>72</v>
      </c>
      <c r="E123" s="155" t="s">
        <v>849</v>
      </c>
      <c r="F123" s="155" t="s">
        <v>850</v>
      </c>
      <c r="I123" s="148"/>
      <c r="J123" s="156">
        <f>BK123</f>
        <v>0</v>
      </c>
      <c r="L123" s="145"/>
      <c r="M123" s="150"/>
      <c r="P123" s="151">
        <f>SUM(P124:P126)</f>
        <v>0</v>
      </c>
      <c r="R123" s="151">
        <f>SUM(R124:R126)</f>
        <v>29.018888580000002</v>
      </c>
      <c r="T123" s="152">
        <f>SUM(T124:T126)</f>
        <v>0</v>
      </c>
      <c r="AR123" s="146" t="s">
        <v>81</v>
      </c>
      <c r="AT123" s="153" t="s">
        <v>72</v>
      </c>
      <c r="AU123" s="153" t="s">
        <v>83</v>
      </c>
      <c r="AY123" s="146" t="s">
        <v>251</v>
      </c>
      <c r="BK123" s="154">
        <f>SUM(BK124:BK126)</f>
        <v>0</v>
      </c>
    </row>
    <row r="124" spans="2:65" s="1" customFormat="1" ht="16.5" customHeight="1">
      <c r="B124" s="31"/>
      <c r="C124" s="157" t="s">
        <v>318</v>
      </c>
      <c r="D124" s="157" t="s">
        <v>277</v>
      </c>
      <c r="E124" s="158" t="s">
        <v>876</v>
      </c>
      <c r="F124" s="159" t="s">
        <v>877</v>
      </c>
      <c r="G124" s="160" t="s">
        <v>431</v>
      </c>
      <c r="H124" s="161">
        <v>232.85900000000001</v>
      </c>
      <c r="I124" s="162"/>
      <c r="J124" s="163">
        <f>ROUND(I124*H124,2)</f>
        <v>0</v>
      </c>
      <c r="K124" s="159" t="s">
        <v>690</v>
      </c>
      <c r="L124" s="31"/>
      <c r="M124" s="164" t="s">
        <v>19</v>
      </c>
      <c r="N124" s="165" t="s">
        <v>44</v>
      </c>
      <c r="P124" s="142">
        <f>O124*H124</f>
        <v>0</v>
      </c>
      <c r="Q124" s="142">
        <v>0.108</v>
      </c>
      <c r="R124" s="142">
        <f>Q124*H124</f>
        <v>25.148772000000001</v>
      </c>
      <c r="S124" s="142">
        <v>0</v>
      </c>
      <c r="T124" s="143">
        <f>S124*H124</f>
        <v>0</v>
      </c>
      <c r="AR124" s="17" t="s">
        <v>252</v>
      </c>
      <c r="AT124" s="17" t="s">
        <v>277</v>
      </c>
      <c r="AU124" s="17" t="s">
        <v>257</v>
      </c>
      <c r="AY124" s="17" t="s">
        <v>251</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252</v>
      </c>
      <c r="BM124" s="17" t="s">
        <v>381</v>
      </c>
    </row>
    <row r="125" spans="2:65" s="1" customFormat="1" ht="16.5" customHeight="1">
      <c r="B125" s="31"/>
      <c r="C125" s="157" t="s">
        <v>322</v>
      </c>
      <c r="D125" s="157" t="s">
        <v>277</v>
      </c>
      <c r="E125" s="158" t="s">
        <v>878</v>
      </c>
      <c r="F125" s="159" t="s">
        <v>879</v>
      </c>
      <c r="G125" s="160" t="s">
        <v>431</v>
      </c>
      <c r="H125" s="161">
        <v>232.85900000000001</v>
      </c>
      <c r="I125" s="162"/>
      <c r="J125" s="163">
        <f>ROUND(I125*H125,2)</f>
        <v>0</v>
      </c>
      <c r="K125" s="159" t="s">
        <v>690</v>
      </c>
      <c r="L125" s="31"/>
      <c r="M125" s="164" t="s">
        <v>19</v>
      </c>
      <c r="N125" s="165" t="s">
        <v>44</v>
      </c>
      <c r="P125" s="142">
        <f>O125*H125</f>
        <v>0</v>
      </c>
      <c r="Q125" s="142">
        <v>1.6619999999999999E-2</v>
      </c>
      <c r="R125" s="142">
        <f>Q125*H125</f>
        <v>3.8701165799999999</v>
      </c>
      <c r="S125" s="142">
        <v>0</v>
      </c>
      <c r="T125" s="143">
        <f>S125*H125</f>
        <v>0</v>
      </c>
      <c r="AR125" s="17" t="s">
        <v>252</v>
      </c>
      <c r="AT125" s="17" t="s">
        <v>277</v>
      </c>
      <c r="AU125" s="17" t="s">
        <v>257</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390</v>
      </c>
    </row>
    <row r="126" spans="2:65" s="1" customFormat="1" ht="29.25">
      <c r="B126" s="31"/>
      <c r="D126" s="171" t="s">
        <v>432</v>
      </c>
      <c r="F126" s="172" t="s">
        <v>880</v>
      </c>
      <c r="I126" s="90"/>
      <c r="L126" s="31"/>
      <c r="M126" s="189"/>
      <c r="N126" s="168"/>
      <c r="O126" s="168"/>
      <c r="P126" s="168"/>
      <c r="Q126" s="168"/>
      <c r="R126" s="168"/>
      <c r="S126" s="168"/>
      <c r="T126" s="190"/>
      <c r="AT126" s="17" t="s">
        <v>432</v>
      </c>
      <c r="AU126" s="17" t="s">
        <v>257</v>
      </c>
    </row>
    <row r="127" spans="2:65" s="1" customFormat="1" ht="6.95" customHeight="1">
      <c r="B127" s="39"/>
      <c r="C127" s="40"/>
      <c r="D127" s="40"/>
      <c r="E127" s="40"/>
      <c r="F127" s="40"/>
      <c r="G127" s="40"/>
      <c r="H127" s="40"/>
      <c r="I127" s="107"/>
      <c r="J127" s="40"/>
      <c r="K127" s="40"/>
      <c r="L127" s="31"/>
    </row>
  </sheetData>
  <sheetProtection password="D0DA" sheet="1" objects="1" scenarios="1" selectLockedCells="1" autoFilter="0"/>
  <autoFilter ref="C84:K126"/>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34"/>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119</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889</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ROUND(J85,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ROUND((SUM(BE85:BE133)),  2)</f>
        <v>0</v>
      </c>
      <c r="I33" s="99">
        <v>0.21</v>
      </c>
      <c r="J33" s="98">
        <f>ROUND(((SUM(BE85:BE133))*I33),  2)</f>
        <v>0</v>
      </c>
      <c r="L33" s="31"/>
    </row>
    <row r="34" spans="2:12" s="1" customFormat="1" ht="14.45" customHeight="1">
      <c r="B34" s="31"/>
      <c r="E34" s="26" t="s">
        <v>45</v>
      </c>
      <c r="F34" s="98">
        <f>ROUND((SUM(BF85:BF133)),  2)</f>
        <v>0</v>
      </c>
      <c r="I34" s="99">
        <v>0.15</v>
      </c>
      <c r="J34" s="98">
        <f>ROUND(((SUM(BF85:BF133))*I34),  2)</f>
        <v>0</v>
      </c>
      <c r="L34" s="31"/>
    </row>
    <row r="35" spans="2:12" s="1" customFormat="1" ht="14.45" hidden="1" customHeight="1">
      <c r="B35" s="31"/>
      <c r="E35" s="26" t="s">
        <v>46</v>
      </c>
      <c r="F35" s="98">
        <f>ROUND((SUM(BG85:BG133)),  2)</f>
        <v>0</v>
      </c>
      <c r="I35" s="99">
        <v>0.21</v>
      </c>
      <c r="J35" s="98">
        <f>0</f>
        <v>0</v>
      </c>
      <c r="L35" s="31"/>
    </row>
    <row r="36" spans="2:12" s="1" customFormat="1" ht="14.45" hidden="1" customHeight="1">
      <c r="B36" s="31"/>
      <c r="E36" s="26" t="s">
        <v>47</v>
      </c>
      <c r="F36" s="98">
        <f>ROUND((SUM(BH85:BH133)),  2)</f>
        <v>0</v>
      </c>
      <c r="I36" s="99">
        <v>0.15</v>
      </c>
      <c r="J36" s="98">
        <f>0</f>
        <v>0</v>
      </c>
      <c r="L36" s="31"/>
    </row>
    <row r="37" spans="2:12" s="1" customFormat="1" ht="14.45" hidden="1" customHeight="1">
      <c r="B37" s="31"/>
      <c r="E37" s="26" t="s">
        <v>48</v>
      </c>
      <c r="F37" s="98">
        <f>ROUND((SUM(BI85:BI133)),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01-11-04 - ŽST Velké Hamry, nástupiště 1. a 2.</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J85</f>
        <v>0</v>
      </c>
      <c r="L59" s="31"/>
      <c r="AU59" s="17" t="s">
        <v>229</v>
      </c>
    </row>
    <row r="60" spans="2:47" s="8" customFormat="1" ht="24.95" customHeight="1">
      <c r="B60" s="113"/>
      <c r="D60" s="114" t="s">
        <v>416</v>
      </c>
      <c r="E60" s="115"/>
      <c r="F60" s="115"/>
      <c r="G60" s="115"/>
      <c r="H60" s="115"/>
      <c r="I60" s="116"/>
      <c r="J60" s="117">
        <f>J86</f>
        <v>0</v>
      </c>
      <c r="L60" s="113"/>
    </row>
    <row r="61" spans="2:47" s="9" customFormat="1" ht="19.899999999999999" customHeight="1">
      <c r="B61" s="118"/>
      <c r="D61" s="119" t="s">
        <v>417</v>
      </c>
      <c r="E61" s="120"/>
      <c r="F61" s="120"/>
      <c r="G61" s="120"/>
      <c r="H61" s="120"/>
      <c r="I61" s="121"/>
      <c r="J61" s="122">
        <f>J87</f>
        <v>0</v>
      </c>
      <c r="L61" s="118"/>
    </row>
    <row r="62" spans="2:47" s="9" customFormat="1" ht="14.85" customHeight="1">
      <c r="B62" s="118"/>
      <c r="D62" s="119" t="s">
        <v>418</v>
      </c>
      <c r="E62" s="120"/>
      <c r="F62" s="120"/>
      <c r="G62" s="120"/>
      <c r="H62" s="120"/>
      <c r="I62" s="121"/>
      <c r="J62" s="122">
        <f>J88</f>
        <v>0</v>
      </c>
      <c r="L62" s="118"/>
    </row>
    <row r="63" spans="2:47" s="9" customFormat="1" ht="14.85" customHeight="1">
      <c r="B63" s="118"/>
      <c r="D63" s="119" t="s">
        <v>419</v>
      </c>
      <c r="E63" s="120"/>
      <c r="F63" s="120"/>
      <c r="G63" s="120"/>
      <c r="H63" s="120"/>
      <c r="I63" s="121"/>
      <c r="J63" s="122">
        <f>J107</f>
        <v>0</v>
      </c>
      <c r="L63" s="118"/>
    </row>
    <row r="64" spans="2:47" s="9" customFormat="1" ht="19.899999999999999" customHeight="1">
      <c r="B64" s="118"/>
      <c r="D64" s="119" t="s">
        <v>420</v>
      </c>
      <c r="E64" s="120"/>
      <c r="F64" s="120"/>
      <c r="G64" s="120"/>
      <c r="H64" s="120"/>
      <c r="I64" s="121"/>
      <c r="J64" s="122">
        <f>J129</f>
        <v>0</v>
      </c>
      <c r="L64" s="118"/>
    </row>
    <row r="65" spans="2:12" s="9" customFormat="1" ht="14.85" customHeight="1">
      <c r="B65" s="118"/>
      <c r="D65" s="119" t="s">
        <v>783</v>
      </c>
      <c r="E65" s="120"/>
      <c r="F65" s="120"/>
      <c r="G65" s="120"/>
      <c r="H65" s="120"/>
      <c r="I65" s="121"/>
      <c r="J65" s="122">
        <f>J130</f>
        <v>0</v>
      </c>
      <c r="L65" s="118"/>
    </row>
    <row r="66" spans="2:12" s="1" customFormat="1" ht="21.75" customHeight="1">
      <c r="B66" s="31"/>
      <c r="I66" s="90"/>
      <c r="L66" s="31"/>
    </row>
    <row r="67" spans="2:12" s="1" customFormat="1" ht="6.95" customHeight="1">
      <c r="B67" s="39"/>
      <c r="C67" s="40"/>
      <c r="D67" s="40"/>
      <c r="E67" s="40"/>
      <c r="F67" s="40"/>
      <c r="G67" s="40"/>
      <c r="H67" s="40"/>
      <c r="I67" s="107"/>
      <c r="J67" s="40"/>
      <c r="K67" s="40"/>
      <c r="L67" s="31"/>
    </row>
    <row r="71" spans="2:12" s="1" customFormat="1" ht="6.95" customHeight="1">
      <c r="B71" s="41"/>
      <c r="C71" s="42"/>
      <c r="D71" s="42"/>
      <c r="E71" s="42"/>
      <c r="F71" s="42"/>
      <c r="G71" s="42"/>
      <c r="H71" s="42"/>
      <c r="I71" s="108"/>
      <c r="J71" s="42"/>
      <c r="K71" s="42"/>
      <c r="L71" s="31"/>
    </row>
    <row r="72" spans="2:12" s="1" customFormat="1" ht="24.95" customHeight="1">
      <c r="B72" s="31"/>
      <c r="C72" s="21" t="s">
        <v>233</v>
      </c>
      <c r="I72" s="90"/>
      <c r="L72" s="31"/>
    </row>
    <row r="73" spans="2:12" s="1" customFormat="1" ht="6.95" customHeight="1">
      <c r="B73" s="31"/>
      <c r="I73" s="90"/>
      <c r="L73" s="31"/>
    </row>
    <row r="74" spans="2:12" s="1" customFormat="1" ht="12" customHeight="1">
      <c r="B74" s="31"/>
      <c r="C74" s="26" t="s">
        <v>16</v>
      </c>
      <c r="I74" s="90"/>
      <c r="L74" s="31"/>
    </row>
    <row r="75" spans="2:12" s="1" customFormat="1" ht="16.5" customHeight="1">
      <c r="B75" s="31"/>
      <c r="E75" s="324" t="str">
        <f>E7</f>
        <v>Oprava traťového úseku Železný Brod - Tanvald</v>
      </c>
      <c r="F75" s="301"/>
      <c r="G75" s="301"/>
      <c r="H75" s="301"/>
      <c r="I75" s="90"/>
      <c r="L75" s="31"/>
    </row>
    <row r="76" spans="2:12" s="1" customFormat="1" ht="12" customHeight="1">
      <c r="B76" s="31"/>
      <c r="C76" s="26" t="s">
        <v>223</v>
      </c>
      <c r="I76" s="90"/>
      <c r="L76" s="31"/>
    </row>
    <row r="77" spans="2:12" s="1" customFormat="1" ht="16.5" customHeight="1">
      <c r="B77" s="31"/>
      <c r="E77" s="304" t="str">
        <f>E9</f>
        <v>SO 01-11-04 - ŽST Velké Hamry, nástupiště 1. a 2.</v>
      </c>
      <c r="F77" s="303"/>
      <c r="G77" s="303"/>
      <c r="H77" s="303"/>
      <c r="I77" s="90"/>
      <c r="L77" s="31"/>
    </row>
    <row r="78" spans="2:12" s="1" customFormat="1" ht="6.95" customHeight="1">
      <c r="B78" s="31"/>
      <c r="I78" s="90"/>
      <c r="L78" s="31"/>
    </row>
    <row r="79" spans="2:12" s="1" customFormat="1" ht="12" customHeight="1">
      <c r="B79" s="31"/>
      <c r="C79" s="26" t="s">
        <v>21</v>
      </c>
      <c r="F79" s="17" t="str">
        <f>F12</f>
        <v xml:space="preserve"> </v>
      </c>
      <c r="I79" s="91" t="s">
        <v>23</v>
      </c>
      <c r="J79" s="46" t="str">
        <f>IF(J12="","",J12)</f>
        <v>11. 2. 2019</v>
      </c>
      <c r="L79" s="31"/>
    </row>
    <row r="80" spans="2:12" s="1" customFormat="1" ht="6.95" customHeight="1">
      <c r="B80" s="31"/>
      <c r="I80" s="90"/>
      <c r="L80" s="31"/>
    </row>
    <row r="81" spans="2:65" s="1" customFormat="1" ht="13.7" customHeight="1">
      <c r="B81" s="31"/>
      <c r="C81" s="26" t="s">
        <v>25</v>
      </c>
      <c r="F81" s="17" t="str">
        <f>E15</f>
        <v>Správa Železniční dopravní cesty, státní organizace</v>
      </c>
      <c r="I81" s="91" t="s">
        <v>32</v>
      </c>
      <c r="J81" s="29" t="str">
        <f>E21</f>
        <v>Prodin a.s.</v>
      </c>
      <c r="L81" s="31"/>
    </row>
    <row r="82" spans="2:65" s="1" customFormat="1" ht="13.7" customHeight="1">
      <c r="B82" s="31"/>
      <c r="C82" s="26" t="s">
        <v>30</v>
      </c>
      <c r="F82" s="17">
        <f>IF(E18="","",E18)</f>
        <v>0</v>
      </c>
      <c r="I82" s="91" t="s">
        <v>37</v>
      </c>
      <c r="J82" s="29" t="str">
        <f>E24</f>
        <v>Prodin a.s.</v>
      </c>
      <c r="L82" s="31"/>
    </row>
    <row r="83" spans="2:65" s="1" customFormat="1" ht="10.35" customHeight="1">
      <c r="B83" s="31"/>
      <c r="I83" s="90"/>
      <c r="L83" s="31"/>
    </row>
    <row r="84" spans="2:65" s="10" customFormat="1" ht="29.25" customHeight="1">
      <c r="B84" s="123"/>
      <c r="C84" s="124" t="s">
        <v>234</v>
      </c>
      <c r="D84" s="125" t="s">
        <v>58</v>
      </c>
      <c r="E84" s="125" t="s">
        <v>54</v>
      </c>
      <c r="F84" s="125" t="s">
        <v>55</v>
      </c>
      <c r="G84" s="125" t="s">
        <v>235</v>
      </c>
      <c r="H84" s="125" t="s">
        <v>236</v>
      </c>
      <c r="I84" s="126" t="s">
        <v>237</v>
      </c>
      <c r="J84" s="125" t="s">
        <v>228</v>
      </c>
      <c r="K84" s="127" t="s">
        <v>238</v>
      </c>
      <c r="L84" s="123"/>
      <c r="M84" s="52" t="s">
        <v>19</v>
      </c>
      <c r="N84" s="53" t="s">
        <v>43</v>
      </c>
      <c r="O84" s="53" t="s">
        <v>239</v>
      </c>
      <c r="P84" s="53" t="s">
        <v>240</v>
      </c>
      <c r="Q84" s="53" t="s">
        <v>241</v>
      </c>
      <c r="R84" s="53" t="s">
        <v>242</v>
      </c>
      <c r="S84" s="53" t="s">
        <v>243</v>
      </c>
      <c r="T84" s="54" t="s">
        <v>244</v>
      </c>
    </row>
    <row r="85" spans="2:65" s="1" customFormat="1" ht="22.9" customHeight="1">
      <c r="B85" s="31"/>
      <c r="C85" s="57" t="s">
        <v>245</v>
      </c>
      <c r="I85" s="90"/>
      <c r="J85" s="128">
        <f>BK85</f>
        <v>0</v>
      </c>
      <c r="L85" s="31"/>
      <c r="M85" s="55"/>
      <c r="N85" s="47"/>
      <c r="O85" s="47"/>
      <c r="P85" s="129">
        <f>P86</f>
        <v>0</v>
      </c>
      <c r="Q85" s="47"/>
      <c r="R85" s="129">
        <f>R86</f>
        <v>240.69897</v>
      </c>
      <c r="S85" s="47"/>
      <c r="T85" s="130">
        <f>T86</f>
        <v>0</v>
      </c>
      <c r="AT85" s="17" t="s">
        <v>72</v>
      </c>
      <c r="AU85" s="17" t="s">
        <v>229</v>
      </c>
      <c r="BK85" s="131">
        <f>BK86</f>
        <v>0</v>
      </c>
    </row>
    <row r="86" spans="2:65" s="11" customFormat="1" ht="25.9" customHeight="1">
      <c r="B86" s="145"/>
      <c r="D86" s="146" t="s">
        <v>72</v>
      </c>
      <c r="E86" s="147" t="s">
        <v>424</v>
      </c>
      <c r="F86" s="147" t="s">
        <v>425</v>
      </c>
      <c r="I86" s="148"/>
      <c r="J86" s="149">
        <f>BK86</f>
        <v>0</v>
      </c>
      <c r="L86" s="145"/>
      <c r="M86" s="150"/>
      <c r="P86" s="151">
        <f>P87+P129</f>
        <v>0</v>
      </c>
      <c r="R86" s="151">
        <f>R87+R129</f>
        <v>240.69897</v>
      </c>
      <c r="T86" s="152">
        <f>T87+T129</f>
        <v>0</v>
      </c>
      <c r="AR86" s="146" t="s">
        <v>81</v>
      </c>
      <c r="AT86" s="153" t="s">
        <v>72</v>
      </c>
      <c r="AU86" s="153" t="s">
        <v>73</v>
      </c>
      <c r="AY86" s="146" t="s">
        <v>251</v>
      </c>
      <c r="BK86" s="154">
        <f>BK87+BK129</f>
        <v>0</v>
      </c>
    </row>
    <row r="87" spans="2:65" s="11" customFormat="1" ht="22.9" customHeight="1">
      <c r="B87" s="145"/>
      <c r="D87" s="146" t="s">
        <v>72</v>
      </c>
      <c r="E87" s="155" t="s">
        <v>426</v>
      </c>
      <c r="F87" s="155" t="s">
        <v>427</v>
      </c>
      <c r="I87" s="148"/>
      <c r="J87" s="156">
        <f>BK87</f>
        <v>0</v>
      </c>
      <c r="L87" s="145"/>
      <c r="M87" s="150"/>
      <c r="P87" s="151">
        <f>P88+P107</f>
        <v>0</v>
      </c>
      <c r="R87" s="151">
        <f>R88+R107</f>
        <v>195.83577</v>
      </c>
      <c r="T87" s="152">
        <f>T88+T107</f>
        <v>0</v>
      </c>
      <c r="AR87" s="146" t="s">
        <v>81</v>
      </c>
      <c r="AT87" s="153" t="s">
        <v>72</v>
      </c>
      <c r="AU87" s="153" t="s">
        <v>81</v>
      </c>
      <c r="AY87" s="146" t="s">
        <v>251</v>
      </c>
      <c r="BK87" s="154">
        <f>BK88+BK107</f>
        <v>0</v>
      </c>
    </row>
    <row r="88" spans="2:65" s="11" customFormat="1" ht="20.85" customHeight="1">
      <c r="B88" s="145"/>
      <c r="D88" s="146" t="s">
        <v>72</v>
      </c>
      <c r="E88" s="155" t="s">
        <v>267</v>
      </c>
      <c r="F88" s="155" t="s">
        <v>428</v>
      </c>
      <c r="I88" s="148"/>
      <c r="J88" s="156">
        <f>BK88</f>
        <v>0</v>
      </c>
      <c r="L88" s="145"/>
      <c r="M88" s="150"/>
      <c r="P88" s="151">
        <f>SUM(P89:P106)</f>
        <v>0</v>
      </c>
      <c r="R88" s="151">
        <f>SUM(R89:R106)</f>
        <v>195.83577</v>
      </c>
      <c r="T88" s="152">
        <f>SUM(T89:T106)</f>
        <v>0</v>
      </c>
      <c r="AR88" s="146" t="s">
        <v>81</v>
      </c>
      <c r="AT88" s="153" t="s">
        <v>72</v>
      </c>
      <c r="AU88" s="153" t="s">
        <v>83</v>
      </c>
      <c r="AY88" s="146" t="s">
        <v>251</v>
      </c>
      <c r="BK88" s="154">
        <f>SUM(BK89:BK106)</f>
        <v>0</v>
      </c>
    </row>
    <row r="89" spans="2:65" s="1" customFormat="1" ht="22.5" customHeight="1">
      <c r="B89" s="31"/>
      <c r="C89" s="157" t="s">
        <v>81</v>
      </c>
      <c r="D89" s="157" t="s">
        <v>277</v>
      </c>
      <c r="E89" s="158" t="s">
        <v>858</v>
      </c>
      <c r="F89" s="159" t="s">
        <v>859</v>
      </c>
      <c r="G89" s="160" t="s">
        <v>249</v>
      </c>
      <c r="H89" s="161">
        <v>81</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83</v>
      </c>
    </row>
    <row r="90" spans="2:65" s="1" customFormat="1" ht="29.25">
      <c r="B90" s="31"/>
      <c r="D90" s="171" t="s">
        <v>432</v>
      </c>
      <c r="F90" s="172" t="s">
        <v>860</v>
      </c>
      <c r="I90" s="90"/>
      <c r="L90" s="31"/>
      <c r="M90" s="173"/>
      <c r="T90" s="49"/>
      <c r="AT90" s="17" t="s">
        <v>432</v>
      </c>
      <c r="AU90" s="17" t="s">
        <v>257</v>
      </c>
    </row>
    <row r="91" spans="2:65" s="1" customFormat="1" ht="22.5" customHeight="1">
      <c r="B91" s="31"/>
      <c r="C91" s="157" t="s">
        <v>83</v>
      </c>
      <c r="D91" s="157" t="s">
        <v>277</v>
      </c>
      <c r="E91" s="158" t="s">
        <v>890</v>
      </c>
      <c r="F91" s="159" t="s">
        <v>891</v>
      </c>
      <c r="G91" s="160" t="s">
        <v>249</v>
      </c>
      <c r="H91" s="161">
        <v>129</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252</v>
      </c>
    </row>
    <row r="92" spans="2:65" s="1" customFormat="1" ht="29.25">
      <c r="B92" s="31"/>
      <c r="D92" s="171" t="s">
        <v>432</v>
      </c>
      <c r="F92" s="172" t="s">
        <v>860</v>
      </c>
      <c r="I92" s="90"/>
      <c r="L92" s="31"/>
      <c r="M92" s="173"/>
      <c r="T92" s="49"/>
      <c r="AT92" s="17" t="s">
        <v>432</v>
      </c>
      <c r="AU92" s="17" t="s">
        <v>257</v>
      </c>
    </row>
    <row r="93" spans="2:65" s="1" customFormat="1" ht="22.5" customHeight="1">
      <c r="B93" s="31"/>
      <c r="C93" s="157" t="s">
        <v>257</v>
      </c>
      <c r="D93" s="157" t="s">
        <v>277</v>
      </c>
      <c r="E93" s="158" t="s">
        <v>616</v>
      </c>
      <c r="F93" s="159" t="s">
        <v>617</v>
      </c>
      <c r="G93" s="160" t="s">
        <v>431</v>
      </c>
      <c r="H93" s="161">
        <v>258</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276</v>
      </c>
    </row>
    <row r="94" spans="2:65" s="1" customFormat="1" ht="19.5">
      <c r="B94" s="31"/>
      <c r="D94" s="171" t="s">
        <v>432</v>
      </c>
      <c r="F94" s="172" t="s">
        <v>619</v>
      </c>
      <c r="I94" s="90"/>
      <c r="L94" s="31"/>
      <c r="M94" s="173"/>
      <c r="T94" s="49"/>
      <c r="AT94" s="17" t="s">
        <v>432</v>
      </c>
      <c r="AU94" s="17" t="s">
        <v>257</v>
      </c>
    </row>
    <row r="95" spans="2:65" s="1" customFormat="1" ht="22.5" customHeight="1">
      <c r="B95" s="31"/>
      <c r="C95" s="157" t="s">
        <v>252</v>
      </c>
      <c r="D95" s="157" t="s">
        <v>277</v>
      </c>
      <c r="E95" s="158" t="s">
        <v>861</v>
      </c>
      <c r="F95" s="159" t="s">
        <v>862</v>
      </c>
      <c r="G95" s="160" t="s">
        <v>436</v>
      </c>
      <c r="H95" s="161">
        <v>19.8</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250</v>
      </c>
    </row>
    <row r="96" spans="2:65" s="1" customFormat="1" ht="19.5">
      <c r="B96" s="31"/>
      <c r="D96" s="171" t="s">
        <v>432</v>
      </c>
      <c r="F96" s="172" t="s">
        <v>593</v>
      </c>
      <c r="I96" s="90"/>
      <c r="L96" s="31"/>
      <c r="M96" s="173"/>
      <c r="T96" s="49"/>
      <c r="AT96" s="17" t="s">
        <v>432</v>
      </c>
      <c r="AU96" s="17" t="s">
        <v>257</v>
      </c>
    </row>
    <row r="97" spans="2:65" s="1" customFormat="1" ht="22.5" customHeight="1">
      <c r="B97" s="31"/>
      <c r="C97" s="157" t="s">
        <v>267</v>
      </c>
      <c r="D97" s="157" t="s">
        <v>277</v>
      </c>
      <c r="E97" s="158" t="s">
        <v>863</v>
      </c>
      <c r="F97" s="159" t="s">
        <v>864</v>
      </c>
      <c r="G97" s="160" t="s">
        <v>249</v>
      </c>
      <c r="H97" s="161">
        <v>90</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295</v>
      </c>
    </row>
    <row r="98" spans="2:65" s="1" customFormat="1" ht="29.25">
      <c r="B98" s="31"/>
      <c r="D98" s="171" t="s">
        <v>432</v>
      </c>
      <c r="F98" s="172" t="s">
        <v>865</v>
      </c>
      <c r="I98" s="90"/>
      <c r="L98" s="31"/>
      <c r="M98" s="173"/>
      <c r="T98" s="49"/>
      <c r="AT98" s="17" t="s">
        <v>432</v>
      </c>
      <c r="AU98" s="17" t="s">
        <v>257</v>
      </c>
    </row>
    <row r="99" spans="2:65" s="1" customFormat="1" ht="29.25">
      <c r="B99" s="31"/>
      <c r="D99" s="171" t="s">
        <v>454</v>
      </c>
      <c r="F99" s="172" t="s">
        <v>884</v>
      </c>
      <c r="I99" s="90"/>
      <c r="L99" s="31"/>
      <c r="M99" s="173"/>
      <c r="T99" s="49"/>
      <c r="AT99" s="17" t="s">
        <v>454</v>
      </c>
      <c r="AU99" s="17" t="s">
        <v>257</v>
      </c>
    </row>
    <row r="100" spans="2:65" s="1" customFormat="1" ht="16.5" customHeight="1">
      <c r="B100" s="31"/>
      <c r="C100" s="132" t="s">
        <v>276</v>
      </c>
      <c r="D100" s="132" t="s">
        <v>246</v>
      </c>
      <c r="E100" s="133" t="s">
        <v>885</v>
      </c>
      <c r="F100" s="134" t="s">
        <v>886</v>
      </c>
      <c r="G100" s="135" t="s">
        <v>265</v>
      </c>
      <c r="H100" s="136">
        <v>10</v>
      </c>
      <c r="I100" s="137"/>
      <c r="J100" s="138">
        <f>ROUND(I100*H100,2)</f>
        <v>0</v>
      </c>
      <c r="K100" s="134" t="s">
        <v>270</v>
      </c>
      <c r="L100" s="139"/>
      <c r="M100" s="140" t="s">
        <v>19</v>
      </c>
      <c r="N100" s="141" t="s">
        <v>44</v>
      </c>
      <c r="P100" s="142">
        <f>O100*H100</f>
        <v>0</v>
      </c>
      <c r="Q100" s="142">
        <v>9.9000000000000005E-2</v>
      </c>
      <c r="R100" s="142">
        <f>Q100*H100</f>
        <v>0.99</v>
      </c>
      <c r="S100" s="142">
        <v>0</v>
      </c>
      <c r="T100" s="143">
        <f>S100*H100</f>
        <v>0</v>
      </c>
      <c r="AR100" s="17" t="s">
        <v>250</v>
      </c>
      <c r="AT100" s="17" t="s">
        <v>246</v>
      </c>
      <c r="AU100" s="17" t="s">
        <v>257</v>
      </c>
      <c r="AY100" s="17" t="s">
        <v>251</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252</v>
      </c>
      <c r="BM100" s="17" t="s">
        <v>303</v>
      </c>
    </row>
    <row r="101" spans="2:65" s="1" customFormat="1" ht="16.5" customHeight="1">
      <c r="B101" s="31"/>
      <c r="C101" s="132" t="s">
        <v>282</v>
      </c>
      <c r="D101" s="132" t="s">
        <v>246</v>
      </c>
      <c r="E101" s="133" t="s">
        <v>887</v>
      </c>
      <c r="F101" s="134" t="s">
        <v>888</v>
      </c>
      <c r="G101" s="135" t="s">
        <v>265</v>
      </c>
      <c r="H101" s="136">
        <v>9</v>
      </c>
      <c r="I101" s="137"/>
      <c r="J101" s="138">
        <f>ROUND(I101*H101,2)</f>
        <v>0</v>
      </c>
      <c r="K101" s="134" t="s">
        <v>270</v>
      </c>
      <c r="L101" s="139"/>
      <c r="M101" s="140" t="s">
        <v>19</v>
      </c>
      <c r="N101" s="141" t="s">
        <v>44</v>
      </c>
      <c r="P101" s="142">
        <f>O101*H101</f>
        <v>0</v>
      </c>
      <c r="Q101" s="142">
        <v>0.14899999999999999</v>
      </c>
      <c r="R101" s="142">
        <f>Q101*H101</f>
        <v>1.341</v>
      </c>
      <c r="S101" s="142">
        <v>0</v>
      </c>
      <c r="T101" s="143">
        <f>S101*H101</f>
        <v>0</v>
      </c>
      <c r="AR101" s="17" t="s">
        <v>250</v>
      </c>
      <c r="AT101" s="17" t="s">
        <v>246</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311</v>
      </c>
    </row>
    <row r="102" spans="2:65" s="1" customFormat="1" ht="16.5" customHeight="1">
      <c r="B102" s="31"/>
      <c r="C102" s="132" t="s">
        <v>250</v>
      </c>
      <c r="D102" s="132" t="s">
        <v>246</v>
      </c>
      <c r="E102" s="133" t="s">
        <v>868</v>
      </c>
      <c r="F102" s="134" t="s">
        <v>869</v>
      </c>
      <c r="G102" s="135" t="s">
        <v>436</v>
      </c>
      <c r="H102" s="136">
        <v>0.40500000000000003</v>
      </c>
      <c r="I102" s="137"/>
      <c r="J102" s="138">
        <f>ROUND(I102*H102,2)</f>
        <v>0</v>
      </c>
      <c r="K102" s="134" t="s">
        <v>270</v>
      </c>
      <c r="L102" s="139"/>
      <c r="M102" s="140" t="s">
        <v>19</v>
      </c>
      <c r="N102" s="141" t="s">
        <v>44</v>
      </c>
      <c r="P102" s="142">
        <f>O102*H102</f>
        <v>0</v>
      </c>
      <c r="Q102" s="142">
        <v>2.234</v>
      </c>
      <c r="R102" s="142">
        <f>Q102*H102</f>
        <v>0.90477000000000007</v>
      </c>
      <c r="S102" s="142">
        <v>0</v>
      </c>
      <c r="T102" s="143">
        <f>S102*H102</f>
        <v>0</v>
      </c>
      <c r="AR102" s="17" t="s">
        <v>250</v>
      </c>
      <c r="AT102" s="17" t="s">
        <v>246</v>
      </c>
      <c r="AU102" s="17" t="s">
        <v>257</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318</v>
      </c>
    </row>
    <row r="103" spans="2:65" s="1" customFormat="1" ht="16.5" customHeight="1">
      <c r="B103" s="31"/>
      <c r="C103" s="132" t="s">
        <v>291</v>
      </c>
      <c r="D103" s="132" t="s">
        <v>246</v>
      </c>
      <c r="E103" s="133" t="s">
        <v>866</v>
      </c>
      <c r="F103" s="134" t="s">
        <v>867</v>
      </c>
      <c r="G103" s="135" t="s">
        <v>450</v>
      </c>
      <c r="H103" s="136">
        <v>17.100000000000001</v>
      </c>
      <c r="I103" s="137"/>
      <c r="J103" s="138">
        <f>ROUND(I103*H103,2)</f>
        <v>0</v>
      </c>
      <c r="K103" s="134" t="s">
        <v>270</v>
      </c>
      <c r="L103" s="139"/>
      <c r="M103" s="140" t="s">
        <v>19</v>
      </c>
      <c r="N103" s="141" t="s">
        <v>44</v>
      </c>
      <c r="P103" s="142">
        <f>O103*H103</f>
        <v>0</v>
      </c>
      <c r="Q103" s="142">
        <v>1</v>
      </c>
      <c r="R103" s="142">
        <f>Q103*H103</f>
        <v>17.100000000000001</v>
      </c>
      <c r="S103" s="142">
        <v>0</v>
      </c>
      <c r="T103" s="143">
        <f>S103*H103</f>
        <v>0</v>
      </c>
      <c r="AR103" s="17" t="s">
        <v>250</v>
      </c>
      <c r="AT103" s="17" t="s">
        <v>246</v>
      </c>
      <c r="AU103" s="17" t="s">
        <v>257</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326</v>
      </c>
    </row>
    <row r="104" spans="2:65" s="1" customFormat="1" ht="33.75" customHeight="1">
      <c r="B104" s="31"/>
      <c r="C104" s="157" t="s">
        <v>295</v>
      </c>
      <c r="D104" s="157" t="s">
        <v>277</v>
      </c>
      <c r="E104" s="158" t="s">
        <v>892</v>
      </c>
      <c r="F104" s="159" t="s">
        <v>893</v>
      </c>
      <c r="G104" s="160" t="s">
        <v>249</v>
      </c>
      <c r="H104" s="161">
        <v>90</v>
      </c>
      <c r="I104" s="162"/>
      <c r="J104" s="163">
        <f>ROUND(I104*H104,2)</f>
        <v>0</v>
      </c>
      <c r="K104" s="159" t="s">
        <v>270</v>
      </c>
      <c r="L104" s="31"/>
      <c r="M104" s="164" t="s">
        <v>19</v>
      </c>
      <c r="N104" s="165" t="s">
        <v>44</v>
      </c>
      <c r="P104" s="142">
        <f>O104*H104</f>
        <v>0</v>
      </c>
      <c r="Q104" s="142">
        <v>0</v>
      </c>
      <c r="R104" s="142">
        <f>Q104*H104</f>
        <v>0</v>
      </c>
      <c r="S104" s="142">
        <v>0</v>
      </c>
      <c r="T104" s="143">
        <f>S104*H104</f>
        <v>0</v>
      </c>
      <c r="AR104" s="17" t="s">
        <v>252</v>
      </c>
      <c r="AT104" s="17" t="s">
        <v>277</v>
      </c>
      <c r="AU104" s="17" t="s">
        <v>257</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334</v>
      </c>
    </row>
    <row r="105" spans="2:65" s="1" customFormat="1" ht="29.25">
      <c r="B105" s="31"/>
      <c r="D105" s="171" t="s">
        <v>432</v>
      </c>
      <c r="F105" s="172" t="s">
        <v>894</v>
      </c>
      <c r="I105" s="90"/>
      <c r="L105" s="31"/>
      <c r="M105" s="173"/>
      <c r="T105" s="49"/>
      <c r="AT105" s="17" t="s">
        <v>432</v>
      </c>
      <c r="AU105" s="17" t="s">
        <v>257</v>
      </c>
    </row>
    <row r="106" spans="2:65" s="1" customFormat="1" ht="16.5" customHeight="1">
      <c r="B106" s="31"/>
      <c r="C106" s="132" t="s">
        <v>299</v>
      </c>
      <c r="D106" s="132" t="s">
        <v>246</v>
      </c>
      <c r="E106" s="133" t="s">
        <v>895</v>
      </c>
      <c r="F106" s="134" t="s">
        <v>896</v>
      </c>
      <c r="G106" s="135" t="s">
        <v>450</v>
      </c>
      <c r="H106" s="136">
        <v>175.5</v>
      </c>
      <c r="I106" s="137"/>
      <c r="J106" s="138">
        <f>ROUND(I106*H106,2)</f>
        <v>0</v>
      </c>
      <c r="K106" s="134" t="s">
        <v>270</v>
      </c>
      <c r="L106" s="139"/>
      <c r="M106" s="140" t="s">
        <v>19</v>
      </c>
      <c r="N106" s="141" t="s">
        <v>44</v>
      </c>
      <c r="P106" s="142">
        <f>O106*H106</f>
        <v>0</v>
      </c>
      <c r="Q106" s="142">
        <v>1</v>
      </c>
      <c r="R106" s="142">
        <f>Q106*H106</f>
        <v>175.5</v>
      </c>
      <c r="S106" s="142">
        <v>0</v>
      </c>
      <c r="T106" s="143">
        <f>S106*H106</f>
        <v>0</v>
      </c>
      <c r="AR106" s="17" t="s">
        <v>250</v>
      </c>
      <c r="AT106" s="17" t="s">
        <v>246</v>
      </c>
      <c r="AU106" s="17" t="s">
        <v>257</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341</v>
      </c>
    </row>
    <row r="107" spans="2:65" s="11" customFormat="1" ht="20.85" customHeight="1">
      <c r="B107" s="145"/>
      <c r="D107" s="146" t="s">
        <v>72</v>
      </c>
      <c r="E107" s="155" t="s">
        <v>291</v>
      </c>
      <c r="F107" s="155" t="s">
        <v>287</v>
      </c>
      <c r="I107" s="148"/>
      <c r="J107" s="156">
        <f>BK107</f>
        <v>0</v>
      </c>
      <c r="L107" s="145"/>
      <c r="M107" s="150"/>
      <c r="P107" s="151">
        <f>SUM(P108:P128)</f>
        <v>0</v>
      </c>
      <c r="R107" s="151">
        <f>SUM(R108:R128)</f>
        <v>0</v>
      </c>
      <c r="T107" s="152">
        <f>SUM(T108:T128)</f>
        <v>0</v>
      </c>
      <c r="AR107" s="146" t="s">
        <v>81</v>
      </c>
      <c r="AT107" s="153" t="s">
        <v>72</v>
      </c>
      <c r="AU107" s="153" t="s">
        <v>83</v>
      </c>
      <c r="AY107" s="146" t="s">
        <v>251</v>
      </c>
      <c r="BK107" s="154">
        <f>SUM(BK108:BK128)</f>
        <v>0</v>
      </c>
    </row>
    <row r="108" spans="2:65" s="1" customFormat="1" ht="78.75" customHeight="1">
      <c r="B108" s="31"/>
      <c r="C108" s="157" t="s">
        <v>303</v>
      </c>
      <c r="D108" s="157" t="s">
        <v>277</v>
      </c>
      <c r="E108" s="158" t="s">
        <v>647</v>
      </c>
      <c r="F108" s="159" t="s">
        <v>648</v>
      </c>
      <c r="G108" s="160" t="s">
        <v>450</v>
      </c>
      <c r="H108" s="161">
        <v>35.64</v>
      </c>
      <c r="I108" s="162"/>
      <c r="J108" s="163">
        <f>ROUND(I108*H108,2)</f>
        <v>0</v>
      </c>
      <c r="K108" s="159" t="s">
        <v>270</v>
      </c>
      <c r="L108" s="31"/>
      <c r="M108" s="164" t="s">
        <v>19</v>
      </c>
      <c r="N108" s="165" t="s">
        <v>44</v>
      </c>
      <c r="P108" s="142">
        <f>O108*H108</f>
        <v>0</v>
      </c>
      <c r="Q108" s="142">
        <v>0</v>
      </c>
      <c r="R108" s="142">
        <f>Q108*H108</f>
        <v>0</v>
      </c>
      <c r="S108" s="142">
        <v>0</v>
      </c>
      <c r="T108" s="143">
        <f>S108*H108</f>
        <v>0</v>
      </c>
      <c r="AR108" s="17" t="s">
        <v>252</v>
      </c>
      <c r="AT108" s="17" t="s">
        <v>277</v>
      </c>
      <c r="AU108" s="17" t="s">
        <v>257</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349</v>
      </c>
    </row>
    <row r="109" spans="2:65" s="1" customFormat="1" ht="58.5">
      <c r="B109" s="31"/>
      <c r="D109" s="171" t="s">
        <v>432</v>
      </c>
      <c r="F109" s="172" t="s">
        <v>638</v>
      </c>
      <c r="I109" s="90"/>
      <c r="L109" s="31"/>
      <c r="M109" s="173"/>
      <c r="T109" s="49"/>
      <c r="AT109" s="17" t="s">
        <v>432</v>
      </c>
      <c r="AU109" s="17" t="s">
        <v>257</v>
      </c>
    </row>
    <row r="110" spans="2:65" s="1" customFormat="1" ht="19.5">
      <c r="B110" s="31"/>
      <c r="D110" s="171" t="s">
        <v>454</v>
      </c>
      <c r="F110" s="172" t="s">
        <v>645</v>
      </c>
      <c r="I110" s="90"/>
      <c r="L110" s="31"/>
      <c r="M110" s="173"/>
      <c r="T110" s="49"/>
      <c r="AT110" s="17" t="s">
        <v>454</v>
      </c>
      <c r="AU110" s="17" t="s">
        <v>257</v>
      </c>
    </row>
    <row r="111" spans="2:65" s="1" customFormat="1" ht="78.75" customHeight="1">
      <c r="B111" s="31"/>
      <c r="C111" s="157" t="s">
        <v>307</v>
      </c>
      <c r="D111" s="157" t="s">
        <v>277</v>
      </c>
      <c r="E111" s="158" t="s">
        <v>647</v>
      </c>
      <c r="F111" s="159" t="s">
        <v>648</v>
      </c>
      <c r="G111" s="160" t="s">
        <v>450</v>
      </c>
      <c r="H111" s="161">
        <v>237.6</v>
      </c>
      <c r="I111" s="162"/>
      <c r="J111" s="163">
        <f>ROUND(I111*H111,2)</f>
        <v>0</v>
      </c>
      <c r="K111" s="159" t="s">
        <v>270</v>
      </c>
      <c r="L111" s="31"/>
      <c r="M111" s="164" t="s">
        <v>19</v>
      </c>
      <c r="N111" s="165" t="s">
        <v>44</v>
      </c>
      <c r="P111" s="142">
        <f>O111*H111</f>
        <v>0</v>
      </c>
      <c r="Q111" s="142">
        <v>0</v>
      </c>
      <c r="R111" s="142">
        <f>Q111*H111</f>
        <v>0</v>
      </c>
      <c r="S111" s="142">
        <v>0</v>
      </c>
      <c r="T111" s="143">
        <f>S111*H111</f>
        <v>0</v>
      </c>
      <c r="AR111" s="17" t="s">
        <v>252</v>
      </c>
      <c r="AT111" s="17" t="s">
        <v>277</v>
      </c>
      <c r="AU111" s="17" t="s">
        <v>257</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357</v>
      </c>
    </row>
    <row r="112" spans="2:65" s="1" customFormat="1" ht="58.5">
      <c r="B112" s="31"/>
      <c r="D112" s="171" t="s">
        <v>432</v>
      </c>
      <c r="F112" s="172" t="s">
        <v>638</v>
      </c>
      <c r="I112" s="90"/>
      <c r="L112" s="31"/>
      <c r="M112" s="173"/>
      <c r="T112" s="49"/>
      <c r="AT112" s="17" t="s">
        <v>432</v>
      </c>
      <c r="AU112" s="17" t="s">
        <v>257</v>
      </c>
    </row>
    <row r="113" spans="2:65" s="1" customFormat="1" ht="19.5">
      <c r="B113" s="31"/>
      <c r="D113" s="171" t="s">
        <v>454</v>
      </c>
      <c r="F113" s="172" t="s">
        <v>645</v>
      </c>
      <c r="I113" s="90"/>
      <c r="L113" s="31"/>
      <c r="M113" s="173"/>
      <c r="T113" s="49"/>
      <c r="AT113" s="17" t="s">
        <v>454</v>
      </c>
      <c r="AU113" s="17" t="s">
        <v>257</v>
      </c>
    </row>
    <row r="114" spans="2:65" s="1" customFormat="1" ht="78.75" customHeight="1">
      <c r="B114" s="31"/>
      <c r="C114" s="157" t="s">
        <v>311</v>
      </c>
      <c r="D114" s="157" t="s">
        <v>277</v>
      </c>
      <c r="E114" s="158" t="s">
        <v>642</v>
      </c>
      <c r="F114" s="159" t="s">
        <v>643</v>
      </c>
      <c r="G114" s="160" t="s">
        <v>450</v>
      </c>
      <c r="H114" s="161">
        <v>0.89100000000000001</v>
      </c>
      <c r="I114" s="162"/>
      <c r="J114" s="163">
        <f>ROUND(I114*H114,2)</f>
        <v>0</v>
      </c>
      <c r="K114" s="159" t="s">
        <v>270</v>
      </c>
      <c r="L114" s="31"/>
      <c r="M114" s="164" t="s">
        <v>19</v>
      </c>
      <c r="N114" s="165" t="s">
        <v>44</v>
      </c>
      <c r="P114" s="142">
        <f>O114*H114</f>
        <v>0</v>
      </c>
      <c r="Q114" s="142">
        <v>0</v>
      </c>
      <c r="R114" s="142">
        <f>Q114*H114</f>
        <v>0</v>
      </c>
      <c r="S114" s="142">
        <v>0</v>
      </c>
      <c r="T114" s="143">
        <f>S114*H114</f>
        <v>0</v>
      </c>
      <c r="AR114" s="17" t="s">
        <v>252</v>
      </c>
      <c r="AT114" s="17" t="s">
        <v>277</v>
      </c>
      <c r="AU114" s="17" t="s">
        <v>257</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365</v>
      </c>
    </row>
    <row r="115" spans="2:65" s="1" customFormat="1" ht="58.5">
      <c r="B115" s="31"/>
      <c r="D115" s="171" t="s">
        <v>432</v>
      </c>
      <c r="F115" s="172" t="s">
        <v>638</v>
      </c>
      <c r="I115" s="90"/>
      <c r="L115" s="31"/>
      <c r="M115" s="173"/>
      <c r="T115" s="49"/>
      <c r="AT115" s="17" t="s">
        <v>432</v>
      </c>
      <c r="AU115" s="17" t="s">
        <v>257</v>
      </c>
    </row>
    <row r="116" spans="2:65" s="1" customFormat="1" ht="19.5">
      <c r="B116" s="31"/>
      <c r="D116" s="171" t="s">
        <v>454</v>
      </c>
      <c r="F116" s="172" t="s">
        <v>645</v>
      </c>
      <c r="I116" s="90"/>
      <c r="L116" s="31"/>
      <c r="M116" s="173"/>
      <c r="T116" s="49"/>
      <c r="AT116" s="17" t="s">
        <v>454</v>
      </c>
      <c r="AU116" s="17" t="s">
        <v>257</v>
      </c>
    </row>
    <row r="117" spans="2:65" s="1" customFormat="1" ht="78.75" customHeight="1">
      <c r="B117" s="31"/>
      <c r="C117" s="157" t="s">
        <v>8</v>
      </c>
      <c r="D117" s="157" t="s">
        <v>277</v>
      </c>
      <c r="E117" s="158" t="s">
        <v>872</v>
      </c>
      <c r="F117" s="159" t="s">
        <v>873</v>
      </c>
      <c r="G117" s="160" t="s">
        <v>450</v>
      </c>
      <c r="H117" s="161">
        <v>604.44500000000005</v>
      </c>
      <c r="I117" s="162"/>
      <c r="J117" s="163">
        <f>ROUND(I117*H117,2)</f>
        <v>0</v>
      </c>
      <c r="K117" s="159" t="s">
        <v>270</v>
      </c>
      <c r="L117" s="31"/>
      <c r="M117" s="164" t="s">
        <v>19</v>
      </c>
      <c r="N117" s="165" t="s">
        <v>44</v>
      </c>
      <c r="P117" s="142">
        <f>O117*H117</f>
        <v>0</v>
      </c>
      <c r="Q117" s="142">
        <v>0</v>
      </c>
      <c r="R117" s="142">
        <f>Q117*H117</f>
        <v>0</v>
      </c>
      <c r="S117" s="142">
        <v>0</v>
      </c>
      <c r="T117" s="143">
        <f>S117*H117</f>
        <v>0</v>
      </c>
      <c r="AR117" s="17" t="s">
        <v>252</v>
      </c>
      <c r="AT117" s="17" t="s">
        <v>277</v>
      </c>
      <c r="AU117" s="17" t="s">
        <v>257</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373</v>
      </c>
    </row>
    <row r="118" spans="2:65" s="1" customFormat="1" ht="58.5">
      <c r="B118" s="31"/>
      <c r="D118" s="171" t="s">
        <v>432</v>
      </c>
      <c r="F118" s="172" t="s">
        <v>638</v>
      </c>
      <c r="I118" s="90"/>
      <c r="L118" s="31"/>
      <c r="M118" s="173"/>
      <c r="T118" s="49"/>
      <c r="AT118" s="17" t="s">
        <v>432</v>
      </c>
      <c r="AU118" s="17" t="s">
        <v>257</v>
      </c>
    </row>
    <row r="119" spans="2:65" s="1" customFormat="1" ht="19.5">
      <c r="B119" s="31"/>
      <c r="D119" s="171" t="s">
        <v>454</v>
      </c>
      <c r="F119" s="172" t="s">
        <v>645</v>
      </c>
      <c r="I119" s="90"/>
      <c r="L119" s="31"/>
      <c r="M119" s="173"/>
      <c r="T119" s="49"/>
      <c r="AT119" s="17" t="s">
        <v>454</v>
      </c>
      <c r="AU119" s="17" t="s">
        <v>257</v>
      </c>
    </row>
    <row r="120" spans="2:65" s="1" customFormat="1" ht="78.75" customHeight="1">
      <c r="B120" s="31"/>
      <c r="C120" s="157" t="s">
        <v>318</v>
      </c>
      <c r="D120" s="157" t="s">
        <v>277</v>
      </c>
      <c r="E120" s="158" t="s">
        <v>832</v>
      </c>
      <c r="F120" s="159" t="s">
        <v>833</v>
      </c>
      <c r="G120" s="160" t="s">
        <v>450</v>
      </c>
      <c r="H120" s="161">
        <v>2.331</v>
      </c>
      <c r="I120" s="162"/>
      <c r="J120" s="163">
        <f>ROUND(I120*H120,2)</f>
        <v>0</v>
      </c>
      <c r="K120" s="159" t="s">
        <v>270</v>
      </c>
      <c r="L120" s="31"/>
      <c r="M120" s="164" t="s">
        <v>19</v>
      </c>
      <c r="N120" s="165" t="s">
        <v>44</v>
      </c>
      <c r="P120" s="142">
        <f>O120*H120</f>
        <v>0</v>
      </c>
      <c r="Q120" s="142">
        <v>0</v>
      </c>
      <c r="R120" s="142">
        <f>Q120*H120</f>
        <v>0</v>
      </c>
      <c r="S120" s="142">
        <v>0</v>
      </c>
      <c r="T120" s="143">
        <f>S120*H120</f>
        <v>0</v>
      </c>
      <c r="AR120" s="17" t="s">
        <v>252</v>
      </c>
      <c r="AT120" s="17" t="s">
        <v>277</v>
      </c>
      <c r="AU120" s="17" t="s">
        <v>257</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381</v>
      </c>
    </row>
    <row r="121" spans="2:65" s="1" customFormat="1" ht="58.5">
      <c r="B121" s="31"/>
      <c r="D121" s="171" t="s">
        <v>432</v>
      </c>
      <c r="F121" s="172" t="s">
        <v>638</v>
      </c>
      <c r="I121" s="90"/>
      <c r="L121" s="31"/>
      <c r="M121" s="173"/>
      <c r="T121" s="49"/>
      <c r="AT121" s="17" t="s">
        <v>432</v>
      </c>
      <c r="AU121" s="17" t="s">
        <v>257</v>
      </c>
    </row>
    <row r="122" spans="2:65" s="1" customFormat="1" ht="19.5">
      <c r="B122" s="31"/>
      <c r="D122" s="171" t="s">
        <v>454</v>
      </c>
      <c r="F122" s="172" t="s">
        <v>645</v>
      </c>
      <c r="I122" s="90"/>
      <c r="L122" s="31"/>
      <c r="M122" s="173"/>
      <c r="T122" s="49"/>
      <c r="AT122" s="17" t="s">
        <v>454</v>
      </c>
      <c r="AU122" s="17" t="s">
        <v>257</v>
      </c>
    </row>
    <row r="123" spans="2:65" s="1" customFormat="1" ht="33.75" customHeight="1">
      <c r="B123" s="31"/>
      <c r="C123" s="157" t="s">
        <v>322</v>
      </c>
      <c r="D123" s="157" t="s">
        <v>277</v>
      </c>
      <c r="E123" s="158" t="s">
        <v>734</v>
      </c>
      <c r="F123" s="159" t="s">
        <v>735</v>
      </c>
      <c r="G123" s="160" t="s">
        <v>450</v>
      </c>
      <c r="H123" s="161">
        <v>2.331</v>
      </c>
      <c r="I123" s="162"/>
      <c r="J123" s="163">
        <f>ROUND(I123*H123,2)</f>
        <v>0</v>
      </c>
      <c r="K123" s="159" t="s">
        <v>270</v>
      </c>
      <c r="L123" s="31"/>
      <c r="M123" s="164" t="s">
        <v>19</v>
      </c>
      <c r="N123" s="165" t="s">
        <v>44</v>
      </c>
      <c r="P123" s="142">
        <f>O123*H123</f>
        <v>0</v>
      </c>
      <c r="Q123" s="142">
        <v>0</v>
      </c>
      <c r="R123" s="142">
        <f>Q123*H123</f>
        <v>0</v>
      </c>
      <c r="S123" s="142">
        <v>0</v>
      </c>
      <c r="T123" s="143">
        <f>S123*H123</f>
        <v>0</v>
      </c>
      <c r="AR123" s="17" t="s">
        <v>252</v>
      </c>
      <c r="AT123" s="17" t="s">
        <v>277</v>
      </c>
      <c r="AU123" s="17" t="s">
        <v>257</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390</v>
      </c>
    </row>
    <row r="124" spans="2:65" s="1" customFormat="1" ht="29.25">
      <c r="B124" s="31"/>
      <c r="D124" s="171" t="s">
        <v>432</v>
      </c>
      <c r="F124" s="172" t="s">
        <v>667</v>
      </c>
      <c r="I124" s="90"/>
      <c r="L124" s="31"/>
      <c r="M124" s="173"/>
      <c r="T124" s="49"/>
      <c r="AT124" s="17" t="s">
        <v>432</v>
      </c>
      <c r="AU124" s="17" t="s">
        <v>257</v>
      </c>
    </row>
    <row r="125" spans="2:65" s="1" customFormat="1" ht="33.75" customHeight="1">
      <c r="B125" s="31"/>
      <c r="C125" s="157" t="s">
        <v>326</v>
      </c>
      <c r="D125" s="157" t="s">
        <v>277</v>
      </c>
      <c r="E125" s="158" t="s">
        <v>664</v>
      </c>
      <c r="F125" s="159" t="s">
        <v>665</v>
      </c>
      <c r="G125" s="160" t="s">
        <v>450</v>
      </c>
      <c r="H125" s="161">
        <v>604.44500000000005</v>
      </c>
      <c r="I125" s="162"/>
      <c r="J125" s="163">
        <f>ROUND(I125*H125,2)</f>
        <v>0</v>
      </c>
      <c r="K125" s="159" t="s">
        <v>270</v>
      </c>
      <c r="L125" s="31"/>
      <c r="M125" s="164" t="s">
        <v>19</v>
      </c>
      <c r="N125" s="165" t="s">
        <v>44</v>
      </c>
      <c r="P125" s="142">
        <f>O125*H125</f>
        <v>0</v>
      </c>
      <c r="Q125" s="142">
        <v>0</v>
      </c>
      <c r="R125" s="142">
        <f>Q125*H125</f>
        <v>0</v>
      </c>
      <c r="S125" s="142">
        <v>0</v>
      </c>
      <c r="T125" s="143">
        <f>S125*H125</f>
        <v>0</v>
      </c>
      <c r="AR125" s="17" t="s">
        <v>252</v>
      </c>
      <c r="AT125" s="17" t="s">
        <v>277</v>
      </c>
      <c r="AU125" s="17" t="s">
        <v>257</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398</v>
      </c>
    </row>
    <row r="126" spans="2:65" s="1" customFormat="1" ht="29.25">
      <c r="B126" s="31"/>
      <c r="D126" s="171" t="s">
        <v>432</v>
      </c>
      <c r="F126" s="172" t="s">
        <v>667</v>
      </c>
      <c r="I126" s="90"/>
      <c r="L126" s="31"/>
      <c r="M126" s="173"/>
      <c r="T126" s="49"/>
      <c r="AT126" s="17" t="s">
        <v>432</v>
      </c>
      <c r="AU126" s="17" t="s">
        <v>257</v>
      </c>
    </row>
    <row r="127" spans="2:65" s="1" customFormat="1" ht="33.75" customHeight="1">
      <c r="B127" s="31"/>
      <c r="C127" s="157" t="s">
        <v>330</v>
      </c>
      <c r="D127" s="157" t="s">
        <v>277</v>
      </c>
      <c r="E127" s="158" t="s">
        <v>674</v>
      </c>
      <c r="F127" s="159" t="s">
        <v>675</v>
      </c>
      <c r="G127" s="160" t="s">
        <v>450</v>
      </c>
      <c r="H127" s="161">
        <v>35.64</v>
      </c>
      <c r="I127" s="162"/>
      <c r="J127" s="163">
        <f>ROUND(I127*H127,2)</f>
        <v>0</v>
      </c>
      <c r="K127" s="159" t="s">
        <v>270</v>
      </c>
      <c r="L127" s="31"/>
      <c r="M127" s="164" t="s">
        <v>19</v>
      </c>
      <c r="N127" s="165" t="s">
        <v>44</v>
      </c>
      <c r="P127" s="142">
        <f>O127*H127</f>
        <v>0</v>
      </c>
      <c r="Q127" s="142">
        <v>0</v>
      </c>
      <c r="R127" s="142">
        <f>Q127*H127</f>
        <v>0</v>
      </c>
      <c r="S127" s="142">
        <v>0</v>
      </c>
      <c r="T127" s="143">
        <f>S127*H127</f>
        <v>0</v>
      </c>
      <c r="AR127" s="17" t="s">
        <v>252</v>
      </c>
      <c r="AT127" s="17" t="s">
        <v>277</v>
      </c>
      <c r="AU127" s="17" t="s">
        <v>257</v>
      </c>
      <c r="AY127" s="17" t="s">
        <v>251</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252</v>
      </c>
      <c r="BM127" s="17" t="s">
        <v>406</v>
      </c>
    </row>
    <row r="128" spans="2:65" s="1" customFormat="1" ht="29.25">
      <c r="B128" s="31"/>
      <c r="D128" s="171" t="s">
        <v>432</v>
      </c>
      <c r="F128" s="172" t="s">
        <v>677</v>
      </c>
      <c r="I128" s="90"/>
      <c r="L128" s="31"/>
      <c r="M128" s="173"/>
      <c r="T128" s="49"/>
      <c r="AT128" s="17" t="s">
        <v>432</v>
      </c>
      <c r="AU128" s="17" t="s">
        <v>257</v>
      </c>
    </row>
    <row r="129" spans="2:65" s="11" customFormat="1" ht="22.9" customHeight="1">
      <c r="B129" s="145"/>
      <c r="D129" s="146" t="s">
        <v>72</v>
      </c>
      <c r="E129" s="155" t="s">
        <v>685</v>
      </c>
      <c r="F129" s="155" t="s">
        <v>427</v>
      </c>
      <c r="I129" s="148"/>
      <c r="J129" s="156">
        <f>BK129</f>
        <v>0</v>
      </c>
      <c r="L129" s="145"/>
      <c r="M129" s="150"/>
      <c r="P129" s="151">
        <f>P130</f>
        <v>0</v>
      </c>
      <c r="R129" s="151">
        <f>R130</f>
        <v>44.863200000000006</v>
      </c>
      <c r="T129" s="152">
        <f>T130</f>
        <v>0</v>
      </c>
      <c r="AR129" s="146" t="s">
        <v>81</v>
      </c>
      <c r="AT129" s="153" t="s">
        <v>72</v>
      </c>
      <c r="AU129" s="153" t="s">
        <v>81</v>
      </c>
      <c r="AY129" s="146" t="s">
        <v>251</v>
      </c>
      <c r="BK129" s="154">
        <f>BK130</f>
        <v>0</v>
      </c>
    </row>
    <row r="130" spans="2:65" s="11" customFormat="1" ht="20.85" customHeight="1">
      <c r="B130" s="145"/>
      <c r="D130" s="146" t="s">
        <v>72</v>
      </c>
      <c r="E130" s="155" t="s">
        <v>849</v>
      </c>
      <c r="F130" s="155" t="s">
        <v>850</v>
      </c>
      <c r="I130" s="148"/>
      <c r="J130" s="156">
        <f>BK130</f>
        <v>0</v>
      </c>
      <c r="L130" s="145"/>
      <c r="M130" s="150"/>
      <c r="P130" s="151">
        <f>SUM(P131:P133)</f>
        <v>0</v>
      </c>
      <c r="R130" s="151">
        <f>SUM(R131:R133)</f>
        <v>44.863200000000006</v>
      </c>
      <c r="T130" s="152">
        <f>SUM(T131:T133)</f>
        <v>0</v>
      </c>
      <c r="AR130" s="146" t="s">
        <v>81</v>
      </c>
      <c r="AT130" s="153" t="s">
        <v>72</v>
      </c>
      <c r="AU130" s="153" t="s">
        <v>83</v>
      </c>
      <c r="AY130" s="146" t="s">
        <v>251</v>
      </c>
      <c r="BK130" s="154">
        <f>SUM(BK131:BK133)</f>
        <v>0</v>
      </c>
    </row>
    <row r="131" spans="2:65" s="1" customFormat="1" ht="16.5" customHeight="1">
      <c r="B131" s="31"/>
      <c r="C131" s="157" t="s">
        <v>334</v>
      </c>
      <c r="D131" s="157" t="s">
        <v>277</v>
      </c>
      <c r="E131" s="158" t="s">
        <v>876</v>
      </c>
      <c r="F131" s="159" t="s">
        <v>877</v>
      </c>
      <c r="G131" s="160" t="s">
        <v>431</v>
      </c>
      <c r="H131" s="161">
        <v>360</v>
      </c>
      <c r="I131" s="162"/>
      <c r="J131" s="163">
        <f>ROUND(I131*H131,2)</f>
        <v>0</v>
      </c>
      <c r="K131" s="159" t="s">
        <v>690</v>
      </c>
      <c r="L131" s="31"/>
      <c r="M131" s="164" t="s">
        <v>19</v>
      </c>
      <c r="N131" s="165" t="s">
        <v>44</v>
      </c>
      <c r="P131" s="142">
        <f>O131*H131</f>
        <v>0</v>
      </c>
      <c r="Q131" s="142">
        <v>0.108</v>
      </c>
      <c r="R131" s="142">
        <f>Q131*H131</f>
        <v>38.880000000000003</v>
      </c>
      <c r="S131" s="142">
        <v>0</v>
      </c>
      <c r="T131" s="143">
        <f>S131*H131</f>
        <v>0</v>
      </c>
      <c r="AR131" s="17" t="s">
        <v>252</v>
      </c>
      <c r="AT131" s="17" t="s">
        <v>277</v>
      </c>
      <c r="AU131" s="17" t="s">
        <v>257</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482</v>
      </c>
    </row>
    <row r="132" spans="2:65" s="1" customFormat="1" ht="16.5" customHeight="1">
      <c r="B132" s="31"/>
      <c r="C132" s="157" t="s">
        <v>7</v>
      </c>
      <c r="D132" s="157" t="s">
        <v>277</v>
      </c>
      <c r="E132" s="158" t="s">
        <v>878</v>
      </c>
      <c r="F132" s="159" t="s">
        <v>879</v>
      </c>
      <c r="G132" s="160" t="s">
        <v>431</v>
      </c>
      <c r="H132" s="161">
        <v>360</v>
      </c>
      <c r="I132" s="162"/>
      <c r="J132" s="163">
        <f>ROUND(I132*H132,2)</f>
        <v>0</v>
      </c>
      <c r="K132" s="159" t="s">
        <v>690</v>
      </c>
      <c r="L132" s="31"/>
      <c r="M132" s="164" t="s">
        <v>19</v>
      </c>
      <c r="N132" s="165" t="s">
        <v>44</v>
      </c>
      <c r="P132" s="142">
        <f>O132*H132</f>
        <v>0</v>
      </c>
      <c r="Q132" s="142">
        <v>1.6619999999999999E-2</v>
      </c>
      <c r="R132" s="142">
        <f>Q132*H132</f>
        <v>5.9832000000000001</v>
      </c>
      <c r="S132" s="142">
        <v>0</v>
      </c>
      <c r="T132" s="143">
        <f>S132*H132</f>
        <v>0</v>
      </c>
      <c r="AR132" s="17" t="s">
        <v>252</v>
      </c>
      <c r="AT132" s="17" t="s">
        <v>277</v>
      </c>
      <c r="AU132" s="17" t="s">
        <v>257</v>
      </c>
      <c r="AY132" s="17" t="s">
        <v>251</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252</v>
      </c>
      <c r="BM132" s="17" t="s">
        <v>485</v>
      </c>
    </row>
    <row r="133" spans="2:65" s="1" customFormat="1" ht="29.25">
      <c r="B133" s="31"/>
      <c r="D133" s="171" t="s">
        <v>432</v>
      </c>
      <c r="F133" s="172" t="s">
        <v>880</v>
      </c>
      <c r="I133" s="90"/>
      <c r="L133" s="31"/>
      <c r="M133" s="189"/>
      <c r="N133" s="168"/>
      <c r="O133" s="168"/>
      <c r="P133" s="168"/>
      <c r="Q133" s="168"/>
      <c r="R133" s="168"/>
      <c r="S133" s="168"/>
      <c r="T133" s="190"/>
      <c r="AT133" s="17" t="s">
        <v>432</v>
      </c>
      <c r="AU133" s="17" t="s">
        <v>257</v>
      </c>
    </row>
    <row r="134" spans="2:65" s="1" customFormat="1" ht="6.95" customHeight="1">
      <c r="B134" s="39"/>
      <c r="C134" s="40"/>
      <c r="D134" s="40"/>
      <c r="E134" s="40"/>
      <c r="F134" s="40"/>
      <c r="G134" s="40"/>
      <c r="H134" s="40"/>
      <c r="I134" s="107"/>
      <c r="J134" s="40"/>
      <c r="K134" s="40"/>
      <c r="L134" s="31"/>
    </row>
  </sheetData>
  <sheetProtection password="D0DA" sheet="1" objects="1" scenarios="1" selectLockedCells="1" autoFilter="0"/>
  <autoFilter ref="C84:K133"/>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72"/>
  <sheetViews>
    <sheetView showGridLines="0" topLeftCell="A116" workbookViewId="0">
      <selection activeCell="I131" sqref="I13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122</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897</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ROUND(J85,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ROUND((SUM(BE85:BE171)),  2)</f>
        <v>0</v>
      </c>
      <c r="I33" s="99">
        <v>0.21</v>
      </c>
      <c r="J33" s="98">
        <f>ROUND(((SUM(BE85:BE171))*I33),  2)</f>
        <v>0</v>
      </c>
      <c r="L33" s="31"/>
    </row>
    <row r="34" spans="2:12" s="1" customFormat="1" ht="14.45" customHeight="1">
      <c r="B34" s="31"/>
      <c r="E34" s="26" t="s">
        <v>45</v>
      </c>
      <c r="F34" s="98">
        <f>ROUND((SUM(BF85:BF171)),  2)</f>
        <v>0</v>
      </c>
      <c r="I34" s="99">
        <v>0.15</v>
      </c>
      <c r="J34" s="98">
        <f>ROUND(((SUM(BF85:BF171))*I34),  2)</f>
        <v>0</v>
      </c>
      <c r="L34" s="31"/>
    </row>
    <row r="35" spans="2:12" s="1" customFormat="1" ht="14.45" hidden="1" customHeight="1">
      <c r="B35" s="31"/>
      <c r="E35" s="26" t="s">
        <v>46</v>
      </c>
      <c r="F35" s="98">
        <f>ROUND((SUM(BG85:BG171)),  2)</f>
        <v>0</v>
      </c>
      <c r="I35" s="99">
        <v>0.21</v>
      </c>
      <c r="J35" s="98">
        <f>0</f>
        <v>0</v>
      </c>
      <c r="L35" s="31"/>
    </row>
    <row r="36" spans="2:12" s="1" customFormat="1" ht="14.45" hidden="1" customHeight="1">
      <c r="B36" s="31"/>
      <c r="E36" s="26" t="s">
        <v>47</v>
      </c>
      <c r="F36" s="98">
        <f>ROUND((SUM(BH85:BH171)),  2)</f>
        <v>0</v>
      </c>
      <c r="I36" s="99">
        <v>0.15</v>
      </c>
      <c r="J36" s="98">
        <f>0</f>
        <v>0</v>
      </c>
      <c r="L36" s="31"/>
    </row>
    <row r="37" spans="2:12" s="1" customFormat="1" ht="14.45" hidden="1" customHeight="1">
      <c r="B37" s="31"/>
      <c r="E37" s="26" t="s">
        <v>48</v>
      </c>
      <c r="F37" s="98">
        <f>ROUND((SUM(BI85:BI171)),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01-13-01 - Přejezd v ev. km  2,256</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J85</f>
        <v>0</v>
      </c>
      <c r="L59" s="31"/>
      <c r="AU59" s="17" t="s">
        <v>229</v>
      </c>
    </row>
    <row r="60" spans="2:47" s="8" customFormat="1" ht="24.95" customHeight="1">
      <c r="B60" s="113"/>
      <c r="D60" s="114" t="s">
        <v>416</v>
      </c>
      <c r="E60" s="115"/>
      <c r="F60" s="115"/>
      <c r="G60" s="115"/>
      <c r="H60" s="115"/>
      <c r="I60" s="116"/>
      <c r="J60" s="117">
        <f>J86</f>
        <v>0</v>
      </c>
      <c r="L60" s="113"/>
    </row>
    <row r="61" spans="2:47" s="9" customFormat="1" ht="19.899999999999999" customHeight="1">
      <c r="B61" s="118"/>
      <c r="D61" s="119" t="s">
        <v>417</v>
      </c>
      <c r="E61" s="120"/>
      <c r="F61" s="120"/>
      <c r="G61" s="120"/>
      <c r="H61" s="120"/>
      <c r="I61" s="121"/>
      <c r="J61" s="122">
        <f>J87</f>
        <v>0</v>
      </c>
      <c r="L61" s="118"/>
    </row>
    <row r="62" spans="2:47" s="9" customFormat="1" ht="14.85" customHeight="1">
      <c r="B62" s="118"/>
      <c r="D62" s="119" t="s">
        <v>418</v>
      </c>
      <c r="E62" s="120"/>
      <c r="F62" s="120"/>
      <c r="G62" s="120"/>
      <c r="H62" s="120"/>
      <c r="I62" s="121"/>
      <c r="J62" s="122">
        <f>J88</f>
        <v>0</v>
      </c>
      <c r="L62" s="118"/>
    </row>
    <row r="63" spans="2:47" s="9" customFormat="1" ht="14.85" customHeight="1">
      <c r="B63" s="118"/>
      <c r="D63" s="119" t="s">
        <v>419</v>
      </c>
      <c r="E63" s="120"/>
      <c r="F63" s="120"/>
      <c r="G63" s="120"/>
      <c r="H63" s="120"/>
      <c r="I63" s="121"/>
      <c r="J63" s="122">
        <f>J141</f>
        <v>0</v>
      </c>
      <c r="L63" s="118"/>
    </row>
    <row r="64" spans="2:47" s="9" customFormat="1" ht="19.899999999999999" customHeight="1">
      <c r="B64" s="118"/>
      <c r="D64" s="119" t="s">
        <v>420</v>
      </c>
      <c r="E64" s="120"/>
      <c r="F64" s="120"/>
      <c r="G64" s="120"/>
      <c r="H64" s="120"/>
      <c r="I64" s="121"/>
      <c r="J64" s="122">
        <f>J164</f>
        <v>0</v>
      </c>
      <c r="L64" s="118"/>
    </row>
    <row r="65" spans="2:12" s="9" customFormat="1" ht="14.85" customHeight="1">
      <c r="B65" s="118"/>
      <c r="D65" s="119" t="s">
        <v>783</v>
      </c>
      <c r="E65" s="120"/>
      <c r="F65" s="120"/>
      <c r="G65" s="120"/>
      <c r="H65" s="120"/>
      <c r="I65" s="121"/>
      <c r="J65" s="122">
        <f>J165</f>
        <v>0</v>
      </c>
      <c r="L65" s="118"/>
    </row>
    <row r="66" spans="2:12" s="1" customFormat="1" ht="21.75" customHeight="1">
      <c r="B66" s="31"/>
      <c r="I66" s="90"/>
      <c r="L66" s="31"/>
    </row>
    <row r="67" spans="2:12" s="1" customFormat="1" ht="6.95" customHeight="1">
      <c r="B67" s="39"/>
      <c r="C67" s="40"/>
      <c r="D67" s="40"/>
      <c r="E67" s="40"/>
      <c r="F67" s="40"/>
      <c r="G67" s="40"/>
      <c r="H67" s="40"/>
      <c r="I67" s="107"/>
      <c r="J67" s="40"/>
      <c r="K67" s="40"/>
      <c r="L67" s="31"/>
    </row>
    <row r="71" spans="2:12" s="1" customFormat="1" ht="6.95" customHeight="1">
      <c r="B71" s="41"/>
      <c r="C71" s="42"/>
      <c r="D71" s="42"/>
      <c r="E71" s="42"/>
      <c r="F71" s="42"/>
      <c r="G71" s="42"/>
      <c r="H71" s="42"/>
      <c r="I71" s="108"/>
      <c r="J71" s="42"/>
      <c r="K71" s="42"/>
      <c r="L71" s="31"/>
    </row>
    <row r="72" spans="2:12" s="1" customFormat="1" ht="24.95" customHeight="1">
      <c r="B72" s="31"/>
      <c r="C72" s="21" t="s">
        <v>233</v>
      </c>
      <c r="I72" s="90"/>
      <c r="L72" s="31"/>
    </row>
    <row r="73" spans="2:12" s="1" customFormat="1" ht="6.95" customHeight="1">
      <c r="B73" s="31"/>
      <c r="I73" s="90"/>
      <c r="L73" s="31"/>
    </row>
    <row r="74" spans="2:12" s="1" customFormat="1" ht="12" customHeight="1">
      <c r="B74" s="31"/>
      <c r="C74" s="26" t="s">
        <v>16</v>
      </c>
      <c r="I74" s="90"/>
      <c r="L74" s="31"/>
    </row>
    <row r="75" spans="2:12" s="1" customFormat="1" ht="16.5" customHeight="1">
      <c r="B75" s="31"/>
      <c r="E75" s="324" t="str">
        <f>E7</f>
        <v>Oprava traťového úseku Železný Brod - Tanvald</v>
      </c>
      <c r="F75" s="301"/>
      <c r="G75" s="301"/>
      <c r="H75" s="301"/>
      <c r="I75" s="90"/>
      <c r="L75" s="31"/>
    </row>
    <row r="76" spans="2:12" s="1" customFormat="1" ht="12" customHeight="1">
      <c r="B76" s="31"/>
      <c r="C76" s="26" t="s">
        <v>223</v>
      </c>
      <c r="I76" s="90"/>
      <c r="L76" s="31"/>
    </row>
    <row r="77" spans="2:12" s="1" customFormat="1" ht="16.5" customHeight="1">
      <c r="B77" s="31"/>
      <c r="E77" s="304" t="str">
        <f>E9</f>
        <v>SO 01-13-01 - Přejezd v ev. km  2,256</v>
      </c>
      <c r="F77" s="303"/>
      <c r="G77" s="303"/>
      <c r="H77" s="303"/>
      <c r="I77" s="90"/>
      <c r="L77" s="31"/>
    </row>
    <row r="78" spans="2:12" s="1" customFormat="1" ht="6.95" customHeight="1">
      <c r="B78" s="31"/>
      <c r="I78" s="90"/>
      <c r="L78" s="31"/>
    </row>
    <row r="79" spans="2:12" s="1" customFormat="1" ht="12" customHeight="1">
      <c r="B79" s="31"/>
      <c r="C79" s="26" t="s">
        <v>21</v>
      </c>
      <c r="F79" s="17" t="str">
        <f>F12</f>
        <v xml:space="preserve"> </v>
      </c>
      <c r="I79" s="91" t="s">
        <v>23</v>
      </c>
      <c r="J79" s="46" t="str">
        <f>IF(J12="","",J12)</f>
        <v>11. 2. 2019</v>
      </c>
      <c r="L79" s="31"/>
    </row>
    <row r="80" spans="2:12" s="1" customFormat="1" ht="6.95" customHeight="1">
      <c r="B80" s="31"/>
      <c r="I80" s="90"/>
      <c r="L80" s="31"/>
    </row>
    <row r="81" spans="2:65" s="1" customFormat="1" ht="13.7" customHeight="1">
      <c r="B81" s="31"/>
      <c r="C81" s="26" t="s">
        <v>25</v>
      </c>
      <c r="F81" s="17" t="str">
        <f>E15</f>
        <v>Správa Železniční dopravní cesty, státní organizace</v>
      </c>
      <c r="I81" s="91" t="s">
        <v>32</v>
      </c>
      <c r="J81" s="29" t="str">
        <f>E21</f>
        <v>Prodin a.s.</v>
      </c>
      <c r="L81" s="31"/>
    </row>
    <row r="82" spans="2:65" s="1" customFormat="1" ht="13.7" customHeight="1">
      <c r="B82" s="31"/>
      <c r="C82" s="26" t="s">
        <v>30</v>
      </c>
      <c r="F82" s="17">
        <f>IF(E18="","",E18)</f>
        <v>0</v>
      </c>
      <c r="I82" s="91" t="s">
        <v>37</v>
      </c>
      <c r="J82" s="29" t="str">
        <f>E24</f>
        <v>Prodin a.s.</v>
      </c>
      <c r="L82" s="31"/>
    </row>
    <row r="83" spans="2:65" s="1" customFormat="1" ht="10.35" customHeight="1">
      <c r="B83" s="31"/>
      <c r="I83" s="90"/>
      <c r="L83" s="31"/>
    </row>
    <row r="84" spans="2:65" s="10" customFormat="1" ht="29.25" customHeight="1">
      <c r="B84" s="123"/>
      <c r="C84" s="124" t="s">
        <v>234</v>
      </c>
      <c r="D84" s="125" t="s">
        <v>58</v>
      </c>
      <c r="E84" s="125" t="s">
        <v>54</v>
      </c>
      <c r="F84" s="125" t="s">
        <v>55</v>
      </c>
      <c r="G84" s="125" t="s">
        <v>235</v>
      </c>
      <c r="H84" s="125" t="s">
        <v>236</v>
      </c>
      <c r="I84" s="126" t="s">
        <v>237</v>
      </c>
      <c r="J84" s="125" t="s">
        <v>228</v>
      </c>
      <c r="K84" s="127" t="s">
        <v>238</v>
      </c>
      <c r="L84" s="123"/>
      <c r="M84" s="52" t="s">
        <v>19</v>
      </c>
      <c r="N84" s="53" t="s">
        <v>43</v>
      </c>
      <c r="O84" s="53" t="s">
        <v>239</v>
      </c>
      <c r="P84" s="53" t="s">
        <v>240</v>
      </c>
      <c r="Q84" s="53" t="s">
        <v>241</v>
      </c>
      <c r="R84" s="53" t="s">
        <v>242</v>
      </c>
      <c r="S84" s="53" t="s">
        <v>243</v>
      </c>
      <c r="T84" s="54" t="s">
        <v>244</v>
      </c>
    </row>
    <row r="85" spans="2:65" s="1" customFormat="1" ht="22.9" customHeight="1">
      <c r="B85" s="31"/>
      <c r="C85" s="57" t="s">
        <v>245</v>
      </c>
      <c r="I85" s="90"/>
      <c r="J85" s="128">
        <f>BK85</f>
        <v>0</v>
      </c>
      <c r="L85" s="31"/>
      <c r="M85" s="55"/>
      <c r="N85" s="47"/>
      <c r="O85" s="47"/>
      <c r="P85" s="129">
        <f>P86</f>
        <v>0</v>
      </c>
      <c r="Q85" s="47"/>
      <c r="R85" s="129">
        <f>R86</f>
        <v>148.70904899999999</v>
      </c>
      <c r="S85" s="47"/>
      <c r="T85" s="130">
        <f>T86</f>
        <v>0</v>
      </c>
      <c r="AT85" s="17" t="s">
        <v>72</v>
      </c>
      <c r="AU85" s="17" t="s">
        <v>229</v>
      </c>
      <c r="BK85" s="131">
        <f>BK86</f>
        <v>0</v>
      </c>
    </row>
    <row r="86" spans="2:65" s="11" customFormat="1" ht="25.9" customHeight="1">
      <c r="B86" s="145"/>
      <c r="D86" s="146" t="s">
        <v>72</v>
      </c>
      <c r="E86" s="147" t="s">
        <v>424</v>
      </c>
      <c r="F86" s="147" t="s">
        <v>425</v>
      </c>
      <c r="I86" s="148"/>
      <c r="J86" s="149">
        <f>BK86</f>
        <v>0</v>
      </c>
      <c r="L86" s="145"/>
      <c r="M86" s="150"/>
      <c r="P86" s="151">
        <f>P87+P164</f>
        <v>0</v>
      </c>
      <c r="R86" s="151">
        <f>R87+R164</f>
        <v>148.70904899999999</v>
      </c>
      <c r="T86" s="152">
        <f>T87+T164</f>
        <v>0</v>
      </c>
      <c r="AR86" s="146" t="s">
        <v>81</v>
      </c>
      <c r="AT86" s="153" t="s">
        <v>72</v>
      </c>
      <c r="AU86" s="153" t="s">
        <v>73</v>
      </c>
      <c r="AY86" s="146" t="s">
        <v>251</v>
      </c>
      <c r="BK86" s="154">
        <f>BK87+BK164</f>
        <v>0</v>
      </c>
    </row>
    <row r="87" spans="2:65" s="11" customFormat="1" ht="22.9" customHeight="1">
      <c r="B87" s="145"/>
      <c r="D87" s="146" t="s">
        <v>72</v>
      </c>
      <c r="E87" s="155" t="s">
        <v>426</v>
      </c>
      <c r="F87" s="155" t="s">
        <v>427</v>
      </c>
      <c r="I87" s="148"/>
      <c r="J87" s="156">
        <f>BK87</f>
        <v>0</v>
      </c>
      <c r="L87" s="145"/>
      <c r="M87" s="150"/>
      <c r="P87" s="151">
        <f>P88+P141</f>
        <v>0</v>
      </c>
      <c r="R87" s="151">
        <f>R88+R141</f>
        <v>124.10636</v>
      </c>
      <c r="T87" s="152">
        <f>T88+T141</f>
        <v>0</v>
      </c>
      <c r="AR87" s="146" t="s">
        <v>81</v>
      </c>
      <c r="AT87" s="153" t="s">
        <v>72</v>
      </c>
      <c r="AU87" s="153" t="s">
        <v>81</v>
      </c>
      <c r="AY87" s="146" t="s">
        <v>251</v>
      </c>
      <c r="BK87" s="154">
        <f>BK88+BK141</f>
        <v>0</v>
      </c>
    </row>
    <row r="88" spans="2:65" s="11" customFormat="1" ht="20.85" customHeight="1">
      <c r="B88" s="145"/>
      <c r="D88" s="146" t="s">
        <v>72</v>
      </c>
      <c r="E88" s="155" t="s">
        <v>267</v>
      </c>
      <c r="F88" s="155" t="s">
        <v>428</v>
      </c>
      <c r="I88" s="148"/>
      <c r="J88" s="156">
        <f>BK88</f>
        <v>0</v>
      </c>
      <c r="L88" s="145"/>
      <c r="M88" s="150"/>
      <c r="P88" s="151">
        <f>SUM(P89:P140)</f>
        <v>0</v>
      </c>
      <c r="R88" s="151">
        <f>SUM(R89:R140)</f>
        <v>124.10636</v>
      </c>
      <c r="T88" s="152">
        <f>SUM(T89:T140)</f>
        <v>0</v>
      </c>
      <c r="AR88" s="146" t="s">
        <v>81</v>
      </c>
      <c r="AT88" s="153" t="s">
        <v>72</v>
      </c>
      <c r="AU88" s="153" t="s">
        <v>83</v>
      </c>
      <c r="AY88" s="146" t="s">
        <v>251</v>
      </c>
      <c r="BK88" s="154">
        <f>SUM(BK89:BK140)</f>
        <v>0</v>
      </c>
    </row>
    <row r="89" spans="2:65" s="1" customFormat="1" ht="22.5" customHeight="1">
      <c r="B89" s="31"/>
      <c r="C89" s="157" t="s">
        <v>81</v>
      </c>
      <c r="D89" s="157" t="s">
        <v>277</v>
      </c>
      <c r="E89" s="158" t="s">
        <v>590</v>
      </c>
      <c r="F89" s="159" t="s">
        <v>591</v>
      </c>
      <c r="G89" s="160" t="s">
        <v>436</v>
      </c>
      <c r="H89" s="161">
        <v>41.2</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83</v>
      </c>
    </row>
    <row r="90" spans="2:65" s="1" customFormat="1" ht="19.5">
      <c r="B90" s="31"/>
      <c r="D90" s="171" t="s">
        <v>432</v>
      </c>
      <c r="F90" s="172" t="s">
        <v>593</v>
      </c>
      <c r="I90" s="90"/>
      <c r="L90" s="31"/>
      <c r="M90" s="173"/>
      <c r="T90" s="49"/>
      <c r="AT90" s="17" t="s">
        <v>432</v>
      </c>
      <c r="AU90" s="17" t="s">
        <v>257</v>
      </c>
    </row>
    <row r="91" spans="2:65" s="1" customFormat="1" ht="22.5" customHeight="1">
      <c r="B91" s="31"/>
      <c r="C91" s="157" t="s">
        <v>83</v>
      </c>
      <c r="D91" s="157" t="s">
        <v>277</v>
      </c>
      <c r="E91" s="158" t="s">
        <v>898</v>
      </c>
      <c r="F91" s="159" t="s">
        <v>899</v>
      </c>
      <c r="G91" s="160" t="s">
        <v>436</v>
      </c>
      <c r="H91" s="161">
        <v>24.6</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252</v>
      </c>
    </row>
    <row r="92" spans="2:65" s="1" customFormat="1" ht="19.5">
      <c r="B92" s="31"/>
      <c r="D92" s="171" t="s">
        <v>432</v>
      </c>
      <c r="F92" s="172" t="s">
        <v>900</v>
      </c>
      <c r="I92" s="90"/>
      <c r="L92" s="31"/>
      <c r="M92" s="173"/>
      <c r="T92" s="49"/>
      <c r="AT92" s="17" t="s">
        <v>432</v>
      </c>
      <c r="AU92" s="17" t="s">
        <v>257</v>
      </c>
    </row>
    <row r="93" spans="2:65" s="1" customFormat="1" ht="22.5" customHeight="1">
      <c r="B93" s="31"/>
      <c r="C93" s="157" t="s">
        <v>257</v>
      </c>
      <c r="D93" s="157" t="s">
        <v>277</v>
      </c>
      <c r="E93" s="158" t="s">
        <v>901</v>
      </c>
      <c r="F93" s="159" t="s">
        <v>902</v>
      </c>
      <c r="G93" s="160" t="s">
        <v>265</v>
      </c>
      <c r="H93" s="161">
        <v>2</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276</v>
      </c>
    </row>
    <row r="94" spans="2:65" s="1" customFormat="1" ht="19.5">
      <c r="B94" s="31"/>
      <c r="D94" s="171" t="s">
        <v>432</v>
      </c>
      <c r="F94" s="172" t="s">
        <v>903</v>
      </c>
      <c r="I94" s="90"/>
      <c r="L94" s="31"/>
      <c r="M94" s="173"/>
      <c r="T94" s="49"/>
      <c r="AT94" s="17" t="s">
        <v>432</v>
      </c>
      <c r="AU94" s="17" t="s">
        <v>257</v>
      </c>
    </row>
    <row r="95" spans="2:65" s="1" customFormat="1" ht="33.75" customHeight="1">
      <c r="B95" s="31"/>
      <c r="C95" s="157" t="s">
        <v>252</v>
      </c>
      <c r="D95" s="157" t="s">
        <v>277</v>
      </c>
      <c r="E95" s="158" t="s">
        <v>904</v>
      </c>
      <c r="F95" s="159" t="s">
        <v>905</v>
      </c>
      <c r="G95" s="160" t="s">
        <v>436</v>
      </c>
      <c r="H95" s="161">
        <v>34.4</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250</v>
      </c>
    </row>
    <row r="96" spans="2:65" s="1" customFormat="1" ht="39">
      <c r="B96" s="31"/>
      <c r="D96" s="171" t="s">
        <v>432</v>
      </c>
      <c r="F96" s="172" t="s">
        <v>906</v>
      </c>
      <c r="I96" s="90"/>
      <c r="L96" s="31"/>
      <c r="M96" s="173"/>
      <c r="T96" s="49"/>
      <c r="AT96" s="17" t="s">
        <v>432</v>
      </c>
      <c r="AU96" s="17" t="s">
        <v>257</v>
      </c>
    </row>
    <row r="97" spans="2:65" s="1" customFormat="1" ht="33.75" customHeight="1">
      <c r="B97" s="31"/>
      <c r="C97" s="157" t="s">
        <v>267</v>
      </c>
      <c r="D97" s="157" t="s">
        <v>277</v>
      </c>
      <c r="E97" s="158" t="s">
        <v>907</v>
      </c>
      <c r="F97" s="159" t="s">
        <v>908</v>
      </c>
      <c r="G97" s="160" t="s">
        <v>249</v>
      </c>
      <c r="H97" s="161">
        <v>14</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295</v>
      </c>
    </row>
    <row r="98" spans="2:65" s="1" customFormat="1" ht="39">
      <c r="B98" s="31"/>
      <c r="D98" s="171" t="s">
        <v>432</v>
      </c>
      <c r="F98" s="172" t="s">
        <v>909</v>
      </c>
      <c r="I98" s="90"/>
      <c r="L98" s="31"/>
      <c r="M98" s="173"/>
      <c r="T98" s="49"/>
      <c r="AT98" s="17" t="s">
        <v>432</v>
      </c>
      <c r="AU98" s="17" t="s">
        <v>257</v>
      </c>
    </row>
    <row r="99" spans="2:65" s="1" customFormat="1" ht="16.5" customHeight="1">
      <c r="B99" s="31"/>
      <c r="C99" s="132" t="s">
        <v>276</v>
      </c>
      <c r="D99" s="132" t="s">
        <v>246</v>
      </c>
      <c r="E99" s="133" t="s">
        <v>910</v>
      </c>
      <c r="F99" s="134" t="s">
        <v>911</v>
      </c>
      <c r="G99" s="135" t="s">
        <v>249</v>
      </c>
      <c r="H99" s="136">
        <v>14</v>
      </c>
      <c r="I99" s="137"/>
      <c r="J99" s="138">
        <f>ROUND(I99*H99,2)</f>
        <v>0</v>
      </c>
      <c r="K99" s="134" t="s">
        <v>270</v>
      </c>
      <c r="L99" s="139"/>
      <c r="M99" s="140" t="s">
        <v>19</v>
      </c>
      <c r="N99" s="141" t="s">
        <v>44</v>
      </c>
      <c r="P99" s="142">
        <f>O99*H99</f>
        <v>0</v>
      </c>
      <c r="Q99" s="142">
        <v>0</v>
      </c>
      <c r="R99" s="142">
        <f>Q99*H99</f>
        <v>0</v>
      </c>
      <c r="S99" s="142">
        <v>0</v>
      </c>
      <c r="T99" s="143">
        <f>S99*H99</f>
        <v>0</v>
      </c>
      <c r="AR99" s="17" t="s">
        <v>250</v>
      </c>
      <c r="AT99" s="17" t="s">
        <v>246</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303</v>
      </c>
    </row>
    <row r="100" spans="2:65" s="1" customFormat="1" ht="16.5" customHeight="1">
      <c r="B100" s="31"/>
      <c r="C100" s="132" t="s">
        <v>282</v>
      </c>
      <c r="D100" s="132" t="s">
        <v>246</v>
      </c>
      <c r="E100" s="133" t="s">
        <v>912</v>
      </c>
      <c r="F100" s="134" t="s">
        <v>913</v>
      </c>
      <c r="G100" s="135" t="s">
        <v>450</v>
      </c>
      <c r="H100" s="136">
        <v>9.5190000000000001</v>
      </c>
      <c r="I100" s="137"/>
      <c r="J100" s="138">
        <f>ROUND(I100*H100,2)</f>
        <v>0</v>
      </c>
      <c r="K100" s="134" t="s">
        <v>270</v>
      </c>
      <c r="L100" s="139"/>
      <c r="M100" s="140" t="s">
        <v>19</v>
      </c>
      <c r="N100" s="141" t="s">
        <v>44</v>
      </c>
      <c r="P100" s="142">
        <f>O100*H100</f>
        <v>0</v>
      </c>
      <c r="Q100" s="142">
        <v>1</v>
      </c>
      <c r="R100" s="142">
        <f>Q100*H100</f>
        <v>9.5190000000000001</v>
      </c>
      <c r="S100" s="142">
        <v>0</v>
      </c>
      <c r="T100" s="143">
        <f>S100*H100</f>
        <v>0</v>
      </c>
      <c r="AR100" s="17" t="s">
        <v>250</v>
      </c>
      <c r="AT100" s="17" t="s">
        <v>246</v>
      </c>
      <c r="AU100" s="17" t="s">
        <v>257</v>
      </c>
      <c r="AY100" s="17" t="s">
        <v>251</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252</v>
      </c>
      <c r="BM100" s="17" t="s">
        <v>311</v>
      </c>
    </row>
    <row r="101" spans="2:65" s="1" customFormat="1" ht="16.5" customHeight="1">
      <c r="B101" s="31"/>
      <c r="C101" s="132" t="s">
        <v>250</v>
      </c>
      <c r="D101" s="132" t="s">
        <v>246</v>
      </c>
      <c r="E101" s="133" t="s">
        <v>914</v>
      </c>
      <c r="F101" s="134" t="s">
        <v>915</v>
      </c>
      <c r="G101" s="135" t="s">
        <v>450</v>
      </c>
      <c r="H101" s="136">
        <v>0.66500000000000004</v>
      </c>
      <c r="I101" s="137"/>
      <c r="J101" s="138">
        <f>ROUND(I101*H101,2)</f>
        <v>0</v>
      </c>
      <c r="K101" s="134" t="s">
        <v>270</v>
      </c>
      <c r="L101" s="139"/>
      <c r="M101" s="140" t="s">
        <v>19</v>
      </c>
      <c r="N101" s="141" t="s">
        <v>44</v>
      </c>
      <c r="P101" s="142">
        <f>O101*H101</f>
        <v>0</v>
      </c>
      <c r="Q101" s="142">
        <v>1</v>
      </c>
      <c r="R101" s="142">
        <f>Q101*H101</f>
        <v>0.66500000000000004</v>
      </c>
      <c r="S101" s="142">
        <v>0</v>
      </c>
      <c r="T101" s="143">
        <f>S101*H101</f>
        <v>0</v>
      </c>
      <c r="AR101" s="17" t="s">
        <v>250</v>
      </c>
      <c r="AT101" s="17" t="s">
        <v>246</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318</v>
      </c>
    </row>
    <row r="102" spans="2:65" s="1" customFormat="1" ht="22.5" customHeight="1">
      <c r="B102" s="31"/>
      <c r="C102" s="157" t="s">
        <v>291</v>
      </c>
      <c r="D102" s="157" t="s">
        <v>277</v>
      </c>
      <c r="E102" s="158" t="s">
        <v>916</v>
      </c>
      <c r="F102" s="159" t="s">
        <v>917</v>
      </c>
      <c r="G102" s="160" t="s">
        <v>431</v>
      </c>
      <c r="H102" s="161">
        <v>36.200000000000003</v>
      </c>
      <c r="I102" s="162"/>
      <c r="J102" s="163">
        <f>ROUND(I102*H102,2)</f>
        <v>0</v>
      </c>
      <c r="K102" s="159" t="s">
        <v>270</v>
      </c>
      <c r="L102" s="31"/>
      <c r="M102" s="164" t="s">
        <v>19</v>
      </c>
      <c r="N102" s="165" t="s">
        <v>44</v>
      </c>
      <c r="P102" s="142">
        <f>O102*H102</f>
        <v>0</v>
      </c>
      <c r="Q102" s="142">
        <v>0</v>
      </c>
      <c r="R102" s="142">
        <f>Q102*H102</f>
        <v>0</v>
      </c>
      <c r="S102" s="142">
        <v>0</v>
      </c>
      <c r="T102" s="143">
        <f>S102*H102</f>
        <v>0</v>
      </c>
      <c r="AR102" s="17" t="s">
        <v>252</v>
      </c>
      <c r="AT102" s="17" t="s">
        <v>277</v>
      </c>
      <c r="AU102" s="17" t="s">
        <v>257</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326</v>
      </c>
    </row>
    <row r="103" spans="2:65" s="1" customFormat="1" ht="29.25">
      <c r="B103" s="31"/>
      <c r="D103" s="171" t="s">
        <v>432</v>
      </c>
      <c r="F103" s="172" t="s">
        <v>918</v>
      </c>
      <c r="I103" s="90"/>
      <c r="L103" s="31"/>
      <c r="M103" s="173"/>
      <c r="T103" s="49"/>
      <c r="AT103" s="17" t="s">
        <v>432</v>
      </c>
      <c r="AU103" s="17" t="s">
        <v>257</v>
      </c>
    </row>
    <row r="104" spans="2:65" s="1" customFormat="1" ht="16.5" customHeight="1">
      <c r="B104" s="31"/>
      <c r="C104" s="132" t="s">
        <v>295</v>
      </c>
      <c r="D104" s="132" t="s">
        <v>246</v>
      </c>
      <c r="E104" s="133" t="s">
        <v>919</v>
      </c>
      <c r="F104" s="134" t="s">
        <v>920</v>
      </c>
      <c r="G104" s="135" t="s">
        <v>431</v>
      </c>
      <c r="H104" s="136">
        <v>38.01</v>
      </c>
      <c r="I104" s="137"/>
      <c r="J104" s="138">
        <f>ROUND(I104*H104,2)</f>
        <v>0</v>
      </c>
      <c r="K104" s="134" t="s">
        <v>270</v>
      </c>
      <c r="L104" s="139"/>
      <c r="M104" s="140" t="s">
        <v>19</v>
      </c>
      <c r="N104" s="141" t="s">
        <v>44</v>
      </c>
      <c r="P104" s="142">
        <f>O104*H104</f>
        <v>0</v>
      </c>
      <c r="Q104" s="142">
        <v>0</v>
      </c>
      <c r="R104" s="142">
        <f>Q104*H104</f>
        <v>0</v>
      </c>
      <c r="S104" s="142">
        <v>0</v>
      </c>
      <c r="T104" s="143">
        <f>S104*H104</f>
        <v>0</v>
      </c>
      <c r="AR104" s="17" t="s">
        <v>250</v>
      </c>
      <c r="AT104" s="17" t="s">
        <v>246</v>
      </c>
      <c r="AU104" s="17" t="s">
        <v>257</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334</v>
      </c>
    </row>
    <row r="105" spans="2:65" s="1" customFormat="1" ht="33.75" customHeight="1">
      <c r="B105" s="31"/>
      <c r="C105" s="157" t="s">
        <v>299</v>
      </c>
      <c r="D105" s="157" t="s">
        <v>277</v>
      </c>
      <c r="E105" s="158" t="s">
        <v>921</v>
      </c>
      <c r="F105" s="159" t="s">
        <v>922</v>
      </c>
      <c r="G105" s="160" t="s">
        <v>249</v>
      </c>
      <c r="H105" s="161">
        <v>4</v>
      </c>
      <c r="I105" s="162"/>
      <c r="J105" s="163">
        <f>ROUND(I105*H105,2)</f>
        <v>0</v>
      </c>
      <c r="K105" s="159" t="s">
        <v>270</v>
      </c>
      <c r="L105" s="31"/>
      <c r="M105" s="164" t="s">
        <v>19</v>
      </c>
      <c r="N105" s="165" t="s">
        <v>44</v>
      </c>
      <c r="P105" s="142">
        <f>O105*H105</f>
        <v>0</v>
      </c>
      <c r="Q105" s="142">
        <v>0</v>
      </c>
      <c r="R105" s="142">
        <f>Q105*H105</f>
        <v>0</v>
      </c>
      <c r="S105" s="142">
        <v>0</v>
      </c>
      <c r="T105" s="143">
        <f>S105*H105</f>
        <v>0</v>
      </c>
      <c r="AR105" s="17" t="s">
        <v>252</v>
      </c>
      <c r="AT105" s="17" t="s">
        <v>277</v>
      </c>
      <c r="AU105" s="17" t="s">
        <v>257</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341</v>
      </c>
    </row>
    <row r="106" spans="2:65" s="1" customFormat="1" ht="39">
      <c r="B106" s="31"/>
      <c r="D106" s="171" t="s">
        <v>432</v>
      </c>
      <c r="F106" s="172" t="s">
        <v>909</v>
      </c>
      <c r="I106" s="90"/>
      <c r="L106" s="31"/>
      <c r="M106" s="173"/>
      <c r="T106" s="49"/>
      <c r="AT106" s="17" t="s">
        <v>432</v>
      </c>
      <c r="AU106" s="17" t="s">
        <v>257</v>
      </c>
    </row>
    <row r="107" spans="2:65" s="1" customFormat="1" ht="16.5" customHeight="1">
      <c r="B107" s="31"/>
      <c r="C107" s="132" t="s">
        <v>303</v>
      </c>
      <c r="D107" s="132" t="s">
        <v>246</v>
      </c>
      <c r="E107" s="133" t="s">
        <v>923</v>
      </c>
      <c r="F107" s="134" t="s">
        <v>924</v>
      </c>
      <c r="G107" s="135" t="s">
        <v>265</v>
      </c>
      <c r="H107" s="136">
        <v>2</v>
      </c>
      <c r="I107" s="137"/>
      <c r="J107" s="138">
        <f>ROUND(I107*H107,2)</f>
        <v>0</v>
      </c>
      <c r="K107" s="134" t="s">
        <v>270</v>
      </c>
      <c r="L107" s="139"/>
      <c r="M107" s="140" t="s">
        <v>19</v>
      </c>
      <c r="N107" s="141" t="s">
        <v>44</v>
      </c>
      <c r="P107" s="142">
        <f>O107*H107</f>
        <v>0</v>
      </c>
      <c r="Q107" s="142">
        <v>0</v>
      </c>
      <c r="R107" s="142">
        <f>Q107*H107</f>
        <v>0</v>
      </c>
      <c r="S107" s="142">
        <v>0</v>
      </c>
      <c r="T107" s="143">
        <f>S107*H107</f>
        <v>0</v>
      </c>
      <c r="AR107" s="17" t="s">
        <v>250</v>
      </c>
      <c r="AT107" s="17" t="s">
        <v>246</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349</v>
      </c>
    </row>
    <row r="108" spans="2:65" s="1" customFormat="1" ht="16.5" customHeight="1">
      <c r="B108" s="31"/>
      <c r="C108" s="132" t="s">
        <v>307</v>
      </c>
      <c r="D108" s="132" t="s">
        <v>246</v>
      </c>
      <c r="E108" s="133" t="s">
        <v>925</v>
      </c>
      <c r="F108" s="134" t="s">
        <v>926</v>
      </c>
      <c r="G108" s="135" t="s">
        <v>265</v>
      </c>
      <c r="H108" s="136">
        <v>2</v>
      </c>
      <c r="I108" s="137"/>
      <c r="J108" s="138">
        <f>ROUND(I108*H108,2)</f>
        <v>0</v>
      </c>
      <c r="K108" s="134" t="s">
        <v>270</v>
      </c>
      <c r="L108" s="139"/>
      <c r="M108" s="140" t="s">
        <v>19</v>
      </c>
      <c r="N108" s="141" t="s">
        <v>44</v>
      </c>
      <c r="P108" s="142">
        <f>O108*H108</f>
        <v>0</v>
      </c>
      <c r="Q108" s="142">
        <v>0</v>
      </c>
      <c r="R108" s="142">
        <f>Q108*H108</f>
        <v>0</v>
      </c>
      <c r="S108" s="142">
        <v>0</v>
      </c>
      <c r="T108" s="143">
        <f>S108*H108</f>
        <v>0</v>
      </c>
      <c r="AR108" s="17" t="s">
        <v>250</v>
      </c>
      <c r="AT108" s="17" t="s">
        <v>246</v>
      </c>
      <c r="AU108" s="17" t="s">
        <v>257</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357</v>
      </c>
    </row>
    <row r="109" spans="2:65" s="1" customFormat="1" ht="16.5" customHeight="1">
      <c r="B109" s="31"/>
      <c r="C109" s="132" t="s">
        <v>311</v>
      </c>
      <c r="D109" s="132" t="s">
        <v>246</v>
      </c>
      <c r="E109" s="133" t="s">
        <v>927</v>
      </c>
      <c r="F109" s="134" t="s">
        <v>928</v>
      </c>
      <c r="G109" s="135" t="s">
        <v>265</v>
      </c>
      <c r="H109" s="136">
        <v>2</v>
      </c>
      <c r="I109" s="137"/>
      <c r="J109" s="138">
        <f>ROUND(I109*H109,2)</f>
        <v>0</v>
      </c>
      <c r="K109" s="134" t="s">
        <v>270</v>
      </c>
      <c r="L109" s="139"/>
      <c r="M109" s="140" t="s">
        <v>19</v>
      </c>
      <c r="N109" s="141" t="s">
        <v>44</v>
      </c>
      <c r="P109" s="142">
        <f>O109*H109</f>
        <v>0</v>
      </c>
      <c r="Q109" s="142">
        <v>3.2000000000000002E-3</v>
      </c>
      <c r="R109" s="142">
        <f>Q109*H109</f>
        <v>6.4000000000000003E-3</v>
      </c>
      <c r="S109" s="142">
        <v>0</v>
      </c>
      <c r="T109" s="143">
        <f>S109*H109</f>
        <v>0</v>
      </c>
      <c r="AR109" s="17" t="s">
        <v>250</v>
      </c>
      <c r="AT109" s="17" t="s">
        <v>246</v>
      </c>
      <c r="AU109" s="17" t="s">
        <v>257</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365</v>
      </c>
    </row>
    <row r="110" spans="2:65" s="1" customFormat="1" ht="33.75" customHeight="1">
      <c r="B110" s="31"/>
      <c r="C110" s="157" t="s">
        <v>8</v>
      </c>
      <c r="D110" s="157" t="s">
        <v>277</v>
      </c>
      <c r="E110" s="158" t="s">
        <v>929</v>
      </c>
      <c r="F110" s="159" t="s">
        <v>930</v>
      </c>
      <c r="G110" s="160" t="s">
        <v>249</v>
      </c>
      <c r="H110" s="161">
        <v>3.5</v>
      </c>
      <c r="I110" s="162"/>
      <c r="J110" s="163">
        <f>ROUND(I110*H110,2)</f>
        <v>0</v>
      </c>
      <c r="K110" s="159" t="s">
        <v>270</v>
      </c>
      <c r="L110" s="31"/>
      <c r="M110" s="164" t="s">
        <v>19</v>
      </c>
      <c r="N110" s="165" t="s">
        <v>44</v>
      </c>
      <c r="P110" s="142">
        <f>O110*H110</f>
        <v>0</v>
      </c>
      <c r="Q110" s="142">
        <v>0</v>
      </c>
      <c r="R110" s="142">
        <f>Q110*H110</f>
        <v>0</v>
      </c>
      <c r="S110" s="142">
        <v>0</v>
      </c>
      <c r="T110" s="143">
        <f>S110*H110</f>
        <v>0</v>
      </c>
      <c r="AR110" s="17" t="s">
        <v>252</v>
      </c>
      <c r="AT110" s="17" t="s">
        <v>277</v>
      </c>
      <c r="AU110" s="17" t="s">
        <v>257</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373</v>
      </c>
    </row>
    <row r="111" spans="2:65" s="1" customFormat="1" ht="39">
      <c r="B111" s="31"/>
      <c r="D111" s="171" t="s">
        <v>432</v>
      </c>
      <c r="F111" s="172" t="s">
        <v>909</v>
      </c>
      <c r="I111" s="90"/>
      <c r="L111" s="31"/>
      <c r="M111" s="173"/>
      <c r="T111" s="49"/>
      <c r="AT111" s="17" t="s">
        <v>432</v>
      </c>
      <c r="AU111" s="17" t="s">
        <v>257</v>
      </c>
    </row>
    <row r="112" spans="2:65" s="1" customFormat="1" ht="16.5" customHeight="1">
      <c r="B112" s="31"/>
      <c r="C112" s="132" t="s">
        <v>318</v>
      </c>
      <c r="D112" s="132" t="s">
        <v>246</v>
      </c>
      <c r="E112" s="133" t="s">
        <v>931</v>
      </c>
      <c r="F112" s="134" t="s">
        <v>932</v>
      </c>
      <c r="G112" s="135" t="s">
        <v>249</v>
      </c>
      <c r="H112" s="136">
        <v>3.5</v>
      </c>
      <c r="I112" s="137"/>
      <c r="J112" s="138">
        <f>ROUND(I112*H112,2)</f>
        <v>0</v>
      </c>
      <c r="K112" s="134" t="s">
        <v>270</v>
      </c>
      <c r="L112" s="139"/>
      <c r="M112" s="140" t="s">
        <v>19</v>
      </c>
      <c r="N112" s="141" t="s">
        <v>44</v>
      </c>
      <c r="P112" s="142">
        <f>O112*H112</f>
        <v>0</v>
      </c>
      <c r="Q112" s="142">
        <v>4.1799999999999997E-3</v>
      </c>
      <c r="R112" s="142">
        <f>Q112*H112</f>
        <v>1.4629999999999999E-2</v>
      </c>
      <c r="S112" s="142">
        <v>0</v>
      </c>
      <c r="T112" s="143">
        <f>S112*H112</f>
        <v>0</v>
      </c>
      <c r="AR112" s="17" t="s">
        <v>250</v>
      </c>
      <c r="AT112" s="17" t="s">
        <v>246</v>
      </c>
      <c r="AU112" s="17" t="s">
        <v>257</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381</v>
      </c>
    </row>
    <row r="113" spans="2:65" s="1" customFormat="1" ht="16.5" customHeight="1">
      <c r="B113" s="31"/>
      <c r="C113" s="132" t="s">
        <v>322</v>
      </c>
      <c r="D113" s="132" t="s">
        <v>246</v>
      </c>
      <c r="E113" s="133" t="s">
        <v>914</v>
      </c>
      <c r="F113" s="134" t="s">
        <v>915</v>
      </c>
      <c r="G113" s="135" t="s">
        <v>450</v>
      </c>
      <c r="H113" s="136">
        <v>1.131</v>
      </c>
      <c r="I113" s="137"/>
      <c r="J113" s="138">
        <f>ROUND(I113*H113,2)</f>
        <v>0</v>
      </c>
      <c r="K113" s="134" t="s">
        <v>270</v>
      </c>
      <c r="L113" s="139"/>
      <c r="M113" s="140" t="s">
        <v>19</v>
      </c>
      <c r="N113" s="141" t="s">
        <v>44</v>
      </c>
      <c r="P113" s="142">
        <f>O113*H113</f>
        <v>0</v>
      </c>
      <c r="Q113" s="142">
        <v>1</v>
      </c>
      <c r="R113" s="142">
        <f>Q113*H113</f>
        <v>1.131</v>
      </c>
      <c r="S113" s="142">
        <v>0</v>
      </c>
      <c r="T113" s="143">
        <f>S113*H113</f>
        <v>0</v>
      </c>
      <c r="AR113" s="17" t="s">
        <v>250</v>
      </c>
      <c r="AT113" s="17" t="s">
        <v>246</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390</v>
      </c>
    </row>
    <row r="114" spans="2:65" s="1" customFormat="1" ht="33.75" customHeight="1">
      <c r="B114" s="31"/>
      <c r="C114" s="157" t="s">
        <v>326</v>
      </c>
      <c r="D114" s="157" t="s">
        <v>277</v>
      </c>
      <c r="E114" s="158" t="s">
        <v>933</v>
      </c>
      <c r="F114" s="159" t="s">
        <v>934</v>
      </c>
      <c r="G114" s="160" t="s">
        <v>249</v>
      </c>
      <c r="H114" s="161">
        <v>2</v>
      </c>
      <c r="I114" s="162"/>
      <c r="J114" s="163">
        <f>ROUND(I114*H114,2)</f>
        <v>0</v>
      </c>
      <c r="K114" s="159" t="s">
        <v>270</v>
      </c>
      <c r="L114" s="31"/>
      <c r="M114" s="164" t="s">
        <v>19</v>
      </c>
      <c r="N114" s="165" t="s">
        <v>44</v>
      </c>
      <c r="P114" s="142">
        <f>O114*H114</f>
        <v>0</v>
      </c>
      <c r="Q114" s="142">
        <v>0</v>
      </c>
      <c r="R114" s="142">
        <f>Q114*H114</f>
        <v>0</v>
      </c>
      <c r="S114" s="142">
        <v>0</v>
      </c>
      <c r="T114" s="143">
        <f>S114*H114</f>
        <v>0</v>
      </c>
      <c r="AR114" s="17" t="s">
        <v>252</v>
      </c>
      <c r="AT114" s="17" t="s">
        <v>277</v>
      </c>
      <c r="AU114" s="17" t="s">
        <v>257</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398</v>
      </c>
    </row>
    <row r="115" spans="2:65" s="1" customFormat="1" ht="39">
      <c r="B115" s="31"/>
      <c r="D115" s="171" t="s">
        <v>432</v>
      </c>
      <c r="F115" s="172" t="s">
        <v>804</v>
      </c>
      <c r="I115" s="90"/>
      <c r="L115" s="31"/>
      <c r="M115" s="173"/>
      <c r="T115" s="49"/>
      <c r="AT115" s="17" t="s">
        <v>432</v>
      </c>
      <c r="AU115" s="17" t="s">
        <v>257</v>
      </c>
    </row>
    <row r="116" spans="2:65" s="1" customFormat="1" ht="16.5" customHeight="1">
      <c r="B116" s="31"/>
      <c r="C116" s="132" t="s">
        <v>330</v>
      </c>
      <c r="D116" s="132" t="s">
        <v>246</v>
      </c>
      <c r="E116" s="133" t="s">
        <v>935</v>
      </c>
      <c r="F116" s="134" t="s">
        <v>936</v>
      </c>
      <c r="G116" s="135" t="s">
        <v>450</v>
      </c>
      <c r="H116" s="136">
        <v>2.5</v>
      </c>
      <c r="I116" s="137"/>
      <c r="J116" s="138">
        <f>ROUND(I116*H116,2)</f>
        <v>0</v>
      </c>
      <c r="K116" s="134" t="s">
        <v>270</v>
      </c>
      <c r="L116" s="139"/>
      <c r="M116" s="140" t="s">
        <v>19</v>
      </c>
      <c r="N116" s="141" t="s">
        <v>44</v>
      </c>
      <c r="P116" s="142">
        <f>O116*H116</f>
        <v>0</v>
      </c>
      <c r="Q116" s="142">
        <v>1</v>
      </c>
      <c r="R116" s="142">
        <f>Q116*H116</f>
        <v>2.5</v>
      </c>
      <c r="S116" s="142">
        <v>0</v>
      </c>
      <c r="T116" s="143">
        <f>S116*H116</f>
        <v>0</v>
      </c>
      <c r="AR116" s="17" t="s">
        <v>250</v>
      </c>
      <c r="AT116" s="17" t="s">
        <v>246</v>
      </c>
      <c r="AU116" s="17" t="s">
        <v>257</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406</v>
      </c>
    </row>
    <row r="117" spans="2:65" s="1" customFormat="1" ht="16.5" customHeight="1">
      <c r="B117" s="31"/>
      <c r="C117" s="132" t="s">
        <v>334</v>
      </c>
      <c r="D117" s="132" t="s">
        <v>246</v>
      </c>
      <c r="E117" s="133" t="s">
        <v>870</v>
      </c>
      <c r="F117" s="134" t="s">
        <v>871</v>
      </c>
      <c r="G117" s="135" t="s">
        <v>436</v>
      </c>
      <c r="H117" s="136">
        <v>1.5</v>
      </c>
      <c r="I117" s="137"/>
      <c r="J117" s="138">
        <f>ROUND(I117*H117,2)</f>
        <v>0</v>
      </c>
      <c r="K117" s="134" t="s">
        <v>270</v>
      </c>
      <c r="L117" s="139"/>
      <c r="M117" s="140" t="s">
        <v>19</v>
      </c>
      <c r="N117" s="141" t="s">
        <v>44</v>
      </c>
      <c r="P117" s="142">
        <f>O117*H117</f>
        <v>0</v>
      </c>
      <c r="Q117" s="142">
        <v>2.4289999999999998</v>
      </c>
      <c r="R117" s="142">
        <f>Q117*H117</f>
        <v>3.6434999999999995</v>
      </c>
      <c r="S117" s="142">
        <v>0</v>
      </c>
      <c r="T117" s="143">
        <f>S117*H117</f>
        <v>0</v>
      </c>
      <c r="AR117" s="17" t="s">
        <v>250</v>
      </c>
      <c r="AT117" s="17" t="s">
        <v>246</v>
      </c>
      <c r="AU117" s="17" t="s">
        <v>257</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482</v>
      </c>
    </row>
    <row r="118" spans="2:65" s="1" customFormat="1" ht="22.5" customHeight="1">
      <c r="B118" s="31"/>
      <c r="C118" s="157" t="s">
        <v>7</v>
      </c>
      <c r="D118" s="157" t="s">
        <v>277</v>
      </c>
      <c r="E118" s="158" t="s">
        <v>937</v>
      </c>
      <c r="F118" s="159" t="s">
        <v>938</v>
      </c>
      <c r="G118" s="160" t="s">
        <v>431</v>
      </c>
      <c r="H118" s="161">
        <v>80.099999999999994</v>
      </c>
      <c r="I118" s="162"/>
      <c r="J118" s="163">
        <f>ROUND(I118*H118,2)</f>
        <v>0</v>
      </c>
      <c r="K118" s="159" t="s">
        <v>270</v>
      </c>
      <c r="L118" s="31"/>
      <c r="M118" s="164" t="s">
        <v>19</v>
      </c>
      <c r="N118" s="165" t="s">
        <v>44</v>
      </c>
      <c r="P118" s="142">
        <f>O118*H118</f>
        <v>0</v>
      </c>
      <c r="Q118" s="142">
        <v>0</v>
      </c>
      <c r="R118" s="142">
        <f>Q118*H118</f>
        <v>0</v>
      </c>
      <c r="S118" s="142">
        <v>0</v>
      </c>
      <c r="T118" s="143">
        <f>S118*H118</f>
        <v>0</v>
      </c>
      <c r="AR118" s="17" t="s">
        <v>252</v>
      </c>
      <c r="AT118" s="17" t="s">
        <v>277</v>
      </c>
      <c r="AU118" s="17" t="s">
        <v>257</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485</v>
      </c>
    </row>
    <row r="119" spans="2:65" s="1" customFormat="1" ht="29.25">
      <c r="B119" s="31"/>
      <c r="D119" s="171" t="s">
        <v>432</v>
      </c>
      <c r="F119" s="172" t="s">
        <v>812</v>
      </c>
      <c r="I119" s="90"/>
      <c r="L119" s="31"/>
      <c r="M119" s="173"/>
      <c r="T119" s="49"/>
      <c r="AT119" s="17" t="s">
        <v>432</v>
      </c>
      <c r="AU119" s="17" t="s">
        <v>257</v>
      </c>
    </row>
    <row r="120" spans="2:65" s="1" customFormat="1" ht="19.5">
      <c r="B120" s="31"/>
      <c r="D120" s="171" t="s">
        <v>454</v>
      </c>
      <c r="F120" s="172" t="s">
        <v>939</v>
      </c>
      <c r="I120" s="90"/>
      <c r="L120" s="31"/>
      <c r="M120" s="173"/>
      <c r="T120" s="49"/>
      <c r="AT120" s="17" t="s">
        <v>454</v>
      </c>
      <c r="AU120" s="17" t="s">
        <v>257</v>
      </c>
    </row>
    <row r="121" spans="2:65" s="1" customFormat="1" ht="16.5" customHeight="1">
      <c r="B121" s="31"/>
      <c r="C121" s="132" t="s">
        <v>341</v>
      </c>
      <c r="D121" s="132" t="s">
        <v>246</v>
      </c>
      <c r="E121" s="133" t="s">
        <v>919</v>
      </c>
      <c r="F121" s="134" t="s">
        <v>920</v>
      </c>
      <c r="G121" s="135" t="s">
        <v>431</v>
      </c>
      <c r="H121" s="136">
        <v>84.105000000000004</v>
      </c>
      <c r="I121" s="137"/>
      <c r="J121" s="138">
        <f>ROUND(I121*H121,2)</f>
        <v>0</v>
      </c>
      <c r="K121" s="134" t="s">
        <v>270</v>
      </c>
      <c r="L121" s="139"/>
      <c r="M121" s="140" t="s">
        <v>19</v>
      </c>
      <c r="N121" s="141" t="s">
        <v>44</v>
      </c>
      <c r="P121" s="142">
        <f>O121*H121</f>
        <v>0</v>
      </c>
      <c r="Q121" s="142">
        <v>0</v>
      </c>
      <c r="R121" s="142">
        <f>Q121*H121</f>
        <v>0</v>
      </c>
      <c r="S121" s="142">
        <v>0</v>
      </c>
      <c r="T121" s="143">
        <f>S121*H121</f>
        <v>0</v>
      </c>
      <c r="AR121" s="17" t="s">
        <v>250</v>
      </c>
      <c r="AT121" s="17" t="s">
        <v>246</v>
      </c>
      <c r="AU121" s="17" t="s">
        <v>257</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488</v>
      </c>
    </row>
    <row r="122" spans="2:65" s="1" customFormat="1" ht="16.5" customHeight="1">
      <c r="B122" s="31"/>
      <c r="C122" s="132" t="s">
        <v>345</v>
      </c>
      <c r="D122" s="132" t="s">
        <v>246</v>
      </c>
      <c r="E122" s="133" t="s">
        <v>866</v>
      </c>
      <c r="F122" s="134" t="s">
        <v>867</v>
      </c>
      <c r="G122" s="135" t="s">
        <v>450</v>
      </c>
      <c r="H122" s="136">
        <v>43.7</v>
      </c>
      <c r="I122" s="137"/>
      <c r="J122" s="138">
        <f>ROUND(I122*H122,2)</f>
        <v>0</v>
      </c>
      <c r="K122" s="134" t="s">
        <v>270</v>
      </c>
      <c r="L122" s="139"/>
      <c r="M122" s="140" t="s">
        <v>19</v>
      </c>
      <c r="N122" s="141" t="s">
        <v>44</v>
      </c>
      <c r="P122" s="142">
        <f>O122*H122</f>
        <v>0</v>
      </c>
      <c r="Q122" s="142">
        <v>1</v>
      </c>
      <c r="R122" s="142">
        <f>Q122*H122</f>
        <v>43.7</v>
      </c>
      <c r="S122" s="142">
        <v>0</v>
      </c>
      <c r="T122" s="143">
        <f>S122*H122</f>
        <v>0</v>
      </c>
      <c r="AR122" s="17" t="s">
        <v>250</v>
      </c>
      <c r="AT122" s="17" t="s">
        <v>246</v>
      </c>
      <c r="AU122" s="17" t="s">
        <v>257</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491</v>
      </c>
    </row>
    <row r="123" spans="2:65" s="1" customFormat="1" ht="33.75" customHeight="1">
      <c r="B123" s="31"/>
      <c r="C123" s="157" t="s">
        <v>349</v>
      </c>
      <c r="D123" s="157" t="s">
        <v>277</v>
      </c>
      <c r="E123" s="158" t="s">
        <v>445</v>
      </c>
      <c r="F123" s="159" t="s">
        <v>446</v>
      </c>
      <c r="G123" s="160" t="s">
        <v>436</v>
      </c>
      <c r="H123" s="161">
        <v>30.6</v>
      </c>
      <c r="I123" s="162"/>
      <c r="J123" s="163">
        <f>ROUND(I123*H123,2)</f>
        <v>0</v>
      </c>
      <c r="K123" s="159" t="s">
        <v>270</v>
      </c>
      <c r="L123" s="31"/>
      <c r="M123" s="164" t="s">
        <v>19</v>
      </c>
      <c r="N123" s="165" t="s">
        <v>44</v>
      </c>
      <c r="P123" s="142">
        <f>O123*H123</f>
        <v>0</v>
      </c>
      <c r="Q123" s="142">
        <v>0</v>
      </c>
      <c r="R123" s="142">
        <f>Q123*H123</f>
        <v>0</v>
      </c>
      <c r="S123" s="142">
        <v>0</v>
      </c>
      <c r="T123" s="143">
        <f>S123*H123</f>
        <v>0</v>
      </c>
      <c r="AR123" s="17" t="s">
        <v>252</v>
      </c>
      <c r="AT123" s="17" t="s">
        <v>277</v>
      </c>
      <c r="AU123" s="17" t="s">
        <v>257</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495</v>
      </c>
    </row>
    <row r="124" spans="2:65" s="1" customFormat="1" ht="39">
      <c r="B124" s="31"/>
      <c r="D124" s="171" t="s">
        <v>432</v>
      </c>
      <c r="F124" s="172" t="s">
        <v>447</v>
      </c>
      <c r="I124" s="90"/>
      <c r="L124" s="31"/>
      <c r="M124" s="173"/>
      <c r="T124" s="49"/>
      <c r="AT124" s="17" t="s">
        <v>432</v>
      </c>
      <c r="AU124" s="17" t="s">
        <v>257</v>
      </c>
    </row>
    <row r="125" spans="2:65" s="1" customFormat="1" ht="16.5" customHeight="1">
      <c r="B125" s="31"/>
      <c r="C125" s="132" t="s">
        <v>353</v>
      </c>
      <c r="D125" s="132" t="s">
        <v>246</v>
      </c>
      <c r="E125" s="133" t="s">
        <v>448</v>
      </c>
      <c r="F125" s="134" t="s">
        <v>449</v>
      </c>
      <c r="G125" s="135" t="s">
        <v>450</v>
      </c>
      <c r="H125" s="136">
        <v>62.271000000000001</v>
      </c>
      <c r="I125" s="137"/>
      <c r="J125" s="138">
        <f>ROUND(I125*H125,2)</f>
        <v>0</v>
      </c>
      <c r="K125" s="134" t="s">
        <v>270</v>
      </c>
      <c r="L125" s="139"/>
      <c r="M125" s="140" t="s">
        <v>19</v>
      </c>
      <c r="N125" s="141" t="s">
        <v>44</v>
      </c>
      <c r="P125" s="142">
        <f>O125*H125</f>
        <v>0</v>
      </c>
      <c r="Q125" s="142">
        <v>1</v>
      </c>
      <c r="R125" s="142">
        <f>Q125*H125</f>
        <v>62.271000000000001</v>
      </c>
      <c r="S125" s="142">
        <v>0</v>
      </c>
      <c r="T125" s="143">
        <f>S125*H125</f>
        <v>0</v>
      </c>
      <c r="AR125" s="17" t="s">
        <v>250</v>
      </c>
      <c r="AT125" s="17" t="s">
        <v>246</v>
      </c>
      <c r="AU125" s="17" t="s">
        <v>257</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499</v>
      </c>
    </row>
    <row r="126" spans="2:65" s="1" customFormat="1" ht="22.5" customHeight="1">
      <c r="B126" s="31"/>
      <c r="C126" s="157" t="s">
        <v>357</v>
      </c>
      <c r="D126" s="157" t="s">
        <v>277</v>
      </c>
      <c r="E126" s="158" t="s">
        <v>940</v>
      </c>
      <c r="F126" s="159" t="s">
        <v>941</v>
      </c>
      <c r="G126" s="160" t="s">
        <v>249</v>
      </c>
      <c r="H126" s="161">
        <v>3.6</v>
      </c>
      <c r="I126" s="162"/>
      <c r="J126" s="163">
        <f>ROUND(I126*H126,2)</f>
        <v>0</v>
      </c>
      <c r="K126" s="159" t="s">
        <v>270</v>
      </c>
      <c r="L126" s="31"/>
      <c r="M126" s="164" t="s">
        <v>19</v>
      </c>
      <c r="N126" s="165" t="s">
        <v>44</v>
      </c>
      <c r="P126" s="142">
        <f>O126*H126</f>
        <v>0</v>
      </c>
      <c r="Q126" s="142">
        <v>0</v>
      </c>
      <c r="R126" s="142">
        <f>Q126*H126</f>
        <v>0</v>
      </c>
      <c r="S126" s="142">
        <v>0</v>
      </c>
      <c r="T126" s="143">
        <f>S126*H126</f>
        <v>0</v>
      </c>
      <c r="AR126" s="17" t="s">
        <v>252</v>
      </c>
      <c r="AT126" s="17" t="s">
        <v>277</v>
      </c>
      <c r="AU126" s="17" t="s">
        <v>257</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502</v>
      </c>
    </row>
    <row r="127" spans="2:65" s="1" customFormat="1" ht="29.25">
      <c r="B127" s="31"/>
      <c r="D127" s="171" t="s">
        <v>432</v>
      </c>
      <c r="F127" s="172" t="s">
        <v>942</v>
      </c>
      <c r="I127" s="90"/>
      <c r="L127" s="31"/>
      <c r="M127" s="173"/>
      <c r="T127" s="49"/>
      <c r="AT127" s="17" t="s">
        <v>432</v>
      </c>
      <c r="AU127" s="17" t="s">
        <v>257</v>
      </c>
    </row>
    <row r="128" spans="2:65" s="1" customFormat="1" ht="16.5" customHeight="1">
      <c r="B128" s="31"/>
      <c r="C128" s="132" t="s">
        <v>361</v>
      </c>
      <c r="D128" s="174" t="s">
        <v>246</v>
      </c>
      <c r="E128" s="133" t="s">
        <v>943</v>
      </c>
      <c r="F128" s="134" t="s">
        <v>944</v>
      </c>
      <c r="G128" s="135" t="s">
        <v>265</v>
      </c>
      <c r="H128" s="136">
        <v>6</v>
      </c>
      <c r="I128" s="284">
        <v>0</v>
      </c>
      <c r="J128" s="138">
        <f>ROUND(I128*H128,2)</f>
        <v>0</v>
      </c>
      <c r="K128" s="134" t="s">
        <v>270</v>
      </c>
      <c r="L128" s="139"/>
      <c r="M128" s="140" t="s">
        <v>19</v>
      </c>
      <c r="N128" s="141" t="s">
        <v>44</v>
      </c>
      <c r="P128" s="142">
        <f>O128*H128</f>
        <v>0</v>
      </c>
      <c r="Q128" s="142">
        <v>0</v>
      </c>
      <c r="R128" s="142">
        <f>Q128*H128</f>
        <v>0</v>
      </c>
      <c r="S128" s="142">
        <v>0</v>
      </c>
      <c r="T128" s="143">
        <f>S128*H128</f>
        <v>0</v>
      </c>
      <c r="AR128" s="17" t="s">
        <v>250</v>
      </c>
      <c r="AT128" s="17" t="s">
        <v>246</v>
      </c>
      <c r="AU128" s="17" t="s">
        <v>257</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505</v>
      </c>
    </row>
    <row r="129" spans="2:65" s="1" customFormat="1" ht="19.5">
      <c r="B129" s="31"/>
      <c r="D129" s="171" t="s">
        <v>454</v>
      </c>
      <c r="F129" s="172" t="s">
        <v>472</v>
      </c>
      <c r="I129" s="90"/>
      <c r="L129" s="31"/>
      <c r="M129" s="173"/>
      <c r="T129" s="49"/>
      <c r="AT129" s="17" t="s">
        <v>454</v>
      </c>
      <c r="AU129" s="17" t="s">
        <v>257</v>
      </c>
    </row>
    <row r="130" spans="2:65" s="1" customFormat="1" ht="16.5" customHeight="1">
      <c r="B130" s="31"/>
      <c r="C130" s="132" t="s">
        <v>365</v>
      </c>
      <c r="D130" s="174" t="s">
        <v>246</v>
      </c>
      <c r="E130" s="133" t="s">
        <v>945</v>
      </c>
      <c r="F130" s="134" t="s">
        <v>946</v>
      </c>
      <c r="G130" s="135" t="s">
        <v>265</v>
      </c>
      <c r="H130" s="136">
        <v>6</v>
      </c>
      <c r="I130" s="284">
        <v>0</v>
      </c>
      <c r="J130" s="138">
        <f>ROUND(I130*H130,2)</f>
        <v>0</v>
      </c>
      <c r="K130" s="134" t="s">
        <v>270</v>
      </c>
      <c r="L130" s="139"/>
      <c r="M130" s="140" t="s">
        <v>19</v>
      </c>
      <c r="N130" s="141" t="s">
        <v>44</v>
      </c>
      <c r="P130" s="142">
        <f>O130*H130</f>
        <v>0</v>
      </c>
      <c r="Q130" s="142">
        <v>0</v>
      </c>
      <c r="R130" s="142">
        <f>Q130*H130</f>
        <v>0</v>
      </c>
      <c r="S130" s="142">
        <v>0</v>
      </c>
      <c r="T130" s="143">
        <f>S130*H130</f>
        <v>0</v>
      </c>
      <c r="AR130" s="17" t="s">
        <v>250</v>
      </c>
      <c r="AT130" s="17" t="s">
        <v>246</v>
      </c>
      <c r="AU130" s="17" t="s">
        <v>257</v>
      </c>
      <c r="AY130" s="17" t="s">
        <v>251</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252</v>
      </c>
      <c r="BM130" s="17" t="s">
        <v>508</v>
      </c>
    </row>
    <row r="131" spans="2:65" s="1" customFormat="1" ht="19.5">
      <c r="B131" s="31"/>
      <c r="D131" s="171" t="s">
        <v>454</v>
      </c>
      <c r="F131" s="172" t="s">
        <v>472</v>
      </c>
      <c r="I131" s="90"/>
      <c r="L131" s="31"/>
      <c r="M131" s="173"/>
      <c r="T131" s="49"/>
      <c r="AT131" s="17" t="s">
        <v>454</v>
      </c>
      <c r="AU131" s="17" t="s">
        <v>257</v>
      </c>
    </row>
    <row r="132" spans="2:65" s="1" customFormat="1" ht="16.5" customHeight="1">
      <c r="B132" s="31"/>
      <c r="C132" s="132" t="s">
        <v>369</v>
      </c>
      <c r="D132" s="132" t="s">
        <v>246</v>
      </c>
      <c r="E132" s="133" t="s">
        <v>947</v>
      </c>
      <c r="F132" s="134" t="s">
        <v>948</v>
      </c>
      <c r="G132" s="135" t="s">
        <v>265</v>
      </c>
      <c r="H132" s="136">
        <v>1</v>
      </c>
      <c r="I132" s="137"/>
      <c r="J132" s="138">
        <f t="shared" ref="J132:J139" si="0">ROUND(I132*H132,2)</f>
        <v>0</v>
      </c>
      <c r="K132" s="134" t="s">
        <v>270</v>
      </c>
      <c r="L132" s="139"/>
      <c r="M132" s="140" t="s">
        <v>19</v>
      </c>
      <c r="N132" s="141" t="s">
        <v>44</v>
      </c>
      <c r="P132" s="142">
        <f t="shared" ref="P132:P139" si="1">O132*H132</f>
        <v>0</v>
      </c>
      <c r="Q132" s="142">
        <v>0</v>
      </c>
      <c r="R132" s="142">
        <f t="shared" ref="R132:R139" si="2">Q132*H132</f>
        <v>0</v>
      </c>
      <c r="S132" s="142">
        <v>0</v>
      </c>
      <c r="T132" s="143">
        <f t="shared" ref="T132:T139" si="3">S132*H132</f>
        <v>0</v>
      </c>
      <c r="AR132" s="17" t="s">
        <v>250</v>
      </c>
      <c r="AT132" s="17" t="s">
        <v>246</v>
      </c>
      <c r="AU132" s="17" t="s">
        <v>257</v>
      </c>
      <c r="AY132" s="17" t="s">
        <v>251</v>
      </c>
      <c r="BE132" s="144">
        <f t="shared" ref="BE132:BE139" si="4">IF(N132="základní",J132,0)</f>
        <v>0</v>
      </c>
      <c r="BF132" s="144">
        <f t="shared" ref="BF132:BF139" si="5">IF(N132="snížená",J132,0)</f>
        <v>0</v>
      </c>
      <c r="BG132" s="144">
        <f t="shared" ref="BG132:BG139" si="6">IF(N132="zákl. přenesená",J132,0)</f>
        <v>0</v>
      </c>
      <c r="BH132" s="144">
        <f t="shared" ref="BH132:BH139" si="7">IF(N132="sníž. přenesená",J132,0)</f>
        <v>0</v>
      </c>
      <c r="BI132" s="144">
        <f t="shared" ref="BI132:BI139" si="8">IF(N132="nulová",J132,0)</f>
        <v>0</v>
      </c>
      <c r="BJ132" s="17" t="s">
        <v>81</v>
      </c>
      <c r="BK132" s="144">
        <f t="shared" ref="BK132:BK139" si="9">ROUND(I132*H132,2)</f>
        <v>0</v>
      </c>
      <c r="BL132" s="17" t="s">
        <v>252</v>
      </c>
      <c r="BM132" s="17" t="s">
        <v>509</v>
      </c>
    </row>
    <row r="133" spans="2:65" s="1" customFormat="1" ht="16.5" customHeight="1">
      <c r="B133" s="31"/>
      <c r="C133" s="132" t="s">
        <v>373</v>
      </c>
      <c r="D133" s="132" t="s">
        <v>246</v>
      </c>
      <c r="E133" s="133" t="s">
        <v>949</v>
      </c>
      <c r="F133" s="134" t="s">
        <v>950</v>
      </c>
      <c r="G133" s="135" t="s">
        <v>265</v>
      </c>
      <c r="H133" s="136">
        <v>1</v>
      </c>
      <c r="I133" s="137"/>
      <c r="J133" s="138">
        <f t="shared" si="0"/>
        <v>0</v>
      </c>
      <c r="K133" s="134" t="s">
        <v>270</v>
      </c>
      <c r="L133" s="139"/>
      <c r="M133" s="140" t="s">
        <v>19</v>
      </c>
      <c r="N133" s="141" t="s">
        <v>44</v>
      </c>
      <c r="P133" s="142">
        <f t="shared" si="1"/>
        <v>0</v>
      </c>
      <c r="Q133" s="142">
        <v>0</v>
      </c>
      <c r="R133" s="142">
        <f t="shared" si="2"/>
        <v>0</v>
      </c>
      <c r="S133" s="142">
        <v>0</v>
      </c>
      <c r="T133" s="143">
        <f t="shared" si="3"/>
        <v>0</v>
      </c>
      <c r="AR133" s="17" t="s">
        <v>250</v>
      </c>
      <c r="AT133" s="17" t="s">
        <v>246</v>
      </c>
      <c r="AU133" s="17" t="s">
        <v>257</v>
      </c>
      <c r="AY133" s="17" t="s">
        <v>251</v>
      </c>
      <c r="BE133" s="144">
        <f t="shared" si="4"/>
        <v>0</v>
      </c>
      <c r="BF133" s="144">
        <f t="shared" si="5"/>
        <v>0</v>
      </c>
      <c r="BG133" s="144">
        <f t="shared" si="6"/>
        <v>0</v>
      </c>
      <c r="BH133" s="144">
        <f t="shared" si="7"/>
        <v>0</v>
      </c>
      <c r="BI133" s="144">
        <f t="shared" si="8"/>
        <v>0</v>
      </c>
      <c r="BJ133" s="17" t="s">
        <v>81</v>
      </c>
      <c r="BK133" s="144">
        <f t="shared" si="9"/>
        <v>0</v>
      </c>
      <c r="BL133" s="17" t="s">
        <v>252</v>
      </c>
      <c r="BM133" s="17" t="s">
        <v>512</v>
      </c>
    </row>
    <row r="134" spans="2:65" s="1" customFormat="1" ht="16.5" customHeight="1">
      <c r="B134" s="31"/>
      <c r="C134" s="132" t="s">
        <v>377</v>
      </c>
      <c r="D134" s="132" t="s">
        <v>246</v>
      </c>
      <c r="E134" s="133" t="s">
        <v>951</v>
      </c>
      <c r="F134" s="134" t="s">
        <v>952</v>
      </c>
      <c r="G134" s="135" t="s">
        <v>265</v>
      </c>
      <c r="H134" s="136">
        <v>4</v>
      </c>
      <c r="I134" s="137"/>
      <c r="J134" s="138">
        <f t="shared" si="0"/>
        <v>0</v>
      </c>
      <c r="K134" s="134" t="s">
        <v>270</v>
      </c>
      <c r="L134" s="139"/>
      <c r="M134" s="140" t="s">
        <v>19</v>
      </c>
      <c r="N134" s="141" t="s">
        <v>44</v>
      </c>
      <c r="P134" s="142">
        <f t="shared" si="1"/>
        <v>0</v>
      </c>
      <c r="Q134" s="142">
        <v>0</v>
      </c>
      <c r="R134" s="142">
        <f t="shared" si="2"/>
        <v>0</v>
      </c>
      <c r="S134" s="142">
        <v>0</v>
      </c>
      <c r="T134" s="143">
        <f t="shared" si="3"/>
        <v>0</v>
      </c>
      <c r="AR134" s="17" t="s">
        <v>250</v>
      </c>
      <c r="AT134" s="17" t="s">
        <v>246</v>
      </c>
      <c r="AU134" s="17" t="s">
        <v>257</v>
      </c>
      <c r="AY134" s="17" t="s">
        <v>251</v>
      </c>
      <c r="BE134" s="144">
        <f t="shared" si="4"/>
        <v>0</v>
      </c>
      <c r="BF134" s="144">
        <f t="shared" si="5"/>
        <v>0</v>
      </c>
      <c r="BG134" s="144">
        <f t="shared" si="6"/>
        <v>0</v>
      </c>
      <c r="BH134" s="144">
        <f t="shared" si="7"/>
        <v>0</v>
      </c>
      <c r="BI134" s="144">
        <f t="shared" si="8"/>
        <v>0</v>
      </c>
      <c r="BJ134" s="17" t="s">
        <v>81</v>
      </c>
      <c r="BK134" s="144">
        <f t="shared" si="9"/>
        <v>0</v>
      </c>
      <c r="BL134" s="17" t="s">
        <v>252</v>
      </c>
      <c r="BM134" s="17" t="s">
        <v>515</v>
      </c>
    </row>
    <row r="135" spans="2:65" s="1" customFormat="1" ht="16.5" customHeight="1">
      <c r="B135" s="31"/>
      <c r="C135" s="132" t="s">
        <v>381</v>
      </c>
      <c r="D135" s="132" t="s">
        <v>246</v>
      </c>
      <c r="E135" s="133" t="s">
        <v>953</v>
      </c>
      <c r="F135" s="134" t="s">
        <v>954</v>
      </c>
      <c r="G135" s="135" t="s">
        <v>265</v>
      </c>
      <c r="H135" s="136">
        <v>8</v>
      </c>
      <c r="I135" s="137"/>
      <c r="J135" s="138">
        <f t="shared" si="0"/>
        <v>0</v>
      </c>
      <c r="K135" s="134" t="s">
        <v>270</v>
      </c>
      <c r="L135" s="139"/>
      <c r="M135" s="140" t="s">
        <v>19</v>
      </c>
      <c r="N135" s="141" t="s">
        <v>44</v>
      </c>
      <c r="P135" s="142">
        <f t="shared" si="1"/>
        <v>0</v>
      </c>
      <c r="Q135" s="142">
        <v>0</v>
      </c>
      <c r="R135" s="142">
        <f t="shared" si="2"/>
        <v>0</v>
      </c>
      <c r="S135" s="142">
        <v>0</v>
      </c>
      <c r="T135" s="143">
        <f t="shared" si="3"/>
        <v>0</v>
      </c>
      <c r="AR135" s="17" t="s">
        <v>250</v>
      </c>
      <c r="AT135" s="17" t="s">
        <v>246</v>
      </c>
      <c r="AU135" s="17" t="s">
        <v>257</v>
      </c>
      <c r="AY135" s="17" t="s">
        <v>251</v>
      </c>
      <c r="BE135" s="144">
        <f t="shared" si="4"/>
        <v>0</v>
      </c>
      <c r="BF135" s="144">
        <f t="shared" si="5"/>
        <v>0</v>
      </c>
      <c r="BG135" s="144">
        <f t="shared" si="6"/>
        <v>0</v>
      </c>
      <c r="BH135" s="144">
        <f t="shared" si="7"/>
        <v>0</v>
      </c>
      <c r="BI135" s="144">
        <f t="shared" si="8"/>
        <v>0</v>
      </c>
      <c r="BJ135" s="17" t="s">
        <v>81</v>
      </c>
      <c r="BK135" s="144">
        <f t="shared" si="9"/>
        <v>0</v>
      </c>
      <c r="BL135" s="17" t="s">
        <v>252</v>
      </c>
      <c r="BM135" s="17" t="s">
        <v>280</v>
      </c>
    </row>
    <row r="136" spans="2:65" s="1" customFormat="1" ht="16.5" customHeight="1">
      <c r="B136" s="31"/>
      <c r="C136" s="132" t="s">
        <v>385</v>
      </c>
      <c r="D136" s="132" t="s">
        <v>246</v>
      </c>
      <c r="E136" s="133" t="s">
        <v>955</v>
      </c>
      <c r="F136" s="134" t="s">
        <v>956</v>
      </c>
      <c r="G136" s="135" t="s">
        <v>265</v>
      </c>
      <c r="H136" s="136">
        <v>6</v>
      </c>
      <c r="I136" s="137"/>
      <c r="J136" s="138">
        <f t="shared" si="0"/>
        <v>0</v>
      </c>
      <c r="K136" s="134" t="s">
        <v>270</v>
      </c>
      <c r="L136" s="139"/>
      <c r="M136" s="140" t="s">
        <v>19</v>
      </c>
      <c r="N136" s="141" t="s">
        <v>44</v>
      </c>
      <c r="P136" s="142">
        <f t="shared" si="1"/>
        <v>0</v>
      </c>
      <c r="Q136" s="142">
        <v>0</v>
      </c>
      <c r="R136" s="142">
        <f t="shared" si="2"/>
        <v>0</v>
      </c>
      <c r="S136" s="142">
        <v>0</v>
      </c>
      <c r="T136" s="143">
        <f t="shared" si="3"/>
        <v>0</v>
      </c>
      <c r="AR136" s="17" t="s">
        <v>250</v>
      </c>
      <c r="AT136" s="17" t="s">
        <v>246</v>
      </c>
      <c r="AU136" s="17" t="s">
        <v>257</v>
      </c>
      <c r="AY136" s="17" t="s">
        <v>251</v>
      </c>
      <c r="BE136" s="144">
        <f t="shared" si="4"/>
        <v>0</v>
      </c>
      <c r="BF136" s="144">
        <f t="shared" si="5"/>
        <v>0</v>
      </c>
      <c r="BG136" s="144">
        <f t="shared" si="6"/>
        <v>0</v>
      </c>
      <c r="BH136" s="144">
        <f t="shared" si="7"/>
        <v>0</v>
      </c>
      <c r="BI136" s="144">
        <f t="shared" si="8"/>
        <v>0</v>
      </c>
      <c r="BJ136" s="17" t="s">
        <v>81</v>
      </c>
      <c r="BK136" s="144">
        <f t="shared" si="9"/>
        <v>0</v>
      </c>
      <c r="BL136" s="17" t="s">
        <v>252</v>
      </c>
      <c r="BM136" s="17" t="s">
        <v>520</v>
      </c>
    </row>
    <row r="137" spans="2:65" s="1" customFormat="1" ht="16.5" customHeight="1">
      <c r="B137" s="31"/>
      <c r="C137" s="132" t="s">
        <v>390</v>
      </c>
      <c r="D137" s="132" t="s">
        <v>246</v>
      </c>
      <c r="E137" s="133" t="s">
        <v>957</v>
      </c>
      <c r="F137" s="134" t="s">
        <v>958</v>
      </c>
      <c r="G137" s="135" t="s">
        <v>265</v>
      </c>
      <c r="H137" s="136">
        <v>6</v>
      </c>
      <c r="I137" s="137"/>
      <c r="J137" s="138">
        <f t="shared" si="0"/>
        <v>0</v>
      </c>
      <c r="K137" s="134" t="s">
        <v>270</v>
      </c>
      <c r="L137" s="139"/>
      <c r="M137" s="140" t="s">
        <v>19</v>
      </c>
      <c r="N137" s="141" t="s">
        <v>44</v>
      </c>
      <c r="P137" s="142">
        <f t="shared" si="1"/>
        <v>0</v>
      </c>
      <c r="Q137" s="142">
        <v>0</v>
      </c>
      <c r="R137" s="142">
        <f t="shared" si="2"/>
        <v>0</v>
      </c>
      <c r="S137" s="142">
        <v>0</v>
      </c>
      <c r="T137" s="143">
        <f t="shared" si="3"/>
        <v>0</v>
      </c>
      <c r="AR137" s="17" t="s">
        <v>250</v>
      </c>
      <c r="AT137" s="17" t="s">
        <v>246</v>
      </c>
      <c r="AU137" s="17" t="s">
        <v>257</v>
      </c>
      <c r="AY137" s="17" t="s">
        <v>251</v>
      </c>
      <c r="BE137" s="144">
        <f t="shared" si="4"/>
        <v>0</v>
      </c>
      <c r="BF137" s="144">
        <f t="shared" si="5"/>
        <v>0</v>
      </c>
      <c r="BG137" s="144">
        <f t="shared" si="6"/>
        <v>0</v>
      </c>
      <c r="BH137" s="144">
        <f t="shared" si="7"/>
        <v>0</v>
      </c>
      <c r="BI137" s="144">
        <f t="shared" si="8"/>
        <v>0</v>
      </c>
      <c r="BJ137" s="17" t="s">
        <v>81</v>
      </c>
      <c r="BK137" s="144">
        <f t="shared" si="9"/>
        <v>0</v>
      </c>
      <c r="BL137" s="17" t="s">
        <v>252</v>
      </c>
      <c r="BM137" s="17" t="s">
        <v>521</v>
      </c>
    </row>
    <row r="138" spans="2:65" s="1" customFormat="1" ht="16.5" customHeight="1">
      <c r="B138" s="31"/>
      <c r="C138" s="132" t="s">
        <v>394</v>
      </c>
      <c r="D138" s="132" t="s">
        <v>246</v>
      </c>
      <c r="E138" s="133" t="s">
        <v>959</v>
      </c>
      <c r="F138" s="134" t="s">
        <v>960</v>
      </c>
      <c r="G138" s="135" t="s">
        <v>436</v>
      </c>
      <c r="H138" s="136">
        <v>0.27</v>
      </c>
      <c r="I138" s="137"/>
      <c r="J138" s="138">
        <f t="shared" si="0"/>
        <v>0</v>
      </c>
      <c r="K138" s="134" t="s">
        <v>270</v>
      </c>
      <c r="L138" s="139"/>
      <c r="M138" s="140" t="s">
        <v>19</v>
      </c>
      <c r="N138" s="141" t="s">
        <v>44</v>
      </c>
      <c r="P138" s="142">
        <f t="shared" si="1"/>
        <v>0</v>
      </c>
      <c r="Q138" s="142">
        <v>2.4289999999999998</v>
      </c>
      <c r="R138" s="142">
        <f t="shared" si="2"/>
        <v>0.65583000000000002</v>
      </c>
      <c r="S138" s="142">
        <v>0</v>
      </c>
      <c r="T138" s="143">
        <f t="shared" si="3"/>
        <v>0</v>
      </c>
      <c r="AR138" s="17" t="s">
        <v>250</v>
      </c>
      <c r="AT138" s="17" t="s">
        <v>246</v>
      </c>
      <c r="AU138" s="17" t="s">
        <v>257</v>
      </c>
      <c r="AY138" s="17" t="s">
        <v>251</v>
      </c>
      <c r="BE138" s="144">
        <f t="shared" si="4"/>
        <v>0</v>
      </c>
      <c r="BF138" s="144">
        <f t="shared" si="5"/>
        <v>0</v>
      </c>
      <c r="BG138" s="144">
        <f t="shared" si="6"/>
        <v>0</v>
      </c>
      <c r="BH138" s="144">
        <f t="shared" si="7"/>
        <v>0</v>
      </c>
      <c r="BI138" s="144">
        <f t="shared" si="8"/>
        <v>0</v>
      </c>
      <c r="BJ138" s="17" t="s">
        <v>81</v>
      </c>
      <c r="BK138" s="144">
        <f t="shared" si="9"/>
        <v>0</v>
      </c>
      <c r="BL138" s="17" t="s">
        <v>252</v>
      </c>
      <c r="BM138" s="17" t="s">
        <v>522</v>
      </c>
    </row>
    <row r="139" spans="2:65" s="1" customFormat="1" ht="33.75" customHeight="1">
      <c r="B139" s="31"/>
      <c r="C139" s="157" t="s">
        <v>398</v>
      </c>
      <c r="D139" s="157" t="s">
        <v>277</v>
      </c>
      <c r="E139" s="158" t="s">
        <v>961</v>
      </c>
      <c r="F139" s="159" t="s">
        <v>962</v>
      </c>
      <c r="G139" s="160" t="s">
        <v>249</v>
      </c>
      <c r="H139" s="161">
        <v>7.2</v>
      </c>
      <c r="I139" s="162"/>
      <c r="J139" s="163">
        <f t="shared" si="0"/>
        <v>0</v>
      </c>
      <c r="K139" s="159" t="s">
        <v>270</v>
      </c>
      <c r="L139" s="31"/>
      <c r="M139" s="164" t="s">
        <v>19</v>
      </c>
      <c r="N139" s="165" t="s">
        <v>44</v>
      </c>
      <c r="P139" s="142">
        <f t="shared" si="1"/>
        <v>0</v>
      </c>
      <c r="Q139" s="142">
        <v>0</v>
      </c>
      <c r="R139" s="142">
        <f t="shared" si="2"/>
        <v>0</v>
      </c>
      <c r="S139" s="142">
        <v>0</v>
      </c>
      <c r="T139" s="143">
        <f t="shared" si="3"/>
        <v>0</v>
      </c>
      <c r="AR139" s="17" t="s">
        <v>252</v>
      </c>
      <c r="AT139" s="17" t="s">
        <v>277</v>
      </c>
      <c r="AU139" s="17" t="s">
        <v>257</v>
      </c>
      <c r="AY139" s="17" t="s">
        <v>251</v>
      </c>
      <c r="BE139" s="144">
        <f t="shared" si="4"/>
        <v>0</v>
      </c>
      <c r="BF139" s="144">
        <f t="shared" si="5"/>
        <v>0</v>
      </c>
      <c r="BG139" s="144">
        <f t="shared" si="6"/>
        <v>0</v>
      </c>
      <c r="BH139" s="144">
        <f t="shared" si="7"/>
        <v>0</v>
      </c>
      <c r="BI139" s="144">
        <f t="shared" si="8"/>
        <v>0</v>
      </c>
      <c r="BJ139" s="17" t="s">
        <v>81</v>
      </c>
      <c r="BK139" s="144">
        <f t="shared" si="9"/>
        <v>0</v>
      </c>
      <c r="BL139" s="17" t="s">
        <v>252</v>
      </c>
      <c r="BM139" s="17" t="s">
        <v>525</v>
      </c>
    </row>
    <row r="140" spans="2:65" s="1" customFormat="1" ht="39">
      <c r="B140" s="31"/>
      <c r="D140" s="171" t="s">
        <v>432</v>
      </c>
      <c r="F140" s="172" t="s">
        <v>963</v>
      </c>
      <c r="I140" s="90"/>
      <c r="L140" s="31"/>
      <c r="M140" s="173"/>
      <c r="T140" s="49"/>
      <c r="AT140" s="17" t="s">
        <v>432</v>
      </c>
      <c r="AU140" s="17" t="s">
        <v>257</v>
      </c>
    </row>
    <row r="141" spans="2:65" s="11" customFormat="1" ht="20.85" customHeight="1">
      <c r="B141" s="145"/>
      <c r="D141" s="146" t="s">
        <v>72</v>
      </c>
      <c r="E141" s="155" t="s">
        <v>291</v>
      </c>
      <c r="F141" s="155" t="s">
        <v>287</v>
      </c>
      <c r="I141" s="148"/>
      <c r="J141" s="156">
        <f>BK141</f>
        <v>0</v>
      </c>
      <c r="L141" s="145"/>
      <c r="M141" s="150"/>
      <c r="P141" s="151">
        <f>SUM(P142:P163)</f>
        <v>0</v>
      </c>
      <c r="R141" s="151">
        <f>SUM(R142:R163)</f>
        <v>0</v>
      </c>
      <c r="T141" s="152">
        <f>SUM(T142:T163)</f>
        <v>0</v>
      </c>
      <c r="AR141" s="146" t="s">
        <v>81</v>
      </c>
      <c r="AT141" s="153" t="s">
        <v>72</v>
      </c>
      <c r="AU141" s="153" t="s">
        <v>83</v>
      </c>
      <c r="AY141" s="146" t="s">
        <v>251</v>
      </c>
      <c r="BK141" s="154">
        <f>SUM(BK142:BK163)</f>
        <v>0</v>
      </c>
    </row>
    <row r="142" spans="2:65" s="1" customFormat="1" ht="78.75" customHeight="1">
      <c r="B142" s="31"/>
      <c r="C142" s="157" t="s">
        <v>402</v>
      </c>
      <c r="D142" s="157" t="s">
        <v>277</v>
      </c>
      <c r="E142" s="158" t="s">
        <v>647</v>
      </c>
      <c r="F142" s="159" t="s">
        <v>648</v>
      </c>
      <c r="G142" s="160" t="s">
        <v>450</v>
      </c>
      <c r="H142" s="161">
        <v>180.63499999999999</v>
      </c>
      <c r="I142" s="162"/>
      <c r="J142" s="163">
        <f>ROUND(I142*H142,2)</f>
        <v>0</v>
      </c>
      <c r="K142" s="159" t="s">
        <v>270</v>
      </c>
      <c r="L142" s="31"/>
      <c r="M142" s="164" t="s">
        <v>19</v>
      </c>
      <c r="N142" s="165" t="s">
        <v>44</v>
      </c>
      <c r="P142" s="142">
        <f>O142*H142</f>
        <v>0</v>
      </c>
      <c r="Q142" s="142">
        <v>0</v>
      </c>
      <c r="R142" s="142">
        <f>Q142*H142</f>
        <v>0</v>
      </c>
      <c r="S142" s="142">
        <v>0</v>
      </c>
      <c r="T142" s="143">
        <f>S142*H142</f>
        <v>0</v>
      </c>
      <c r="AR142" s="17" t="s">
        <v>252</v>
      </c>
      <c r="AT142" s="17" t="s">
        <v>277</v>
      </c>
      <c r="AU142" s="17" t="s">
        <v>257</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529</v>
      </c>
    </row>
    <row r="143" spans="2:65" s="1" customFormat="1" ht="58.5">
      <c r="B143" s="31"/>
      <c r="D143" s="171" t="s">
        <v>432</v>
      </c>
      <c r="F143" s="172" t="s">
        <v>638</v>
      </c>
      <c r="I143" s="90"/>
      <c r="L143" s="31"/>
      <c r="M143" s="173"/>
      <c r="T143" s="49"/>
      <c r="AT143" s="17" t="s">
        <v>432</v>
      </c>
      <c r="AU143" s="17" t="s">
        <v>257</v>
      </c>
    </row>
    <row r="144" spans="2:65" s="1" customFormat="1" ht="19.5">
      <c r="B144" s="31"/>
      <c r="D144" s="171" t="s">
        <v>454</v>
      </c>
      <c r="F144" s="172" t="s">
        <v>645</v>
      </c>
      <c r="I144" s="90"/>
      <c r="L144" s="31"/>
      <c r="M144" s="173"/>
      <c r="T144" s="49"/>
      <c r="AT144" s="17" t="s">
        <v>454</v>
      </c>
      <c r="AU144" s="17" t="s">
        <v>257</v>
      </c>
    </row>
    <row r="145" spans="2:65" s="1" customFormat="1" ht="78.75" customHeight="1">
      <c r="B145" s="31"/>
      <c r="C145" s="157" t="s">
        <v>406</v>
      </c>
      <c r="D145" s="157" t="s">
        <v>277</v>
      </c>
      <c r="E145" s="158" t="s">
        <v>964</v>
      </c>
      <c r="F145" s="159" t="s">
        <v>965</v>
      </c>
      <c r="G145" s="160" t="s">
        <v>450</v>
      </c>
      <c r="H145" s="161">
        <v>1.17</v>
      </c>
      <c r="I145" s="162"/>
      <c r="J145" s="163">
        <f>ROUND(I145*H145,2)</f>
        <v>0</v>
      </c>
      <c r="K145" s="159" t="s">
        <v>270</v>
      </c>
      <c r="L145" s="31"/>
      <c r="M145" s="164" t="s">
        <v>19</v>
      </c>
      <c r="N145" s="165" t="s">
        <v>44</v>
      </c>
      <c r="P145" s="142">
        <f>O145*H145</f>
        <v>0</v>
      </c>
      <c r="Q145" s="142">
        <v>0</v>
      </c>
      <c r="R145" s="142">
        <f>Q145*H145</f>
        <v>0</v>
      </c>
      <c r="S145" s="142">
        <v>0</v>
      </c>
      <c r="T145" s="143">
        <f>S145*H145</f>
        <v>0</v>
      </c>
      <c r="AR145" s="17" t="s">
        <v>252</v>
      </c>
      <c r="AT145" s="17" t="s">
        <v>277</v>
      </c>
      <c r="AU145" s="17" t="s">
        <v>257</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534</v>
      </c>
    </row>
    <row r="146" spans="2:65" s="1" customFormat="1" ht="58.5">
      <c r="B146" s="31"/>
      <c r="D146" s="171" t="s">
        <v>432</v>
      </c>
      <c r="F146" s="172" t="s">
        <v>638</v>
      </c>
      <c r="I146" s="90"/>
      <c r="L146" s="31"/>
      <c r="M146" s="173"/>
      <c r="T146" s="49"/>
      <c r="AT146" s="17" t="s">
        <v>432</v>
      </c>
      <c r="AU146" s="17" t="s">
        <v>257</v>
      </c>
    </row>
    <row r="147" spans="2:65" s="1" customFormat="1" ht="19.5">
      <c r="B147" s="31"/>
      <c r="D147" s="171" t="s">
        <v>454</v>
      </c>
      <c r="F147" s="172" t="s">
        <v>645</v>
      </c>
      <c r="I147" s="90"/>
      <c r="L147" s="31"/>
      <c r="M147" s="173"/>
      <c r="T147" s="49"/>
      <c r="AT147" s="17" t="s">
        <v>454</v>
      </c>
      <c r="AU147" s="17" t="s">
        <v>257</v>
      </c>
    </row>
    <row r="148" spans="2:65" s="1" customFormat="1" ht="78.75" customHeight="1">
      <c r="B148" s="31"/>
      <c r="C148" s="157" t="s">
        <v>410</v>
      </c>
      <c r="D148" s="157" t="s">
        <v>277</v>
      </c>
      <c r="E148" s="158" t="s">
        <v>647</v>
      </c>
      <c r="F148" s="159" t="s">
        <v>648</v>
      </c>
      <c r="G148" s="160" t="s">
        <v>450</v>
      </c>
      <c r="H148" s="161">
        <v>131.38399999999999</v>
      </c>
      <c r="I148" s="162"/>
      <c r="J148" s="163">
        <f>ROUND(I148*H148,2)</f>
        <v>0</v>
      </c>
      <c r="K148" s="159" t="s">
        <v>270</v>
      </c>
      <c r="L148" s="31"/>
      <c r="M148" s="164" t="s">
        <v>19</v>
      </c>
      <c r="N148" s="165" t="s">
        <v>44</v>
      </c>
      <c r="P148" s="142">
        <f>O148*H148</f>
        <v>0</v>
      </c>
      <c r="Q148" s="142">
        <v>0</v>
      </c>
      <c r="R148" s="142">
        <f>Q148*H148</f>
        <v>0</v>
      </c>
      <c r="S148" s="142">
        <v>0</v>
      </c>
      <c r="T148" s="143">
        <f>S148*H148</f>
        <v>0</v>
      </c>
      <c r="AR148" s="17" t="s">
        <v>252</v>
      </c>
      <c r="AT148" s="17" t="s">
        <v>277</v>
      </c>
      <c r="AU148" s="17" t="s">
        <v>257</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536</v>
      </c>
    </row>
    <row r="149" spans="2:65" s="1" customFormat="1" ht="58.5">
      <c r="B149" s="31"/>
      <c r="D149" s="171" t="s">
        <v>432</v>
      </c>
      <c r="F149" s="172" t="s">
        <v>638</v>
      </c>
      <c r="I149" s="90"/>
      <c r="L149" s="31"/>
      <c r="M149" s="173"/>
      <c r="T149" s="49"/>
      <c r="AT149" s="17" t="s">
        <v>432</v>
      </c>
      <c r="AU149" s="17" t="s">
        <v>257</v>
      </c>
    </row>
    <row r="150" spans="2:65" s="1" customFormat="1" ht="19.5">
      <c r="B150" s="31"/>
      <c r="D150" s="171" t="s">
        <v>454</v>
      </c>
      <c r="F150" s="172" t="s">
        <v>645</v>
      </c>
      <c r="I150" s="90"/>
      <c r="L150" s="31"/>
      <c r="M150" s="173"/>
      <c r="T150" s="49"/>
      <c r="AT150" s="17" t="s">
        <v>454</v>
      </c>
      <c r="AU150" s="17" t="s">
        <v>257</v>
      </c>
    </row>
    <row r="151" spans="2:65" s="1" customFormat="1" ht="78.75" customHeight="1">
      <c r="B151" s="31"/>
      <c r="C151" s="157" t="s">
        <v>482</v>
      </c>
      <c r="D151" s="157" t="s">
        <v>277</v>
      </c>
      <c r="E151" s="158" t="s">
        <v>872</v>
      </c>
      <c r="F151" s="159" t="s">
        <v>873</v>
      </c>
      <c r="G151" s="160" t="s">
        <v>450</v>
      </c>
      <c r="H151" s="161">
        <v>3.8940000000000001</v>
      </c>
      <c r="I151" s="162"/>
      <c r="J151" s="163">
        <f>ROUND(I151*H151,2)</f>
        <v>0</v>
      </c>
      <c r="K151" s="159" t="s">
        <v>270</v>
      </c>
      <c r="L151" s="31"/>
      <c r="M151" s="164" t="s">
        <v>19</v>
      </c>
      <c r="N151" s="165" t="s">
        <v>44</v>
      </c>
      <c r="P151" s="142">
        <f>O151*H151</f>
        <v>0</v>
      </c>
      <c r="Q151" s="142">
        <v>0</v>
      </c>
      <c r="R151" s="142">
        <f>Q151*H151</f>
        <v>0</v>
      </c>
      <c r="S151" s="142">
        <v>0</v>
      </c>
      <c r="T151" s="143">
        <f>S151*H151</f>
        <v>0</v>
      </c>
      <c r="AR151" s="17" t="s">
        <v>252</v>
      </c>
      <c r="AT151" s="17" t="s">
        <v>277</v>
      </c>
      <c r="AU151" s="17" t="s">
        <v>257</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537</v>
      </c>
    </row>
    <row r="152" spans="2:65" s="1" customFormat="1" ht="58.5">
      <c r="B152" s="31"/>
      <c r="D152" s="171" t="s">
        <v>432</v>
      </c>
      <c r="F152" s="172" t="s">
        <v>638</v>
      </c>
      <c r="I152" s="90"/>
      <c r="L152" s="31"/>
      <c r="M152" s="173"/>
      <c r="T152" s="49"/>
      <c r="AT152" s="17" t="s">
        <v>432</v>
      </c>
      <c r="AU152" s="17" t="s">
        <v>257</v>
      </c>
    </row>
    <row r="153" spans="2:65" s="1" customFormat="1" ht="19.5">
      <c r="B153" s="31"/>
      <c r="D153" s="171" t="s">
        <v>454</v>
      </c>
      <c r="F153" s="172" t="s">
        <v>645</v>
      </c>
      <c r="I153" s="90"/>
      <c r="L153" s="31"/>
      <c r="M153" s="173"/>
      <c r="T153" s="49"/>
      <c r="AT153" s="17" t="s">
        <v>454</v>
      </c>
      <c r="AU153" s="17" t="s">
        <v>257</v>
      </c>
    </row>
    <row r="154" spans="2:65" s="1" customFormat="1" ht="78.75" customHeight="1">
      <c r="B154" s="31"/>
      <c r="C154" s="157" t="s">
        <v>538</v>
      </c>
      <c r="D154" s="157" t="s">
        <v>277</v>
      </c>
      <c r="E154" s="158" t="s">
        <v>966</v>
      </c>
      <c r="F154" s="159" t="s">
        <v>967</v>
      </c>
      <c r="G154" s="160" t="s">
        <v>450</v>
      </c>
      <c r="H154" s="161">
        <v>3.9129999999999998</v>
      </c>
      <c r="I154" s="162"/>
      <c r="J154" s="163">
        <f>ROUND(I154*H154,2)</f>
        <v>0</v>
      </c>
      <c r="K154" s="159" t="s">
        <v>270</v>
      </c>
      <c r="L154" s="31"/>
      <c r="M154" s="164" t="s">
        <v>19</v>
      </c>
      <c r="N154" s="165" t="s">
        <v>44</v>
      </c>
      <c r="P154" s="142">
        <f>O154*H154</f>
        <v>0</v>
      </c>
      <c r="Q154" s="142">
        <v>0</v>
      </c>
      <c r="R154" s="142">
        <f>Q154*H154</f>
        <v>0</v>
      </c>
      <c r="S154" s="142">
        <v>0</v>
      </c>
      <c r="T154" s="143">
        <f>S154*H154</f>
        <v>0</v>
      </c>
      <c r="AR154" s="17" t="s">
        <v>252</v>
      </c>
      <c r="AT154" s="17" t="s">
        <v>277</v>
      </c>
      <c r="AU154" s="17" t="s">
        <v>257</v>
      </c>
      <c r="AY154" s="17" t="s">
        <v>251</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252</v>
      </c>
      <c r="BM154" s="17" t="s">
        <v>541</v>
      </c>
    </row>
    <row r="155" spans="2:65" s="1" customFormat="1" ht="58.5">
      <c r="B155" s="31"/>
      <c r="D155" s="171" t="s">
        <v>432</v>
      </c>
      <c r="F155" s="172" t="s">
        <v>638</v>
      </c>
      <c r="I155" s="90"/>
      <c r="L155" s="31"/>
      <c r="M155" s="173"/>
      <c r="T155" s="49"/>
      <c r="AT155" s="17" t="s">
        <v>432</v>
      </c>
      <c r="AU155" s="17" t="s">
        <v>257</v>
      </c>
    </row>
    <row r="156" spans="2:65" s="1" customFormat="1" ht="19.5">
      <c r="B156" s="31"/>
      <c r="D156" s="171" t="s">
        <v>454</v>
      </c>
      <c r="F156" s="172" t="s">
        <v>645</v>
      </c>
      <c r="I156" s="90"/>
      <c r="L156" s="31"/>
      <c r="M156" s="173"/>
      <c r="T156" s="49"/>
      <c r="AT156" s="17" t="s">
        <v>454</v>
      </c>
      <c r="AU156" s="17" t="s">
        <v>257</v>
      </c>
    </row>
    <row r="157" spans="2:65" s="1" customFormat="1" ht="78.75" customHeight="1">
      <c r="B157" s="31"/>
      <c r="C157" s="157" t="s">
        <v>485</v>
      </c>
      <c r="D157" s="157" t="s">
        <v>277</v>
      </c>
      <c r="E157" s="158" t="s">
        <v>968</v>
      </c>
      <c r="F157" s="159" t="s">
        <v>969</v>
      </c>
      <c r="G157" s="160" t="s">
        <v>450</v>
      </c>
      <c r="H157" s="161">
        <v>1.62</v>
      </c>
      <c r="I157" s="162"/>
      <c r="J157" s="163">
        <f>ROUND(I157*H157,2)</f>
        <v>0</v>
      </c>
      <c r="K157" s="159" t="s">
        <v>270</v>
      </c>
      <c r="L157" s="31"/>
      <c r="M157" s="164" t="s">
        <v>19</v>
      </c>
      <c r="N157" s="165" t="s">
        <v>44</v>
      </c>
      <c r="P157" s="142">
        <f>O157*H157</f>
        <v>0</v>
      </c>
      <c r="Q157" s="142">
        <v>0</v>
      </c>
      <c r="R157" s="142">
        <f>Q157*H157</f>
        <v>0</v>
      </c>
      <c r="S157" s="142">
        <v>0</v>
      </c>
      <c r="T157" s="143">
        <f>S157*H157</f>
        <v>0</v>
      </c>
      <c r="AR157" s="17" t="s">
        <v>252</v>
      </c>
      <c r="AT157" s="17" t="s">
        <v>277</v>
      </c>
      <c r="AU157" s="17" t="s">
        <v>257</v>
      </c>
      <c r="AY157" s="17" t="s">
        <v>251</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252</v>
      </c>
      <c r="BM157" s="17" t="s">
        <v>545</v>
      </c>
    </row>
    <row r="158" spans="2:65" s="1" customFormat="1" ht="58.5">
      <c r="B158" s="31"/>
      <c r="D158" s="171" t="s">
        <v>432</v>
      </c>
      <c r="F158" s="172" t="s">
        <v>638</v>
      </c>
      <c r="I158" s="90"/>
      <c r="L158" s="31"/>
      <c r="M158" s="173"/>
      <c r="T158" s="49"/>
      <c r="AT158" s="17" t="s">
        <v>432</v>
      </c>
      <c r="AU158" s="17" t="s">
        <v>257</v>
      </c>
    </row>
    <row r="159" spans="2:65" s="1" customFormat="1" ht="19.5">
      <c r="B159" s="31"/>
      <c r="D159" s="171" t="s">
        <v>454</v>
      </c>
      <c r="F159" s="172" t="s">
        <v>645</v>
      </c>
      <c r="I159" s="90"/>
      <c r="L159" s="31"/>
      <c r="M159" s="173"/>
      <c r="T159" s="49"/>
      <c r="AT159" s="17" t="s">
        <v>454</v>
      </c>
      <c r="AU159" s="17" t="s">
        <v>257</v>
      </c>
    </row>
    <row r="160" spans="2:65" s="1" customFormat="1" ht="33.75" customHeight="1">
      <c r="B160" s="31"/>
      <c r="C160" s="157" t="s">
        <v>546</v>
      </c>
      <c r="D160" s="157" t="s">
        <v>277</v>
      </c>
      <c r="E160" s="158" t="s">
        <v>674</v>
      </c>
      <c r="F160" s="159" t="s">
        <v>675</v>
      </c>
      <c r="G160" s="160" t="s">
        <v>450</v>
      </c>
      <c r="H160" s="161">
        <v>180.63499999999999</v>
      </c>
      <c r="I160" s="162"/>
      <c r="J160" s="163">
        <f>ROUND(I160*H160,2)</f>
        <v>0</v>
      </c>
      <c r="K160" s="159" t="s">
        <v>270</v>
      </c>
      <c r="L160" s="31"/>
      <c r="M160" s="164" t="s">
        <v>19</v>
      </c>
      <c r="N160" s="165" t="s">
        <v>44</v>
      </c>
      <c r="P160" s="142">
        <f>O160*H160</f>
        <v>0</v>
      </c>
      <c r="Q160" s="142">
        <v>0</v>
      </c>
      <c r="R160" s="142">
        <f>Q160*H160</f>
        <v>0</v>
      </c>
      <c r="S160" s="142">
        <v>0</v>
      </c>
      <c r="T160" s="143">
        <f>S160*H160</f>
        <v>0</v>
      </c>
      <c r="AR160" s="17" t="s">
        <v>252</v>
      </c>
      <c r="AT160" s="17" t="s">
        <v>277</v>
      </c>
      <c r="AU160" s="17" t="s">
        <v>257</v>
      </c>
      <c r="AY160" s="17" t="s">
        <v>251</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252</v>
      </c>
      <c r="BM160" s="17" t="s">
        <v>549</v>
      </c>
    </row>
    <row r="161" spans="2:65" s="1" customFormat="1" ht="29.25">
      <c r="B161" s="31"/>
      <c r="D161" s="171" t="s">
        <v>432</v>
      </c>
      <c r="F161" s="172" t="s">
        <v>677</v>
      </c>
      <c r="I161" s="90"/>
      <c r="L161" s="31"/>
      <c r="M161" s="173"/>
      <c r="T161" s="49"/>
      <c r="AT161" s="17" t="s">
        <v>432</v>
      </c>
      <c r="AU161" s="17" t="s">
        <v>257</v>
      </c>
    </row>
    <row r="162" spans="2:65" s="1" customFormat="1" ht="33.75" customHeight="1">
      <c r="B162" s="31"/>
      <c r="C162" s="157" t="s">
        <v>488</v>
      </c>
      <c r="D162" s="157" t="s">
        <v>277</v>
      </c>
      <c r="E162" s="158" t="s">
        <v>970</v>
      </c>
      <c r="F162" s="159" t="s">
        <v>971</v>
      </c>
      <c r="G162" s="160" t="s">
        <v>450</v>
      </c>
      <c r="H162" s="161">
        <v>1.17</v>
      </c>
      <c r="I162" s="162"/>
      <c r="J162" s="163">
        <f>ROUND(I162*H162,2)</f>
        <v>0</v>
      </c>
      <c r="K162" s="159" t="s">
        <v>270</v>
      </c>
      <c r="L162" s="31"/>
      <c r="M162" s="164" t="s">
        <v>19</v>
      </c>
      <c r="N162" s="165" t="s">
        <v>44</v>
      </c>
      <c r="P162" s="142">
        <f>O162*H162</f>
        <v>0</v>
      </c>
      <c r="Q162" s="142">
        <v>0</v>
      </c>
      <c r="R162" s="142">
        <f>Q162*H162</f>
        <v>0</v>
      </c>
      <c r="S162" s="142">
        <v>0</v>
      </c>
      <c r="T162" s="143">
        <f>S162*H162</f>
        <v>0</v>
      </c>
      <c r="AR162" s="17" t="s">
        <v>252</v>
      </c>
      <c r="AT162" s="17" t="s">
        <v>277</v>
      </c>
      <c r="AU162" s="17" t="s">
        <v>257</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554</v>
      </c>
    </row>
    <row r="163" spans="2:65" s="1" customFormat="1" ht="29.25">
      <c r="B163" s="31"/>
      <c r="D163" s="171" t="s">
        <v>432</v>
      </c>
      <c r="F163" s="172" t="s">
        <v>677</v>
      </c>
      <c r="I163" s="90"/>
      <c r="L163" s="31"/>
      <c r="M163" s="173"/>
      <c r="T163" s="49"/>
      <c r="AT163" s="17" t="s">
        <v>432</v>
      </c>
      <c r="AU163" s="17" t="s">
        <v>257</v>
      </c>
    </row>
    <row r="164" spans="2:65" s="11" customFormat="1" ht="22.9" customHeight="1">
      <c r="B164" s="145"/>
      <c r="D164" s="146" t="s">
        <v>72</v>
      </c>
      <c r="E164" s="155" t="s">
        <v>685</v>
      </c>
      <c r="F164" s="155" t="s">
        <v>427</v>
      </c>
      <c r="I164" s="148"/>
      <c r="J164" s="156">
        <f>BK164</f>
        <v>0</v>
      </c>
      <c r="L164" s="145"/>
      <c r="M164" s="150"/>
      <c r="P164" s="151">
        <f>P165</f>
        <v>0</v>
      </c>
      <c r="R164" s="151">
        <f>R165</f>
        <v>24.602688999999998</v>
      </c>
      <c r="T164" s="152">
        <f>T165</f>
        <v>0</v>
      </c>
      <c r="AR164" s="146" t="s">
        <v>81</v>
      </c>
      <c r="AT164" s="153" t="s">
        <v>72</v>
      </c>
      <c r="AU164" s="153" t="s">
        <v>81</v>
      </c>
      <c r="AY164" s="146" t="s">
        <v>251</v>
      </c>
      <c r="BK164" s="154">
        <f>BK165</f>
        <v>0</v>
      </c>
    </row>
    <row r="165" spans="2:65" s="11" customFormat="1" ht="20.85" customHeight="1">
      <c r="B165" s="145"/>
      <c r="D165" s="146" t="s">
        <v>72</v>
      </c>
      <c r="E165" s="155" t="s">
        <v>849</v>
      </c>
      <c r="F165" s="155" t="s">
        <v>850</v>
      </c>
      <c r="I165" s="148"/>
      <c r="J165" s="156">
        <f>BK165</f>
        <v>0</v>
      </c>
      <c r="L165" s="145"/>
      <c r="M165" s="150"/>
      <c r="P165" s="151">
        <f>SUM(P166:P171)</f>
        <v>0</v>
      </c>
      <c r="R165" s="151">
        <f>SUM(R166:R171)</f>
        <v>24.602688999999998</v>
      </c>
      <c r="T165" s="152">
        <f>SUM(T166:T171)</f>
        <v>0</v>
      </c>
      <c r="AR165" s="146" t="s">
        <v>81</v>
      </c>
      <c r="AT165" s="153" t="s">
        <v>72</v>
      </c>
      <c r="AU165" s="153" t="s">
        <v>83</v>
      </c>
      <c r="AY165" s="146" t="s">
        <v>251</v>
      </c>
      <c r="BK165" s="154">
        <f>SUM(BK166:BK171)</f>
        <v>0</v>
      </c>
    </row>
    <row r="166" spans="2:65" s="1" customFormat="1" ht="16.5" customHeight="1">
      <c r="B166" s="31"/>
      <c r="C166" s="157" t="s">
        <v>556</v>
      </c>
      <c r="D166" s="157" t="s">
        <v>277</v>
      </c>
      <c r="E166" s="158" t="s">
        <v>972</v>
      </c>
      <c r="F166" s="159" t="s">
        <v>973</v>
      </c>
      <c r="G166" s="160" t="s">
        <v>431</v>
      </c>
      <c r="H166" s="161">
        <v>26.1</v>
      </c>
      <c r="I166" s="162"/>
      <c r="J166" s="163">
        <f>ROUND(I166*H166,2)</f>
        <v>0</v>
      </c>
      <c r="K166" s="159" t="s">
        <v>690</v>
      </c>
      <c r="L166" s="31"/>
      <c r="M166" s="164" t="s">
        <v>19</v>
      </c>
      <c r="N166" s="165" t="s">
        <v>44</v>
      </c>
      <c r="P166" s="142">
        <f>O166*H166</f>
        <v>0</v>
      </c>
      <c r="Q166" s="142">
        <v>0.216</v>
      </c>
      <c r="R166" s="142">
        <f>Q166*H166</f>
        <v>5.6375999999999999</v>
      </c>
      <c r="S166" s="142">
        <v>0</v>
      </c>
      <c r="T166" s="143">
        <f>S166*H166</f>
        <v>0</v>
      </c>
      <c r="AR166" s="17" t="s">
        <v>252</v>
      </c>
      <c r="AT166" s="17" t="s">
        <v>277</v>
      </c>
      <c r="AU166" s="17" t="s">
        <v>257</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559</v>
      </c>
    </row>
    <row r="167" spans="2:65" s="1" customFormat="1" ht="16.5" customHeight="1">
      <c r="B167" s="31"/>
      <c r="C167" s="157" t="s">
        <v>491</v>
      </c>
      <c r="D167" s="157" t="s">
        <v>277</v>
      </c>
      <c r="E167" s="158" t="s">
        <v>878</v>
      </c>
      <c r="F167" s="159" t="s">
        <v>879</v>
      </c>
      <c r="G167" s="160" t="s">
        <v>431</v>
      </c>
      <c r="H167" s="161">
        <v>26.1</v>
      </c>
      <c r="I167" s="162"/>
      <c r="J167" s="163">
        <f>ROUND(I167*H167,2)</f>
        <v>0</v>
      </c>
      <c r="K167" s="159" t="s">
        <v>690</v>
      </c>
      <c r="L167" s="31"/>
      <c r="M167" s="164" t="s">
        <v>19</v>
      </c>
      <c r="N167" s="165" t="s">
        <v>44</v>
      </c>
      <c r="P167" s="142">
        <f>O167*H167</f>
        <v>0</v>
      </c>
      <c r="Q167" s="142">
        <v>1.6619999999999999E-2</v>
      </c>
      <c r="R167" s="142">
        <f>Q167*H167</f>
        <v>0.433782</v>
      </c>
      <c r="S167" s="142">
        <v>0</v>
      </c>
      <c r="T167" s="143">
        <f>S167*H167</f>
        <v>0</v>
      </c>
      <c r="AR167" s="17" t="s">
        <v>252</v>
      </c>
      <c r="AT167" s="17" t="s">
        <v>277</v>
      </c>
      <c r="AU167" s="17" t="s">
        <v>257</v>
      </c>
      <c r="AY167" s="17" t="s">
        <v>251</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252</v>
      </c>
      <c r="BM167" s="17" t="s">
        <v>563</v>
      </c>
    </row>
    <row r="168" spans="2:65" s="1" customFormat="1" ht="29.25">
      <c r="B168" s="31"/>
      <c r="D168" s="171" t="s">
        <v>432</v>
      </c>
      <c r="F168" s="172" t="s">
        <v>880</v>
      </c>
      <c r="I168" s="90"/>
      <c r="L168" s="31"/>
      <c r="M168" s="173"/>
      <c r="T168" s="49"/>
      <c r="AT168" s="17" t="s">
        <v>432</v>
      </c>
      <c r="AU168" s="17" t="s">
        <v>257</v>
      </c>
    </row>
    <row r="169" spans="2:65" s="1" customFormat="1" ht="16.5" customHeight="1">
      <c r="B169" s="31"/>
      <c r="C169" s="157" t="s">
        <v>565</v>
      </c>
      <c r="D169" s="157" t="s">
        <v>277</v>
      </c>
      <c r="E169" s="158" t="s">
        <v>974</v>
      </c>
      <c r="F169" s="159" t="s">
        <v>975</v>
      </c>
      <c r="G169" s="160" t="s">
        <v>431</v>
      </c>
      <c r="H169" s="161">
        <v>38.4</v>
      </c>
      <c r="I169" s="162"/>
      <c r="J169" s="163">
        <f>ROUND(I169*H169,2)</f>
        <v>0</v>
      </c>
      <c r="K169" s="159" t="s">
        <v>690</v>
      </c>
      <c r="L169" s="31"/>
      <c r="M169" s="164" t="s">
        <v>19</v>
      </c>
      <c r="N169" s="165" t="s">
        <v>44</v>
      </c>
      <c r="P169" s="142">
        <f>O169*H169</f>
        <v>0</v>
      </c>
      <c r="Q169" s="142">
        <v>0.47260000000000002</v>
      </c>
      <c r="R169" s="142">
        <f>Q169*H169</f>
        <v>18.147839999999999</v>
      </c>
      <c r="S169" s="142">
        <v>0</v>
      </c>
      <c r="T169" s="143">
        <f>S169*H169</f>
        <v>0</v>
      </c>
      <c r="AR169" s="17" t="s">
        <v>252</v>
      </c>
      <c r="AT169" s="17" t="s">
        <v>277</v>
      </c>
      <c r="AU169" s="17" t="s">
        <v>257</v>
      </c>
      <c r="AY169" s="17" t="s">
        <v>251</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252</v>
      </c>
      <c r="BM169" s="17" t="s">
        <v>568</v>
      </c>
    </row>
    <row r="170" spans="2:65" s="1" customFormat="1" ht="16.5" customHeight="1">
      <c r="B170" s="31"/>
      <c r="C170" s="157" t="s">
        <v>495</v>
      </c>
      <c r="D170" s="157" t="s">
        <v>277</v>
      </c>
      <c r="E170" s="158" t="s">
        <v>976</v>
      </c>
      <c r="F170" s="159" t="s">
        <v>977</v>
      </c>
      <c r="G170" s="160" t="s">
        <v>249</v>
      </c>
      <c r="H170" s="161">
        <v>3.5</v>
      </c>
      <c r="I170" s="162"/>
      <c r="J170" s="163">
        <f>ROUND(I170*H170,2)</f>
        <v>0</v>
      </c>
      <c r="K170" s="159" t="s">
        <v>690</v>
      </c>
      <c r="L170" s="31"/>
      <c r="M170" s="164" t="s">
        <v>19</v>
      </c>
      <c r="N170" s="165" t="s">
        <v>44</v>
      </c>
      <c r="P170" s="142">
        <f>O170*H170</f>
        <v>0</v>
      </c>
      <c r="Q170" s="142">
        <v>0.10956200000000001</v>
      </c>
      <c r="R170" s="142">
        <f>Q170*H170</f>
        <v>0.383467</v>
      </c>
      <c r="S170" s="142">
        <v>0</v>
      </c>
      <c r="T170" s="143">
        <f>S170*H170</f>
        <v>0</v>
      </c>
      <c r="AR170" s="17" t="s">
        <v>252</v>
      </c>
      <c r="AT170" s="17" t="s">
        <v>277</v>
      </c>
      <c r="AU170" s="17" t="s">
        <v>257</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252</v>
      </c>
      <c r="BM170" s="17" t="s">
        <v>571</v>
      </c>
    </row>
    <row r="171" spans="2:65" s="1" customFormat="1" ht="29.25">
      <c r="B171" s="31"/>
      <c r="D171" s="171" t="s">
        <v>432</v>
      </c>
      <c r="F171" s="172" t="s">
        <v>978</v>
      </c>
      <c r="I171" s="90"/>
      <c r="L171" s="31"/>
      <c r="M171" s="189"/>
      <c r="N171" s="168"/>
      <c r="O171" s="168"/>
      <c r="P171" s="168"/>
      <c r="Q171" s="168"/>
      <c r="R171" s="168"/>
      <c r="S171" s="168"/>
      <c r="T171" s="190"/>
      <c r="AT171" s="17" t="s">
        <v>432</v>
      </c>
      <c r="AU171" s="17" t="s">
        <v>257</v>
      </c>
    </row>
    <row r="172" spans="2:65" s="1" customFormat="1" ht="6.95" customHeight="1">
      <c r="B172" s="39"/>
      <c r="C172" s="40"/>
      <c r="D172" s="40"/>
      <c r="E172" s="40"/>
      <c r="F172" s="40"/>
      <c r="G172" s="40"/>
      <c r="H172" s="40"/>
      <c r="I172" s="107"/>
      <c r="J172" s="40"/>
      <c r="K172" s="40"/>
      <c r="L172" s="31"/>
    </row>
  </sheetData>
  <sheetProtection password="D0DA" sheet="1" objects="1" scenarios="1" selectLockedCells="1" autoFilter="0"/>
  <autoFilter ref="C84:K171"/>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10"/>
  <sheetViews>
    <sheetView showGridLines="0" topLeftCell="A110" workbookViewId="0">
      <selection activeCell="I91" sqref="I9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125</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979</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ROUND(J85,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ROUND((SUM(BE85:BE209)),  2)</f>
        <v>0</v>
      </c>
      <c r="I33" s="99">
        <v>0.21</v>
      </c>
      <c r="J33" s="98">
        <f>ROUND(((SUM(BE85:BE209))*I33),  2)</f>
        <v>0</v>
      </c>
      <c r="L33" s="31"/>
    </row>
    <row r="34" spans="2:12" s="1" customFormat="1" ht="14.45" customHeight="1">
      <c r="B34" s="31"/>
      <c r="E34" s="26" t="s">
        <v>45</v>
      </c>
      <c r="F34" s="98">
        <f>ROUND((SUM(BF85:BF209)),  2)</f>
        <v>0</v>
      </c>
      <c r="I34" s="99">
        <v>0.15</v>
      </c>
      <c r="J34" s="98">
        <f>ROUND(((SUM(BF85:BF209))*I34),  2)</f>
        <v>0</v>
      </c>
      <c r="L34" s="31"/>
    </row>
    <row r="35" spans="2:12" s="1" customFormat="1" ht="14.45" hidden="1" customHeight="1">
      <c r="B35" s="31"/>
      <c r="E35" s="26" t="s">
        <v>46</v>
      </c>
      <c r="F35" s="98">
        <f>ROUND((SUM(BG85:BG209)),  2)</f>
        <v>0</v>
      </c>
      <c r="I35" s="99">
        <v>0.21</v>
      </c>
      <c r="J35" s="98">
        <f>0</f>
        <v>0</v>
      </c>
      <c r="L35" s="31"/>
    </row>
    <row r="36" spans="2:12" s="1" customFormat="1" ht="14.45" hidden="1" customHeight="1">
      <c r="B36" s="31"/>
      <c r="E36" s="26" t="s">
        <v>47</v>
      </c>
      <c r="F36" s="98">
        <f>ROUND((SUM(BH85:BH209)),  2)</f>
        <v>0</v>
      </c>
      <c r="I36" s="99">
        <v>0.15</v>
      </c>
      <c r="J36" s="98">
        <f>0</f>
        <v>0</v>
      </c>
      <c r="L36" s="31"/>
    </row>
    <row r="37" spans="2:12" s="1" customFormat="1" ht="14.45" hidden="1" customHeight="1">
      <c r="B37" s="31"/>
      <c r="E37" s="26" t="s">
        <v>48</v>
      </c>
      <c r="F37" s="98">
        <f>ROUND((SUM(BI85:BI209)),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01-13-02 - Přejezd v ev. km  12,223</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J85</f>
        <v>0</v>
      </c>
      <c r="L59" s="31"/>
      <c r="AU59" s="17" t="s">
        <v>229</v>
      </c>
    </row>
    <row r="60" spans="2:47" s="8" customFormat="1" ht="24.95" customHeight="1">
      <c r="B60" s="113"/>
      <c r="D60" s="114" t="s">
        <v>416</v>
      </c>
      <c r="E60" s="115"/>
      <c r="F60" s="115"/>
      <c r="G60" s="115"/>
      <c r="H60" s="115"/>
      <c r="I60" s="116"/>
      <c r="J60" s="117">
        <f>J86</f>
        <v>0</v>
      </c>
      <c r="L60" s="113"/>
    </row>
    <row r="61" spans="2:47" s="9" customFormat="1" ht="19.899999999999999" customHeight="1">
      <c r="B61" s="118"/>
      <c r="D61" s="119" t="s">
        <v>417</v>
      </c>
      <c r="E61" s="120"/>
      <c r="F61" s="120"/>
      <c r="G61" s="120"/>
      <c r="H61" s="120"/>
      <c r="I61" s="121"/>
      <c r="J61" s="122">
        <f>J87</f>
        <v>0</v>
      </c>
      <c r="L61" s="118"/>
    </row>
    <row r="62" spans="2:47" s="9" customFormat="1" ht="14.85" customHeight="1">
      <c r="B62" s="118"/>
      <c r="D62" s="119" t="s">
        <v>418</v>
      </c>
      <c r="E62" s="120"/>
      <c r="F62" s="120"/>
      <c r="G62" s="120"/>
      <c r="H62" s="120"/>
      <c r="I62" s="121"/>
      <c r="J62" s="122">
        <f>J88</f>
        <v>0</v>
      </c>
      <c r="L62" s="118"/>
    </row>
    <row r="63" spans="2:47" s="9" customFormat="1" ht="14.85" customHeight="1">
      <c r="B63" s="118"/>
      <c r="D63" s="119" t="s">
        <v>419</v>
      </c>
      <c r="E63" s="120"/>
      <c r="F63" s="120"/>
      <c r="G63" s="120"/>
      <c r="H63" s="120"/>
      <c r="I63" s="121"/>
      <c r="J63" s="122">
        <f>J172</f>
        <v>0</v>
      </c>
      <c r="L63" s="118"/>
    </row>
    <row r="64" spans="2:47" s="9" customFormat="1" ht="19.899999999999999" customHeight="1">
      <c r="B64" s="118"/>
      <c r="D64" s="119" t="s">
        <v>420</v>
      </c>
      <c r="E64" s="120"/>
      <c r="F64" s="120"/>
      <c r="G64" s="120"/>
      <c r="H64" s="120"/>
      <c r="I64" s="121"/>
      <c r="J64" s="122">
        <f>J202</f>
        <v>0</v>
      </c>
      <c r="L64" s="118"/>
    </row>
    <row r="65" spans="2:12" s="9" customFormat="1" ht="14.85" customHeight="1">
      <c r="B65" s="118"/>
      <c r="D65" s="119" t="s">
        <v>783</v>
      </c>
      <c r="E65" s="120"/>
      <c r="F65" s="120"/>
      <c r="G65" s="120"/>
      <c r="H65" s="120"/>
      <c r="I65" s="121"/>
      <c r="J65" s="122">
        <f>J203</f>
        <v>0</v>
      </c>
      <c r="L65" s="118"/>
    </row>
    <row r="66" spans="2:12" s="1" customFormat="1" ht="21.75" customHeight="1">
      <c r="B66" s="31"/>
      <c r="I66" s="90"/>
      <c r="L66" s="31"/>
    </row>
    <row r="67" spans="2:12" s="1" customFormat="1" ht="6.95" customHeight="1">
      <c r="B67" s="39"/>
      <c r="C67" s="40"/>
      <c r="D67" s="40"/>
      <c r="E67" s="40"/>
      <c r="F67" s="40"/>
      <c r="G67" s="40"/>
      <c r="H67" s="40"/>
      <c r="I67" s="107"/>
      <c r="J67" s="40"/>
      <c r="K67" s="40"/>
      <c r="L67" s="31"/>
    </row>
    <row r="71" spans="2:12" s="1" customFormat="1" ht="6.95" customHeight="1">
      <c r="B71" s="41"/>
      <c r="C71" s="42"/>
      <c r="D71" s="42"/>
      <c r="E71" s="42"/>
      <c r="F71" s="42"/>
      <c r="G71" s="42"/>
      <c r="H71" s="42"/>
      <c r="I71" s="108"/>
      <c r="J71" s="42"/>
      <c r="K71" s="42"/>
      <c r="L71" s="31"/>
    </row>
    <row r="72" spans="2:12" s="1" customFormat="1" ht="24.95" customHeight="1">
      <c r="B72" s="31"/>
      <c r="C72" s="21" t="s">
        <v>233</v>
      </c>
      <c r="I72" s="90"/>
      <c r="L72" s="31"/>
    </row>
    <row r="73" spans="2:12" s="1" customFormat="1" ht="6.95" customHeight="1">
      <c r="B73" s="31"/>
      <c r="I73" s="90"/>
      <c r="L73" s="31"/>
    </row>
    <row r="74" spans="2:12" s="1" customFormat="1" ht="12" customHeight="1">
      <c r="B74" s="31"/>
      <c r="C74" s="26" t="s">
        <v>16</v>
      </c>
      <c r="I74" s="90"/>
      <c r="L74" s="31"/>
    </row>
    <row r="75" spans="2:12" s="1" customFormat="1" ht="16.5" customHeight="1">
      <c r="B75" s="31"/>
      <c r="E75" s="324" t="str">
        <f>E7</f>
        <v>Oprava traťového úseku Železný Brod - Tanvald</v>
      </c>
      <c r="F75" s="301"/>
      <c r="G75" s="301"/>
      <c r="H75" s="301"/>
      <c r="I75" s="90"/>
      <c r="L75" s="31"/>
    </row>
    <row r="76" spans="2:12" s="1" customFormat="1" ht="12" customHeight="1">
      <c r="B76" s="31"/>
      <c r="C76" s="26" t="s">
        <v>223</v>
      </c>
      <c r="I76" s="90"/>
      <c r="L76" s="31"/>
    </row>
    <row r="77" spans="2:12" s="1" customFormat="1" ht="16.5" customHeight="1">
      <c r="B77" s="31"/>
      <c r="E77" s="304" t="str">
        <f>E9</f>
        <v>SO 01-13-02 - Přejezd v ev. km  12,223</v>
      </c>
      <c r="F77" s="303"/>
      <c r="G77" s="303"/>
      <c r="H77" s="303"/>
      <c r="I77" s="90"/>
      <c r="L77" s="31"/>
    </row>
    <row r="78" spans="2:12" s="1" customFormat="1" ht="6.95" customHeight="1">
      <c r="B78" s="31"/>
      <c r="I78" s="90"/>
      <c r="L78" s="31"/>
    </row>
    <row r="79" spans="2:12" s="1" customFormat="1" ht="12" customHeight="1">
      <c r="B79" s="31"/>
      <c r="C79" s="26" t="s">
        <v>21</v>
      </c>
      <c r="F79" s="17" t="str">
        <f>F12</f>
        <v xml:space="preserve"> </v>
      </c>
      <c r="I79" s="91" t="s">
        <v>23</v>
      </c>
      <c r="J79" s="46" t="str">
        <f>IF(J12="","",J12)</f>
        <v>11. 2. 2019</v>
      </c>
      <c r="L79" s="31"/>
    </row>
    <row r="80" spans="2:12" s="1" customFormat="1" ht="6.95" customHeight="1">
      <c r="B80" s="31"/>
      <c r="I80" s="90"/>
      <c r="L80" s="31"/>
    </row>
    <row r="81" spans="2:65" s="1" customFormat="1" ht="13.7" customHeight="1">
      <c r="B81" s="31"/>
      <c r="C81" s="26" t="s">
        <v>25</v>
      </c>
      <c r="F81" s="17" t="str">
        <f>E15</f>
        <v>Správa Železniční dopravní cesty, státní organizace</v>
      </c>
      <c r="I81" s="91" t="s">
        <v>32</v>
      </c>
      <c r="J81" s="29" t="str">
        <f>E21</f>
        <v>Prodin a.s.</v>
      </c>
      <c r="L81" s="31"/>
    </row>
    <row r="82" spans="2:65" s="1" customFormat="1" ht="13.7" customHeight="1">
      <c r="B82" s="31"/>
      <c r="C82" s="26" t="s">
        <v>30</v>
      </c>
      <c r="F82" s="17">
        <f>IF(E18="","",E18)</f>
        <v>0</v>
      </c>
      <c r="I82" s="91" t="s">
        <v>37</v>
      </c>
      <c r="J82" s="29" t="str">
        <f>E24</f>
        <v>Prodin a.s.</v>
      </c>
      <c r="L82" s="31"/>
    </row>
    <row r="83" spans="2:65" s="1" customFormat="1" ht="10.35" customHeight="1">
      <c r="B83" s="31"/>
      <c r="I83" s="90"/>
      <c r="L83" s="31"/>
    </row>
    <row r="84" spans="2:65" s="10" customFormat="1" ht="29.25" customHeight="1">
      <c r="B84" s="123"/>
      <c r="C84" s="124" t="s">
        <v>234</v>
      </c>
      <c r="D84" s="125" t="s">
        <v>58</v>
      </c>
      <c r="E84" s="125" t="s">
        <v>54</v>
      </c>
      <c r="F84" s="125" t="s">
        <v>55</v>
      </c>
      <c r="G84" s="125" t="s">
        <v>235</v>
      </c>
      <c r="H84" s="125" t="s">
        <v>236</v>
      </c>
      <c r="I84" s="126" t="s">
        <v>237</v>
      </c>
      <c r="J84" s="125" t="s">
        <v>228</v>
      </c>
      <c r="K84" s="127" t="s">
        <v>238</v>
      </c>
      <c r="L84" s="123"/>
      <c r="M84" s="52" t="s">
        <v>19</v>
      </c>
      <c r="N84" s="53" t="s">
        <v>43</v>
      </c>
      <c r="O84" s="53" t="s">
        <v>239</v>
      </c>
      <c r="P84" s="53" t="s">
        <v>240</v>
      </c>
      <c r="Q84" s="53" t="s">
        <v>241</v>
      </c>
      <c r="R84" s="53" t="s">
        <v>242</v>
      </c>
      <c r="S84" s="53" t="s">
        <v>243</v>
      </c>
      <c r="T84" s="54" t="s">
        <v>244</v>
      </c>
    </row>
    <row r="85" spans="2:65" s="1" customFormat="1" ht="22.9" customHeight="1">
      <c r="B85" s="31"/>
      <c r="C85" s="57" t="s">
        <v>245</v>
      </c>
      <c r="I85" s="90"/>
      <c r="J85" s="128">
        <f>BK85</f>
        <v>0</v>
      </c>
      <c r="L85" s="31"/>
      <c r="M85" s="55"/>
      <c r="N85" s="47"/>
      <c r="O85" s="47"/>
      <c r="P85" s="129">
        <f>P86</f>
        <v>0</v>
      </c>
      <c r="Q85" s="47"/>
      <c r="R85" s="129">
        <f>R86</f>
        <v>758.72447799999998</v>
      </c>
      <c r="S85" s="47"/>
      <c r="T85" s="130">
        <f>T86</f>
        <v>0.10840000000000001</v>
      </c>
      <c r="AT85" s="17" t="s">
        <v>72</v>
      </c>
      <c r="AU85" s="17" t="s">
        <v>229</v>
      </c>
      <c r="BK85" s="131">
        <f>BK86</f>
        <v>0</v>
      </c>
    </row>
    <row r="86" spans="2:65" s="11" customFormat="1" ht="25.9" customHeight="1">
      <c r="B86" s="145"/>
      <c r="D86" s="146" t="s">
        <v>72</v>
      </c>
      <c r="E86" s="147" t="s">
        <v>424</v>
      </c>
      <c r="F86" s="147" t="s">
        <v>425</v>
      </c>
      <c r="I86" s="148"/>
      <c r="J86" s="149">
        <f>BK86</f>
        <v>0</v>
      </c>
      <c r="L86" s="145"/>
      <c r="M86" s="150"/>
      <c r="P86" s="151">
        <f>P87+P202</f>
        <v>0</v>
      </c>
      <c r="R86" s="151">
        <f>R87+R202</f>
        <v>758.72447799999998</v>
      </c>
      <c r="T86" s="152">
        <f>T87+T202</f>
        <v>0.10840000000000001</v>
      </c>
      <c r="AR86" s="146" t="s">
        <v>81</v>
      </c>
      <c r="AT86" s="153" t="s">
        <v>72</v>
      </c>
      <c r="AU86" s="153" t="s">
        <v>73</v>
      </c>
      <c r="AY86" s="146" t="s">
        <v>251</v>
      </c>
      <c r="BK86" s="154">
        <f>BK87+BK202</f>
        <v>0</v>
      </c>
    </row>
    <row r="87" spans="2:65" s="11" customFormat="1" ht="22.9" customHeight="1">
      <c r="B87" s="145"/>
      <c r="D87" s="146" t="s">
        <v>72</v>
      </c>
      <c r="E87" s="155" t="s">
        <v>426</v>
      </c>
      <c r="F87" s="155" t="s">
        <v>427</v>
      </c>
      <c r="I87" s="148"/>
      <c r="J87" s="156">
        <f>BK87</f>
        <v>0</v>
      </c>
      <c r="L87" s="145"/>
      <c r="M87" s="150"/>
      <c r="P87" s="151">
        <f>P88+P172</f>
        <v>0</v>
      </c>
      <c r="R87" s="151">
        <f>R88+R172</f>
        <v>509.21080599999999</v>
      </c>
      <c r="T87" s="152">
        <f>T88+T172</f>
        <v>0</v>
      </c>
      <c r="AR87" s="146" t="s">
        <v>81</v>
      </c>
      <c r="AT87" s="153" t="s">
        <v>72</v>
      </c>
      <c r="AU87" s="153" t="s">
        <v>81</v>
      </c>
      <c r="AY87" s="146" t="s">
        <v>251</v>
      </c>
      <c r="BK87" s="154">
        <f>BK88+BK172</f>
        <v>0</v>
      </c>
    </row>
    <row r="88" spans="2:65" s="11" customFormat="1" ht="20.85" customHeight="1">
      <c r="B88" s="145"/>
      <c r="D88" s="146" t="s">
        <v>72</v>
      </c>
      <c r="E88" s="155" t="s">
        <v>267</v>
      </c>
      <c r="F88" s="155" t="s">
        <v>428</v>
      </c>
      <c r="I88" s="148"/>
      <c r="J88" s="156">
        <f>BK88</f>
        <v>0</v>
      </c>
      <c r="L88" s="145"/>
      <c r="M88" s="150"/>
      <c r="P88" s="151">
        <f>SUM(P89:P171)</f>
        <v>0</v>
      </c>
      <c r="R88" s="151">
        <f>SUM(R89:R171)</f>
        <v>509.21080599999999</v>
      </c>
      <c r="T88" s="152">
        <f>SUM(T89:T171)</f>
        <v>0</v>
      </c>
      <c r="AR88" s="146" t="s">
        <v>81</v>
      </c>
      <c r="AT88" s="153" t="s">
        <v>72</v>
      </c>
      <c r="AU88" s="153" t="s">
        <v>83</v>
      </c>
      <c r="AY88" s="146" t="s">
        <v>251</v>
      </c>
      <c r="BK88" s="154">
        <f>SUM(BK89:BK171)</f>
        <v>0</v>
      </c>
    </row>
    <row r="89" spans="2:65" s="1" customFormat="1" ht="22.5" customHeight="1">
      <c r="B89" s="31"/>
      <c r="C89" s="157" t="s">
        <v>81</v>
      </c>
      <c r="D89" s="157" t="s">
        <v>277</v>
      </c>
      <c r="E89" s="158" t="s">
        <v>590</v>
      </c>
      <c r="F89" s="159" t="s">
        <v>591</v>
      </c>
      <c r="G89" s="160" t="s">
        <v>436</v>
      </c>
      <c r="H89" s="161">
        <v>75.5</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83</v>
      </c>
    </row>
    <row r="90" spans="2:65" s="1" customFormat="1" ht="19.5">
      <c r="B90" s="31"/>
      <c r="D90" s="171" t="s">
        <v>432</v>
      </c>
      <c r="F90" s="172" t="s">
        <v>593</v>
      </c>
      <c r="I90" s="90"/>
      <c r="L90" s="31"/>
      <c r="M90" s="173"/>
      <c r="T90" s="49"/>
      <c r="AT90" s="17" t="s">
        <v>432</v>
      </c>
      <c r="AU90" s="17" t="s">
        <v>257</v>
      </c>
    </row>
    <row r="91" spans="2:65" s="1" customFormat="1" ht="22.5" customHeight="1">
      <c r="B91" s="31"/>
      <c r="C91" s="157" t="s">
        <v>83</v>
      </c>
      <c r="D91" s="157" t="s">
        <v>277</v>
      </c>
      <c r="E91" s="158" t="s">
        <v>980</v>
      </c>
      <c r="F91" s="159" t="s">
        <v>981</v>
      </c>
      <c r="G91" s="160" t="s">
        <v>436</v>
      </c>
      <c r="H91" s="161">
        <v>13.5</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252</v>
      </c>
    </row>
    <row r="92" spans="2:65" s="1" customFormat="1" ht="19.5">
      <c r="B92" s="31"/>
      <c r="D92" s="171" t="s">
        <v>432</v>
      </c>
      <c r="F92" s="172" t="s">
        <v>593</v>
      </c>
      <c r="I92" s="90"/>
      <c r="L92" s="31"/>
      <c r="M92" s="173"/>
      <c r="T92" s="49"/>
      <c r="AT92" s="17" t="s">
        <v>432</v>
      </c>
      <c r="AU92" s="17" t="s">
        <v>257</v>
      </c>
    </row>
    <row r="93" spans="2:65" s="1" customFormat="1" ht="16.5" customHeight="1">
      <c r="B93" s="31"/>
      <c r="C93" s="157" t="s">
        <v>257</v>
      </c>
      <c r="D93" s="157" t="s">
        <v>277</v>
      </c>
      <c r="E93" s="158" t="s">
        <v>982</v>
      </c>
      <c r="F93" s="159" t="s">
        <v>983</v>
      </c>
      <c r="G93" s="160" t="s">
        <v>249</v>
      </c>
      <c r="H93" s="161">
        <v>36</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276</v>
      </c>
    </row>
    <row r="94" spans="2:65" s="1" customFormat="1" ht="19.5">
      <c r="B94" s="31"/>
      <c r="D94" s="171" t="s">
        <v>432</v>
      </c>
      <c r="F94" s="172" t="s">
        <v>984</v>
      </c>
      <c r="I94" s="90"/>
      <c r="L94" s="31"/>
      <c r="M94" s="173"/>
      <c r="T94" s="49"/>
      <c r="AT94" s="17" t="s">
        <v>432</v>
      </c>
      <c r="AU94" s="17" t="s">
        <v>257</v>
      </c>
    </row>
    <row r="95" spans="2:65" s="1" customFormat="1" ht="22.5" customHeight="1">
      <c r="B95" s="31"/>
      <c r="C95" s="157" t="s">
        <v>252</v>
      </c>
      <c r="D95" s="157" t="s">
        <v>277</v>
      </c>
      <c r="E95" s="158" t="s">
        <v>985</v>
      </c>
      <c r="F95" s="159" t="s">
        <v>986</v>
      </c>
      <c r="G95" s="160" t="s">
        <v>431</v>
      </c>
      <c r="H95" s="161">
        <v>226.7</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250</v>
      </c>
    </row>
    <row r="96" spans="2:65" s="1" customFormat="1" ht="19.5">
      <c r="B96" s="31"/>
      <c r="D96" s="171" t="s">
        <v>432</v>
      </c>
      <c r="F96" s="172" t="s">
        <v>987</v>
      </c>
      <c r="I96" s="90"/>
      <c r="L96" s="31"/>
      <c r="M96" s="173"/>
      <c r="T96" s="49"/>
      <c r="AT96" s="17" t="s">
        <v>432</v>
      </c>
      <c r="AU96" s="17" t="s">
        <v>257</v>
      </c>
    </row>
    <row r="97" spans="2:65" s="1" customFormat="1" ht="33.75" customHeight="1">
      <c r="B97" s="31"/>
      <c r="C97" s="157" t="s">
        <v>267</v>
      </c>
      <c r="D97" s="157" t="s">
        <v>277</v>
      </c>
      <c r="E97" s="158" t="s">
        <v>988</v>
      </c>
      <c r="F97" s="159" t="s">
        <v>989</v>
      </c>
      <c r="G97" s="160" t="s">
        <v>249</v>
      </c>
      <c r="H97" s="161">
        <v>13</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295</v>
      </c>
    </row>
    <row r="98" spans="2:65" s="1" customFormat="1" ht="29.25">
      <c r="B98" s="31"/>
      <c r="D98" s="171" t="s">
        <v>432</v>
      </c>
      <c r="F98" s="172" t="s">
        <v>809</v>
      </c>
      <c r="I98" s="90"/>
      <c r="L98" s="31"/>
      <c r="M98" s="173"/>
      <c r="T98" s="49"/>
      <c r="AT98" s="17" t="s">
        <v>432</v>
      </c>
      <c r="AU98" s="17" t="s">
        <v>257</v>
      </c>
    </row>
    <row r="99" spans="2:65" s="1" customFormat="1" ht="22.5" customHeight="1">
      <c r="B99" s="31"/>
      <c r="C99" s="157" t="s">
        <v>276</v>
      </c>
      <c r="D99" s="157" t="s">
        <v>277</v>
      </c>
      <c r="E99" s="158" t="s">
        <v>898</v>
      </c>
      <c r="F99" s="159" t="s">
        <v>899</v>
      </c>
      <c r="G99" s="160" t="s">
        <v>436</v>
      </c>
      <c r="H99" s="161">
        <v>219.25</v>
      </c>
      <c r="I99" s="162"/>
      <c r="J99" s="163">
        <f>ROUND(I99*H99,2)</f>
        <v>0</v>
      </c>
      <c r="K99" s="159" t="s">
        <v>270</v>
      </c>
      <c r="L99" s="31"/>
      <c r="M99" s="164" t="s">
        <v>19</v>
      </c>
      <c r="N99" s="165" t="s">
        <v>44</v>
      </c>
      <c r="P99" s="142">
        <f>O99*H99</f>
        <v>0</v>
      </c>
      <c r="Q99" s="142">
        <v>0</v>
      </c>
      <c r="R99" s="142">
        <f>Q99*H99</f>
        <v>0</v>
      </c>
      <c r="S99" s="142">
        <v>0</v>
      </c>
      <c r="T99" s="143">
        <f>S99*H99</f>
        <v>0</v>
      </c>
      <c r="AR99" s="17" t="s">
        <v>252</v>
      </c>
      <c r="AT99" s="17" t="s">
        <v>277</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303</v>
      </c>
    </row>
    <row r="100" spans="2:65" s="1" customFormat="1" ht="19.5">
      <c r="B100" s="31"/>
      <c r="D100" s="171" t="s">
        <v>432</v>
      </c>
      <c r="F100" s="172" t="s">
        <v>900</v>
      </c>
      <c r="I100" s="90"/>
      <c r="L100" s="31"/>
      <c r="M100" s="173"/>
      <c r="T100" s="49"/>
      <c r="AT100" s="17" t="s">
        <v>432</v>
      </c>
      <c r="AU100" s="17" t="s">
        <v>257</v>
      </c>
    </row>
    <row r="101" spans="2:65" s="1" customFormat="1" ht="22.5" customHeight="1">
      <c r="B101" s="31"/>
      <c r="C101" s="157" t="s">
        <v>282</v>
      </c>
      <c r="D101" s="157" t="s">
        <v>277</v>
      </c>
      <c r="E101" s="158" t="s">
        <v>990</v>
      </c>
      <c r="F101" s="159" t="s">
        <v>991</v>
      </c>
      <c r="G101" s="160" t="s">
        <v>249</v>
      </c>
      <c r="H101" s="161">
        <v>16.8</v>
      </c>
      <c r="I101" s="162"/>
      <c r="J101" s="163">
        <f>ROUND(I101*H101,2)</f>
        <v>0</v>
      </c>
      <c r="K101" s="159" t="s">
        <v>270</v>
      </c>
      <c r="L101" s="31"/>
      <c r="M101" s="164" t="s">
        <v>19</v>
      </c>
      <c r="N101" s="165" t="s">
        <v>44</v>
      </c>
      <c r="P101" s="142">
        <f>O101*H101</f>
        <v>0</v>
      </c>
      <c r="Q101" s="142">
        <v>0</v>
      </c>
      <c r="R101" s="142">
        <f>Q101*H101</f>
        <v>0</v>
      </c>
      <c r="S101" s="142">
        <v>0</v>
      </c>
      <c r="T101" s="143">
        <f>S101*H101</f>
        <v>0</v>
      </c>
      <c r="AR101" s="17" t="s">
        <v>252</v>
      </c>
      <c r="AT101" s="17" t="s">
        <v>277</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311</v>
      </c>
    </row>
    <row r="102" spans="2:65" s="1" customFormat="1" ht="19.5">
      <c r="B102" s="31"/>
      <c r="D102" s="171" t="s">
        <v>432</v>
      </c>
      <c r="F102" s="172" t="s">
        <v>992</v>
      </c>
      <c r="I102" s="90"/>
      <c r="L102" s="31"/>
      <c r="M102" s="173"/>
      <c r="T102" s="49"/>
      <c r="AT102" s="17" t="s">
        <v>432</v>
      </c>
      <c r="AU102" s="17" t="s">
        <v>257</v>
      </c>
    </row>
    <row r="103" spans="2:65" s="1" customFormat="1" ht="22.5" customHeight="1">
      <c r="B103" s="31"/>
      <c r="C103" s="157" t="s">
        <v>250</v>
      </c>
      <c r="D103" s="157" t="s">
        <v>277</v>
      </c>
      <c r="E103" s="158" t="s">
        <v>993</v>
      </c>
      <c r="F103" s="159" t="s">
        <v>994</v>
      </c>
      <c r="G103" s="160" t="s">
        <v>249</v>
      </c>
      <c r="H103" s="161">
        <v>3.6</v>
      </c>
      <c r="I103" s="162"/>
      <c r="J103" s="163">
        <f>ROUND(I103*H103,2)</f>
        <v>0</v>
      </c>
      <c r="K103" s="159" t="s">
        <v>270</v>
      </c>
      <c r="L103" s="31"/>
      <c r="M103" s="164" t="s">
        <v>19</v>
      </c>
      <c r="N103" s="165" t="s">
        <v>44</v>
      </c>
      <c r="P103" s="142">
        <f>O103*H103</f>
        <v>0</v>
      </c>
      <c r="Q103" s="142">
        <v>0</v>
      </c>
      <c r="R103" s="142">
        <f>Q103*H103</f>
        <v>0</v>
      </c>
      <c r="S103" s="142">
        <v>0</v>
      </c>
      <c r="T103" s="143">
        <f>S103*H103</f>
        <v>0</v>
      </c>
      <c r="AR103" s="17" t="s">
        <v>252</v>
      </c>
      <c r="AT103" s="17" t="s">
        <v>277</v>
      </c>
      <c r="AU103" s="17" t="s">
        <v>257</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318</v>
      </c>
    </row>
    <row r="104" spans="2:65" s="1" customFormat="1" ht="19.5">
      <c r="B104" s="31"/>
      <c r="D104" s="171" t="s">
        <v>432</v>
      </c>
      <c r="F104" s="172" t="s">
        <v>903</v>
      </c>
      <c r="I104" s="90"/>
      <c r="L104" s="31"/>
      <c r="M104" s="173"/>
      <c r="T104" s="49"/>
      <c r="AT104" s="17" t="s">
        <v>432</v>
      </c>
      <c r="AU104" s="17" t="s">
        <v>257</v>
      </c>
    </row>
    <row r="105" spans="2:65" s="1" customFormat="1" ht="22.5" customHeight="1">
      <c r="B105" s="31"/>
      <c r="C105" s="157" t="s">
        <v>291</v>
      </c>
      <c r="D105" s="157" t="s">
        <v>277</v>
      </c>
      <c r="E105" s="158" t="s">
        <v>748</v>
      </c>
      <c r="F105" s="159" t="s">
        <v>749</v>
      </c>
      <c r="G105" s="160" t="s">
        <v>431</v>
      </c>
      <c r="H105" s="161">
        <v>6.5</v>
      </c>
      <c r="I105" s="162"/>
      <c r="J105" s="163">
        <f>ROUND(I105*H105,2)</f>
        <v>0</v>
      </c>
      <c r="K105" s="159" t="s">
        <v>270</v>
      </c>
      <c r="L105" s="31"/>
      <c r="M105" s="164" t="s">
        <v>19</v>
      </c>
      <c r="N105" s="165" t="s">
        <v>44</v>
      </c>
      <c r="P105" s="142">
        <f>O105*H105</f>
        <v>0</v>
      </c>
      <c r="Q105" s="142">
        <v>0</v>
      </c>
      <c r="R105" s="142">
        <f>Q105*H105</f>
        <v>0</v>
      </c>
      <c r="S105" s="142">
        <v>0</v>
      </c>
      <c r="T105" s="143">
        <f>S105*H105</f>
        <v>0</v>
      </c>
      <c r="AR105" s="17" t="s">
        <v>252</v>
      </c>
      <c r="AT105" s="17" t="s">
        <v>277</v>
      </c>
      <c r="AU105" s="17" t="s">
        <v>257</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326</v>
      </c>
    </row>
    <row r="106" spans="2:65" s="1" customFormat="1" ht="19.5">
      <c r="B106" s="31"/>
      <c r="D106" s="171" t="s">
        <v>432</v>
      </c>
      <c r="F106" s="172" t="s">
        <v>750</v>
      </c>
      <c r="I106" s="90"/>
      <c r="L106" s="31"/>
      <c r="M106" s="173"/>
      <c r="T106" s="49"/>
      <c r="AT106" s="17" t="s">
        <v>432</v>
      </c>
      <c r="AU106" s="17" t="s">
        <v>257</v>
      </c>
    </row>
    <row r="107" spans="2:65" s="1" customFormat="1" ht="33.75" customHeight="1">
      <c r="B107" s="31"/>
      <c r="C107" s="157" t="s">
        <v>295</v>
      </c>
      <c r="D107" s="157" t="s">
        <v>277</v>
      </c>
      <c r="E107" s="158" t="s">
        <v>995</v>
      </c>
      <c r="F107" s="159" t="s">
        <v>996</v>
      </c>
      <c r="G107" s="160" t="s">
        <v>450</v>
      </c>
      <c r="H107" s="161">
        <v>20.093</v>
      </c>
      <c r="I107" s="162"/>
      <c r="J107" s="163">
        <f>ROUND(I107*H107,2)</f>
        <v>0</v>
      </c>
      <c r="K107" s="159" t="s">
        <v>270</v>
      </c>
      <c r="L107" s="31"/>
      <c r="M107" s="164" t="s">
        <v>19</v>
      </c>
      <c r="N107" s="165" t="s">
        <v>44</v>
      </c>
      <c r="P107" s="142">
        <f>O107*H107</f>
        <v>0</v>
      </c>
      <c r="Q107" s="142">
        <v>0</v>
      </c>
      <c r="R107" s="142">
        <f>Q107*H107</f>
        <v>0</v>
      </c>
      <c r="S107" s="142">
        <v>0</v>
      </c>
      <c r="T107" s="143">
        <f>S107*H107</f>
        <v>0</v>
      </c>
      <c r="AR107" s="17" t="s">
        <v>252</v>
      </c>
      <c r="AT107" s="17" t="s">
        <v>277</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334</v>
      </c>
    </row>
    <row r="108" spans="2:65" s="1" customFormat="1" ht="29.25">
      <c r="B108" s="31"/>
      <c r="D108" s="171" t="s">
        <v>432</v>
      </c>
      <c r="F108" s="172" t="s">
        <v>605</v>
      </c>
      <c r="I108" s="90"/>
      <c r="L108" s="31"/>
      <c r="M108" s="173"/>
      <c r="T108" s="49"/>
      <c r="AT108" s="17" t="s">
        <v>432</v>
      </c>
      <c r="AU108" s="17" t="s">
        <v>257</v>
      </c>
    </row>
    <row r="109" spans="2:65" s="1" customFormat="1" ht="33.75" customHeight="1">
      <c r="B109" s="31"/>
      <c r="C109" s="157" t="s">
        <v>299</v>
      </c>
      <c r="D109" s="157" t="s">
        <v>277</v>
      </c>
      <c r="E109" s="158" t="s">
        <v>904</v>
      </c>
      <c r="F109" s="159" t="s">
        <v>905</v>
      </c>
      <c r="G109" s="160" t="s">
        <v>436</v>
      </c>
      <c r="H109" s="161">
        <v>51.1</v>
      </c>
      <c r="I109" s="162"/>
      <c r="J109" s="163">
        <f>ROUND(I109*H109,2)</f>
        <v>0</v>
      </c>
      <c r="K109" s="159" t="s">
        <v>270</v>
      </c>
      <c r="L109" s="31"/>
      <c r="M109" s="164" t="s">
        <v>19</v>
      </c>
      <c r="N109" s="165" t="s">
        <v>44</v>
      </c>
      <c r="P109" s="142">
        <f>O109*H109</f>
        <v>0</v>
      </c>
      <c r="Q109" s="142">
        <v>0</v>
      </c>
      <c r="R109" s="142">
        <f>Q109*H109</f>
        <v>0</v>
      </c>
      <c r="S109" s="142">
        <v>0</v>
      </c>
      <c r="T109" s="143">
        <f>S109*H109</f>
        <v>0</v>
      </c>
      <c r="AR109" s="17" t="s">
        <v>252</v>
      </c>
      <c r="AT109" s="17" t="s">
        <v>277</v>
      </c>
      <c r="AU109" s="17" t="s">
        <v>257</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341</v>
      </c>
    </row>
    <row r="110" spans="2:65" s="1" customFormat="1" ht="39">
      <c r="B110" s="31"/>
      <c r="D110" s="171" t="s">
        <v>432</v>
      </c>
      <c r="F110" s="172" t="s">
        <v>906</v>
      </c>
      <c r="I110" s="90"/>
      <c r="L110" s="31"/>
      <c r="M110" s="173"/>
      <c r="T110" s="49"/>
      <c r="AT110" s="17" t="s">
        <v>432</v>
      </c>
      <c r="AU110" s="17" t="s">
        <v>257</v>
      </c>
    </row>
    <row r="111" spans="2:65" s="1" customFormat="1" ht="33.75" customHeight="1">
      <c r="B111" s="31"/>
      <c r="C111" s="157" t="s">
        <v>303</v>
      </c>
      <c r="D111" s="157" t="s">
        <v>277</v>
      </c>
      <c r="E111" s="158" t="s">
        <v>907</v>
      </c>
      <c r="F111" s="159" t="s">
        <v>908</v>
      </c>
      <c r="G111" s="160" t="s">
        <v>249</v>
      </c>
      <c r="H111" s="161">
        <v>252</v>
      </c>
      <c r="I111" s="162"/>
      <c r="J111" s="163">
        <f>ROUND(I111*H111,2)</f>
        <v>0</v>
      </c>
      <c r="K111" s="159" t="s">
        <v>270</v>
      </c>
      <c r="L111" s="31"/>
      <c r="M111" s="164" t="s">
        <v>19</v>
      </c>
      <c r="N111" s="165" t="s">
        <v>44</v>
      </c>
      <c r="P111" s="142">
        <f>O111*H111</f>
        <v>0</v>
      </c>
      <c r="Q111" s="142">
        <v>0</v>
      </c>
      <c r="R111" s="142">
        <f>Q111*H111</f>
        <v>0</v>
      </c>
      <c r="S111" s="142">
        <v>0</v>
      </c>
      <c r="T111" s="143">
        <f>S111*H111</f>
        <v>0</v>
      </c>
      <c r="AR111" s="17" t="s">
        <v>252</v>
      </c>
      <c r="AT111" s="17" t="s">
        <v>277</v>
      </c>
      <c r="AU111" s="17" t="s">
        <v>257</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349</v>
      </c>
    </row>
    <row r="112" spans="2:65" s="1" customFormat="1" ht="39">
      <c r="B112" s="31"/>
      <c r="D112" s="171" t="s">
        <v>432</v>
      </c>
      <c r="F112" s="172" t="s">
        <v>909</v>
      </c>
      <c r="I112" s="90"/>
      <c r="L112" s="31"/>
      <c r="M112" s="173"/>
      <c r="T112" s="49"/>
      <c r="AT112" s="17" t="s">
        <v>432</v>
      </c>
      <c r="AU112" s="17" t="s">
        <v>257</v>
      </c>
    </row>
    <row r="113" spans="2:65" s="1" customFormat="1" ht="16.5" customHeight="1">
      <c r="B113" s="31"/>
      <c r="C113" s="132" t="s">
        <v>307</v>
      </c>
      <c r="D113" s="132" t="s">
        <v>246</v>
      </c>
      <c r="E113" s="133" t="s">
        <v>910</v>
      </c>
      <c r="F113" s="134" t="s">
        <v>911</v>
      </c>
      <c r="G113" s="135" t="s">
        <v>249</v>
      </c>
      <c r="H113" s="136">
        <v>252</v>
      </c>
      <c r="I113" s="137"/>
      <c r="J113" s="138">
        <f>ROUND(I113*H113,2)</f>
        <v>0</v>
      </c>
      <c r="K113" s="134" t="s">
        <v>270</v>
      </c>
      <c r="L113" s="139"/>
      <c r="M113" s="140" t="s">
        <v>19</v>
      </c>
      <c r="N113" s="141" t="s">
        <v>44</v>
      </c>
      <c r="P113" s="142">
        <f>O113*H113</f>
        <v>0</v>
      </c>
      <c r="Q113" s="142">
        <v>0</v>
      </c>
      <c r="R113" s="142">
        <f>Q113*H113</f>
        <v>0</v>
      </c>
      <c r="S113" s="142">
        <v>0</v>
      </c>
      <c r="T113" s="143">
        <f>S113*H113</f>
        <v>0</v>
      </c>
      <c r="AR113" s="17" t="s">
        <v>250</v>
      </c>
      <c r="AT113" s="17" t="s">
        <v>246</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357</v>
      </c>
    </row>
    <row r="114" spans="2:65" s="1" customFormat="1" ht="16.5" customHeight="1">
      <c r="B114" s="31"/>
      <c r="C114" s="132" t="s">
        <v>311</v>
      </c>
      <c r="D114" s="132" t="s">
        <v>246</v>
      </c>
      <c r="E114" s="133" t="s">
        <v>912</v>
      </c>
      <c r="F114" s="134" t="s">
        <v>913</v>
      </c>
      <c r="G114" s="135" t="s">
        <v>450</v>
      </c>
      <c r="H114" s="136">
        <v>239.4</v>
      </c>
      <c r="I114" s="137"/>
      <c r="J114" s="138">
        <f>ROUND(I114*H114,2)</f>
        <v>0</v>
      </c>
      <c r="K114" s="134" t="s">
        <v>270</v>
      </c>
      <c r="L114" s="139"/>
      <c r="M114" s="140" t="s">
        <v>19</v>
      </c>
      <c r="N114" s="141" t="s">
        <v>44</v>
      </c>
      <c r="P114" s="142">
        <f>O114*H114</f>
        <v>0</v>
      </c>
      <c r="Q114" s="142">
        <v>1</v>
      </c>
      <c r="R114" s="142">
        <f>Q114*H114</f>
        <v>239.4</v>
      </c>
      <c r="S114" s="142">
        <v>0</v>
      </c>
      <c r="T114" s="143">
        <f>S114*H114</f>
        <v>0</v>
      </c>
      <c r="AR114" s="17" t="s">
        <v>250</v>
      </c>
      <c r="AT114" s="17" t="s">
        <v>246</v>
      </c>
      <c r="AU114" s="17" t="s">
        <v>257</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365</v>
      </c>
    </row>
    <row r="115" spans="2:65" s="1" customFormat="1" ht="16.5" customHeight="1">
      <c r="B115" s="31"/>
      <c r="C115" s="132" t="s">
        <v>8</v>
      </c>
      <c r="D115" s="132" t="s">
        <v>246</v>
      </c>
      <c r="E115" s="133" t="s">
        <v>914</v>
      </c>
      <c r="F115" s="134" t="s">
        <v>915</v>
      </c>
      <c r="G115" s="135" t="s">
        <v>450</v>
      </c>
      <c r="H115" s="136">
        <v>11.97</v>
      </c>
      <c r="I115" s="137"/>
      <c r="J115" s="138">
        <f>ROUND(I115*H115,2)</f>
        <v>0</v>
      </c>
      <c r="K115" s="134" t="s">
        <v>270</v>
      </c>
      <c r="L115" s="139"/>
      <c r="M115" s="140" t="s">
        <v>19</v>
      </c>
      <c r="N115" s="141" t="s">
        <v>44</v>
      </c>
      <c r="P115" s="142">
        <f>O115*H115</f>
        <v>0</v>
      </c>
      <c r="Q115" s="142">
        <v>1</v>
      </c>
      <c r="R115" s="142">
        <f>Q115*H115</f>
        <v>11.97</v>
      </c>
      <c r="S115" s="142">
        <v>0</v>
      </c>
      <c r="T115" s="143">
        <f>S115*H115</f>
        <v>0</v>
      </c>
      <c r="AR115" s="17" t="s">
        <v>250</v>
      </c>
      <c r="AT115" s="17" t="s">
        <v>246</v>
      </c>
      <c r="AU115" s="17" t="s">
        <v>257</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373</v>
      </c>
    </row>
    <row r="116" spans="2:65" s="1" customFormat="1" ht="22.5" customHeight="1">
      <c r="B116" s="31"/>
      <c r="C116" s="157" t="s">
        <v>318</v>
      </c>
      <c r="D116" s="157" t="s">
        <v>277</v>
      </c>
      <c r="E116" s="158" t="s">
        <v>916</v>
      </c>
      <c r="F116" s="159" t="s">
        <v>917</v>
      </c>
      <c r="G116" s="160" t="s">
        <v>431</v>
      </c>
      <c r="H116" s="161">
        <v>756</v>
      </c>
      <c r="I116" s="162"/>
      <c r="J116" s="163">
        <f>ROUND(I116*H116,2)</f>
        <v>0</v>
      </c>
      <c r="K116" s="159" t="s">
        <v>270</v>
      </c>
      <c r="L116" s="31"/>
      <c r="M116" s="164" t="s">
        <v>19</v>
      </c>
      <c r="N116" s="165" t="s">
        <v>44</v>
      </c>
      <c r="P116" s="142">
        <f>O116*H116</f>
        <v>0</v>
      </c>
      <c r="Q116" s="142">
        <v>0</v>
      </c>
      <c r="R116" s="142">
        <f>Q116*H116</f>
        <v>0</v>
      </c>
      <c r="S116" s="142">
        <v>0</v>
      </c>
      <c r="T116" s="143">
        <f>S116*H116</f>
        <v>0</v>
      </c>
      <c r="AR116" s="17" t="s">
        <v>252</v>
      </c>
      <c r="AT116" s="17" t="s">
        <v>277</v>
      </c>
      <c r="AU116" s="17" t="s">
        <v>257</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381</v>
      </c>
    </row>
    <row r="117" spans="2:65" s="1" customFormat="1" ht="29.25">
      <c r="B117" s="31"/>
      <c r="D117" s="171" t="s">
        <v>432</v>
      </c>
      <c r="F117" s="172" t="s">
        <v>918</v>
      </c>
      <c r="I117" s="90"/>
      <c r="L117" s="31"/>
      <c r="M117" s="173"/>
      <c r="T117" s="49"/>
      <c r="AT117" s="17" t="s">
        <v>432</v>
      </c>
      <c r="AU117" s="17" t="s">
        <v>257</v>
      </c>
    </row>
    <row r="118" spans="2:65" s="1" customFormat="1" ht="16.5" customHeight="1">
      <c r="B118" s="31"/>
      <c r="C118" s="132" t="s">
        <v>322</v>
      </c>
      <c r="D118" s="132" t="s">
        <v>246</v>
      </c>
      <c r="E118" s="133" t="s">
        <v>919</v>
      </c>
      <c r="F118" s="134" t="s">
        <v>920</v>
      </c>
      <c r="G118" s="135" t="s">
        <v>431</v>
      </c>
      <c r="H118" s="136">
        <v>793.8</v>
      </c>
      <c r="I118" s="137"/>
      <c r="J118" s="138">
        <f>ROUND(I118*H118,2)</f>
        <v>0</v>
      </c>
      <c r="K118" s="134" t="s">
        <v>270</v>
      </c>
      <c r="L118" s="139"/>
      <c r="M118" s="140" t="s">
        <v>19</v>
      </c>
      <c r="N118" s="141" t="s">
        <v>44</v>
      </c>
      <c r="P118" s="142">
        <f>O118*H118</f>
        <v>0</v>
      </c>
      <c r="Q118" s="142">
        <v>0</v>
      </c>
      <c r="R118" s="142">
        <f>Q118*H118</f>
        <v>0</v>
      </c>
      <c r="S118" s="142">
        <v>0</v>
      </c>
      <c r="T118" s="143">
        <f>S118*H118</f>
        <v>0</v>
      </c>
      <c r="AR118" s="17" t="s">
        <v>250</v>
      </c>
      <c r="AT118" s="17" t="s">
        <v>246</v>
      </c>
      <c r="AU118" s="17" t="s">
        <v>257</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390</v>
      </c>
    </row>
    <row r="119" spans="2:65" s="1" customFormat="1" ht="33.75" customHeight="1">
      <c r="B119" s="31"/>
      <c r="C119" s="157" t="s">
        <v>326</v>
      </c>
      <c r="D119" s="157" t="s">
        <v>277</v>
      </c>
      <c r="E119" s="158" t="s">
        <v>921</v>
      </c>
      <c r="F119" s="159" t="s">
        <v>922</v>
      </c>
      <c r="G119" s="160" t="s">
        <v>249</v>
      </c>
      <c r="H119" s="161">
        <v>22</v>
      </c>
      <c r="I119" s="162"/>
      <c r="J119" s="163">
        <f>ROUND(I119*H119,2)</f>
        <v>0</v>
      </c>
      <c r="K119" s="159" t="s">
        <v>270</v>
      </c>
      <c r="L119" s="31"/>
      <c r="M119" s="164" t="s">
        <v>19</v>
      </c>
      <c r="N119" s="165" t="s">
        <v>44</v>
      </c>
      <c r="P119" s="142">
        <f>O119*H119</f>
        <v>0</v>
      </c>
      <c r="Q119" s="142">
        <v>0</v>
      </c>
      <c r="R119" s="142">
        <f>Q119*H119</f>
        <v>0</v>
      </c>
      <c r="S119" s="142">
        <v>0</v>
      </c>
      <c r="T119" s="143">
        <f>S119*H119</f>
        <v>0</v>
      </c>
      <c r="AR119" s="17" t="s">
        <v>252</v>
      </c>
      <c r="AT119" s="17" t="s">
        <v>277</v>
      </c>
      <c r="AU119" s="17" t="s">
        <v>257</v>
      </c>
      <c r="AY119" s="17" t="s">
        <v>251</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252</v>
      </c>
      <c r="BM119" s="17" t="s">
        <v>398</v>
      </c>
    </row>
    <row r="120" spans="2:65" s="1" customFormat="1" ht="39">
      <c r="B120" s="31"/>
      <c r="D120" s="171" t="s">
        <v>432</v>
      </c>
      <c r="F120" s="172" t="s">
        <v>909</v>
      </c>
      <c r="I120" s="90"/>
      <c r="L120" s="31"/>
      <c r="M120" s="173"/>
      <c r="T120" s="49"/>
      <c r="AT120" s="17" t="s">
        <v>432</v>
      </c>
      <c r="AU120" s="17" t="s">
        <v>257</v>
      </c>
    </row>
    <row r="121" spans="2:65" s="1" customFormat="1" ht="16.5" customHeight="1">
      <c r="B121" s="31"/>
      <c r="C121" s="132" t="s">
        <v>330</v>
      </c>
      <c r="D121" s="132" t="s">
        <v>246</v>
      </c>
      <c r="E121" s="133" t="s">
        <v>923</v>
      </c>
      <c r="F121" s="134" t="s">
        <v>924</v>
      </c>
      <c r="G121" s="135" t="s">
        <v>265</v>
      </c>
      <c r="H121" s="136">
        <v>11</v>
      </c>
      <c r="I121" s="137"/>
      <c r="J121" s="138">
        <f>ROUND(I121*H121,2)</f>
        <v>0</v>
      </c>
      <c r="K121" s="134" t="s">
        <v>270</v>
      </c>
      <c r="L121" s="139"/>
      <c r="M121" s="140" t="s">
        <v>19</v>
      </c>
      <c r="N121" s="141" t="s">
        <v>44</v>
      </c>
      <c r="P121" s="142">
        <f>O121*H121</f>
        <v>0</v>
      </c>
      <c r="Q121" s="142">
        <v>0</v>
      </c>
      <c r="R121" s="142">
        <f>Q121*H121</f>
        <v>0</v>
      </c>
      <c r="S121" s="142">
        <v>0</v>
      </c>
      <c r="T121" s="143">
        <f>S121*H121</f>
        <v>0</v>
      </c>
      <c r="AR121" s="17" t="s">
        <v>250</v>
      </c>
      <c r="AT121" s="17" t="s">
        <v>246</v>
      </c>
      <c r="AU121" s="17" t="s">
        <v>257</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406</v>
      </c>
    </row>
    <row r="122" spans="2:65" s="1" customFormat="1" ht="16.5" customHeight="1">
      <c r="B122" s="31"/>
      <c r="C122" s="132" t="s">
        <v>334</v>
      </c>
      <c r="D122" s="132" t="s">
        <v>246</v>
      </c>
      <c r="E122" s="133" t="s">
        <v>925</v>
      </c>
      <c r="F122" s="134" t="s">
        <v>926</v>
      </c>
      <c r="G122" s="135" t="s">
        <v>265</v>
      </c>
      <c r="H122" s="136">
        <v>11</v>
      </c>
      <c r="I122" s="137"/>
      <c r="J122" s="138">
        <f>ROUND(I122*H122,2)</f>
        <v>0</v>
      </c>
      <c r="K122" s="134" t="s">
        <v>270</v>
      </c>
      <c r="L122" s="139"/>
      <c r="M122" s="140" t="s">
        <v>19</v>
      </c>
      <c r="N122" s="141" t="s">
        <v>44</v>
      </c>
      <c r="P122" s="142">
        <f>O122*H122</f>
        <v>0</v>
      </c>
      <c r="Q122" s="142">
        <v>0</v>
      </c>
      <c r="R122" s="142">
        <f>Q122*H122</f>
        <v>0</v>
      </c>
      <c r="S122" s="142">
        <v>0</v>
      </c>
      <c r="T122" s="143">
        <f>S122*H122</f>
        <v>0</v>
      </c>
      <c r="AR122" s="17" t="s">
        <v>250</v>
      </c>
      <c r="AT122" s="17" t="s">
        <v>246</v>
      </c>
      <c r="AU122" s="17" t="s">
        <v>257</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482</v>
      </c>
    </row>
    <row r="123" spans="2:65" s="1" customFormat="1" ht="16.5" customHeight="1">
      <c r="B123" s="31"/>
      <c r="C123" s="132" t="s">
        <v>7</v>
      </c>
      <c r="D123" s="132" t="s">
        <v>246</v>
      </c>
      <c r="E123" s="133" t="s">
        <v>927</v>
      </c>
      <c r="F123" s="134" t="s">
        <v>928</v>
      </c>
      <c r="G123" s="135" t="s">
        <v>265</v>
      </c>
      <c r="H123" s="136">
        <v>11</v>
      </c>
      <c r="I123" s="137"/>
      <c r="J123" s="138">
        <f>ROUND(I123*H123,2)</f>
        <v>0</v>
      </c>
      <c r="K123" s="134" t="s">
        <v>270</v>
      </c>
      <c r="L123" s="139"/>
      <c r="M123" s="140" t="s">
        <v>19</v>
      </c>
      <c r="N123" s="141" t="s">
        <v>44</v>
      </c>
      <c r="P123" s="142">
        <f>O123*H123</f>
        <v>0</v>
      </c>
      <c r="Q123" s="142">
        <v>3.2000000000000002E-3</v>
      </c>
      <c r="R123" s="142">
        <f>Q123*H123</f>
        <v>3.5200000000000002E-2</v>
      </c>
      <c r="S123" s="142">
        <v>0</v>
      </c>
      <c r="T123" s="143">
        <f>S123*H123</f>
        <v>0</v>
      </c>
      <c r="AR123" s="17" t="s">
        <v>250</v>
      </c>
      <c r="AT123" s="17" t="s">
        <v>246</v>
      </c>
      <c r="AU123" s="17" t="s">
        <v>257</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485</v>
      </c>
    </row>
    <row r="124" spans="2:65" s="1" customFormat="1" ht="33.75" customHeight="1">
      <c r="B124" s="31"/>
      <c r="C124" s="157" t="s">
        <v>341</v>
      </c>
      <c r="D124" s="157" t="s">
        <v>277</v>
      </c>
      <c r="E124" s="158" t="s">
        <v>929</v>
      </c>
      <c r="F124" s="159" t="s">
        <v>930</v>
      </c>
      <c r="G124" s="160" t="s">
        <v>249</v>
      </c>
      <c r="H124" s="161">
        <v>18.600000000000001</v>
      </c>
      <c r="I124" s="162"/>
      <c r="J124" s="163">
        <f>ROUND(I124*H124,2)</f>
        <v>0</v>
      </c>
      <c r="K124" s="159" t="s">
        <v>270</v>
      </c>
      <c r="L124" s="31"/>
      <c r="M124" s="164" t="s">
        <v>19</v>
      </c>
      <c r="N124" s="165" t="s">
        <v>44</v>
      </c>
      <c r="P124" s="142">
        <f>O124*H124</f>
        <v>0</v>
      </c>
      <c r="Q124" s="142">
        <v>0</v>
      </c>
      <c r="R124" s="142">
        <f>Q124*H124</f>
        <v>0</v>
      </c>
      <c r="S124" s="142">
        <v>0</v>
      </c>
      <c r="T124" s="143">
        <f>S124*H124</f>
        <v>0</v>
      </c>
      <c r="AR124" s="17" t="s">
        <v>252</v>
      </c>
      <c r="AT124" s="17" t="s">
        <v>277</v>
      </c>
      <c r="AU124" s="17" t="s">
        <v>257</v>
      </c>
      <c r="AY124" s="17" t="s">
        <v>251</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252</v>
      </c>
      <c r="BM124" s="17" t="s">
        <v>488</v>
      </c>
    </row>
    <row r="125" spans="2:65" s="1" customFormat="1" ht="39">
      <c r="B125" s="31"/>
      <c r="D125" s="171" t="s">
        <v>432</v>
      </c>
      <c r="F125" s="172" t="s">
        <v>909</v>
      </c>
      <c r="I125" s="90"/>
      <c r="L125" s="31"/>
      <c r="M125" s="173"/>
      <c r="T125" s="49"/>
      <c r="AT125" s="17" t="s">
        <v>432</v>
      </c>
      <c r="AU125" s="17" t="s">
        <v>257</v>
      </c>
    </row>
    <row r="126" spans="2:65" s="1" customFormat="1" ht="16.5" customHeight="1">
      <c r="B126" s="31"/>
      <c r="C126" s="132" t="s">
        <v>345</v>
      </c>
      <c r="D126" s="132" t="s">
        <v>246</v>
      </c>
      <c r="E126" s="133" t="s">
        <v>931</v>
      </c>
      <c r="F126" s="134" t="s">
        <v>932</v>
      </c>
      <c r="G126" s="135" t="s">
        <v>249</v>
      </c>
      <c r="H126" s="136">
        <v>18.600000000000001</v>
      </c>
      <c r="I126" s="137"/>
      <c r="J126" s="138">
        <f>ROUND(I126*H126,2)</f>
        <v>0</v>
      </c>
      <c r="K126" s="134" t="s">
        <v>270</v>
      </c>
      <c r="L126" s="139"/>
      <c r="M126" s="140" t="s">
        <v>19</v>
      </c>
      <c r="N126" s="141" t="s">
        <v>44</v>
      </c>
      <c r="P126" s="142">
        <f>O126*H126</f>
        <v>0</v>
      </c>
      <c r="Q126" s="142">
        <v>4.1799999999999997E-3</v>
      </c>
      <c r="R126" s="142">
        <f>Q126*H126</f>
        <v>7.7747999999999998E-2</v>
      </c>
      <c r="S126" s="142">
        <v>0</v>
      </c>
      <c r="T126" s="143">
        <f>S126*H126</f>
        <v>0</v>
      </c>
      <c r="AR126" s="17" t="s">
        <v>250</v>
      </c>
      <c r="AT126" s="17" t="s">
        <v>246</v>
      </c>
      <c r="AU126" s="17" t="s">
        <v>257</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491</v>
      </c>
    </row>
    <row r="127" spans="2:65" s="1" customFormat="1" ht="16.5" customHeight="1">
      <c r="B127" s="31"/>
      <c r="C127" s="132" t="s">
        <v>349</v>
      </c>
      <c r="D127" s="132" t="s">
        <v>246</v>
      </c>
      <c r="E127" s="133" t="s">
        <v>914</v>
      </c>
      <c r="F127" s="134" t="s">
        <v>915</v>
      </c>
      <c r="G127" s="135" t="s">
        <v>450</v>
      </c>
      <c r="H127" s="136">
        <v>6.008</v>
      </c>
      <c r="I127" s="137"/>
      <c r="J127" s="138">
        <f>ROUND(I127*H127,2)</f>
        <v>0</v>
      </c>
      <c r="K127" s="134" t="s">
        <v>270</v>
      </c>
      <c r="L127" s="139"/>
      <c r="M127" s="140" t="s">
        <v>19</v>
      </c>
      <c r="N127" s="141" t="s">
        <v>44</v>
      </c>
      <c r="P127" s="142">
        <f>O127*H127</f>
        <v>0</v>
      </c>
      <c r="Q127" s="142">
        <v>1</v>
      </c>
      <c r="R127" s="142">
        <f>Q127*H127</f>
        <v>6.008</v>
      </c>
      <c r="S127" s="142">
        <v>0</v>
      </c>
      <c r="T127" s="143">
        <f>S127*H127</f>
        <v>0</v>
      </c>
      <c r="AR127" s="17" t="s">
        <v>250</v>
      </c>
      <c r="AT127" s="17" t="s">
        <v>246</v>
      </c>
      <c r="AU127" s="17" t="s">
        <v>257</v>
      </c>
      <c r="AY127" s="17" t="s">
        <v>251</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252</v>
      </c>
      <c r="BM127" s="17" t="s">
        <v>495</v>
      </c>
    </row>
    <row r="128" spans="2:65" s="1" customFormat="1" ht="33.75" customHeight="1">
      <c r="B128" s="31"/>
      <c r="C128" s="157" t="s">
        <v>353</v>
      </c>
      <c r="D128" s="157" t="s">
        <v>277</v>
      </c>
      <c r="E128" s="158" t="s">
        <v>933</v>
      </c>
      <c r="F128" s="159" t="s">
        <v>934</v>
      </c>
      <c r="G128" s="160" t="s">
        <v>249</v>
      </c>
      <c r="H128" s="161">
        <v>2</v>
      </c>
      <c r="I128" s="162"/>
      <c r="J128" s="163">
        <f>ROUND(I128*H128,2)</f>
        <v>0</v>
      </c>
      <c r="K128" s="159" t="s">
        <v>270</v>
      </c>
      <c r="L128" s="31"/>
      <c r="M128" s="164" t="s">
        <v>19</v>
      </c>
      <c r="N128" s="165" t="s">
        <v>44</v>
      </c>
      <c r="P128" s="142">
        <f>O128*H128</f>
        <v>0</v>
      </c>
      <c r="Q128" s="142">
        <v>0</v>
      </c>
      <c r="R128" s="142">
        <f>Q128*H128</f>
        <v>0</v>
      </c>
      <c r="S128" s="142">
        <v>0</v>
      </c>
      <c r="T128" s="143">
        <f>S128*H128</f>
        <v>0</v>
      </c>
      <c r="AR128" s="17" t="s">
        <v>252</v>
      </c>
      <c r="AT128" s="17" t="s">
        <v>277</v>
      </c>
      <c r="AU128" s="17" t="s">
        <v>257</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499</v>
      </c>
    </row>
    <row r="129" spans="2:65" s="1" customFormat="1" ht="39">
      <c r="B129" s="31"/>
      <c r="D129" s="171" t="s">
        <v>432</v>
      </c>
      <c r="F129" s="172" t="s">
        <v>804</v>
      </c>
      <c r="I129" s="90"/>
      <c r="L129" s="31"/>
      <c r="M129" s="173"/>
      <c r="T129" s="49"/>
      <c r="AT129" s="17" t="s">
        <v>432</v>
      </c>
      <c r="AU129" s="17" t="s">
        <v>257</v>
      </c>
    </row>
    <row r="130" spans="2:65" s="1" customFormat="1" ht="16.5" customHeight="1">
      <c r="B130" s="31"/>
      <c r="C130" s="132" t="s">
        <v>357</v>
      </c>
      <c r="D130" s="132" t="s">
        <v>246</v>
      </c>
      <c r="E130" s="133" t="s">
        <v>935</v>
      </c>
      <c r="F130" s="134" t="s">
        <v>936</v>
      </c>
      <c r="G130" s="135" t="s">
        <v>450</v>
      </c>
      <c r="H130" s="136">
        <v>3.1</v>
      </c>
      <c r="I130" s="137"/>
      <c r="J130" s="138">
        <f>ROUND(I130*H130,2)</f>
        <v>0</v>
      </c>
      <c r="K130" s="134" t="s">
        <v>270</v>
      </c>
      <c r="L130" s="139"/>
      <c r="M130" s="140" t="s">
        <v>19</v>
      </c>
      <c r="N130" s="141" t="s">
        <v>44</v>
      </c>
      <c r="P130" s="142">
        <f>O130*H130</f>
        <v>0</v>
      </c>
      <c r="Q130" s="142">
        <v>1</v>
      </c>
      <c r="R130" s="142">
        <f>Q130*H130</f>
        <v>3.1</v>
      </c>
      <c r="S130" s="142">
        <v>0</v>
      </c>
      <c r="T130" s="143">
        <f>S130*H130</f>
        <v>0</v>
      </c>
      <c r="AR130" s="17" t="s">
        <v>250</v>
      </c>
      <c r="AT130" s="17" t="s">
        <v>246</v>
      </c>
      <c r="AU130" s="17" t="s">
        <v>257</v>
      </c>
      <c r="AY130" s="17" t="s">
        <v>251</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252</v>
      </c>
      <c r="BM130" s="17" t="s">
        <v>502</v>
      </c>
    </row>
    <row r="131" spans="2:65" s="1" customFormat="1" ht="16.5" customHeight="1">
      <c r="B131" s="31"/>
      <c r="C131" s="132" t="s">
        <v>361</v>
      </c>
      <c r="D131" s="132" t="s">
        <v>246</v>
      </c>
      <c r="E131" s="133" t="s">
        <v>870</v>
      </c>
      <c r="F131" s="134" t="s">
        <v>871</v>
      </c>
      <c r="G131" s="135" t="s">
        <v>436</v>
      </c>
      <c r="H131" s="136">
        <v>1.8</v>
      </c>
      <c r="I131" s="137"/>
      <c r="J131" s="138">
        <f>ROUND(I131*H131,2)</f>
        <v>0</v>
      </c>
      <c r="K131" s="134" t="s">
        <v>270</v>
      </c>
      <c r="L131" s="139"/>
      <c r="M131" s="140" t="s">
        <v>19</v>
      </c>
      <c r="N131" s="141" t="s">
        <v>44</v>
      </c>
      <c r="P131" s="142">
        <f>O131*H131</f>
        <v>0</v>
      </c>
      <c r="Q131" s="142">
        <v>2.4289999999999998</v>
      </c>
      <c r="R131" s="142">
        <f>Q131*H131</f>
        <v>4.3721999999999994</v>
      </c>
      <c r="S131" s="142">
        <v>0</v>
      </c>
      <c r="T131" s="143">
        <f>S131*H131</f>
        <v>0</v>
      </c>
      <c r="AR131" s="17" t="s">
        <v>250</v>
      </c>
      <c r="AT131" s="17" t="s">
        <v>246</v>
      </c>
      <c r="AU131" s="17" t="s">
        <v>257</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505</v>
      </c>
    </row>
    <row r="132" spans="2:65" s="1" customFormat="1" ht="22.5" customHeight="1">
      <c r="B132" s="31"/>
      <c r="C132" s="157" t="s">
        <v>365</v>
      </c>
      <c r="D132" s="157" t="s">
        <v>277</v>
      </c>
      <c r="E132" s="158" t="s">
        <v>997</v>
      </c>
      <c r="F132" s="159" t="s">
        <v>998</v>
      </c>
      <c r="G132" s="160" t="s">
        <v>431</v>
      </c>
      <c r="H132" s="161">
        <v>189.6</v>
      </c>
      <c r="I132" s="162"/>
      <c r="J132" s="163">
        <f>ROUND(I132*H132,2)</f>
        <v>0</v>
      </c>
      <c r="K132" s="159" t="s">
        <v>270</v>
      </c>
      <c r="L132" s="31"/>
      <c r="M132" s="164" t="s">
        <v>19</v>
      </c>
      <c r="N132" s="165" t="s">
        <v>44</v>
      </c>
      <c r="P132" s="142">
        <f>O132*H132</f>
        <v>0</v>
      </c>
      <c r="Q132" s="142">
        <v>0</v>
      </c>
      <c r="R132" s="142">
        <f>Q132*H132</f>
        <v>0</v>
      </c>
      <c r="S132" s="142">
        <v>0</v>
      </c>
      <c r="T132" s="143">
        <f>S132*H132</f>
        <v>0</v>
      </c>
      <c r="AR132" s="17" t="s">
        <v>252</v>
      </c>
      <c r="AT132" s="17" t="s">
        <v>277</v>
      </c>
      <c r="AU132" s="17" t="s">
        <v>257</v>
      </c>
      <c r="AY132" s="17" t="s">
        <v>251</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252</v>
      </c>
      <c r="BM132" s="17" t="s">
        <v>508</v>
      </c>
    </row>
    <row r="133" spans="2:65" s="1" customFormat="1" ht="29.25">
      <c r="B133" s="31"/>
      <c r="D133" s="171" t="s">
        <v>432</v>
      </c>
      <c r="F133" s="172" t="s">
        <v>812</v>
      </c>
      <c r="I133" s="90"/>
      <c r="L133" s="31"/>
      <c r="M133" s="173"/>
      <c r="T133" s="49"/>
      <c r="AT133" s="17" t="s">
        <v>432</v>
      </c>
      <c r="AU133" s="17" t="s">
        <v>257</v>
      </c>
    </row>
    <row r="134" spans="2:65" s="1" customFormat="1" ht="19.5">
      <c r="B134" s="31"/>
      <c r="D134" s="171" t="s">
        <v>454</v>
      </c>
      <c r="F134" s="172" t="s">
        <v>999</v>
      </c>
      <c r="I134" s="90"/>
      <c r="L134" s="31"/>
      <c r="M134" s="173"/>
      <c r="T134" s="49"/>
      <c r="AT134" s="17" t="s">
        <v>454</v>
      </c>
      <c r="AU134" s="17" t="s">
        <v>257</v>
      </c>
    </row>
    <row r="135" spans="2:65" s="1" customFormat="1" ht="16.5" customHeight="1">
      <c r="B135" s="31"/>
      <c r="C135" s="132" t="s">
        <v>369</v>
      </c>
      <c r="D135" s="132" t="s">
        <v>246</v>
      </c>
      <c r="E135" s="133" t="s">
        <v>866</v>
      </c>
      <c r="F135" s="134" t="s">
        <v>867</v>
      </c>
      <c r="G135" s="135" t="s">
        <v>450</v>
      </c>
      <c r="H135" s="136">
        <v>81.13</v>
      </c>
      <c r="I135" s="137"/>
      <c r="J135" s="138">
        <f>ROUND(I135*H135,2)</f>
        <v>0</v>
      </c>
      <c r="K135" s="134" t="s">
        <v>270</v>
      </c>
      <c r="L135" s="139"/>
      <c r="M135" s="140" t="s">
        <v>19</v>
      </c>
      <c r="N135" s="141" t="s">
        <v>44</v>
      </c>
      <c r="P135" s="142">
        <f>O135*H135</f>
        <v>0</v>
      </c>
      <c r="Q135" s="142">
        <v>1</v>
      </c>
      <c r="R135" s="142">
        <f>Q135*H135</f>
        <v>81.13</v>
      </c>
      <c r="S135" s="142">
        <v>0</v>
      </c>
      <c r="T135" s="143">
        <f>S135*H135</f>
        <v>0</v>
      </c>
      <c r="AR135" s="17" t="s">
        <v>250</v>
      </c>
      <c r="AT135" s="17" t="s">
        <v>246</v>
      </c>
      <c r="AU135" s="17" t="s">
        <v>257</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509</v>
      </c>
    </row>
    <row r="136" spans="2:65" s="1" customFormat="1" ht="33.75" customHeight="1">
      <c r="B136" s="31"/>
      <c r="C136" s="157" t="s">
        <v>373</v>
      </c>
      <c r="D136" s="157" t="s">
        <v>277</v>
      </c>
      <c r="E136" s="158" t="s">
        <v>445</v>
      </c>
      <c r="F136" s="159" t="s">
        <v>446</v>
      </c>
      <c r="G136" s="160" t="s">
        <v>436</v>
      </c>
      <c r="H136" s="161">
        <v>37.5</v>
      </c>
      <c r="I136" s="162"/>
      <c r="J136" s="163">
        <f>ROUND(I136*H136,2)</f>
        <v>0</v>
      </c>
      <c r="K136" s="159" t="s">
        <v>270</v>
      </c>
      <c r="L136" s="31"/>
      <c r="M136" s="164" t="s">
        <v>19</v>
      </c>
      <c r="N136" s="165" t="s">
        <v>44</v>
      </c>
      <c r="P136" s="142">
        <f>O136*H136</f>
        <v>0</v>
      </c>
      <c r="Q136" s="142">
        <v>0</v>
      </c>
      <c r="R136" s="142">
        <f>Q136*H136</f>
        <v>0</v>
      </c>
      <c r="S136" s="142">
        <v>0</v>
      </c>
      <c r="T136" s="143">
        <f>S136*H136</f>
        <v>0</v>
      </c>
      <c r="AR136" s="17" t="s">
        <v>252</v>
      </c>
      <c r="AT136" s="17" t="s">
        <v>277</v>
      </c>
      <c r="AU136" s="17" t="s">
        <v>257</v>
      </c>
      <c r="AY136" s="17" t="s">
        <v>251</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252</v>
      </c>
      <c r="BM136" s="17" t="s">
        <v>512</v>
      </c>
    </row>
    <row r="137" spans="2:65" s="1" customFormat="1" ht="39">
      <c r="B137" s="31"/>
      <c r="D137" s="171" t="s">
        <v>432</v>
      </c>
      <c r="F137" s="172" t="s">
        <v>447</v>
      </c>
      <c r="I137" s="90"/>
      <c r="L137" s="31"/>
      <c r="M137" s="173"/>
      <c r="T137" s="49"/>
      <c r="AT137" s="17" t="s">
        <v>432</v>
      </c>
      <c r="AU137" s="17" t="s">
        <v>257</v>
      </c>
    </row>
    <row r="138" spans="2:65" s="1" customFormat="1" ht="16.5" customHeight="1">
      <c r="B138" s="31"/>
      <c r="C138" s="132" t="s">
        <v>377</v>
      </c>
      <c r="D138" s="132" t="s">
        <v>246</v>
      </c>
      <c r="E138" s="133" t="s">
        <v>448</v>
      </c>
      <c r="F138" s="134" t="s">
        <v>449</v>
      </c>
      <c r="G138" s="135" t="s">
        <v>450</v>
      </c>
      <c r="H138" s="136">
        <v>76.313000000000002</v>
      </c>
      <c r="I138" s="137"/>
      <c r="J138" s="138">
        <f>ROUND(I138*H138,2)</f>
        <v>0</v>
      </c>
      <c r="K138" s="134" t="s">
        <v>270</v>
      </c>
      <c r="L138" s="139"/>
      <c r="M138" s="140" t="s">
        <v>19</v>
      </c>
      <c r="N138" s="141" t="s">
        <v>44</v>
      </c>
      <c r="P138" s="142">
        <f>O138*H138</f>
        <v>0</v>
      </c>
      <c r="Q138" s="142">
        <v>1</v>
      </c>
      <c r="R138" s="142">
        <f>Q138*H138</f>
        <v>76.313000000000002</v>
      </c>
      <c r="S138" s="142">
        <v>0</v>
      </c>
      <c r="T138" s="143">
        <f>S138*H138</f>
        <v>0</v>
      </c>
      <c r="AR138" s="17" t="s">
        <v>250</v>
      </c>
      <c r="AT138" s="17" t="s">
        <v>246</v>
      </c>
      <c r="AU138" s="17" t="s">
        <v>257</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515</v>
      </c>
    </row>
    <row r="139" spans="2:65" s="1" customFormat="1" ht="22.5" customHeight="1">
      <c r="B139" s="31"/>
      <c r="C139" s="157" t="s">
        <v>381</v>
      </c>
      <c r="D139" s="157" t="s">
        <v>277</v>
      </c>
      <c r="E139" s="158" t="s">
        <v>1000</v>
      </c>
      <c r="F139" s="159" t="s">
        <v>1001</v>
      </c>
      <c r="G139" s="160" t="s">
        <v>249</v>
      </c>
      <c r="H139" s="161">
        <v>19.2</v>
      </c>
      <c r="I139" s="162"/>
      <c r="J139" s="163">
        <f>ROUND(I139*H139,2)</f>
        <v>0</v>
      </c>
      <c r="K139" s="159" t="s">
        <v>270</v>
      </c>
      <c r="L139" s="31"/>
      <c r="M139" s="164" t="s">
        <v>19</v>
      </c>
      <c r="N139" s="165" t="s">
        <v>44</v>
      </c>
      <c r="P139" s="142">
        <f>O139*H139</f>
        <v>0</v>
      </c>
      <c r="Q139" s="142">
        <v>0</v>
      </c>
      <c r="R139" s="142">
        <f>Q139*H139</f>
        <v>0</v>
      </c>
      <c r="S139" s="142">
        <v>0</v>
      </c>
      <c r="T139" s="143">
        <f>S139*H139</f>
        <v>0</v>
      </c>
      <c r="AR139" s="17" t="s">
        <v>252</v>
      </c>
      <c r="AT139" s="17" t="s">
        <v>277</v>
      </c>
      <c r="AU139" s="17" t="s">
        <v>257</v>
      </c>
      <c r="AY139" s="17" t="s">
        <v>251</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252</v>
      </c>
      <c r="BM139" s="17" t="s">
        <v>280</v>
      </c>
    </row>
    <row r="140" spans="2:65" s="1" customFormat="1" ht="29.25">
      <c r="B140" s="31"/>
      <c r="D140" s="171" t="s">
        <v>432</v>
      </c>
      <c r="F140" s="172" t="s">
        <v>1002</v>
      </c>
      <c r="I140" s="90"/>
      <c r="L140" s="31"/>
      <c r="M140" s="173"/>
      <c r="T140" s="49"/>
      <c r="AT140" s="17" t="s">
        <v>432</v>
      </c>
      <c r="AU140" s="17" t="s">
        <v>257</v>
      </c>
    </row>
    <row r="141" spans="2:65" s="1" customFormat="1" ht="16.5" customHeight="1">
      <c r="B141" s="31"/>
      <c r="C141" s="132" t="s">
        <v>385</v>
      </c>
      <c r="D141" s="132" t="s">
        <v>246</v>
      </c>
      <c r="E141" s="133" t="s">
        <v>1003</v>
      </c>
      <c r="F141" s="134" t="s">
        <v>1004</v>
      </c>
      <c r="G141" s="135" t="s">
        <v>249</v>
      </c>
      <c r="H141" s="136">
        <v>19.2</v>
      </c>
      <c r="I141" s="137"/>
      <c r="J141" s="138">
        <f>ROUND(I141*H141,2)</f>
        <v>0</v>
      </c>
      <c r="K141" s="134" t="s">
        <v>270</v>
      </c>
      <c r="L141" s="139"/>
      <c r="M141" s="140" t="s">
        <v>19</v>
      </c>
      <c r="N141" s="141" t="s">
        <v>44</v>
      </c>
      <c r="P141" s="142">
        <f>O141*H141</f>
        <v>0</v>
      </c>
      <c r="Q141" s="142">
        <v>0</v>
      </c>
      <c r="R141" s="142">
        <f>Q141*H141</f>
        <v>0</v>
      </c>
      <c r="S141" s="142">
        <v>0</v>
      </c>
      <c r="T141" s="143">
        <f>S141*H141</f>
        <v>0</v>
      </c>
      <c r="AR141" s="17" t="s">
        <v>250</v>
      </c>
      <c r="AT141" s="17" t="s">
        <v>246</v>
      </c>
      <c r="AU141" s="17" t="s">
        <v>257</v>
      </c>
      <c r="AY141" s="17" t="s">
        <v>251</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252</v>
      </c>
      <c r="BM141" s="17" t="s">
        <v>520</v>
      </c>
    </row>
    <row r="142" spans="2:65" s="1" customFormat="1" ht="16.5" customHeight="1">
      <c r="B142" s="31"/>
      <c r="C142" s="132" t="s">
        <v>390</v>
      </c>
      <c r="D142" s="132" t="s">
        <v>246</v>
      </c>
      <c r="E142" s="133" t="s">
        <v>959</v>
      </c>
      <c r="F142" s="134" t="s">
        <v>960</v>
      </c>
      <c r="G142" s="135" t="s">
        <v>436</v>
      </c>
      <c r="H142" s="136">
        <v>1.1519999999999999</v>
      </c>
      <c r="I142" s="137"/>
      <c r="J142" s="138">
        <f>ROUND(I142*H142,2)</f>
        <v>0</v>
      </c>
      <c r="K142" s="134" t="s">
        <v>270</v>
      </c>
      <c r="L142" s="139"/>
      <c r="M142" s="140" t="s">
        <v>19</v>
      </c>
      <c r="N142" s="141" t="s">
        <v>44</v>
      </c>
      <c r="P142" s="142">
        <f>O142*H142</f>
        <v>0</v>
      </c>
      <c r="Q142" s="142">
        <v>2.4289999999999998</v>
      </c>
      <c r="R142" s="142">
        <f>Q142*H142</f>
        <v>2.7982079999999998</v>
      </c>
      <c r="S142" s="142">
        <v>0</v>
      </c>
      <c r="T142" s="143">
        <f>S142*H142</f>
        <v>0</v>
      </c>
      <c r="AR142" s="17" t="s">
        <v>250</v>
      </c>
      <c r="AT142" s="17" t="s">
        <v>246</v>
      </c>
      <c r="AU142" s="17" t="s">
        <v>257</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521</v>
      </c>
    </row>
    <row r="143" spans="2:65" s="1" customFormat="1" ht="22.5" customHeight="1">
      <c r="B143" s="31"/>
      <c r="C143" s="157" t="s">
        <v>394</v>
      </c>
      <c r="D143" s="157" t="s">
        <v>277</v>
      </c>
      <c r="E143" s="158" t="s">
        <v>940</v>
      </c>
      <c r="F143" s="159" t="s">
        <v>941</v>
      </c>
      <c r="G143" s="160" t="s">
        <v>249</v>
      </c>
      <c r="H143" s="161">
        <v>3.6</v>
      </c>
      <c r="I143" s="162"/>
      <c r="J143" s="163">
        <f>ROUND(I143*H143,2)</f>
        <v>0</v>
      </c>
      <c r="K143" s="159" t="s">
        <v>270</v>
      </c>
      <c r="L143" s="31"/>
      <c r="M143" s="164" t="s">
        <v>19</v>
      </c>
      <c r="N143" s="165" t="s">
        <v>44</v>
      </c>
      <c r="P143" s="142">
        <f>O143*H143</f>
        <v>0</v>
      </c>
      <c r="Q143" s="142">
        <v>0</v>
      </c>
      <c r="R143" s="142">
        <f>Q143*H143</f>
        <v>0</v>
      </c>
      <c r="S143" s="142">
        <v>0</v>
      </c>
      <c r="T143" s="143">
        <f>S143*H143</f>
        <v>0</v>
      </c>
      <c r="AR143" s="17" t="s">
        <v>252</v>
      </c>
      <c r="AT143" s="17" t="s">
        <v>277</v>
      </c>
      <c r="AU143" s="17" t="s">
        <v>257</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522</v>
      </c>
    </row>
    <row r="144" spans="2:65" s="1" customFormat="1" ht="29.25">
      <c r="B144" s="31"/>
      <c r="D144" s="171" t="s">
        <v>432</v>
      </c>
      <c r="F144" s="172" t="s">
        <v>942</v>
      </c>
      <c r="I144" s="90"/>
      <c r="L144" s="31"/>
      <c r="M144" s="173"/>
      <c r="T144" s="49"/>
      <c r="AT144" s="17" t="s">
        <v>432</v>
      </c>
      <c r="AU144" s="17" t="s">
        <v>257</v>
      </c>
    </row>
    <row r="145" spans="2:65" s="1" customFormat="1" ht="16.5" customHeight="1">
      <c r="B145" s="31"/>
      <c r="C145" s="132" t="s">
        <v>398</v>
      </c>
      <c r="D145" s="174" t="s">
        <v>246</v>
      </c>
      <c r="E145" s="133" t="s">
        <v>943</v>
      </c>
      <c r="F145" s="134" t="s">
        <v>944</v>
      </c>
      <c r="G145" s="135" t="s">
        <v>265</v>
      </c>
      <c r="H145" s="136">
        <v>6</v>
      </c>
      <c r="I145" s="284">
        <v>0</v>
      </c>
      <c r="J145" s="138">
        <f>ROUND(I145*H145,2)</f>
        <v>0</v>
      </c>
      <c r="K145" s="134" t="s">
        <v>270</v>
      </c>
      <c r="L145" s="139"/>
      <c r="M145" s="140" t="s">
        <v>19</v>
      </c>
      <c r="N145" s="141" t="s">
        <v>44</v>
      </c>
      <c r="P145" s="142">
        <f>O145*H145</f>
        <v>0</v>
      </c>
      <c r="Q145" s="142">
        <v>0</v>
      </c>
      <c r="R145" s="142">
        <f>Q145*H145</f>
        <v>0</v>
      </c>
      <c r="S145" s="142">
        <v>0</v>
      </c>
      <c r="T145" s="143">
        <f>S145*H145</f>
        <v>0</v>
      </c>
      <c r="AR145" s="17" t="s">
        <v>250</v>
      </c>
      <c r="AT145" s="17" t="s">
        <v>246</v>
      </c>
      <c r="AU145" s="17" t="s">
        <v>257</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525</v>
      </c>
    </row>
    <row r="146" spans="2:65" s="1" customFormat="1" ht="19.5">
      <c r="B146" s="31"/>
      <c r="D146" s="171" t="s">
        <v>454</v>
      </c>
      <c r="F146" s="172" t="s">
        <v>472</v>
      </c>
      <c r="I146" s="90"/>
      <c r="L146" s="31"/>
      <c r="M146" s="173"/>
      <c r="T146" s="49"/>
      <c r="AT146" s="17" t="s">
        <v>454</v>
      </c>
      <c r="AU146" s="17" t="s">
        <v>257</v>
      </c>
    </row>
    <row r="147" spans="2:65" s="1" customFormat="1" ht="16.5" customHeight="1">
      <c r="B147" s="31"/>
      <c r="C147" s="132" t="s">
        <v>402</v>
      </c>
      <c r="D147" s="174" t="s">
        <v>246</v>
      </c>
      <c r="E147" s="133" t="s">
        <v>945</v>
      </c>
      <c r="F147" s="134" t="s">
        <v>946</v>
      </c>
      <c r="G147" s="135" t="s">
        <v>265</v>
      </c>
      <c r="H147" s="136">
        <v>6</v>
      </c>
      <c r="I147" s="284">
        <v>0</v>
      </c>
      <c r="J147" s="138">
        <f>ROUND(I147*H147,2)</f>
        <v>0</v>
      </c>
      <c r="K147" s="134" t="s">
        <v>270</v>
      </c>
      <c r="L147" s="139"/>
      <c r="M147" s="140" t="s">
        <v>19</v>
      </c>
      <c r="N147" s="141" t="s">
        <v>44</v>
      </c>
      <c r="P147" s="142">
        <f>O147*H147</f>
        <v>0</v>
      </c>
      <c r="Q147" s="142">
        <v>0</v>
      </c>
      <c r="R147" s="142">
        <f>Q147*H147</f>
        <v>0</v>
      </c>
      <c r="S147" s="142">
        <v>0</v>
      </c>
      <c r="T147" s="143">
        <f>S147*H147</f>
        <v>0</v>
      </c>
      <c r="AR147" s="17" t="s">
        <v>250</v>
      </c>
      <c r="AT147" s="17" t="s">
        <v>246</v>
      </c>
      <c r="AU147" s="17" t="s">
        <v>257</v>
      </c>
      <c r="AY147" s="17" t="s">
        <v>251</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252</v>
      </c>
      <c r="BM147" s="17" t="s">
        <v>529</v>
      </c>
    </row>
    <row r="148" spans="2:65" s="1" customFormat="1" ht="19.5">
      <c r="B148" s="31"/>
      <c r="D148" s="171" t="s">
        <v>454</v>
      </c>
      <c r="F148" s="172" t="s">
        <v>472</v>
      </c>
      <c r="I148" s="90"/>
      <c r="L148" s="31"/>
      <c r="M148" s="173"/>
      <c r="T148" s="49"/>
      <c r="AT148" s="17" t="s">
        <v>454</v>
      </c>
      <c r="AU148" s="17" t="s">
        <v>257</v>
      </c>
    </row>
    <row r="149" spans="2:65" s="1" customFormat="1" ht="16.5" customHeight="1">
      <c r="B149" s="31"/>
      <c r="C149" s="132" t="s">
        <v>406</v>
      </c>
      <c r="D149" s="132" t="s">
        <v>246</v>
      </c>
      <c r="E149" s="133" t="s">
        <v>947</v>
      </c>
      <c r="F149" s="134" t="s">
        <v>948</v>
      </c>
      <c r="G149" s="135" t="s">
        <v>265</v>
      </c>
      <c r="H149" s="136">
        <v>1</v>
      </c>
      <c r="I149" s="137"/>
      <c r="J149" s="138">
        <f t="shared" ref="J149:J156" si="0">ROUND(I149*H149,2)</f>
        <v>0</v>
      </c>
      <c r="K149" s="134" t="s">
        <v>270</v>
      </c>
      <c r="L149" s="139"/>
      <c r="M149" s="140" t="s">
        <v>19</v>
      </c>
      <c r="N149" s="141" t="s">
        <v>44</v>
      </c>
      <c r="P149" s="142">
        <f t="shared" ref="P149:P156" si="1">O149*H149</f>
        <v>0</v>
      </c>
      <c r="Q149" s="142">
        <v>0</v>
      </c>
      <c r="R149" s="142">
        <f t="shared" ref="R149:R156" si="2">Q149*H149</f>
        <v>0</v>
      </c>
      <c r="S149" s="142">
        <v>0</v>
      </c>
      <c r="T149" s="143">
        <f t="shared" ref="T149:T156" si="3">S149*H149</f>
        <v>0</v>
      </c>
      <c r="AR149" s="17" t="s">
        <v>250</v>
      </c>
      <c r="AT149" s="17" t="s">
        <v>246</v>
      </c>
      <c r="AU149" s="17" t="s">
        <v>257</v>
      </c>
      <c r="AY149" s="17" t="s">
        <v>251</v>
      </c>
      <c r="BE149" s="144">
        <f t="shared" ref="BE149:BE156" si="4">IF(N149="základní",J149,0)</f>
        <v>0</v>
      </c>
      <c r="BF149" s="144">
        <f t="shared" ref="BF149:BF156" si="5">IF(N149="snížená",J149,0)</f>
        <v>0</v>
      </c>
      <c r="BG149" s="144">
        <f t="shared" ref="BG149:BG156" si="6">IF(N149="zákl. přenesená",J149,0)</f>
        <v>0</v>
      </c>
      <c r="BH149" s="144">
        <f t="shared" ref="BH149:BH156" si="7">IF(N149="sníž. přenesená",J149,0)</f>
        <v>0</v>
      </c>
      <c r="BI149" s="144">
        <f t="shared" ref="BI149:BI156" si="8">IF(N149="nulová",J149,0)</f>
        <v>0</v>
      </c>
      <c r="BJ149" s="17" t="s">
        <v>81</v>
      </c>
      <c r="BK149" s="144">
        <f t="shared" ref="BK149:BK156" si="9">ROUND(I149*H149,2)</f>
        <v>0</v>
      </c>
      <c r="BL149" s="17" t="s">
        <v>252</v>
      </c>
      <c r="BM149" s="17" t="s">
        <v>534</v>
      </c>
    </row>
    <row r="150" spans="2:65" s="1" customFormat="1" ht="16.5" customHeight="1">
      <c r="B150" s="31"/>
      <c r="C150" s="132" t="s">
        <v>410</v>
      </c>
      <c r="D150" s="132" t="s">
        <v>246</v>
      </c>
      <c r="E150" s="133" t="s">
        <v>949</v>
      </c>
      <c r="F150" s="134" t="s">
        <v>950</v>
      </c>
      <c r="G150" s="135" t="s">
        <v>265</v>
      </c>
      <c r="H150" s="136">
        <v>1</v>
      </c>
      <c r="I150" s="137"/>
      <c r="J150" s="138">
        <f t="shared" si="0"/>
        <v>0</v>
      </c>
      <c r="K150" s="134" t="s">
        <v>270</v>
      </c>
      <c r="L150" s="139"/>
      <c r="M150" s="140" t="s">
        <v>19</v>
      </c>
      <c r="N150" s="141" t="s">
        <v>44</v>
      </c>
      <c r="P150" s="142">
        <f t="shared" si="1"/>
        <v>0</v>
      </c>
      <c r="Q150" s="142">
        <v>0</v>
      </c>
      <c r="R150" s="142">
        <f t="shared" si="2"/>
        <v>0</v>
      </c>
      <c r="S150" s="142">
        <v>0</v>
      </c>
      <c r="T150" s="143">
        <f t="shared" si="3"/>
        <v>0</v>
      </c>
      <c r="AR150" s="17" t="s">
        <v>250</v>
      </c>
      <c r="AT150" s="17" t="s">
        <v>246</v>
      </c>
      <c r="AU150" s="17" t="s">
        <v>257</v>
      </c>
      <c r="AY150" s="17" t="s">
        <v>251</v>
      </c>
      <c r="BE150" s="144">
        <f t="shared" si="4"/>
        <v>0</v>
      </c>
      <c r="BF150" s="144">
        <f t="shared" si="5"/>
        <v>0</v>
      </c>
      <c r="BG150" s="144">
        <f t="shared" si="6"/>
        <v>0</v>
      </c>
      <c r="BH150" s="144">
        <f t="shared" si="7"/>
        <v>0</v>
      </c>
      <c r="BI150" s="144">
        <f t="shared" si="8"/>
        <v>0</v>
      </c>
      <c r="BJ150" s="17" t="s">
        <v>81</v>
      </c>
      <c r="BK150" s="144">
        <f t="shared" si="9"/>
        <v>0</v>
      </c>
      <c r="BL150" s="17" t="s">
        <v>252</v>
      </c>
      <c r="BM150" s="17" t="s">
        <v>536</v>
      </c>
    </row>
    <row r="151" spans="2:65" s="1" customFormat="1" ht="16.5" customHeight="1">
      <c r="B151" s="31"/>
      <c r="C151" s="132" t="s">
        <v>482</v>
      </c>
      <c r="D151" s="132" t="s">
        <v>246</v>
      </c>
      <c r="E151" s="133" t="s">
        <v>951</v>
      </c>
      <c r="F151" s="134" t="s">
        <v>952</v>
      </c>
      <c r="G151" s="135" t="s">
        <v>265</v>
      </c>
      <c r="H151" s="136">
        <v>4</v>
      </c>
      <c r="I151" s="137"/>
      <c r="J151" s="138">
        <f t="shared" si="0"/>
        <v>0</v>
      </c>
      <c r="K151" s="134" t="s">
        <v>270</v>
      </c>
      <c r="L151" s="139"/>
      <c r="M151" s="140" t="s">
        <v>19</v>
      </c>
      <c r="N151" s="141" t="s">
        <v>44</v>
      </c>
      <c r="P151" s="142">
        <f t="shared" si="1"/>
        <v>0</v>
      </c>
      <c r="Q151" s="142">
        <v>0</v>
      </c>
      <c r="R151" s="142">
        <f t="shared" si="2"/>
        <v>0</v>
      </c>
      <c r="S151" s="142">
        <v>0</v>
      </c>
      <c r="T151" s="143">
        <f t="shared" si="3"/>
        <v>0</v>
      </c>
      <c r="AR151" s="17" t="s">
        <v>250</v>
      </c>
      <c r="AT151" s="17" t="s">
        <v>246</v>
      </c>
      <c r="AU151" s="17" t="s">
        <v>257</v>
      </c>
      <c r="AY151" s="17" t="s">
        <v>251</v>
      </c>
      <c r="BE151" s="144">
        <f t="shared" si="4"/>
        <v>0</v>
      </c>
      <c r="BF151" s="144">
        <f t="shared" si="5"/>
        <v>0</v>
      </c>
      <c r="BG151" s="144">
        <f t="shared" si="6"/>
        <v>0</v>
      </c>
      <c r="BH151" s="144">
        <f t="shared" si="7"/>
        <v>0</v>
      </c>
      <c r="BI151" s="144">
        <f t="shared" si="8"/>
        <v>0</v>
      </c>
      <c r="BJ151" s="17" t="s">
        <v>81</v>
      </c>
      <c r="BK151" s="144">
        <f t="shared" si="9"/>
        <v>0</v>
      </c>
      <c r="BL151" s="17" t="s">
        <v>252</v>
      </c>
      <c r="BM151" s="17" t="s">
        <v>537</v>
      </c>
    </row>
    <row r="152" spans="2:65" s="1" customFormat="1" ht="16.5" customHeight="1">
      <c r="B152" s="31"/>
      <c r="C152" s="132" t="s">
        <v>538</v>
      </c>
      <c r="D152" s="132" t="s">
        <v>246</v>
      </c>
      <c r="E152" s="133" t="s">
        <v>953</v>
      </c>
      <c r="F152" s="134" t="s">
        <v>954</v>
      </c>
      <c r="G152" s="135" t="s">
        <v>265</v>
      </c>
      <c r="H152" s="136">
        <v>8</v>
      </c>
      <c r="I152" s="137"/>
      <c r="J152" s="138">
        <f t="shared" si="0"/>
        <v>0</v>
      </c>
      <c r="K152" s="134" t="s">
        <v>270</v>
      </c>
      <c r="L152" s="139"/>
      <c r="M152" s="140" t="s">
        <v>19</v>
      </c>
      <c r="N152" s="141" t="s">
        <v>44</v>
      </c>
      <c r="P152" s="142">
        <f t="shared" si="1"/>
        <v>0</v>
      </c>
      <c r="Q152" s="142">
        <v>0</v>
      </c>
      <c r="R152" s="142">
        <f t="shared" si="2"/>
        <v>0</v>
      </c>
      <c r="S152" s="142">
        <v>0</v>
      </c>
      <c r="T152" s="143">
        <f t="shared" si="3"/>
        <v>0</v>
      </c>
      <c r="AR152" s="17" t="s">
        <v>250</v>
      </c>
      <c r="AT152" s="17" t="s">
        <v>246</v>
      </c>
      <c r="AU152" s="17" t="s">
        <v>257</v>
      </c>
      <c r="AY152" s="17" t="s">
        <v>251</v>
      </c>
      <c r="BE152" s="144">
        <f t="shared" si="4"/>
        <v>0</v>
      </c>
      <c r="BF152" s="144">
        <f t="shared" si="5"/>
        <v>0</v>
      </c>
      <c r="BG152" s="144">
        <f t="shared" si="6"/>
        <v>0</v>
      </c>
      <c r="BH152" s="144">
        <f t="shared" si="7"/>
        <v>0</v>
      </c>
      <c r="BI152" s="144">
        <f t="shared" si="8"/>
        <v>0</v>
      </c>
      <c r="BJ152" s="17" t="s">
        <v>81</v>
      </c>
      <c r="BK152" s="144">
        <f t="shared" si="9"/>
        <v>0</v>
      </c>
      <c r="BL152" s="17" t="s">
        <v>252</v>
      </c>
      <c r="BM152" s="17" t="s">
        <v>541</v>
      </c>
    </row>
    <row r="153" spans="2:65" s="1" customFormat="1" ht="16.5" customHeight="1">
      <c r="B153" s="31"/>
      <c r="C153" s="132" t="s">
        <v>485</v>
      </c>
      <c r="D153" s="132" t="s">
        <v>246</v>
      </c>
      <c r="E153" s="133" t="s">
        <v>955</v>
      </c>
      <c r="F153" s="134" t="s">
        <v>956</v>
      </c>
      <c r="G153" s="135" t="s">
        <v>265</v>
      </c>
      <c r="H153" s="136">
        <v>6</v>
      </c>
      <c r="I153" s="137"/>
      <c r="J153" s="138">
        <f t="shared" si="0"/>
        <v>0</v>
      </c>
      <c r="K153" s="134" t="s">
        <v>270</v>
      </c>
      <c r="L153" s="139"/>
      <c r="M153" s="140" t="s">
        <v>19</v>
      </c>
      <c r="N153" s="141" t="s">
        <v>44</v>
      </c>
      <c r="P153" s="142">
        <f t="shared" si="1"/>
        <v>0</v>
      </c>
      <c r="Q153" s="142">
        <v>0</v>
      </c>
      <c r="R153" s="142">
        <f t="shared" si="2"/>
        <v>0</v>
      </c>
      <c r="S153" s="142">
        <v>0</v>
      </c>
      <c r="T153" s="143">
        <f t="shared" si="3"/>
        <v>0</v>
      </c>
      <c r="AR153" s="17" t="s">
        <v>250</v>
      </c>
      <c r="AT153" s="17" t="s">
        <v>246</v>
      </c>
      <c r="AU153" s="17" t="s">
        <v>257</v>
      </c>
      <c r="AY153" s="17" t="s">
        <v>251</v>
      </c>
      <c r="BE153" s="144">
        <f t="shared" si="4"/>
        <v>0</v>
      </c>
      <c r="BF153" s="144">
        <f t="shared" si="5"/>
        <v>0</v>
      </c>
      <c r="BG153" s="144">
        <f t="shared" si="6"/>
        <v>0</v>
      </c>
      <c r="BH153" s="144">
        <f t="shared" si="7"/>
        <v>0</v>
      </c>
      <c r="BI153" s="144">
        <f t="shared" si="8"/>
        <v>0</v>
      </c>
      <c r="BJ153" s="17" t="s">
        <v>81</v>
      </c>
      <c r="BK153" s="144">
        <f t="shared" si="9"/>
        <v>0</v>
      </c>
      <c r="BL153" s="17" t="s">
        <v>252</v>
      </c>
      <c r="BM153" s="17" t="s">
        <v>545</v>
      </c>
    </row>
    <row r="154" spans="2:65" s="1" customFormat="1" ht="16.5" customHeight="1">
      <c r="B154" s="31"/>
      <c r="C154" s="132" t="s">
        <v>546</v>
      </c>
      <c r="D154" s="132" t="s">
        <v>246</v>
      </c>
      <c r="E154" s="133" t="s">
        <v>957</v>
      </c>
      <c r="F154" s="134" t="s">
        <v>958</v>
      </c>
      <c r="G154" s="135" t="s">
        <v>265</v>
      </c>
      <c r="H154" s="136">
        <v>6</v>
      </c>
      <c r="I154" s="137"/>
      <c r="J154" s="138">
        <f t="shared" si="0"/>
        <v>0</v>
      </c>
      <c r="K154" s="134" t="s">
        <v>270</v>
      </c>
      <c r="L154" s="139"/>
      <c r="M154" s="140" t="s">
        <v>19</v>
      </c>
      <c r="N154" s="141" t="s">
        <v>44</v>
      </c>
      <c r="P154" s="142">
        <f t="shared" si="1"/>
        <v>0</v>
      </c>
      <c r="Q154" s="142">
        <v>0</v>
      </c>
      <c r="R154" s="142">
        <f t="shared" si="2"/>
        <v>0</v>
      </c>
      <c r="S154" s="142">
        <v>0</v>
      </c>
      <c r="T154" s="143">
        <f t="shared" si="3"/>
        <v>0</v>
      </c>
      <c r="AR154" s="17" t="s">
        <v>250</v>
      </c>
      <c r="AT154" s="17" t="s">
        <v>246</v>
      </c>
      <c r="AU154" s="17" t="s">
        <v>257</v>
      </c>
      <c r="AY154" s="17" t="s">
        <v>251</v>
      </c>
      <c r="BE154" s="144">
        <f t="shared" si="4"/>
        <v>0</v>
      </c>
      <c r="BF154" s="144">
        <f t="shared" si="5"/>
        <v>0</v>
      </c>
      <c r="BG154" s="144">
        <f t="shared" si="6"/>
        <v>0</v>
      </c>
      <c r="BH154" s="144">
        <f t="shared" si="7"/>
        <v>0</v>
      </c>
      <c r="BI154" s="144">
        <f t="shared" si="8"/>
        <v>0</v>
      </c>
      <c r="BJ154" s="17" t="s">
        <v>81</v>
      </c>
      <c r="BK154" s="144">
        <f t="shared" si="9"/>
        <v>0</v>
      </c>
      <c r="BL154" s="17" t="s">
        <v>252</v>
      </c>
      <c r="BM154" s="17" t="s">
        <v>549</v>
      </c>
    </row>
    <row r="155" spans="2:65" s="1" customFormat="1" ht="16.5" customHeight="1">
      <c r="B155" s="31"/>
      <c r="C155" s="132" t="s">
        <v>488</v>
      </c>
      <c r="D155" s="132" t="s">
        <v>246</v>
      </c>
      <c r="E155" s="133" t="s">
        <v>959</v>
      </c>
      <c r="F155" s="134" t="s">
        <v>960</v>
      </c>
      <c r="G155" s="135" t="s">
        <v>436</v>
      </c>
      <c r="H155" s="136">
        <v>0.27</v>
      </c>
      <c r="I155" s="137"/>
      <c r="J155" s="138">
        <f t="shared" si="0"/>
        <v>0</v>
      </c>
      <c r="K155" s="134" t="s">
        <v>270</v>
      </c>
      <c r="L155" s="139"/>
      <c r="M155" s="140" t="s">
        <v>19</v>
      </c>
      <c r="N155" s="141" t="s">
        <v>44</v>
      </c>
      <c r="P155" s="142">
        <f t="shared" si="1"/>
        <v>0</v>
      </c>
      <c r="Q155" s="142">
        <v>2.4289999999999998</v>
      </c>
      <c r="R155" s="142">
        <f t="shared" si="2"/>
        <v>0.65583000000000002</v>
      </c>
      <c r="S155" s="142">
        <v>0</v>
      </c>
      <c r="T155" s="143">
        <f t="shared" si="3"/>
        <v>0</v>
      </c>
      <c r="AR155" s="17" t="s">
        <v>250</v>
      </c>
      <c r="AT155" s="17" t="s">
        <v>246</v>
      </c>
      <c r="AU155" s="17" t="s">
        <v>257</v>
      </c>
      <c r="AY155" s="17" t="s">
        <v>251</v>
      </c>
      <c r="BE155" s="144">
        <f t="shared" si="4"/>
        <v>0</v>
      </c>
      <c r="BF155" s="144">
        <f t="shared" si="5"/>
        <v>0</v>
      </c>
      <c r="BG155" s="144">
        <f t="shared" si="6"/>
        <v>0</v>
      </c>
      <c r="BH155" s="144">
        <f t="shared" si="7"/>
        <v>0</v>
      </c>
      <c r="BI155" s="144">
        <f t="shared" si="8"/>
        <v>0</v>
      </c>
      <c r="BJ155" s="17" t="s">
        <v>81</v>
      </c>
      <c r="BK155" s="144">
        <f t="shared" si="9"/>
        <v>0</v>
      </c>
      <c r="BL155" s="17" t="s">
        <v>252</v>
      </c>
      <c r="BM155" s="17" t="s">
        <v>554</v>
      </c>
    </row>
    <row r="156" spans="2:65" s="1" customFormat="1" ht="22.5" customHeight="1">
      <c r="B156" s="31"/>
      <c r="C156" s="157" t="s">
        <v>556</v>
      </c>
      <c r="D156" s="157" t="s">
        <v>277</v>
      </c>
      <c r="E156" s="158" t="s">
        <v>751</v>
      </c>
      <c r="F156" s="159" t="s">
        <v>752</v>
      </c>
      <c r="G156" s="160" t="s">
        <v>431</v>
      </c>
      <c r="H156" s="161">
        <v>4.8</v>
      </c>
      <c r="I156" s="162"/>
      <c r="J156" s="163">
        <f t="shared" si="0"/>
        <v>0</v>
      </c>
      <c r="K156" s="159" t="s">
        <v>270</v>
      </c>
      <c r="L156" s="31"/>
      <c r="M156" s="164" t="s">
        <v>19</v>
      </c>
      <c r="N156" s="165" t="s">
        <v>44</v>
      </c>
      <c r="P156" s="142">
        <f t="shared" si="1"/>
        <v>0</v>
      </c>
      <c r="Q156" s="142">
        <v>0</v>
      </c>
      <c r="R156" s="142">
        <f t="shared" si="2"/>
        <v>0</v>
      </c>
      <c r="S156" s="142">
        <v>0</v>
      </c>
      <c r="T156" s="143">
        <f t="shared" si="3"/>
        <v>0</v>
      </c>
      <c r="AR156" s="17" t="s">
        <v>252</v>
      </c>
      <c r="AT156" s="17" t="s">
        <v>277</v>
      </c>
      <c r="AU156" s="17" t="s">
        <v>257</v>
      </c>
      <c r="AY156" s="17" t="s">
        <v>251</v>
      </c>
      <c r="BE156" s="144">
        <f t="shared" si="4"/>
        <v>0</v>
      </c>
      <c r="BF156" s="144">
        <f t="shared" si="5"/>
        <v>0</v>
      </c>
      <c r="BG156" s="144">
        <f t="shared" si="6"/>
        <v>0</v>
      </c>
      <c r="BH156" s="144">
        <f t="shared" si="7"/>
        <v>0</v>
      </c>
      <c r="BI156" s="144">
        <f t="shared" si="8"/>
        <v>0</v>
      </c>
      <c r="BJ156" s="17" t="s">
        <v>81</v>
      </c>
      <c r="BK156" s="144">
        <f t="shared" si="9"/>
        <v>0</v>
      </c>
      <c r="BL156" s="17" t="s">
        <v>252</v>
      </c>
      <c r="BM156" s="17" t="s">
        <v>559</v>
      </c>
    </row>
    <row r="157" spans="2:65" s="1" customFormat="1" ht="29.25">
      <c r="B157" s="31"/>
      <c r="D157" s="171" t="s">
        <v>432</v>
      </c>
      <c r="F157" s="172" t="s">
        <v>753</v>
      </c>
      <c r="I157" s="90"/>
      <c r="L157" s="31"/>
      <c r="M157" s="173"/>
      <c r="T157" s="49"/>
      <c r="AT157" s="17" t="s">
        <v>432</v>
      </c>
      <c r="AU157" s="17" t="s">
        <v>257</v>
      </c>
    </row>
    <row r="158" spans="2:65" s="1" customFormat="1" ht="16.5" customHeight="1">
      <c r="B158" s="31"/>
      <c r="C158" s="132" t="s">
        <v>491</v>
      </c>
      <c r="D158" s="132" t="s">
        <v>246</v>
      </c>
      <c r="E158" s="133" t="s">
        <v>1005</v>
      </c>
      <c r="F158" s="134" t="s">
        <v>1006</v>
      </c>
      <c r="G158" s="135" t="s">
        <v>450</v>
      </c>
      <c r="H158" s="136">
        <v>0.45600000000000002</v>
      </c>
      <c r="I158" s="137"/>
      <c r="J158" s="138">
        <f>ROUND(I158*H158,2)</f>
        <v>0</v>
      </c>
      <c r="K158" s="134" t="s">
        <v>270</v>
      </c>
      <c r="L158" s="139"/>
      <c r="M158" s="140" t="s">
        <v>19</v>
      </c>
      <c r="N158" s="141" t="s">
        <v>44</v>
      </c>
      <c r="P158" s="142">
        <f>O158*H158</f>
        <v>0</v>
      </c>
      <c r="Q158" s="142">
        <v>1</v>
      </c>
      <c r="R158" s="142">
        <f>Q158*H158</f>
        <v>0.45600000000000002</v>
      </c>
      <c r="S158" s="142">
        <v>0</v>
      </c>
      <c r="T158" s="143">
        <f>S158*H158</f>
        <v>0</v>
      </c>
      <c r="AR158" s="17" t="s">
        <v>250</v>
      </c>
      <c r="AT158" s="17" t="s">
        <v>246</v>
      </c>
      <c r="AU158" s="17" t="s">
        <v>257</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563</v>
      </c>
    </row>
    <row r="159" spans="2:65" s="1" customFormat="1" ht="33.75" customHeight="1">
      <c r="B159" s="31"/>
      <c r="C159" s="157" t="s">
        <v>565</v>
      </c>
      <c r="D159" s="157" t="s">
        <v>277</v>
      </c>
      <c r="E159" s="158" t="s">
        <v>1007</v>
      </c>
      <c r="F159" s="159" t="s">
        <v>1008</v>
      </c>
      <c r="G159" s="160" t="s">
        <v>450</v>
      </c>
      <c r="H159" s="161">
        <v>20.093</v>
      </c>
      <c r="I159" s="162"/>
      <c r="J159" s="163">
        <f>ROUND(I159*H159,2)</f>
        <v>0</v>
      </c>
      <c r="K159" s="159" t="s">
        <v>270</v>
      </c>
      <c r="L159" s="31"/>
      <c r="M159" s="164" t="s">
        <v>19</v>
      </c>
      <c r="N159" s="165" t="s">
        <v>44</v>
      </c>
      <c r="P159" s="142">
        <f>O159*H159</f>
        <v>0</v>
      </c>
      <c r="Q159" s="142">
        <v>0</v>
      </c>
      <c r="R159" s="142">
        <f>Q159*H159</f>
        <v>0</v>
      </c>
      <c r="S159" s="142">
        <v>0</v>
      </c>
      <c r="T159" s="143">
        <f>S159*H159</f>
        <v>0</v>
      </c>
      <c r="AR159" s="17" t="s">
        <v>252</v>
      </c>
      <c r="AT159" s="17" t="s">
        <v>277</v>
      </c>
      <c r="AU159" s="17" t="s">
        <v>257</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568</v>
      </c>
    </row>
    <row r="160" spans="2:65" s="1" customFormat="1" ht="29.25">
      <c r="B160" s="31"/>
      <c r="D160" s="171" t="s">
        <v>432</v>
      </c>
      <c r="F160" s="172" t="s">
        <v>610</v>
      </c>
      <c r="I160" s="90"/>
      <c r="L160" s="31"/>
      <c r="M160" s="173"/>
      <c r="T160" s="49"/>
      <c r="AT160" s="17" t="s">
        <v>432</v>
      </c>
      <c r="AU160" s="17" t="s">
        <v>257</v>
      </c>
    </row>
    <row r="161" spans="2:65" s="1" customFormat="1" ht="33.75" customHeight="1">
      <c r="B161" s="31"/>
      <c r="C161" s="157" t="s">
        <v>495</v>
      </c>
      <c r="D161" s="157" t="s">
        <v>277</v>
      </c>
      <c r="E161" s="158" t="s">
        <v>1009</v>
      </c>
      <c r="F161" s="159" t="s">
        <v>1010</v>
      </c>
      <c r="G161" s="160" t="s">
        <v>431</v>
      </c>
      <c r="H161" s="161">
        <v>216</v>
      </c>
      <c r="I161" s="162"/>
      <c r="J161" s="163">
        <f>ROUND(I161*H161,2)</f>
        <v>0</v>
      </c>
      <c r="K161" s="159" t="s">
        <v>270</v>
      </c>
      <c r="L161" s="31"/>
      <c r="M161" s="164" t="s">
        <v>19</v>
      </c>
      <c r="N161" s="165" t="s">
        <v>44</v>
      </c>
      <c r="P161" s="142">
        <f>O161*H161</f>
        <v>0</v>
      </c>
      <c r="Q161" s="142">
        <v>0</v>
      </c>
      <c r="R161" s="142">
        <f>Q161*H161</f>
        <v>0</v>
      </c>
      <c r="S161" s="142">
        <v>0</v>
      </c>
      <c r="T161" s="143">
        <f>S161*H161</f>
        <v>0</v>
      </c>
      <c r="AR161" s="17" t="s">
        <v>252</v>
      </c>
      <c r="AT161" s="17" t="s">
        <v>277</v>
      </c>
      <c r="AU161" s="17" t="s">
        <v>257</v>
      </c>
      <c r="AY161" s="17" t="s">
        <v>251</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252</v>
      </c>
      <c r="BM161" s="17" t="s">
        <v>571</v>
      </c>
    </row>
    <row r="162" spans="2:65" s="1" customFormat="1" ht="39">
      <c r="B162" s="31"/>
      <c r="D162" s="171" t="s">
        <v>432</v>
      </c>
      <c r="F162" s="172" t="s">
        <v>1011</v>
      </c>
      <c r="I162" s="90"/>
      <c r="L162" s="31"/>
      <c r="M162" s="173"/>
      <c r="T162" s="49"/>
      <c r="AT162" s="17" t="s">
        <v>432</v>
      </c>
      <c r="AU162" s="17" t="s">
        <v>257</v>
      </c>
    </row>
    <row r="163" spans="2:65" s="1" customFormat="1" ht="16.5" customHeight="1">
      <c r="B163" s="31"/>
      <c r="C163" s="132" t="s">
        <v>573</v>
      </c>
      <c r="D163" s="132" t="s">
        <v>246</v>
      </c>
      <c r="E163" s="133" t="s">
        <v>1012</v>
      </c>
      <c r="F163" s="134" t="s">
        <v>1013</v>
      </c>
      <c r="G163" s="135" t="s">
        <v>450</v>
      </c>
      <c r="H163" s="136">
        <v>21.6</v>
      </c>
      <c r="I163" s="137"/>
      <c r="J163" s="138">
        <f>ROUND(I163*H163,2)</f>
        <v>0</v>
      </c>
      <c r="K163" s="134" t="s">
        <v>270</v>
      </c>
      <c r="L163" s="139"/>
      <c r="M163" s="140" t="s">
        <v>19</v>
      </c>
      <c r="N163" s="141" t="s">
        <v>44</v>
      </c>
      <c r="P163" s="142">
        <f>O163*H163</f>
        <v>0</v>
      </c>
      <c r="Q163" s="142">
        <v>1</v>
      </c>
      <c r="R163" s="142">
        <f>Q163*H163</f>
        <v>21.6</v>
      </c>
      <c r="S163" s="142">
        <v>0</v>
      </c>
      <c r="T163" s="143">
        <f>S163*H163</f>
        <v>0</v>
      </c>
      <c r="AR163" s="17" t="s">
        <v>250</v>
      </c>
      <c r="AT163" s="17" t="s">
        <v>246</v>
      </c>
      <c r="AU163" s="17" t="s">
        <v>257</v>
      </c>
      <c r="AY163" s="17" t="s">
        <v>251</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252</v>
      </c>
      <c r="BM163" s="17" t="s">
        <v>576</v>
      </c>
    </row>
    <row r="164" spans="2:65" s="1" customFormat="1" ht="16.5" customHeight="1">
      <c r="B164" s="31"/>
      <c r="C164" s="132" t="s">
        <v>499</v>
      </c>
      <c r="D164" s="132" t="s">
        <v>246</v>
      </c>
      <c r="E164" s="133" t="s">
        <v>1014</v>
      </c>
      <c r="F164" s="134" t="s">
        <v>1015</v>
      </c>
      <c r="G164" s="135" t="s">
        <v>450</v>
      </c>
      <c r="H164" s="136">
        <v>32.4</v>
      </c>
      <c r="I164" s="137"/>
      <c r="J164" s="138">
        <f>ROUND(I164*H164,2)</f>
        <v>0</v>
      </c>
      <c r="K164" s="134" t="s">
        <v>270</v>
      </c>
      <c r="L164" s="139"/>
      <c r="M164" s="140" t="s">
        <v>19</v>
      </c>
      <c r="N164" s="141" t="s">
        <v>44</v>
      </c>
      <c r="P164" s="142">
        <f>O164*H164</f>
        <v>0</v>
      </c>
      <c r="Q164" s="142">
        <v>1</v>
      </c>
      <c r="R164" s="142">
        <f>Q164*H164</f>
        <v>32.4</v>
      </c>
      <c r="S164" s="142">
        <v>0</v>
      </c>
      <c r="T164" s="143">
        <f>S164*H164</f>
        <v>0</v>
      </c>
      <c r="AR164" s="17" t="s">
        <v>250</v>
      </c>
      <c r="AT164" s="17" t="s">
        <v>246</v>
      </c>
      <c r="AU164" s="17" t="s">
        <v>257</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579</v>
      </c>
    </row>
    <row r="165" spans="2:65" s="1" customFormat="1" ht="16.5" customHeight="1">
      <c r="B165" s="31"/>
      <c r="C165" s="132" t="s">
        <v>582</v>
      </c>
      <c r="D165" s="132" t="s">
        <v>246</v>
      </c>
      <c r="E165" s="133" t="s">
        <v>1016</v>
      </c>
      <c r="F165" s="134" t="s">
        <v>1017</v>
      </c>
      <c r="G165" s="135" t="s">
        <v>450</v>
      </c>
      <c r="H165" s="136">
        <v>27</v>
      </c>
      <c r="I165" s="137"/>
      <c r="J165" s="138">
        <f>ROUND(I165*H165,2)</f>
        <v>0</v>
      </c>
      <c r="K165" s="134" t="s">
        <v>270</v>
      </c>
      <c r="L165" s="139"/>
      <c r="M165" s="140" t="s">
        <v>19</v>
      </c>
      <c r="N165" s="141" t="s">
        <v>44</v>
      </c>
      <c r="P165" s="142">
        <f>O165*H165</f>
        <v>0</v>
      </c>
      <c r="Q165" s="142">
        <v>1</v>
      </c>
      <c r="R165" s="142">
        <f>Q165*H165</f>
        <v>27</v>
      </c>
      <c r="S165" s="142">
        <v>0</v>
      </c>
      <c r="T165" s="143">
        <f>S165*H165</f>
        <v>0</v>
      </c>
      <c r="AR165" s="17" t="s">
        <v>250</v>
      </c>
      <c r="AT165" s="17" t="s">
        <v>246</v>
      </c>
      <c r="AU165" s="17" t="s">
        <v>257</v>
      </c>
      <c r="AY165" s="17" t="s">
        <v>251</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252</v>
      </c>
      <c r="BM165" s="17" t="s">
        <v>585</v>
      </c>
    </row>
    <row r="166" spans="2:65" s="1" customFormat="1" ht="33.75" customHeight="1">
      <c r="B166" s="31"/>
      <c r="C166" s="157" t="s">
        <v>502</v>
      </c>
      <c r="D166" s="157" t="s">
        <v>277</v>
      </c>
      <c r="E166" s="158" t="s">
        <v>1018</v>
      </c>
      <c r="F166" s="159" t="s">
        <v>1019</v>
      </c>
      <c r="G166" s="160" t="s">
        <v>249</v>
      </c>
      <c r="H166" s="161">
        <v>13</v>
      </c>
      <c r="I166" s="162"/>
      <c r="J166" s="163">
        <f>ROUND(I166*H166,2)</f>
        <v>0</v>
      </c>
      <c r="K166" s="159" t="s">
        <v>270</v>
      </c>
      <c r="L166" s="31"/>
      <c r="M166" s="164" t="s">
        <v>19</v>
      </c>
      <c r="N166" s="165" t="s">
        <v>44</v>
      </c>
      <c r="P166" s="142">
        <f>O166*H166</f>
        <v>0</v>
      </c>
      <c r="Q166" s="142">
        <v>0</v>
      </c>
      <c r="R166" s="142">
        <f>Q166*H166</f>
        <v>0</v>
      </c>
      <c r="S166" s="142">
        <v>0</v>
      </c>
      <c r="T166" s="143">
        <f>S166*H166</f>
        <v>0</v>
      </c>
      <c r="AR166" s="17" t="s">
        <v>252</v>
      </c>
      <c r="AT166" s="17" t="s">
        <v>277</v>
      </c>
      <c r="AU166" s="17" t="s">
        <v>257</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588</v>
      </c>
    </row>
    <row r="167" spans="2:65" s="1" customFormat="1" ht="39">
      <c r="B167" s="31"/>
      <c r="D167" s="171" t="s">
        <v>432</v>
      </c>
      <c r="F167" s="172" t="s">
        <v>804</v>
      </c>
      <c r="I167" s="90"/>
      <c r="L167" s="31"/>
      <c r="M167" s="173"/>
      <c r="T167" s="49"/>
      <c r="AT167" s="17" t="s">
        <v>432</v>
      </c>
      <c r="AU167" s="17" t="s">
        <v>257</v>
      </c>
    </row>
    <row r="168" spans="2:65" s="1" customFormat="1" ht="16.5" customHeight="1">
      <c r="B168" s="31"/>
      <c r="C168" s="132" t="s">
        <v>589</v>
      </c>
      <c r="D168" s="132" t="s">
        <v>246</v>
      </c>
      <c r="E168" s="133" t="s">
        <v>1020</v>
      </c>
      <c r="F168" s="134" t="s">
        <v>1021</v>
      </c>
      <c r="G168" s="135" t="s">
        <v>265</v>
      </c>
      <c r="H168" s="136">
        <v>1</v>
      </c>
      <c r="I168" s="137"/>
      <c r="J168" s="138">
        <f>ROUND(I168*H168,2)</f>
        <v>0</v>
      </c>
      <c r="K168" s="134" t="s">
        <v>270</v>
      </c>
      <c r="L168" s="139"/>
      <c r="M168" s="140" t="s">
        <v>19</v>
      </c>
      <c r="N168" s="141" t="s">
        <v>44</v>
      </c>
      <c r="P168" s="142">
        <f>O168*H168</f>
        <v>0</v>
      </c>
      <c r="Q168" s="142">
        <v>0</v>
      </c>
      <c r="R168" s="142">
        <f>Q168*H168</f>
        <v>0</v>
      </c>
      <c r="S168" s="142">
        <v>0</v>
      </c>
      <c r="T168" s="143">
        <f>S168*H168</f>
        <v>0</v>
      </c>
      <c r="AR168" s="17" t="s">
        <v>250</v>
      </c>
      <c r="AT168" s="17" t="s">
        <v>246</v>
      </c>
      <c r="AU168" s="17" t="s">
        <v>257</v>
      </c>
      <c r="AY168" s="17" t="s">
        <v>251</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252</v>
      </c>
      <c r="BM168" s="17" t="s">
        <v>592</v>
      </c>
    </row>
    <row r="169" spans="2:65" s="1" customFormat="1" ht="16.5" customHeight="1">
      <c r="B169" s="31"/>
      <c r="C169" s="132" t="s">
        <v>505</v>
      </c>
      <c r="D169" s="132" t="s">
        <v>246</v>
      </c>
      <c r="E169" s="133" t="s">
        <v>1022</v>
      </c>
      <c r="F169" s="134" t="s">
        <v>1023</v>
      </c>
      <c r="G169" s="135" t="s">
        <v>436</v>
      </c>
      <c r="H169" s="136">
        <v>0.78</v>
      </c>
      <c r="I169" s="137"/>
      <c r="J169" s="138">
        <f>ROUND(I169*H169,2)</f>
        <v>0</v>
      </c>
      <c r="K169" s="134" t="s">
        <v>270</v>
      </c>
      <c r="L169" s="139"/>
      <c r="M169" s="140" t="s">
        <v>19</v>
      </c>
      <c r="N169" s="141" t="s">
        <v>44</v>
      </c>
      <c r="P169" s="142">
        <f>O169*H169</f>
        <v>0</v>
      </c>
      <c r="Q169" s="142">
        <v>2.4289999999999998</v>
      </c>
      <c r="R169" s="142">
        <f>Q169*H169</f>
        <v>1.89462</v>
      </c>
      <c r="S169" s="142">
        <v>0</v>
      </c>
      <c r="T169" s="143">
        <f>S169*H169</f>
        <v>0</v>
      </c>
      <c r="AR169" s="17" t="s">
        <v>250</v>
      </c>
      <c r="AT169" s="17" t="s">
        <v>246</v>
      </c>
      <c r="AU169" s="17" t="s">
        <v>257</v>
      </c>
      <c r="AY169" s="17" t="s">
        <v>251</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252</v>
      </c>
      <c r="BM169" s="17" t="s">
        <v>604</v>
      </c>
    </row>
    <row r="170" spans="2:65" s="1" customFormat="1" ht="33.75" customHeight="1">
      <c r="B170" s="31"/>
      <c r="C170" s="157" t="s">
        <v>598</v>
      </c>
      <c r="D170" s="157" t="s">
        <v>277</v>
      </c>
      <c r="E170" s="158" t="s">
        <v>961</v>
      </c>
      <c r="F170" s="159" t="s">
        <v>962</v>
      </c>
      <c r="G170" s="160" t="s">
        <v>249</v>
      </c>
      <c r="H170" s="161">
        <v>62</v>
      </c>
      <c r="I170" s="162"/>
      <c r="J170" s="163">
        <f>ROUND(I170*H170,2)</f>
        <v>0</v>
      </c>
      <c r="K170" s="159" t="s">
        <v>270</v>
      </c>
      <c r="L170" s="31"/>
      <c r="M170" s="164" t="s">
        <v>19</v>
      </c>
      <c r="N170" s="165" t="s">
        <v>44</v>
      </c>
      <c r="P170" s="142">
        <f>O170*H170</f>
        <v>0</v>
      </c>
      <c r="Q170" s="142">
        <v>0</v>
      </c>
      <c r="R170" s="142">
        <f>Q170*H170</f>
        <v>0</v>
      </c>
      <c r="S170" s="142">
        <v>0</v>
      </c>
      <c r="T170" s="143">
        <f>S170*H170</f>
        <v>0</v>
      </c>
      <c r="AR170" s="17" t="s">
        <v>252</v>
      </c>
      <c r="AT170" s="17" t="s">
        <v>277</v>
      </c>
      <c r="AU170" s="17" t="s">
        <v>257</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252</v>
      </c>
      <c r="BM170" s="17" t="s">
        <v>609</v>
      </c>
    </row>
    <row r="171" spans="2:65" s="1" customFormat="1" ht="39">
      <c r="B171" s="31"/>
      <c r="D171" s="171" t="s">
        <v>432</v>
      </c>
      <c r="F171" s="172" t="s">
        <v>963</v>
      </c>
      <c r="I171" s="90"/>
      <c r="L171" s="31"/>
      <c r="M171" s="173"/>
      <c r="T171" s="49"/>
      <c r="AT171" s="17" t="s">
        <v>432</v>
      </c>
      <c r="AU171" s="17" t="s">
        <v>257</v>
      </c>
    </row>
    <row r="172" spans="2:65" s="11" customFormat="1" ht="20.85" customHeight="1">
      <c r="B172" s="145"/>
      <c r="D172" s="146" t="s">
        <v>72</v>
      </c>
      <c r="E172" s="155" t="s">
        <v>291</v>
      </c>
      <c r="F172" s="155" t="s">
        <v>287</v>
      </c>
      <c r="I172" s="148"/>
      <c r="J172" s="156">
        <f>BK172</f>
        <v>0</v>
      </c>
      <c r="L172" s="145"/>
      <c r="M172" s="150"/>
      <c r="P172" s="151">
        <f>SUM(P173:P201)</f>
        <v>0</v>
      </c>
      <c r="R172" s="151">
        <f>SUM(R173:R201)</f>
        <v>0</v>
      </c>
      <c r="T172" s="152">
        <f>SUM(T173:T201)</f>
        <v>0</v>
      </c>
      <c r="AR172" s="146" t="s">
        <v>81</v>
      </c>
      <c r="AT172" s="153" t="s">
        <v>72</v>
      </c>
      <c r="AU172" s="153" t="s">
        <v>83</v>
      </c>
      <c r="AY172" s="146" t="s">
        <v>251</v>
      </c>
      <c r="BK172" s="154">
        <f>SUM(BK173:BK201)</f>
        <v>0</v>
      </c>
    </row>
    <row r="173" spans="2:65" s="1" customFormat="1" ht="78.75" customHeight="1">
      <c r="B173" s="31"/>
      <c r="C173" s="157" t="s">
        <v>508</v>
      </c>
      <c r="D173" s="157" t="s">
        <v>277</v>
      </c>
      <c r="E173" s="158" t="s">
        <v>647</v>
      </c>
      <c r="F173" s="159" t="s">
        <v>648</v>
      </c>
      <c r="G173" s="160" t="s">
        <v>450</v>
      </c>
      <c r="H173" s="161">
        <v>741.70100000000002</v>
      </c>
      <c r="I173" s="162"/>
      <c r="J173" s="163">
        <f>ROUND(I173*H173,2)</f>
        <v>0</v>
      </c>
      <c r="K173" s="159" t="s">
        <v>270</v>
      </c>
      <c r="L173" s="31"/>
      <c r="M173" s="164" t="s">
        <v>19</v>
      </c>
      <c r="N173" s="165" t="s">
        <v>44</v>
      </c>
      <c r="P173" s="142">
        <f>O173*H173</f>
        <v>0</v>
      </c>
      <c r="Q173" s="142">
        <v>0</v>
      </c>
      <c r="R173" s="142">
        <f>Q173*H173</f>
        <v>0</v>
      </c>
      <c r="S173" s="142">
        <v>0</v>
      </c>
      <c r="T173" s="143">
        <f>S173*H173</f>
        <v>0</v>
      </c>
      <c r="AR173" s="17" t="s">
        <v>252</v>
      </c>
      <c r="AT173" s="17" t="s">
        <v>277</v>
      </c>
      <c r="AU173" s="17" t="s">
        <v>257</v>
      </c>
      <c r="AY173" s="17" t="s">
        <v>251</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252</v>
      </c>
      <c r="BM173" s="17" t="s">
        <v>613</v>
      </c>
    </row>
    <row r="174" spans="2:65" s="1" customFormat="1" ht="58.5">
      <c r="B174" s="31"/>
      <c r="D174" s="171" t="s">
        <v>432</v>
      </c>
      <c r="F174" s="172" t="s">
        <v>638</v>
      </c>
      <c r="I174" s="90"/>
      <c r="L174" s="31"/>
      <c r="M174" s="173"/>
      <c r="T174" s="49"/>
      <c r="AT174" s="17" t="s">
        <v>432</v>
      </c>
      <c r="AU174" s="17" t="s">
        <v>257</v>
      </c>
    </row>
    <row r="175" spans="2:65" s="1" customFormat="1" ht="19.5">
      <c r="B175" s="31"/>
      <c r="D175" s="171" t="s">
        <v>454</v>
      </c>
      <c r="F175" s="172" t="s">
        <v>645</v>
      </c>
      <c r="I175" s="90"/>
      <c r="L175" s="31"/>
      <c r="M175" s="173"/>
      <c r="T175" s="49"/>
      <c r="AT175" s="17" t="s">
        <v>454</v>
      </c>
      <c r="AU175" s="17" t="s">
        <v>257</v>
      </c>
    </row>
    <row r="176" spans="2:65" s="1" customFormat="1" ht="78.75" customHeight="1">
      <c r="B176" s="31"/>
      <c r="C176" s="157" t="s">
        <v>606</v>
      </c>
      <c r="D176" s="157" t="s">
        <v>277</v>
      </c>
      <c r="E176" s="158" t="s">
        <v>964</v>
      </c>
      <c r="F176" s="159" t="s">
        <v>965</v>
      </c>
      <c r="G176" s="160" t="s">
        <v>450</v>
      </c>
      <c r="H176" s="161">
        <v>22.565000000000001</v>
      </c>
      <c r="I176" s="162"/>
      <c r="J176" s="163">
        <f>ROUND(I176*H176,2)</f>
        <v>0</v>
      </c>
      <c r="K176" s="159" t="s">
        <v>270</v>
      </c>
      <c r="L176" s="31"/>
      <c r="M176" s="164" t="s">
        <v>19</v>
      </c>
      <c r="N176" s="165" t="s">
        <v>44</v>
      </c>
      <c r="P176" s="142">
        <f>O176*H176</f>
        <v>0</v>
      </c>
      <c r="Q176" s="142">
        <v>0</v>
      </c>
      <c r="R176" s="142">
        <f>Q176*H176</f>
        <v>0</v>
      </c>
      <c r="S176" s="142">
        <v>0</v>
      </c>
      <c r="T176" s="143">
        <f>S176*H176</f>
        <v>0</v>
      </c>
      <c r="AR176" s="17" t="s">
        <v>252</v>
      </c>
      <c r="AT176" s="17" t="s">
        <v>277</v>
      </c>
      <c r="AU176" s="17" t="s">
        <v>257</v>
      </c>
      <c r="AY176" s="17" t="s">
        <v>251</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252</v>
      </c>
      <c r="BM176" s="17" t="s">
        <v>618</v>
      </c>
    </row>
    <row r="177" spans="2:65" s="1" customFormat="1" ht="58.5">
      <c r="B177" s="31"/>
      <c r="D177" s="171" t="s">
        <v>432</v>
      </c>
      <c r="F177" s="172" t="s">
        <v>638</v>
      </c>
      <c r="I177" s="90"/>
      <c r="L177" s="31"/>
      <c r="M177" s="173"/>
      <c r="T177" s="49"/>
      <c r="AT177" s="17" t="s">
        <v>432</v>
      </c>
      <c r="AU177" s="17" t="s">
        <v>257</v>
      </c>
    </row>
    <row r="178" spans="2:65" s="1" customFormat="1" ht="19.5">
      <c r="B178" s="31"/>
      <c r="D178" s="171" t="s">
        <v>454</v>
      </c>
      <c r="F178" s="172" t="s">
        <v>645</v>
      </c>
      <c r="I178" s="90"/>
      <c r="L178" s="31"/>
      <c r="M178" s="173"/>
      <c r="T178" s="49"/>
      <c r="AT178" s="17" t="s">
        <v>454</v>
      </c>
      <c r="AU178" s="17" t="s">
        <v>257</v>
      </c>
    </row>
    <row r="179" spans="2:65" s="1" customFormat="1" ht="78.75" customHeight="1">
      <c r="B179" s="31"/>
      <c r="C179" s="157" t="s">
        <v>509</v>
      </c>
      <c r="D179" s="157" t="s">
        <v>277</v>
      </c>
      <c r="E179" s="158" t="s">
        <v>654</v>
      </c>
      <c r="F179" s="159" t="s">
        <v>655</v>
      </c>
      <c r="G179" s="160" t="s">
        <v>450</v>
      </c>
      <c r="H179" s="161">
        <v>40.186</v>
      </c>
      <c r="I179" s="162"/>
      <c r="J179" s="163">
        <f>ROUND(I179*H179,2)</f>
        <v>0</v>
      </c>
      <c r="K179" s="159" t="s">
        <v>270</v>
      </c>
      <c r="L179" s="31"/>
      <c r="M179" s="164" t="s">
        <v>19</v>
      </c>
      <c r="N179" s="165" t="s">
        <v>44</v>
      </c>
      <c r="P179" s="142">
        <f>O179*H179</f>
        <v>0</v>
      </c>
      <c r="Q179" s="142">
        <v>0</v>
      </c>
      <c r="R179" s="142">
        <f>Q179*H179</f>
        <v>0</v>
      </c>
      <c r="S179" s="142">
        <v>0</v>
      </c>
      <c r="T179" s="143">
        <f>S179*H179</f>
        <v>0</v>
      </c>
      <c r="AR179" s="17" t="s">
        <v>252</v>
      </c>
      <c r="AT179" s="17" t="s">
        <v>277</v>
      </c>
      <c r="AU179" s="17" t="s">
        <v>257</v>
      </c>
      <c r="AY179" s="17" t="s">
        <v>251</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252</v>
      </c>
      <c r="BM179" s="17" t="s">
        <v>623</v>
      </c>
    </row>
    <row r="180" spans="2:65" s="1" customFormat="1" ht="58.5">
      <c r="B180" s="31"/>
      <c r="D180" s="171" t="s">
        <v>432</v>
      </c>
      <c r="F180" s="172" t="s">
        <v>638</v>
      </c>
      <c r="I180" s="90"/>
      <c r="L180" s="31"/>
      <c r="M180" s="173"/>
      <c r="T180" s="49"/>
      <c r="AT180" s="17" t="s">
        <v>432</v>
      </c>
      <c r="AU180" s="17" t="s">
        <v>257</v>
      </c>
    </row>
    <row r="181" spans="2:65" s="1" customFormat="1" ht="19.5">
      <c r="B181" s="31"/>
      <c r="D181" s="171" t="s">
        <v>454</v>
      </c>
      <c r="F181" s="172" t="s">
        <v>645</v>
      </c>
      <c r="I181" s="90"/>
      <c r="L181" s="31"/>
      <c r="M181" s="173"/>
      <c r="T181" s="49"/>
      <c r="AT181" s="17" t="s">
        <v>454</v>
      </c>
      <c r="AU181" s="17" t="s">
        <v>257</v>
      </c>
    </row>
    <row r="182" spans="2:65" s="1" customFormat="1" ht="33.75" customHeight="1">
      <c r="B182" s="31"/>
      <c r="C182" s="157" t="s">
        <v>615</v>
      </c>
      <c r="D182" s="157" t="s">
        <v>277</v>
      </c>
      <c r="E182" s="158" t="s">
        <v>734</v>
      </c>
      <c r="F182" s="159" t="s">
        <v>735</v>
      </c>
      <c r="G182" s="160" t="s">
        <v>450</v>
      </c>
      <c r="H182" s="161">
        <v>20.093</v>
      </c>
      <c r="I182" s="162"/>
      <c r="J182" s="163">
        <f>ROUND(I182*H182,2)</f>
        <v>0</v>
      </c>
      <c r="K182" s="159" t="s">
        <v>270</v>
      </c>
      <c r="L182" s="31"/>
      <c r="M182" s="164" t="s">
        <v>19</v>
      </c>
      <c r="N182" s="165" t="s">
        <v>44</v>
      </c>
      <c r="P182" s="142">
        <f>O182*H182</f>
        <v>0</v>
      </c>
      <c r="Q182" s="142">
        <v>0</v>
      </c>
      <c r="R182" s="142">
        <f>Q182*H182</f>
        <v>0</v>
      </c>
      <c r="S182" s="142">
        <v>0</v>
      </c>
      <c r="T182" s="143">
        <f>S182*H182</f>
        <v>0</v>
      </c>
      <c r="AR182" s="17" t="s">
        <v>252</v>
      </c>
      <c r="AT182" s="17" t="s">
        <v>277</v>
      </c>
      <c r="AU182" s="17" t="s">
        <v>257</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628</v>
      </c>
    </row>
    <row r="183" spans="2:65" s="1" customFormat="1" ht="29.25">
      <c r="B183" s="31"/>
      <c r="D183" s="171" t="s">
        <v>432</v>
      </c>
      <c r="F183" s="172" t="s">
        <v>667</v>
      </c>
      <c r="I183" s="90"/>
      <c r="L183" s="31"/>
      <c r="M183" s="173"/>
      <c r="T183" s="49"/>
      <c r="AT183" s="17" t="s">
        <v>432</v>
      </c>
      <c r="AU183" s="17" t="s">
        <v>257</v>
      </c>
    </row>
    <row r="184" spans="2:65" s="1" customFormat="1" ht="78.75" customHeight="1">
      <c r="B184" s="31"/>
      <c r="C184" s="157" t="s">
        <v>512</v>
      </c>
      <c r="D184" s="157" t="s">
        <v>277</v>
      </c>
      <c r="E184" s="158" t="s">
        <v>647</v>
      </c>
      <c r="F184" s="159" t="s">
        <v>648</v>
      </c>
      <c r="G184" s="160" t="s">
        <v>450</v>
      </c>
      <c r="H184" s="161">
        <v>538.07600000000002</v>
      </c>
      <c r="I184" s="162"/>
      <c r="J184" s="163">
        <f>ROUND(I184*H184,2)</f>
        <v>0</v>
      </c>
      <c r="K184" s="159" t="s">
        <v>270</v>
      </c>
      <c r="L184" s="31"/>
      <c r="M184" s="164" t="s">
        <v>19</v>
      </c>
      <c r="N184" s="165" t="s">
        <v>44</v>
      </c>
      <c r="P184" s="142">
        <f>O184*H184</f>
        <v>0</v>
      </c>
      <c r="Q184" s="142">
        <v>0</v>
      </c>
      <c r="R184" s="142">
        <f>Q184*H184</f>
        <v>0</v>
      </c>
      <c r="S184" s="142">
        <v>0</v>
      </c>
      <c r="T184" s="143">
        <f>S184*H184</f>
        <v>0</v>
      </c>
      <c r="AR184" s="17" t="s">
        <v>252</v>
      </c>
      <c r="AT184" s="17" t="s">
        <v>277</v>
      </c>
      <c r="AU184" s="17" t="s">
        <v>257</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644</v>
      </c>
    </row>
    <row r="185" spans="2:65" s="1" customFormat="1" ht="58.5">
      <c r="B185" s="31"/>
      <c r="D185" s="171" t="s">
        <v>432</v>
      </c>
      <c r="F185" s="172" t="s">
        <v>638</v>
      </c>
      <c r="I185" s="90"/>
      <c r="L185" s="31"/>
      <c r="M185" s="173"/>
      <c r="T185" s="49"/>
      <c r="AT185" s="17" t="s">
        <v>432</v>
      </c>
      <c r="AU185" s="17" t="s">
        <v>257</v>
      </c>
    </row>
    <row r="186" spans="2:65" s="1" customFormat="1" ht="19.5">
      <c r="B186" s="31"/>
      <c r="D186" s="171" t="s">
        <v>454</v>
      </c>
      <c r="F186" s="172" t="s">
        <v>645</v>
      </c>
      <c r="I186" s="90"/>
      <c r="L186" s="31"/>
      <c r="M186" s="173"/>
      <c r="T186" s="49"/>
      <c r="AT186" s="17" t="s">
        <v>454</v>
      </c>
      <c r="AU186" s="17" t="s">
        <v>257</v>
      </c>
    </row>
    <row r="187" spans="2:65" s="1" customFormat="1" ht="78.75" customHeight="1">
      <c r="B187" s="31"/>
      <c r="C187" s="157" t="s">
        <v>625</v>
      </c>
      <c r="D187" s="157" t="s">
        <v>277</v>
      </c>
      <c r="E187" s="158" t="s">
        <v>642</v>
      </c>
      <c r="F187" s="159" t="s">
        <v>643</v>
      </c>
      <c r="G187" s="160" t="s">
        <v>450</v>
      </c>
      <c r="H187" s="161">
        <v>362.16399999999999</v>
      </c>
      <c r="I187" s="162"/>
      <c r="J187" s="163">
        <f>ROUND(I187*H187,2)</f>
        <v>0</v>
      </c>
      <c r="K187" s="159" t="s">
        <v>270</v>
      </c>
      <c r="L187" s="31"/>
      <c r="M187" s="164" t="s">
        <v>19</v>
      </c>
      <c r="N187" s="165" t="s">
        <v>44</v>
      </c>
      <c r="P187" s="142">
        <f>O187*H187</f>
        <v>0</v>
      </c>
      <c r="Q187" s="142">
        <v>0</v>
      </c>
      <c r="R187" s="142">
        <f>Q187*H187</f>
        <v>0</v>
      </c>
      <c r="S187" s="142">
        <v>0</v>
      </c>
      <c r="T187" s="143">
        <f>S187*H187</f>
        <v>0</v>
      </c>
      <c r="AR187" s="17" t="s">
        <v>252</v>
      </c>
      <c r="AT187" s="17" t="s">
        <v>277</v>
      </c>
      <c r="AU187" s="17" t="s">
        <v>257</v>
      </c>
      <c r="AY187" s="17" t="s">
        <v>251</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252</v>
      </c>
      <c r="BM187" s="17" t="s">
        <v>649</v>
      </c>
    </row>
    <row r="188" spans="2:65" s="1" customFormat="1" ht="58.5">
      <c r="B188" s="31"/>
      <c r="D188" s="171" t="s">
        <v>432</v>
      </c>
      <c r="F188" s="172" t="s">
        <v>638</v>
      </c>
      <c r="I188" s="90"/>
      <c r="L188" s="31"/>
      <c r="M188" s="173"/>
      <c r="T188" s="49"/>
      <c r="AT188" s="17" t="s">
        <v>432</v>
      </c>
      <c r="AU188" s="17" t="s">
        <v>257</v>
      </c>
    </row>
    <row r="189" spans="2:65" s="1" customFormat="1" ht="19.5">
      <c r="B189" s="31"/>
      <c r="D189" s="171" t="s">
        <v>454</v>
      </c>
      <c r="F189" s="172" t="s">
        <v>645</v>
      </c>
      <c r="I189" s="90"/>
      <c r="L189" s="31"/>
      <c r="M189" s="173"/>
      <c r="T189" s="49"/>
      <c r="AT189" s="17" t="s">
        <v>454</v>
      </c>
      <c r="AU189" s="17" t="s">
        <v>257</v>
      </c>
    </row>
    <row r="190" spans="2:65" s="1" customFormat="1" ht="78.75" customHeight="1">
      <c r="B190" s="31"/>
      <c r="C190" s="157" t="s">
        <v>515</v>
      </c>
      <c r="D190" s="157" t="s">
        <v>277</v>
      </c>
      <c r="E190" s="158" t="s">
        <v>966</v>
      </c>
      <c r="F190" s="159" t="s">
        <v>967</v>
      </c>
      <c r="G190" s="160" t="s">
        <v>450</v>
      </c>
      <c r="H190" s="161">
        <v>3.9129999999999998</v>
      </c>
      <c r="I190" s="162"/>
      <c r="J190" s="163">
        <f>ROUND(I190*H190,2)</f>
        <v>0</v>
      </c>
      <c r="K190" s="159" t="s">
        <v>270</v>
      </c>
      <c r="L190" s="31"/>
      <c r="M190" s="164" t="s">
        <v>19</v>
      </c>
      <c r="N190" s="165" t="s">
        <v>44</v>
      </c>
      <c r="P190" s="142">
        <f>O190*H190</f>
        <v>0</v>
      </c>
      <c r="Q190" s="142">
        <v>0</v>
      </c>
      <c r="R190" s="142">
        <f>Q190*H190</f>
        <v>0</v>
      </c>
      <c r="S190" s="142">
        <v>0</v>
      </c>
      <c r="T190" s="143">
        <f>S190*H190</f>
        <v>0</v>
      </c>
      <c r="AR190" s="17" t="s">
        <v>252</v>
      </c>
      <c r="AT190" s="17" t="s">
        <v>277</v>
      </c>
      <c r="AU190" s="17" t="s">
        <v>257</v>
      </c>
      <c r="AY190" s="17" t="s">
        <v>251</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252</v>
      </c>
      <c r="BM190" s="17" t="s">
        <v>652</v>
      </c>
    </row>
    <row r="191" spans="2:65" s="1" customFormat="1" ht="58.5">
      <c r="B191" s="31"/>
      <c r="D191" s="171" t="s">
        <v>432</v>
      </c>
      <c r="F191" s="172" t="s">
        <v>638</v>
      </c>
      <c r="I191" s="90"/>
      <c r="L191" s="31"/>
      <c r="M191" s="173"/>
      <c r="T191" s="49"/>
      <c r="AT191" s="17" t="s">
        <v>432</v>
      </c>
      <c r="AU191" s="17" t="s">
        <v>257</v>
      </c>
    </row>
    <row r="192" spans="2:65" s="1" customFormat="1" ht="19.5">
      <c r="B192" s="31"/>
      <c r="D192" s="171" t="s">
        <v>454</v>
      </c>
      <c r="F192" s="172" t="s">
        <v>645</v>
      </c>
      <c r="I192" s="90"/>
      <c r="L192" s="31"/>
      <c r="M192" s="173"/>
      <c r="T192" s="49"/>
      <c r="AT192" s="17" t="s">
        <v>454</v>
      </c>
      <c r="AU192" s="17" t="s">
        <v>257</v>
      </c>
    </row>
    <row r="193" spans="2:65" s="1" customFormat="1" ht="78.75" customHeight="1">
      <c r="B193" s="31"/>
      <c r="C193" s="157" t="s">
        <v>630</v>
      </c>
      <c r="D193" s="157" t="s">
        <v>277</v>
      </c>
      <c r="E193" s="158" t="s">
        <v>1024</v>
      </c>
      <c r="F193" s="159" t="s">
        <v>1025</v>
      </c>
      <c r="G193" s="160" t="s">
        <v>450</v>
      </c>
      <c r="H193" s="161">
        <v>41.222000000000001</v>
      </c>
      <c r="I193" s="162"/>
      <c r="J193" s="163">
        <f>ROUND(I193*H193,2)</f>
        <v>0</v>
      </c>
      <c r="K193" s="159" t="s">
        <v>270</v>
      </c>
      <c r="L193" s="31"/>
      <c r="M193" s="164" t="s">
        <v>19</v>
      </c>
      <c r="N193" s="165" t="s">
        <v>44</v>
      </c>
      <c r="P193" s="142">
        <f>O193*H193</f>
        <v>0</v>
      </c>
      <c r="Q193" s="142">
        <v>0</v>
      </c>
      <c r="R193" s="142">
        <f>Q193*H193</f>
        <v>0</v>
      </c>
      <c r="S193" s="142">
        <v>0</v>
      </c>
      <c r="T193" s="143">
        <f>S193*H193</f>
        <v>0</v>
      </c>
      <c r="AR193" s="17" t="s">
        <v>252</v>
      </c>
      <c r="AT193" s="17" t="s">
        <v>277</v>
      </c>
      <c r="AU193" s="17" t="s">
        <v>257</v>
      </c>
      <c r="AY193" s="17" t="s">
        <v>251</v>
      </c>
      <c r="BE193" s="144">
        <f>IF(N193="základní",J193,0)</f>
        <v>0</v>
      </c>
      <c r="BF193" s="144">
        <f>IF(N193="snížená",J193,0)</f>
        <v>0</v>
      </c>
      <c r="BG193" s="144">
        <f>IF(N193="zákl. přenesená",J193,0)</f>
        <v>0</v>
      </c>
      <c r="BH193" s="144">
        <f>IF(N193="sníž. přenesená",J193,0)</f>
        <v>0</v>
      </c>
      <c r="BI193" s="144">
        <f>IF(N193="nulová",J193,0)</f>
        <v>0</v>
      </c>
      <c r="BJ193" s="17" t="s">
        <v>81</v>
      </c>
      <c r="BK193" s="144">
        <f>ROUND(I193*H193,2)</f>
        <v>0</v>
      </c>
      <c r="BL193" s="17" t="s">
        <v>252</v>
      </c>
      <c r="BM193" s="17" t="s">
        <v>656</v>
      </c>
    </row>
    <row r="194" spans="2:65" s="1" customFormat="1" ht="58.5">
      <c r="B194" s="31"/>
      <c r="D194" s="171" t="s">
        <v>432</v>
      </c>
      <c r="F194" s="172" t="s">
        <v>638</v>
      </c>
      <c r="I194" s="90"/>
      <c r="L194" s="31"/>
      <c r="M194" s="173"/>
      <c r="T194" s="49"/>
      <c r="AT194" s="17" t="s">
        <v>432</v>
      </c>
      <c r="AU194" s="17" t="s">
        <v>257</v>
      </c>
    </row>
    <row r="195" spans="2:65" s="1" customFormat="1" ht="19.5">
      <c r="B195" s="31"/>
      <c r="D195" s="171" t="s">
        <v>454</v>
      </c>
      <c r="F195" s="172" t="s">
        <v>645</v>
      </c>
      <c r="I195" s="90"/>
      <c r="L195" s="31"/>
      <c r="M195" s="173"/>
      <c r="T195" s="49"/>
      <c r="AT195" s="17" t="s">
        <v>454</v>
      </c>
      <c r="AU195" s="17" t="s">
        <v>257</v>
      </c>
    </row>
    <row r="196" spans="2:65" s="1" customFormat="1" ht="33.75" customHeight="1">
      <c r="B196" s="31"/>
      <c r="C196" s="157" t="s">
        <v>280</v>
      </c>
      <c r="D196" s="157" t="s">
        <v>277</v>
      </c>
      <c r="E196" s="158" t="s">
        <v>674</v>
      </c>
      <c r="F196" s="159" t="s">
        <v>675</v>
      </c>
      <c r="G196" s="160" t="s">
        <v>450</v>
      </c>
      <c r="H196" s="161">
        <v>741.70100000000002</v>
      </c>
      <c r="I196" s="162"/>
      <c r="J196" s="163">
        <f>ROUND(I196*H196,2)</f>
        <v>0</v>
      </c>
      <c r="K196" s="159" t="s">
        <v>270</v>
      </c>
      <c r="L196" s="31"/>
      <c r="M196" s="164" t="s">
        <v>19</v>
      </c>
      <c r="N196" s="165" t="s">
        <v>44</v>
      </c>
      <c r="P196" s="142">
        <f>O196*H196</f>
        <v>0</v>
      </c>
      <c r="Q196" s="142">
        <v>0</v>
      </c>
      <c r="R196" s="142">
        <f>Q196*H196</f>
        <v>0</v>
      </c>
      <c r="S196" s="142">
        <v>0</v>
      </c>
      <c r="T196" s="143">
        <f>S196*H196</f>
        <v>0</v>
      </c>
      <c r="AR196" s="17" t="s">
        <v>252</v>
      </c>
      <c r="AT196" s="17" t="s">
        <v>277</v>
      </c>
      <c r="AU196" s="17" t="s">
        <v>257</v>
      </c>
      <c r="AY196" s="17" t="s">
        <v>251</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252</v>
      </c>
      <c r="BM196" s="17" t="s">
        <v>271</v>
      </c>
    </row>
    <row r="197" spans="2:65" s="1" customFormat="1" ht="29.25">
      <c r="B197" s="31"/>
      <c r="D197" s="171" t="s">
        <v>432</v>
      </c>
      <c r="F197" s="172" t="s">
        <v>677</v>
      </c>
      <c r="I197" s="90"/>
      <c r="L197" s="31"/>
      <c r="M197" s="173"/>
      <c r="T197" s="49"/>
      <c r="AT197" s="17" t="s">
        <v>432</v>
      </c>
      <c r="AU197" s="17" t="s">
        <v>257</v>
      </c>
    </row>
    <row r="198" spans="2:65" s="1" customFormat="1" ht="33.75" customHeight="1">
      <c r="B198" s="31"/>
      <c r="C198" s="157" t="s">
        <v>633</v>
      </c>
      <c r="D198" s="157" t="s">
        <v>277</v>
      </c>
      <c r="E198" s="158" t="s">
        <v>682</v>
      </c>
      <c r="F198" s="159" t="s">
        <v>683</v>
      </c>
      <c r="G198" s="160" t="s">
        <v>450</v>
      </c>
      <c r="H198" s="161">
        <v>2.7</v>
      </c>
      <c r="I198" s="162"/>
      <c r="J198" s="163">
        <f>ROUND(I198*H198,2)</f>
        <v>0</v>
      </c>
      <c r="K198" s="159" t="s">
        <v>270</v>
      </c>
      <c r="L198" s="31"/>
      <c r="M198" s="164" t="s">
        <v>19</v>
      </c>
      <c r="N198" s="165" t="s">
        <v>44</v>
      </c>
      <c r="P198" s="142">
        <f>O198*H198</f>
        <v>0</v>
      </c>
      <c r="Q198" s="142">
        <v>0</v>
      </c>
      <c r="R198" s="142">
        <f>Q198*H198</f>
        <v>0</v>
      </c>
      <c r="S198" s="142">
        <v>0</v>
      </c>
      <c r="T198" s="143">
        <f>S198*H198</f>
        <v>0</v>
      </c>
      <c r="AR198" s="17" t="s">
        <v>252</v>
      </c>
      <c r="AT198" s="17" t="s">
        <v>277</v>
      </c>
      <c r="AU198" s="17" t="s">
        <v>257</v>
      </c>
      <c r="AY198" s="17" t="s">
        <v>251</v>
      </c>
      <c r="BE198" s="144">
        <f>IF(N198="základní",J198,0)</f>
        <v>0</v>
      </c>
      <c r="BF198" s="144">
        <f>IF(N198="snížená",J198,0)</f>
        <v>0</v>
      </c>
      <c r="BG198" s="144">
        <f>IF(N198="zákl. přenesená",J198,0)</f>
        <v>0</v>
      </c>
      <c r="BH198" s="144">
        <f>IF(N198="sníž. přenesená",J198,0)</f>
        <v>0</v>
      </c>
      <c r="BI198" s="144">
        <f>IF(N198="nulová",J198,0)</f>
        <v>0</v>
      </c>
      <c r="BJ198" s="17" t="s">
        <v>81</v>
      </c>
      <c r="BK198" s="144">
        <f>ROUND(I198*H198,2)</f>
        <v>0</v>
      </c>
      <c r="BL198" s="17" t="s">
        <v>252</v>
      </c>
      <c r="BM198" s="17" t="s">
        <v>725</v>
      </c>
    </row>
    <row r="199" spans="2:65" s="1" customFormat="1" ht="29.25">
      <c r="B199" s="31"/>
      <c r="D199" s="171" t="s">
        <v>432</v>
      </c>
      <c r="F199" s="172" t="s">
        <v>677</v>
      </c>
      <c r="I199" s="90"/>
      <c r="L199" s="31"/>
      <c r="M199" s="173"/>
      <c r="T199" s="49"/>
      <c r="AT199" s="17" t="s">
        <v>432</v>
      </c>
      <c r="AU199" s="17" t="s">
        <v>257</v>
      </c>
    </row>
    <row r="200" spans="2:65" s="1" customFormat="1" ht="33.75" customHeight="1">
      <c r="B200" s="31"/>
      <c r="C200" s="157" t="s">
        <v>520</v>
      </c>
      <c r="D200" s="157" t="s">
        <v>277</v>
      </c>
      <c r="E200" s="158" t="s">
        <v>970</v>
      </c>
      <c r="F200" s="159" t="s">
        <v>971</v>
      </c>
      <c r="G200" s="160" t="s">
        <v>450</v>
      </c>
      <c r="H200" s="161">
        <v>19.864999999999998</v>
      </c>
      <c r="I200" s="162"/>
      <c r="J200" s="163">
        <f>ROUND(I200*H200,2)</f>
        <v>0</v>
      </c>
      <c r="K200" s="159" t="s">
        <v>270</v>
      </c>
      <c r="L200" s="31"/>
      <c r="M200" s="164" t="s">
        <v>19</v>
      </c>
      <c r="N200" s="165" t="s">
        <v>44</v>
      </c>
      <c r="P200" s="142">
        <f>O200*H200</f>
        <v>0</v>
      </c>
      <c r="Q200" s="142">
        <v>0</v>
      </c>
      <c r="R200" s="142">
        <f>Q200*H200</f>
        <v>0</v>
      </c>
      <c r="S200" s="142">
        <v>0</v>
      </c>
      <c r="T200" s="143">
        <f>S200*H200</f>
        <v>0</v>
      </c>
      <c r="AR200" s="17" t="s">
        <v>252</v>
      </c>
      <c r="AT200" s="17" t="s">
        <v>277</v>
      </c>
      <c r="AU200" s="17" t="s">
        <v>257</v>
      </c>
      <c r="AY200" s="17" t="s">
        <v>251</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252</v>
      </c>
      <c r="BM200" s="17" t="s">
        <v>726</v>
      </c>
    </row>
    <row r="201" spans="2:65" s="1" customFormat="1" ht="29.25">
      <c r="B201" s="31"/>
      <c r="D201" s="171" t="s">
        <v>432</v>
      </c>
      <c r="F201" s="172" t="s">
        <v>677</v>
      </c>
      <c r="I201" s="90"/>
      <c r="L201" s="31"/>
      <c r="M201" s="173"/>
      <c r="T201" s="49"/>
      <c r="AT201" s="17" t="s">
        <v>432</v>
      </c>
      <c r="AU201" s="17" t="s">
        <v>257</v>
      </c>
    </row>
    <row r="202" spans="2:65" s="11" customFormat="1" ht="22.9" customHeight="1">
      <c r="B202" s="145"/>
      <c r="D202" s="146" t="s">
        <v>72</v>
      </c>
      <c r="E202" s="155" t="s">
        <v>685</v>
      </c>
      <c r="F202" s="155" t="s">
        <v>427</v>
      </c>
      <c r="I202" s="148"/>
      <c r="J202" s="156">
        <f>BK202</f>
        <v>0</v>
      </c>
      <c r="L202" s="145"/>
      <c r="M202" s="150"/>
      <c r="P202" s="151">
        <f>P203</f>
        <v>0</v>
      </c>
      <c r="R202" s="151">
        <f>R203</f>
        <v>249.51367200000001</v>
      </c>
      <c r="T202" s="152">
        <f>T203</f>
        <v>0.10840000000000001</v>
      </c>
      <c r="AR202" s="146" t="s">
        <v>81</v>
      </c>
      <c r="AT202" s="153" t="s">
        <v>72</v>
      </c>
      <c r="AU202" s="153" t="s">
        <v>81</v>
      </c>
      <c r="AY202" s="146" t="s">
        <v>251</v>
      </c>
      <c r="BK202" s="154">
        <f>BK203</f>
        <v>0</v>
      </c>
    </row>
    <row r="203" spans="2:65" s="11" customFormat="1" ht="20.85" customHeight="1">
      <c r="B203" s="145"/>
      <c r="D203" s="146" t="s">
        <v>72</v>
      </c>
      <c r="E203" s="155" t="s">
        <v>849</v>
      </c>
      <c r="F203" s="155" t="s">
        <v>850</v>
      </c>
      <c r="I203" s="148"/>
      <c r="J203" s="156">
        <f>BK203</f>
        <v>0</v>
      </c>
      <c r="L203" s="145"/>
      <c r="M203" s="150"/>
      <c r="P203" s="151">
        <f>SUM(P204:P209)</f>
        <v>0</v>
      </c>
      <c r="R203" s="151">
        <f>SUM(R204:R209)</f>
        <v>249.51367200000001</v>
      </c>
      <c r="T203" s="152">
        <f>SUM(T204:T209)</f>
        <v>0.10840000000000001</v>
      </c>
      <c r="AR203" s="146" t="s">
        <v>81</v>
      </c>
      <c r="AT203" s="153" t="s">
        <v>72</v>
      </c>
      <c r="AU203" s="153" t="s">
        <v>83</v>
      </c>
      <c r="AY203" s="146" t="s">
        <v>251</v>
      </c>
      <c r="BK203" s="154">
        <f>SUM(BK204:BK209)</f>
        <v>0</v>
      </c>
    </row>
    <row r="204" spans="2:65" s="1" customFormat="1" ht="16.5" customHeight="1">
      <c r="B204" s="31"/>
      <c r="C204" s="157" t="s">
        <v>641</v>
      </c>
      <c r="D204" s="157" t="s">
        <v>277</v>
      </c>
      <c r="E204" s="158" t="s">
        <v>1026</v>
      </c>
      <c r="F204" s="159" t="s">
        <v>1027</v>
      </c>
      <c r="G204" s="160" t="s">
        <v>431</v>
      </c>
      <c r="H204" s="161">
        <v>135.5</v>
      </c>
      <c r="I204" s="162"/>
      <c r="J204" s="163">
        <f>ROUND(I204*H204,2)</f>
        <v>0</v>
      </c>
      <c r="K204" s="159" t="s">
        <v>690</v>
      </c>
      <c r="L204" s="31"/>
      <c r="M204" s="164" t="s">
        <v>19</v>
      </c>
      <c r="N204" s="165" t="s">
        <v>44</v>
      </c>
      <c r="P204" s="142">
        <f>O204*H204</f>
        <v>0</v>
      </c>
      <c r="Q204" s="142">
        <v>0</v>
      </c>
      <c r="R204" s="142">
        <f>Q204*H204</f>
        <v>0</v>
      </c>
      <c r="S204" s="142">
        <v>8.0000000000000004E-4</v>
      </c>
      <c r="T204" s="143">
        <f>S204*H204</f>
        <v>0.10840000000000001</v>
      </c>
      <c r="AR204" s="17" t="s">
        <v>252</v>
      </c>
      <c r="AT204" s="17" t="s">
        <v>277</v>
      </c>
      <c r="AU204" s="17" t="s">
        <v>257</v>
      </c>
      <c r="AY204" s="17" t="s">
        <v>251</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252</v>
      </c>
      <c r="BM204" s="17" t="s">
        <v>666</v>
      </c>
    </row>
    <row r="205" spans="2:65" s="1" customFormat="1" ht="39">
      <c r="B205" s="31"/>
      <c r="D205" s="171" t="s">
        <v>432</v>
      </c>
      <c r="F205" s="172" t="s">
        <v>1028</v>
      </c>
      <c r="I205" s="90"/>
      <c r="L205" s="31"/>
      <c r="M205" s="173"/>
      <c r="T205" s="49"/>
      <c r="AT205" s="17" t="s">
        <v>432</v>
      </c>
      <c r="AU205" s="17" t="s">
        <v>257</v>
      </c>
    </row>
    <row r="206" spans="2:65" s="1" customFormat="1" ht="16.5" customHeight="1">
      <c r="B206" s="31"/>
      <c r="C206" s="132" t="s">
        <v>521</v>
      </c>
      <c r="D206" s="132" t="s">
        <v>246</v>
      </c>
      <c r="E206" s="133" t="s">
        <v>1029</v>
      </c>
      <c r="F206" s="134" t="s">
        <v>1030</v>
      </c>
      <c r="G206" s="135" t="s">
        <v>436</v>
      </c>
      <c r="H206" s="136">
        <v>54.6</v>
      </c>
      <c r="I206" s="137"/>
      <c r="J206" s="138">
        <f>ROUND(I206*H206,2)</f>
        <v>0</v>
      </c>
      <c r="K206" s="134" t="s">
        <v>19</v>
      </c>
      <c r="L206" s="139"/>
      <c r="M206" s="140" t="s">
        <v>19</v>
      </c>
      <c r="N206" s="141" t="s">
        <v>44</v>
      </c>
      <c r="P206" s="142">
        <f>O206*H206</f>
        <v>0</v>
      </c>
      <c r="Q206" s="142">
        <v>0</v>
      </c>
      <c r="R206" s="142">
        <f>Q206*H206</f>
        <v>0</v>
      </c>
      <c r="S206" s="142">
        <v>0</v>
      </c>
      <c r="T206" s="143">
        <f>S206*H206</f>
        <v>0</v>
      </c>
      <c r="AR206" s="17" t="s">
        <v>250</v>
      </c>
      <c r="AT206" s="17" t="s">
        <v>246</v>
      </c>
      <c r="AU206" s="17" t="s">
        <v>257</v>
      </c>
      <c r="AY206" s="17" t="s">
        <v>251</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252</v>
      </c>
      <c r="BM206" s="17" t="s">
        <v>672</v>
      </c>
    </row>
    <row r="207" spans="2:65" s="1" customFormat="1" ht="16.5" customHeight="1">
      <c r="B207" s="31"/>
      <c r="C207" s="157" t="s">
        <v>651</v>
      </c>
      <c r="D207" s="157" t="s">
        <v>277</v>
      </c>
      <c r="E207" s="158" t="s">
        <v>974</v>
      </c>
      <c r="F207" s="159" t="s">
        <v>975</v>
      </c>
      <c r="G207" s="160" t="s">
        <v>431</v>
      </c>
      <c r="H207" s="161">
        <v>252</v>
      </c>
      <c r="I207" s="162"/>
      <c r="J207" s="163">
        <f>ROUND(I207*H207,2)</f>
        <v>0</v>
      </c>
      <c r="K207" s="159" t="s">
        <v>690</v>
      </c>
      <c r="L207" s="31"/>
      <c r="M207" s="164" t="s">
        <v>19</v>
      </c>
      <c r="N207" s="165" t="s">
        <v>44</v>
      </c>
      <c r="P207" s="142">
        <f>O207*H207</f>
        <v>0</v>
      </c>
      <c r="Q207" s="142">
        <v>0.47260000000000002</v>
      </c>
      <c r="R207" s="142">
        <f>Q207*H207</f>
        <v>119.09520000000001</v>
      </c>
      <c r="S207" s="142">
        <v>0</v>
      </c>
      <c r="T207" s="143">
        <f>S207*H207</f>
        <v>0</v>
      </c>
      <c r="AR207" s="17" t="s">
        <v>252</v>
      </c>
      <c r="AT207" s="17" t="s">
        <v>277</v>
      </c>
      <c r="AU207" s="17" t="s">
        <v>257</v>
      </c>
      <c r="AY207" s="17" t="s">
        <v>251</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252</v>
      </c>
      <c r="BM207" s="17" t="s">
        <v>676</v>
      </c>
    </row>
    <row r="208" spans="2:65" s="1" customFormat="1" ht="22.5" customHeight="1">
      <c r="B208" s="31"/>
      <c r="C208" s="157" t="s">
        <v>522</v>
      </c>
      <c r="D208" s="157" t="s">
        <v>277</v>
      </c>
      <c r="E208" s="158" t="s">
        <v>1031</v>
      </c>
      <c r="F208" s="159" t="s">
        <v>1032</v>
      </c>
      <c r="G208" s="160" t="s">
        <v>431</v>
      </c>
      <c r="H208" s="161">
        <v>432.5</v>
      </c>
      <c r="I208" s="162"/>
      <c r="J208" s="163">
        <f>ROUND(I208*H208,2)</f>
        <v>0</v>
      </c>
      <c r="K208" s="159" t="s">
        <v>690</v>
      </c>
      <c r="L208" s="31"/>
      <c r="M208" s="164" t="s">
        <v>19</v>
      </c>
      <c r="N208" s="165" t="s">
        <v>44</v>
      </c>
      <c r="P208" s="142">
        <f>O208*H208</f>
        <v>0</v>
      </c>
      <c r="Q208" s="142">
        <v>0.30154560000000002</v>
      </c>
      <c r="R208" s="142">
        <f>Q208*H208</f>
        <v>130.41847200000001</v>
      </c>
      <c r="S208" s="142">
        <v>0</v>
      </c>
      <c r="T208" s="143">
        <f>S208*H208</f>
        <v>0</v>
      </c>
      <c r="AR208" s="17" t="s">
        <v>252</v>
      </c>
      <c r="AT208" s="17" t="s">
        <v>277</v>
      </c>
      <c r="AU208" s="17" t="s">
        <v>257</v>
      </c>
      <c r="AY208" s="17" t="s">
        <v>251</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252</v>
      </c>
      <c r="BM208" s="17" t="s">
        <v>681</v>
      </c>
    </row>
    <row r="209" spans="2:47" s="1" customFormat="1" ht="87.75">
      <c r="B209" s="31"/>
      <c r="D209" s="171" t="s">
        <v>432</v>
      </c>
      <c r="F209" s="172" t="s">
        <v>1033</v>
      </c>
      <c r="I209" s="90"/>
      <c r="L209" s="31"/>
      <c r="M209" s="189"/>
      <c r="N209" s="168"/>
      <c r="O209" s="168"/>
      <c r="P209" s="168"/>
      <c r="Q209" s="168"/>
      <c r="R209" s="168"/>
      <c r="S209" s="168"/>
      <c r="T209" s="190"/>
      <c r="AT209" s="17" t="s">
        <v>432</v>
      </c>
      <c r="AU209" s="17" t="s">
        <v>257</v>
      </c>
    </row>
    <row r="210" spans="2:47" s="1" customFormat="1" ht="6.95" customHeight="1">
      <c r="B210" s="39"/>
      <c r="C210" s="40"/>
      <c r="D210" s="40"/>
      <c r="E210" s="40"/>
      <c r="F210" s="40"/>
      <c r="G210" s="40"/>
      <c r="H210" s="40"/>
      <c r="I210" s="107"/>
      <c r="J210" s="40"/>
      <c r="K210" s="40"/>
      <c r="L210" s="31"/>
    </row>
  </sheetData>
  <sheetProtection password="D0DA" sheet="1" objects="1" scenarios="1" selectLockedCells="1" autoFilter="0"/>
  <autoFilter ref="C84:K209"/>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83"/>
  <sheetViews>
    <sheetView showGridLines="0" topLeftCell="A122" workbookViewId="0">
      <selection activeCell="I132" sqref="I132"/>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128</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1034</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ROUND(J85,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ROUND((SUM(BE85:BE182)),  2)</f>
        <v>0</v>
      </c>
      <c r="I33" s="99">
        <v>0.21</v>
      </c>
      <c r="J33" s="98">
        <f>ROUND(((SUM(BE85:BE182))*I33),  2)</f>
        <v>0</v>
      </c>
      <c r="L33" s="31"/>
    </row>
    <row r="34" spans="2:12" s="1" customFormat="1" ht="14.45" customHeight="1">
      <c r="B34" s="31"/>
      <c r="E34" s="26" t="s">
        <v>45</v>
      </c>
      <c r="F34" s="98">
        <f>ROUND((SUM(BF85:BF182)),  2)</f>
        <v>0</v>
      </c>
      <c r="I34" s="99">
        <v>0.15</v>
      </c>
      <c r="J34" s="98">
        <f>ROUND(((SUM(BF85:BF182))*I34),  2)</f>
        <v>0</v>
      </c>
      <c r="L34" s="31"/>
    </row>
    <row r="35" spans="2:12" s="1" customFormat="1" ht="14.45" hidden="1" customHeight="1">
      <c r="B35" s="31"/>
      <c r="E35" s="26" t="s">
        <v>46</v>
      </c>
      <c r="F35" s="98">
        <f>ROUND((SUM(BG85:BG182)),  2)</f>
        <v>0</v>
      </c>
      <c r="I35" s="99">
        <v>0.21</v>
      </c>
      <c r="J35" s="98">
        <f>0</f>
        <v>0</v>
      </c>
      <c r="L35" s="31"/>
    </row>
    <row r="36" spans="2:12" s="1" customFormat="1" ht="14.45" hidden="1" customHeight="1">
      <c r="B36" s="31"/>
      <c r="E36" s="26" t="s">
        <v>47</v>
      </c>
      <c r="F36" s="98">
        <f>ROUND((SUM(BH85:BH182)),  2)</f>
        <v>0</v>
      </c>
      <c r="I36" s="99">
        <v>0.15</v>
      </c>
      <c r="J36" s="98">
        <f>0</f>
        <v>0</v>
      </c>
      <c r="L36" s="31"/>
    </row>
    <row r="37" spans="2:12" s="1" customFormat="1" ht="14.45" hidden="1" customHeight="1">
      <c r="B37" s="31"/>
      <c r="E37" s="26" t="s">
        <v>48</v>
      </c>
      <c r="F37" s="98">
        <f>ROUND((SUM(BI85:BI182)),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01-13-03 - Přejezd v ev. km  12,927</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J85</f>
        <v>0</v>
      </c>
      <c r="L59" s="31"/>
      <c r="AU59" s="17" t="s">
        <v>229</v>
      </c>
    </row>
    <row r="60" spans="2:47" s="8" customFormat="1" ht="24.95" customHeight="1">
      <c r="B60" s="113"/>
      <c r="D60" s="114" t="s">
        <v>416</v>
      </c>
      <c r="E60" s="115"/>
      <c r="F60" s="115"/>
      <c r="G60" s="115"/>
      <c r="H60" s="115"/>
      <c r="I60" s="116"/>
      <c r="J60" s="117">
        <f>J86</f>
        <v>0</v>
      </c>
      <c r="L60" s="113"/>
    </row>
    <row r="61" spans="2:47" s="9" customFormat="1" ht="19.899999999999999" customHeight="1">
      <c r="B61" s="118"/>
      <c r="D61" s="119" t="s">
        <v>417</v>
      </c>
      <c r="E61" s="120"/>
      <c r="F61" s="120"/>
      <c r="G61" s="120"/>
      <c r="H61" s="120"/>
      <c r="I61" s="121"/>
      <c r="J61" s="122">
        <f>J87</f>
        <v>0</v>
      </c>
      <c r="L61" s="118"/>
    </row>
    <row r="62" spans="2:47" s="9" customFormat="1" ht="14.85" customHeight="1">
      <c r="B62" s="118"/>
      <c r="D62" s="119" t="s">
        <v>418</v>
      </c>
      <c r="E62" s="120"/>
      <c r="F62" s="120"/>
      <c r="G62" s="120"/>
      <c r="H62" s="120"/>
      <c r="I62" s="121"/>
      <c r="J62" s="122">
        <f>J88</f>
        <v>0</v>
      </c>
      <c r="L62" s="118"/>
    </row>
    <row r="63" spans="2:47" s="9" customFormat="1" ht="14.85" customHeight="1">
      <c r="B63" s="118"/>
      <c r="D63" s="119" t="s">
        <v>419</v>
      </c>
      <c r="E63" s="120"/>
      <c r="F63" s="120"/>
      <c r="G63" s="120"/>
      <c r="H63" s="120"/>
      <c r="I63" s="121"/>
      <c r="J63" s="122">
        <f>J152</f>
        <v>0</v>
      </c>
      <c r="L63" s="118"/>
    </row>
    <row r="64" spans="2:47" s="9" customFormat="1" ht="19.899999999999999" customHeight="1">
      <c r="B64" s="118"/>
      <c r="D64" s="119" t="s">
        <v>420</v>
      </c>
      <c r="E64" s="120"/>
      <c r="F64" s="120"/>
      <c r="G64" s="120"/>
      <c r="H64" s="120"/>
      <c r="I64" s="121"/>
      <c r="J64" s="122">
        <f>J178</f>
        <v>0</v>
      </c>
      <c r="L64" s="118"/>
    </row>
    <row r="65" spans="2:12" s="9" customFormat="1" ht="14.85" customHeight="1">
      <c r="B65" s="118"/>
      <c r="D65" s="119" t="s">
        <v>783</v>
      </c>
      <c r="E65" s="120"/>
      <c r="F65" s="120"/>
      <c r="G65" s="120"/>
      <c r="H65" s="120"/>
      <c r="I65" s="121"/>
      <c r="J65" s="122">
        <f>J179</f>
        <v>0</v>
      </c>
      <c r="L65" s="118"/>
    </row>
    <row r="66" spans="2:12" s="1" customFormat="1" ht="21.75" customHeight="1">
      <c r="B66" s="31"/>
      <c r="I66" s="90"/>
      <c r="L66" s="31"/>
    </row>
    <row r="67" spans="2:12" s="1" customFormat="1" ht="6.95" customHeight="1">
      <c r="B67" s="39"/>
      <c r="C67" s="40"/>
      <c r="D67" s="40"/>
      <c r="E67" s="40"/>
      <c r="F67" s="40"/>
      <c r="G67" s="40"/>
      <c r="H67" s="40"/>
      <c r="I67" s="107"/>
      <c r="J67" s="40"/>
      <c r="K67" s="40"/>
      <c r="L67" s="31"/>
    </row>
    <row r="71" spans="2:12" s="1" customFormat="1" ht="6.95" customHeight="1">
      <c r="B71" s="41"/>
      <c r="C71" s="42"/>
      <c r="D71" s="42"/>
      <c r="E71" s="42"/>
      <c r="F71" s="42"/>
      <c r="G71" s="42"/>
      <c r="H71" s="42"/>
      <c r="I71" s="108"/>
      <c r="J71" s="42"/>
      <c r="K71" s="42"/>
      <c r="L71" s="31"/>
    </row>
    <row r="72" spans="2:12" s="1" customFormat="1" ht="24.95" customHeight="1">
      <c r="B72" s="31"/>
      <c r="C72" s="21" t="s">
        <v>233</v>
      </c>
      <c r="I72" s="90"/>
      <c r="L72" s="31"/>
    </row>
    <row r="73" spans="2:12" s="1" customFormat="1" ht="6.95" customHeight="1">
      <c r="B73" s="31"/>
      <c r="I73" s="90"/>
      <c r="L73" s="31"/>
    </row>
    <row r="74" spans="2:12" s="1" customFormat="1" ht="12" customHeight="1">
      <c r="B74" s="31"/>
      <c r="C74" s="26" t="s">
        <v>16</v>
      </c>
      <c r="I74" s="90"/>
      <c r="L74" s="31"/>
    </row>
    <row r="75" spans="2:12" s="1" customFormat="1" ht="16.5" customHeight="1">
      <c r="B75" s="31"/>
      <c r="E75" s="324" t="str">
        <f>E7</f>
        <v>Oprava traťového úseku Železný Brod - Tanvald</v>
      </c>
      <c r="F75" s="301"/>
      <c r="G75" s="301"/>
      <c r="H75" s="301"/>
      <c r="I75" s="90"/>
      <c r="L75" s="31"/>
    </row>
    <row r="76" spans="2:12" s="1" customFormat="1" ht="12" customHeight="1">
      <c r="B76" s="31"/>
      <c r="C76" s="26" t="s">
        <v>223</v>
      </c>
      <c r="I76" s="90"/>
      <c r="L76" s="31"/>
    </row>
    <row r="77" spans="2:12" s="1" customFormat="1" ht="16.5" customHeight="1">
      <c r="B77" s="31"/>
      <c r="E77" s="304" t="str">
        <f>E9</f>
        <v>SO 01-13-03 - Přejezd v ev. km  12,927</v>
      </c>
      <c r="F77" s="303"/>
      <c r="G77" s="303"/>
      <c r="H77" s="303"/>
      <c r="I77" s="90"/>
      <c r="L77" s="31"/>
    </row>
    <row r="78" spans="2:12" s="1" customFormat="1" ht="6.95" customHeight="1">
      <c r="B78" s="31"/>
      <c r="I78" s="90"/>
      <c r="L78" s="31"/>
    </row>
    <row r="79" spans="2:12" s="1" customFormat="1" ht="12" customHeight="1">
      <c r="B79" s="31"/>
      <c r="C79" s="26" t="s">
        <v>21</v>
      </c>
      <c r="F79" s="17" t="str">
        <f>F12</f>
        <v xml:space="preserve"> </v>
      </c>
      <c r="I79" s="91" t="s">
        <v>23</v>
      </c>
      <c r="J79" s="46" t="str">
        <f>IF(J12="","",J12)</f>
        <v>11. 2. 2019</v>
      </c>
      <c r="L79" s="31"/>
    </row>
    <row r="80" spans="2:12" s="1" customFormat="1" ht="6.95" customHeight="1">
      <c r="B80" s="31"/>
      <c r="I80" s="90"/>
      <c r="L80" s="31"/>
    </row>
    <row r="81" spans="2:65" s="1" customFormat="1" ht="13.7" customHeight="1">
      <c r="B81" s="31"/>
      <c r="C81" s="26" t="s">
        <v>25</v>
      </c>
      <c r="F81" s="17" t="str">
        <f>E15</f>
        <v>Správa Železniční dopravní cesty, státní organizace</v>
      </c>
      <c r="I81" s="91" t="s">
        <v>32</v>
      </c>
      <c r="J81" s="29" t="str">
        <f>E21</f>
        <v>Prodin a.s.</v>
      </c>
      <c r="L81" s="31"/>
    </row>
    <row r="82" spans="2:65" s="1" customFormat="1" ht="13.7" customHeight="1">
      <c r="B82" s="31"/>
      <c r="C82" s="26" t="s">
        <v>30</v>
      </c>
      <c r="F82" s="17">
        <f>IF(E18="","",E18)</f>
        <v>0</v>
      </c>
      <c r="I82" s="91" t="s">
        <v>37</v>
      </c>
      <c r="J82" s="29" t="str">
        <f>E24</f>
        <v>Prodin a.s.</v>
      </c>
      <c r="L82" s="31"/>
    </row>
    <row r="83" spans="2:65" s="1" customFormat="1" ht="10.35" customHeight="1">
      <c r="B83" s="31"/>
      <c r="I83" s="90"/>
      <c r="L83" s="31"/>
    </row>
    <row r="84" spans="2:65" s="10" customFormat="1" ht="29.25" customHeight="1">
      <c r="B84" s="123"/>
      <c r="C84" s="124" t="s">
        <v>234</v>
      </c>
      <c r="D84" s="125" t="s">
        <v>58</v>
      </c>
      <c r="E84" s="125" t="s">
        <v>54</v>
      </c>
      <c r="F84" s="125" t="s">
        <v>55</v>
      </c>
      <c r="G84" s="125" t="s">
        <v>235</v>
      </c>
      <c r="H84" s="125" t="s">
        <v>236</v>
      </c>
      <c r="I84" s="126" t="s">
        <v>237</v>
      </c>
      <c r="J84" s="125" t="s">
        <v>228</v>
      </c>
      <c r="K84" s="127" t="s">
        <v>238</v>
      </c>
      <c r="L84" s="123"/>
      <c r="M84" s="52" t="s">
        <v>19</v>
      </c>
      <c r="N84" s="53" t="s">
        <v>43</v>
      </c>
      <c r="O84" s="53" t="s">
        <v>239</v>
      </c>
      <c r="P84" s="53" t="s">
        <v>240</v>
      </c>
      <c r="Q84" s="53" t="s">
        <v>241</v>
      </c>
      <c r="R84" s="53" t="s">
        <v>242</v>
      </c>
      <c r="S84" s="53" t="s">
        <v>243</v>
      </c>
      <c r="T84" s="54" t="s">
        <v>244</v>
      </c>
    </row>
    <row r="85" spans="2:65" s="1" customFormat="1" ht="22.9" customHeight="1">
      <c r="B85" s="31"/>
      <c r="C85" s="57" t="s">
        <v>245</v>
      </c>
      <c r="I85" s="90"/>
      <c r="J85" s="128">
        <f>BK85</f>
        <v>0</v>
      </c>
      <c r="L85" s="31"/>
      <c r="M85" s="55"/>
      <c r="N85" s="47"/>
      <c r="O85" s="47"/>
      <c r="P85" s="129">
        <f>P86</f>
        <v>0</v>
      </c>
      <c r="Q85" s="47"/>
      <c r="R85" s="129">
        <f>R86</f>
        <v>178.56924998000002</v>
      </c>
      <c r="S85" s="47"/>
      <c r="T85" s="130">
        <f>T86</f>
        <v>0</v>
      </c>
      <c r="AT85" s="17" t="s">
        <v>72</v>
      </c>
      <c r="AU85" s="17" t="s">
        <v>229</v>
      </c>
      <c r="BK85" s="131">
        <f>BK86</f>
        <v>0</v>
      </c>
    </row>
    <row r="86" spans="2:65" s="11" customFormat="1" ht="25.9" customHeight="1">
      <c r="B86" s="145"/>
      <c r="D86" s="146" t="s">
        <v>72</v>
      </c>
      <c r="E86" s="147" t="s">
        <v>424</v>
      </c>
      <c r="F86" s="147" t="s">
        <v>425</v>
      </c>
      <c r="I86" s="148"/>
      <c r="J86" s="149">
        <f>BK86</f>
        <v>0</v>
      </c>
      <c r="L86" s="145"/>
      <c r="M86" s="150"/>
      <c r="P86" s="151">
        <f>P87+P178</f>
        <v>0</v>
      </c>
      <c r="R86" s="151">
        <f>R87+R178</f>
        <v>178.56924998000002</v>
      </c>
      <c r="T86" s="152">
        <f>T87+T178</f>
        <v>0</v>
      </c>
      <c r="AR86" s="146" t="s">
        <v>81</v>
      </c>
      <c r="AT86" s="153" t="s">
        <v>72</v>
      </c>
      <c r="AU86" s="153" t="s">
        <v>73</v>
      </c>
      <c r="AY86" s="146" t="s">
        <v>251</v>
      </c>
      <c r="BK86" s="154">
        <f>BK87+BK178</f>
        <v>0</v>
      </c>
    </row>
    <row r="87" spans="2:65" s="11" customFormat="1" ht="22.9" customHeight="1">
      <c r="B87" s="145"/>
      <c r="D87" s="146" t="s">
        <v>72</v>
      </c>
      <c r="E87" s="155" t="s">
        <v>426</v>
      </c>
      <c r="F87" s="155" t="s">
        <v>427</v>
      </c>
      <c r="I87" s="148"/>
      <c r="J87" s="156">
        <f>BK87</f>
        <v>0</v>
      </c>
      <c r="L87" s="145"/>
      <c r="M87" s="150"/>
      <c r="P87" s="151">
        <f>P88+P152</f>
        <v>0</v>
      </c>
      <c r="R87" s="151">
        <f>R88+R152</f>
        <v>158.96218000000002</v>
      </c>
      <c r="T87" s="152">
        <f>T88+T152</f>
        <v>0</v>
      </c>
      <c r="AR87" s="146" t="s">
        <v>81</v>
      </c>
      <c r="AT87" s="153" t="s">
        <v>72</v>
      </c>
      <c r="AU87" s="153" t="s">
        <v>81</v>
      </c>
      <c r="AY87" s="146" t="s">
        <v>251</v>
      </c>
      <c r="BK87" s="154">
        <f>BK88+BK152</f>
        <v>0</v>
      </c>
    </row>
    <row r="88" spans="2:65" s="11" customFormat="1" ht="20.85" customHeight="1">
      <c r="B88" s="145"/>
      <c r="D88" s="146" t="s">
        <v>72</v>
      </c>
      <c r="E88" s="155" t="s">
        <v>267</v>
      </c>
      <c r="F88" s="155" t="s">
        <v>428</v>
      </c>
      <c r="I88" s="148"/>
      <c r="J88" s="156">
        <f>BK88</f>
        <v>0</v>
      </c>
      <c r="L88" s="145"/>
      <c r="M88" s="150"/>
      <c r="P88" s="151">
        <f>SUM(P89:P151)</f>
        <v>0</v>
      </c>
      <c r="R88" s="151">
        <f>SUM(R89:R151)</f>
        <v>158.96218000000002</v>
      </c>
      <c r="T88" s="152">
        <f>SUM(T89:T151)</f>
        <v>0</v>
      </c>
      <c r="AR88" s="146" t="s">
        <v>81</v>
      </c>
      <c r="AT88" s="153" t="s">
        <v>72</v>
      </c>
      <c r="AU88" s="153" t="s">
        <v>83</v>
      </c>
      <c r="AY88" s="146" t="s">
        <v>251</v>
      </c>
      <c r="BK88" s="154">
        <f>SUM(BK89:BK151)</f>
        <v>0</v>
      </c>
    </row>
    <row r="89" spans="2:65" s="1" customFormat="1" ht="22.5" customHeight="1">
      <c r="B89" s="31"/>
      <c r="C89" s="157" t="s">
        <v>81</v>
      </c>
      <c r="D89" s="157" t="s">
        <v>277</v>
      </c>
      <c r="E89" s="158" t="s">
        <v>590</v>
      </c>
      <c r="F89" s="159" t="s">
        <v>591</v>
      </c>
      <c r="G89" s="160" t="s">
        <v>436</v>
      </c>
      <c r="H89" s="161">
        <v>41.5</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83</v>
      </c>
    </row>
    <row r="90" spans="2:65" s="1" customFormat="1" ht="19.5">
      <c r="B90" s="31"/>
      <c r="D90" s="171" t="s">
        <v>432</v>
      </c>
      <c r="F90" s="172" t="s">
        <v>593</v>
      </c>
      <c r="I90" s="90"/>
      <c r="L90" s="31"/>
      <c r="M90" s="173"/>
      <c r="T90" s="49"/>
      <c r="AT90" s="17" t="s">
        <v>432</v>
      </c>
      <c r="AU90" s="17" t="s">
        <v>257</v>
      </c>
    </row>
    <row r="91" spans="2:65" s="1" customFormat="1" ht="16.5" customHeight="1">
      <c r="B91" s="31"/>
      <c r="C91" s="157" t="s">
        <v>83</v>
      </c>
      <c r="D91" s="157" t="s">
        <v>277</v>
      </c>
      <c r="E91" s="158" t="s">
        <v>1035</v>
      </c>
      <c r="F91" s="159" t="s">
        <v>1036</v>
      </c>
      <c r="G91" s="160" t="s">
        <v>249</v>
      </c>
      <c r="H91" s="161">
        <v>10</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252</v>
      </c>
    </row>
    <row r="92" spans="2:65" s="1" customFormat="1" ht="19.5">
      <c r="B92" s="31"/>
      <c r="D92" s="171" t="s">
        <v>432</v>
      </c>
      <c r="F92" s="172" t="s">
        <v>984</v>
      </c>
      <c r="I92" s="90"/>
      <c r="L92" s="31"/>
      <c r="M92" s="173"/>
      <c r="T92" s="49"/>
      <c r="AT92" s="17" t="s">
        <v>432</v>
      </c>
      <c r="AU92" s="17" t="s">
        <v>257</v>
      </c>
    </row>
    <row r="93" spans="2:65" s="1" customFormat="1" ht="22.5" customHeight="1">
      <c r="B93" s="31"/>
      <c r="C93" s="157" t="s">
        <v>257</v>
      </c>
      <c r="D93" s="157" t="s">
        <v>277</v>
      </c>
      <c r="E93" s="158" t="s">
        <v>1037</v>
      </c>
      <c r="F93" s="159" t="s">
        <v>1038</v>
      </c>
      <c r="G93" s="160" t="s">
        <v>431</v>
      </c>
      <c r="H93" s="161">
        <v>27.6</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276</v>
      </c>
    </row>
    <row r="94" spans="2:65" s="1" customFormat="1" ht="19.5">
      <c r="B94" s="31"/>
      <c r="D94" s="171" t="s">
        <v>432</v>
      </c>
      <c r="F94" s="172" t="s">
        <v>987</v>
      </c>
      <c r="I94" s="90"/>
      <c r="L94" s="31"/>
      <c r="M94" s="173"/>
      <c r="T94" s="49"/>
      <c r="AT94" s="17" t="s">
        <v>432</v>
      </c>
      <c r="AU94" s="17" t="s">
        <v>257</v>
      </c>
    </row>
    <row r="95" spans="2:65" s="1" customFormat="1" ht="22.5" customHeight="1">
      <c r="B95" s="31"/>
      <c r="C95" s="157" t="s">
        <v>252</v>
      </c>
      <c r="D95" s="157" t="s">
        <v>277</v>
      </c>
      <c r="E95" s="158" t="s">
        <v>898</v>
      </c>
      <c r="F95" s="159" t="s">
        <v>899</v>
      </c>
      <c r="G95" s="160" t="s">
        <v>436</v>
      </c>
      <c r="H95" s="161">
        <v>61.4</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250</v>
      </c>
    </row>
    <row r="96" spans="2:65" s="1" customFormat="1" ht="19.5">
      <c r="B96" s="31"/>
      <c r="D96" s="171" t="s">
        <v>432</v>
      </c>
      <c r="F96" s="172" t="s">
        <v>900</v>
      </c>
      <c r="I96" s="90"/>
      <c r="L96" s="31"/>
      <c r="M96" s="173"/>
      <c r="T96" s="49"/>
      <c r="AT96" s="17" t="s">
        <v>432</v>
      </c>
      <c r="AU96" s="17" t="s">
        <v>257</v>
      </c>
    </row>
    <row r="97" spans="2:65" s="1" customFormat="1" ht="22.5" customHeight="1">
      <c r="B97" s="31"/>
      <c r="C97" s="157" t="s">
        <v>267</v>
      </c>
      <c r="D97" s="157" t="s">
        <v>277</v>
      </c>
      <c r="E97" s="158" t="s">
        <v>1039</v>
      </c>
      <c r="F97" s="159" t="s">
        <v>1040</v>
      </c>
      <c r="G97" s="160" t="s">
        <v>265</v>
      </c>
      <c r="H97" s="161">
        <v>10</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295</v>
      </c>
    </row>
    <row r="98" spans="2:65" s="1" customFormat="1" ht="19.5">
      <c r="B98" s="31"/>
      <c r="D98" s="171" t="s">
        <v>432</v>
      </c>
      <c r="F98" s="172" t="s">
        <v>1041</v>
      </c>
      <c r="I98" s="90"/>
      <c r="L98" s="31"/>
      <c r="M98" s="173"/>
      <c r="T98" s="49"/>
      <c r="AT98" s="17" t="s">
        <v>432</v>
      </c>
      <c r="AU98" s="17" t="s">
        <v>257</v>
      </c>
    </row>
    <row r="99" spans="2:65" s="1" customFormat="1" ht="33.75" customHeight="1">
      <c r="B99" s="31"/>
      <c r="C99" s="157" t="s">
        <v>276</v>
      </c>
      <c r="D99" s="157" t="s">
        <v>277</v>
      </c>
      <c r="E99" s="158" t="s">
        <v>904</v>
      </c>
      <c r="F99" s="159" t="s">
        <v>905</v>
      </c>
      <c r="G99" s="160" t="s">
        <v>436</v>
      </c>
      <c r="H99" s="161">
        <v>35.6</v>
      </c>
      <c r="I99" s="162"/>
      <c r="J99" s="163">
        <f>ROUND(I99*H99,2)</f>
        <v>0</v>
      </c>
      <c r="K99" s="159" t="s">
        <v>270</v>
      </c>
      <c r="L99" s="31"/>
      <c r="M99" s="164" t="s">
        <v>19</v>
      </c>
      <c r="N99" s="165" t="s">
        <v>44</v>
      </c>
      <c r="P99" s="142">
        <f>O99*H99</f>
        <v>0</v>
      </c>
      <c r="Q99" s="142">
        <v>0</v>
      </c>
      <c r="R99" s="142">
        <f>Q99*H99</f>
        <v>0</v>
      </c>
      <c r="S99" s="142">
        <v>0</v>
      </c>
      <c r="T99" s="143">
        <f>S99*H99</f>
        <v>0</v>
      </c>
      <c r="AR99" s="17" t="s">
        <v>252</v>
      </c>
      <c r="AT99" s="17" t="s">
        <v>277</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303</v>
      </c>
    </row>
    <row r="100" spans="2:65" s="1" customFormat="1" ht="39">
      <c r="B100" s="31"/>
      <c r="D100" s="171" t="s">
        <v>432</v>
      </c>
      <c r="F100" s="172" t="s">
        <v>906</v>
      </c>
      <c r="I100" s="90"/>
      <c r="L100" s="31"/>
      <c r="M100" s="173"/>
      <c r="T100" s="49"/>
      <c r="AT100" s="17" t="s">
        <v>432</v>
      </c>
      <c r="AU100" s="17" t="s">
        <v>257</v>
      </c>
    </row>
    <row r="101" spans="2:65" s="1" customFormat="1" ht="33.75" customHeight="1">
      <c r="B101" s="31"/>
      <c r="C101" s="157" t="s">
        <v>282</v>
      </c>
      <c r="D101" s="157" t="s">
        <v>277</v>
      </c>
      <c r="E101" s="158" t="s">
        <v>907</v>
      </c>
      <c r="F101" s="159" t="s">
        <v>908</v>
      </c>
      <c r="G101" s="160" t="s">
        <v>249</v>
      </c>
      <c r="H101" s="161">
        <v>18.8</v>
      </c>
      <c r="I101" s="162"/>
      <c r="J101" s="163">
        <f>ROUND(I101*H101,2)</f>
        <v>0</v>
      </c>
      <c r="K101" s="159" t="s">
        <v>270</v>
      </c>
      <c r="L101" s="31"/>
      <c r="M101" s="164" t="s">
        <v>19</v>
      </c>
      <c r="N101" s="165" t="s">
        <v>44</v>
      </c>
      <c r="P101" s="142">
        <f>O101*H101</f>
        <v>0</v>
      </c>
      <c r="Q101" s="142">
        <v>0</v>
      </c>
      <c r="R101" s="142">
        <f>Q101*H101</f>
        <v>0</v>
      </c>
      <c r="S101" s="142">
        <v>0</v>
      </c>
      <c r="T101" s="143">
        <f>S101*H101</f>
        <v>0</v>
      </c>
      <c r="AR101" s="17" t="s">
        <v>252</v>
      </c>
      <c r="AT101" s="17" t="s">
        <v>277</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311</v>
      </c>
    </row>
    <row r="102" spans="2:65" s="1" customFormat="1" ht="39">
      <c r="B102" s="31"/>
      <c r="D102" s="171" t="s">
        <v>432</v>
      </c>
      <c r="F102" s="172" t="s">
        <v>909</v>
      </c>
      <c r="I102" s="90"/>
      <c r="L102" s="31"/>
      <c r="M102" s="173"/>
      <c r="T102" s="49"/>
      <c r="AT102" s="17" t="s">
        <v>432</v>
      </c>
      <c r="AU102" s="17" t="s">
        <v>257</v>
      </c>
    </row>
    <row r="103" spans="2:65" s="1" customFormat="1" ht="16.5" customHeight="1">
      <c r="B103" s="31"/>
      <c r="C103" s="132" t="s">
        <v>250</v>
      </c>
      <c r="D103" s="132" t="s">
        <v>246</v>
      </c>
      <c r="E103" s="133" t="s">
        <v>910</v>
      </c>
      <c r="F103" s="134" t="s">
        <v>911</v>
      </c>
      <c r="G103" s="135" t="s">
        <v>249</v>
      </c>
      <c r="H103" s="136">
        <v>18.8</v>
      </c>
      <c r="I103" s="137"/>
      <c r="J103" s="138">
        <f>ROUND(I103*H103,2)</f>
        <v>0</v>
      </c>
      <c r="K103" s="134" t="s">
        <v>270</v>
      </c>
      <c r="L103" s="139"/>
      <c r="M103" s="140" t="s">
        <v>19</v>
      </c>
      <c r="N103" s="141" t="s">
        <v>44</v>
      </c>
      <c r="P103" s="142">
        <f>O103*H103</f>
        <v>0</v>
      </c>
      <c r="Q103" s="142">
        <v>0</v>
      </c>
      <c r="R103" s="142">
        <f>Q103*H103</f>
        <v>0</v>
      </c>
      <c r="S103" s="142">
        <v>0</v>
      </c>
      <c r="T103" s="143">
        <f>S103*H103</f>
        <v>0</v>
      </c>
      <c r="AR103" s="17" t="s">
        <v>250</v>
      </c>
      <c r="AT103" s="17" t="s">
        <v>246</v>
      </c>
      <c r="AU103" s="17" t="s">
        <v>257</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318</v>
      </c>
    </row>
    <row r="104" spans="2:65" s="1" customFormat="1" ht="16.5" customHeight="1">
      <c r="B104" s="31"/>
      <c r="C104" s="132" t="s">
        <v>291</v>
      </c>
      <c r="D104" s="132" t="s">
        <v>246</v>
      </c>
      <c r="E104" s="133" t="s">
        <v>912</v>
      </c>
      <c r="F104" s="134" t="s">
        <v>913</v>
      </c>
      <c r="G104" s="135" t="s">
        <v>450</v>
      </c>
      <c r="H104" s="136">
        <v>17.556000000000001</v>
      </c>
      <c r="I104" s="137"/>
      <c r="J104" s="138">
        <f>ROUND(I104*H104,2)</f>
        <v>0</v>
      </c>
      <c r="K104" s="134" t="s">
        <v>270</v>
      </c>
      <c r="L104" s="139"/>
      <c r="M104" s="140" t="s">
        <v>19</v>
      </c>
      <c r="N104" s="141" t="s">
        <v>44</v>
      </c>
      <c r="P104" s="142">
        <f>O104*H104</f>
        <v>0</v>
      </c>
      <c r="Q104" s="142">
        <v>1</v>
      </c>
      <c r="R104" s="142">
        <f>Q104*H104</f>
        <v>17.556000000000001</v>
      </c>
      <c r="S104" s="142">
        <v>0</v>
      </c>
      <c r="T104" s="143">
        <f>S104*H104</f>
        <v>0</v>
      </c>
      <c r="AR104" s="17" t="s">
        <v>250</v>
      </c>
      <c r="AT104" s="17" t="s">
        <v>246</v>
      </c>
      <c r="AU104" s="17" t="s">
        <v>257</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326</v>
      </c>
    </row>
    <row r="105" spans="2:65" s="1" customFormat="1" ht="16.5" customHeight="1">
      <c r="B105" s="31"/>
      <c r="C105" s="132" t="s">
        <v>295</v>
      </c>
      <c r="D105" s="132" t="s">
        <v>246</v>
      </c>
      <c r="E105" s="133" t="s">
        <v>914</v>
      </c>
      <c r="F105" s="134" t="s">
        <v>915</v>
      </c>
      <c r="G105" s="135" t="s">
        <v>450</v>
      </c>
      <c r="H105" s="136">
        <v>0.89300000000000002</v>
      </c>
      <c r="I105" s="137"/>
      <c r="J105" s="138">
        <f>ROUND(I105*H105,2)</f>
        <v>0</v>
      </c>
      <c r="K105" s="134" t="s">
        <v>270</v>
      </c>
      <c r="L105" s="139"/>
      <c r="M105" s="140" t="s">
        <v>19</v>
      </c>
      <c r="N105" s="141" t="s">
        <v>44</v>
      </c>
      <c r="P105" s="142">
        <f>O105*H105</f>
        <v>0</v>
      </c>
      <c r="Q105" s="142">
        <v>1</v>
      </c>
      <c r="R105" s="142">
        <f>Q105*H105</f>
        <v>0.89300000000000002</v>
      </c>
      <c r="S105" s="142">
        <v>0</v>
      </c>
      <c r="T105" s="143">
        <f>S105*H105</f>
        <v>0</v>
      </c>
      <c r="AR105" s="17" t="s">
        <v>250</v>
      </c>
      <c r="AT105" s="17" t="s">
        <v>246</v>
      </c>
      <c r="AU105" s="17" t="s">
        <v>257</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334</v>
      </c>
    </row>
    <row r="106" spans="2:65" s="1" customFormat="1" ht="22.5" customHeight="1">
      <c r="B106" s="31"/>
      <c r="C106" s="157" t="s">
        <v>299</v>
      </c>
      <c r="D106" s="157" t="s">
        <v>277</v>
      </c>
      <c r="E106" s="158" t="s">
        <v>916</v>
      </c>
      <c r="F106" s="159" t="s">
        <v>917</v>
      </c>
      <c r="G106" s="160" t="s">
        <v>431</v>
      </c>
      <c r="H106" s="161">
        <v>58.7</v>
      </c>
      <c r="I106" s="162"/>
      <c r="J106" s="163">
        <f>ROUND(I106*H106,2)</f>
        <v>0</v>
      </c>
      <c r="K106" s="159" t="s">
        <v>270</v>
      </c>
      <c r="L106" s="31"/>
      <c r="M106" s="164" t="s">
        <v>19</v>
      </c>
      <c r="N106" s="165" t="s">
        <v>44</v>
      </c>
      <c r="P106" s="142">
        <f>O106*H106</f>
        <v>0</v>
      </c>
      <c r="Q106" s="142">
        <v>0</v>
      </c>
      <c r="R106" s="142">
        <f>Q106*H106</f>
        <v>0</v>
      </c>
      <c r="S106" s="142">
        <v>0</v>
      </c>
      <c r="T106" s="143">
        <f>S106*H106</f>
        <v>0</v>
      </c>
      <c r="AR106" s="17" t="s">
        <v>252</v>
      </c>
      <c r="AT106" s="17" t="s">
        <v>277</v>
      </c>
      <c r="AU106" s="17" t="s">
        <v>257</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341</v>
      </c>
    </row>
    <row r="107" spans="2:65" s="1" customFormat="1" ht="29.25">
      <c r="B107" s="31"/>
      <c r="D107" s="171" t="s">
        <v>432</v>
      </c>
      <c r="F107" s="172" t="s">
        <v>918</v>
      </c>
      <c r="I107" s="90"/>
      <c r="L107" s="31"/>
      <c r="M107" s="173"/>
      <c r="T107" s="49"/>
      <c r="AT107" s="17" t="s">
        <v>432</v>
      </c>
      <c r="AU107" s="17" t="s">
        <v>257</v>
      </c>
    </row>
    <row r="108" spans="2:65" s="1" customFormat="1" ht="16.5" customHeight="1">
      <c r="B108" s="31"/>
      <c r="C108" s="132" t="s">
        <v>303</v>
      </c>
      <c r="D108" s="132" t="s">
        <v>246</v>
      </c>
      <c r="E108" s="133" t="s">
        <v>919</v>
      </c>
      <c r="F108" s="134" t="s">
        <v>920</v>
      </c>
      <c r="G108" s="135" t="s">
        <v>431</v>
      </c>
      <c r="H108" s="136">
        <v>61.634999999999998</v>
      </c>
      <c r="I108" s="137"/>
      <c r="J108" s="138">
        <f>ROUND(I108*H108,2)</f>
        <v>0</v>
      </c>
      <c r="K108" s="134" t="s">
        <v>270</v>
      </c>
      <c r="L108" s="139"/>
      <c r="M108" s="140" t="s">
        <v>19</v>
      </c>
      <c r="N108" s="141" t="s">
        <v>44</v>
      </c>
      <c r="P108" s="142">
        <f>O108*H108</f>
        <v>0</v>
      </c>
      <c r="Q108" s="142">
        <v>0</v>
      </c>
      <c r="R108" s="142">
        <f>Q108*H108</f>
        <v>0</v>
      </c>
      <c r="S108" s="142">
        <v>0</v>
      </c>
      <c r="T108" s="143">
        <f>S108*H108</f>
        <v>0</v>
      </c>
      <c r="AR108" s="17" t="s">
        <v>250</v>
      </c>
      <c r="AT108" s="17" t="s">
        <v>246</v>
      </c>
      <c r="AU108" s="17" t="s">
        <v>257</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349</v>
      </c>
    </row>
    <row r="109" spans="2:65" s="1" customFormat="1" ht="33.75" customHeight="1">
      <c r="B109" s="31"/>
      <c r="C109" s="157" t="s">
        <v>307</v>
      </c>
      <c r="D109" s="157" t="s">
        <v>277</v>
      </c>
      <c r="E109" s="158" t="s">
        <v>921</v>
      </c>
      <c r="F109" s="159" t="s">
        <v>922</v>
      </c>
      <c r="G109" s="160" t="s">
        <v>249</v>
      </c>
      <c r="H109" s="161">
        <v>4</v>
      </c>
      <c r="I109" s="162"/>
      <c r="J109" s="163">
        <f>ROUND(I109*H109,2)</f>
        <v>0</v>
      </c>
      <c r="K109" s="159" t="s">
        <v>270</v>
      </c>
      <c r="L109" s="31"/>
      <c r="M109" s="164" t="s">
        <v>19</v>
      </c>
      <c r="N109" s="165" t="s">
        <v>44</v>
      </c>
      <c r="P109" s="142">
        <f>O109*H109</f>
        <v>0</v>
      </c>
      <c r="Q109" s="142">
        <v>0</v>
      </c>
      <c r="R109" s="142">
        <f>Q109*H109</f>
        <v>0</v>
      </c>
      <c r="S109" s="142">
        <v>0</v>
      </c>
      <c r="T109" s="143">
        <f>S109*H109</f>
        <v>0</v>
      </c>
      <c r="AR109" s="17" t="s">
        <v>252</v>
      </c>
      <c r="AT109" s="17" t="s">
        <v>277</v>
      </c>
      <c r="AU109" s="17" t="s">
        <v>257</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357</v>
      </c>
    </row>
    <row r="110" spans="2:65" s="1" customFormat="1" ht="39">
      <c r="B110" s="31"/>
      <c r="D110" s="171" t="s">
        <v>432</v>
      </c>
      <c r="F110" s="172" t="s">
        <v>909</v>
      </c>
      <c r="I110" s="90"/>
      <c r="L110" s="31"/>
      <c r="M110" s="173"/>
      <c r="T110" s="49"/>
      <c r="AT110" s="17" t="s">
        <v>432</v>
      </c>
      <c r="AU110" s="17" t="s">
        <v>257</v>
      </c>
    </row>
    <row r="111" spans="2:65" s="1" customFormat="1" ht="16.5" customHeight="1">
      <c r="B111" s="31"/>
      <c r="C111" s="132" t="s">
        <v>311</v>
      </c>
      <c r="D111" s="132" t="s">
        <v>246</v>
      </c>
      <c r="E111" s="133" t="s">
        <v>923</v>
      </c>
      <c r="F111" s="134" t="s">
        <v>924</v>
      </c>
      <c r="G111" s="135" t="s">
        <v>265</v>
      </c>
      <c r="H111" s="136">
        <v>2</v>
      </c>
      <c r="I111" s="137"/>
      <c r="J111" s="138">
        <f>ROUND(I111*H111,2)</f>
        <v>0</v>
      </c>
      <c r="K111" s="134" t="s">
        <v>270</v>
      </c>
      <c r="L111" s="139"/>
      <c r="M111" s="140" t="s">
        <v>19</v>
      </c>
      <c r="N111" s="141" t="s">
        <v>44</v>
      </c>
      <c r="P111" s="142">
        <f>O111*H111</f>
        <v>0</v>
      </c>
      <c r="Q111" s="142">
        <v>0</v>
      </c>
      <c r="R111" s="142">
        <f>Q111*H111</f>
        <v>0</v>
      </c>
      <c r="S111" s="142">
        <v>0</v>
      </c>
      <c r="T111" s="143">
        <f>S111*H111</f>
        <v>0</v>
      </c>
      <c r="AR111" s="17" t="s">
        <v>250</v>
      </c>
      <c r="AT111" s="17" t="s">
        <v>246</v>
      </c>
      <c r="AU111" s="17" t="s">
        <v>257</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365</v>
      </c>
    </row>
    <row r="112" spans="2:65" s="1" customFormat="1" ht="16.5" customHeight="1">
      <c r="B112" s="31"/>
      <c r="C112" s="132" t="s">
        <v>8</v>
      </c>
      <c r="D112" s="132" t="s">
        <v>246</v>
      </c>
      <c r="E112" s="133" t="s">
        <v>925</v>
      </c>
      <c r="F112" s="134" t="s">
        <v>926</v>
      </c>
      <c r="G112" s="135" t="s">
        <v>265</v>
      </c>
      <c r="H112" s="136">
        <v>2</v>
      </c>
      <c r="I112" s="137"/>
      <c r="J112" s="138">
        <f>ROUND(I112*H112,2)</f>
        <v>0</v>
      </c>
      <c r="K112" s="134" t="s">
        <v>270</v>
      </c>
      <c r="L112" s="139"/>
      <c r="M112" s="140" t="s">
        <v>19</v>
      </c>
      <c r="N112" s="141" t="s">
        <v>44</v>
      </c>
      <c r="P112" s="142">
        <f>O112*H112</f>
        <v>0</v>
      </c>
      <c r="Q112" s="142">
        <v>0</v>
      </c>
      <c r="R112" s="142">
        <f>Q112*H112</f>
        <v>0</v>
      </c>
      <c r="S112" s="142">
        <v>0</v>
      </c>
      <c r="T112" s="143">
        <f>S112*H112</f>
        <v>0</v>
      </c>
      <c r="AR112" s="17" t="s">
        <v>250</v>
      </c>
      <c r="AT112" s="17" t="s">
        <v>246</v>
      </c>
      <c r="AU112" s="17" t="s">
        <v>257</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373</v>
      </c>
    </row>
    <row r="113" spans="2:65" s="1" customFormat="1" ht="16.5" customHeight="1">
      <c r="B113" s="31"/>
      <c r="C113" s="132" t="s">
        <v>318</v>
      </c>
      <c r="D113" s="132" t="s">
        <v>246</v>
      </c>
      <c r="E113" s="133" t="s">
        <v>927</v>
      </c>
      <c r="F113" s="134" t="s">
        <v>928</v>
      </c>
      <c r="G113" s="135" t="s">
        <v>265</v>
      </c>
      <c r="H113" s="136">
        <v>2</v>
      </c>
      <c r="I113" s="137"/>
      <c r="J113" s="138">
        <f>ROUND(I113*H113,2)</f>
        <v>0</v>
      </c>
      <c r="K113" s="134" t="s">
        <v>270</v>
      </c>
      <c r="L113" s="139"/>
      <c r="M113" s="140" t="s">
        <v>19</v>
      </c>
      <c r="N113" s="141" t="s">
        <v>44</v>
      </c>
      <c r="P113" s="142">
        <f>O113*H113</f>
        <v>0</v>
      </c>
      <c r="Q113" s="142">
        <v>3.2000000000000002E-3</v>
      </c>
      <c r="R113" s="142">
        <f>Q113*H113</f>
        <v>6.4000000000000003E-3</v>
      </c>
      <c r="S113" s="142">
        <v>0</v>
      </c>
      <c r="T113" s="143">
        <f>S113*H113</f>
        <v>0</v>
      </c>
      <c r="AR113" s="17" t="s">
        <v>250</v>
      </c>
      <c r="AT113" s="17" t="s">
        <v>246</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381</v>
      </c>
    </row>
    <row r="114" spans="2:65" s="1" customFormat="1" ht="33.75" customHeight="1">
      <c r="B114" s="31"/>
      <c r="C114" s="157" t="s">
        <v>322</v>
      </c>
      <c r="D114" s="157" t="s">
        <v>277</v>
      </c>
      <c r="E114" s="158" t="s">
        <v>929</v>
      </c>
      <c r="F114" s="159" t="s">
        <v>930</v>
      </c>
      <c r="G114" s="160" t="s">
        <v>249</v>
      </c>
      <c r="H114" s="161">
        <v>7</v>
      </c>
      <c r="I114" s="162"/>
      <c r="J114" s="163">
        <f>ROUND(I114*H114,2)</f>
        <v>0</v>
      </c>
      <c r="K114" s="159" t="s">
        <v>270</v>
      </c>
      <c r="L114" s="31"/>
      <c r="M114" s="164" t="s">
        <v>19</v>
      </c>
      <c r="N114" s="165" t="s">
        <v>44</v>
      </c>
      <c r="P114" s="142">
        <f>O114*H114</f>
        <v>0</v>
      </c>
      <c r="Q114" s="142">
        <v>0</v>
      </c>
      <c r="R114" s="142">
        <f>Q114*H114</f>
        <v>0</v>
      </c>
      <c r="S114" s="142">
        <v>0</v>
      </c>
      <c r="T114" s="143">
        <f>S114*H114</f>
        <v>0</v>
      </c>
      <c r="AR114" s="17" t="s">
        <v>252</v>
      </c>
      <c r="AT114" s="17" t="s">
        <v>277</v>
      </c>
      <c r="AU114" s="17" t="s">
        <v>257</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390</v>
      </c>
    </row>
    <row r="115" spans="2:65" s="1" customFormat="1" ht="39">
      <c r="B115" s="31"/>
      <c r="D115" s="171" t="s">
        <v>432</v>
      </c>
      <c r="F115" s="172" t="s">
        <v>909</v>
      </c>
      <c r="I115" s="90"/>
      <c r="L115" s="31"/>
      <c r="M115" s="173"/>
      <c r="T115" s="49"/>
      <c r="AT115" s="17" t="s">
        <v>432</v>
      </c>
      <c r="AU115" s="17" t="s">
        <v>257</v>
      </c>
    </row>
    <row r="116" spans="2:65" s="1" customFormat="1" ht="16.5" customHeight="1">
      <c r="B116" s="31"/>
      <c r="C116" s="132" t="s">
        <v>326</v>
      </c>
      <c r="D116" s="132" t="s">
        <v>246</v>
      </c>
      <c r="E116" s="133" t="s">
        <v>931</v>
      </c>
      <c r="F116" s="134" t="s">
        <v>932</v>
      </c>
      <c r="G116" s="135" t="s">
        <v>249</v>
      </c>
      <c r="H116" s="136">
        <v>7</v>
      </c>
      <c r="I116" s="137"/>
      <c r="J116" s="138">
        <f>ROUND(I116*H116,2)</f>
        <v>0</v>
      </c>
      <c r="K116" s="134" t="s">
        <v>270</v>
      </c>
      <c r="L116" s="139"/>
      <c r="M116" s="140" t="s">
        <v>19</v>
      </c>
      <c r="N116" s="141" t="s">
        <v>44</v>
      </c>
      <c r="P116" s="142">
        <f>O116*H116</f>
        <v>0</v>
      </c>
      <c r="Q116" s="142">
        <v>4.1799999999999997E-3</v>
      </c>
      <c r="R116" s="142">
        <f>Q116*H116</f>
        <v>2.9259999999999998E-2</v>
      </c>
      <c r="S116" s="142">
        <v>0</v>
      </c>
      <c r="T116" s="143">
        <f>S116*H116</f>
        <v>0</v>
      </c>
      <c r="AR116" s="17" t="s">
        <v>250</v>
      </c>
      <c r="AT116" s="17" t="s">
        <v>246</v>
      </c>
      <c r="AU116" s="17" t="s">
        <v>257</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398</v>
      </c>
    </row>
    <row r="117" spans="2:65" s="1" customFormat="1" ht="16.5" customHeight="1">
      <c r="B117" s="31"/>
      <c r="C117" s="132" t="s">
        <v>330</v>
      </c>
      <c r="D117" s="132" t="s">
        <v>246</v>
      </c>
      <c r="E117" s="133" t="s">
        <v>914</v>
      </c>
      <c r="F117" s="134" t="s">
        <v>915</v>
      </c>
      <c r="G117" s="135" t="s">
        <v>450</v>
      </c>
      <c r="H117" s="136">
        <v>2.2610000000000001</v>
      </c>
      <c r="I117" s="137"/>
      <c r="J117" s="138">
        <f>ROUND(I117*H117,2)</f>
        <v>0</v>
      </c>
      <c r="K117" s="134" t="s">
        <v>270</v>
      </c>
      <c r="L117" s="139"/>
      <c r="M117" s="140" t="s">
        <v>19</v>
      </c>
      <c r="N117" s="141" t="s">
        <v>44</v>
      </c>
      <c r="P117" s="142">
        <f>O117*H117</f>
        <v>0</v>
      </c>
      <c r="Q117" s="142">
        <v>1</v>
      </c>
      <c r="R117" s="142">
        <f>Q117*H117</f>
        <v>2.2610000000000001</v>
      </c>
      <c r="S117" s="142">
        <v>0</v>
      </c>
      <c r="T117" s="143">
        <f>S117*H117</f>
        <v>0</v>
      </c>
      <c r="AR117" s="17" t="s">
        <v>250</v>
      </c>
      <c r="AT117" s="17" t="s">
        <v>246</v>
      </c>
      <c r="AU117" s="17" t="s">
        <v>257</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406</v>
      </c>
    </row>
    <row r="118" spans="2:65" s="1" customFormat="1" ht="33.75" customHeight="1">
      <c r="B118" s="31"/>
      <c r="C118" s="157" t="s">
        <v>334</v>
      </c>
      <c r="D118" s="157" t="s">
        <v>277</v>
      </c>
      <c r="E118" s="158" t="s">
        <v>933</v>
      </c>
      <c r="F118" s="159" t="s">
        <v>934</v>
      </c>
      <c r="G118" s="160" t="s">
        <v>249</v>
      </c>
      <c r="H118" s="161">
        <v>2</v>
      </c>
      <c r="I118" s="162"/>
      <c r="J118" s="163">
        <f>ROUND(I118*H118,2)</f>
        <v>0</v>
      </c>
      <c r="K118" s="159" t="s">
        <v>270</v>
      </c>
      <c r="L118" s="31"/>
      <c r="M118" s="164" t="s">
        <v>19</v>
      </c>
      <c r="N118" s="165" t="s">
        <v>44</v>
      </c>
      <c r="P118" s="142">
        <f>O118*H118</f>
        <v>0</v>
      </c>
      <c r="Q118" s="142">
        <v>0</v>
      </c>
      <c r="R118" s="142">
        <f>Q118*H118</f>
        <v>0</v>
      </c>
      <c r="S118" s="142">
        <v>0</v>
      </c>
      <c r="T118" s="143">
        <f>S118*H118</f>
        <v>0</v>
      </c>
      <c r="AR118" s="17" t="s">
        <v>252</v>
      </c>
      <c r="AT118" s="17" t="s">
        <v>277</v>
      </c>
      <c r="AU118" s="17" t="s">
        <v>257</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482</v>
      </c>
    </row>
    <row r="119" spans="2:65" s="1" customFormat="1" ht="39">
      <c r="B119" s="31"/>
      <c r="D119" s="171" t="s">
        <v>432</v>
      </c>
      <c r="F119" s="172" t="s">
        <v>804</v>
      </c>
      <c r="I119" s="90"/>
      <c r="L119" s="31"/>
      <c r="M119" s="173"/>
      <c r="T119" s="49"/>
      <c r="AT119" s="17" t="s">
        <v>432</v>
      </c>
      <c r="AU119" s="17" t="s">
        <v>257</v>
      </c>
    </row>
    <row r="120" spans="2:65" s="1" customFormat="1" ht="16.5" customHeight="1">
      <c r="B120" s="31"/>
      <c r="C120" s="132" t="s">
        <v>7</v>
      </c>
      <c r="D120" s="132" t="s">
        <v>246</v>
      </c>
      <c r="E120" s="133" t="s">
        <v>935</v>
      </c>
      <c r="F120" s="134" t="s">
        <v>936</v>
      </c>
      <c r="G120" s="135" t="s">
        <v>450</v>
      </c>
      <c r="H120" s="136">
        <v>3.1</v>
      </c>
      <c r="I120" s="137"/>
      <c r="J120" s="138">
        <f>ROUND(I120*H120,2)</f>
        <v>0</v>
      </c>
      <c r="K120" s="134" t="s">
        <v>270</v>
      </c>
      <c r="L120" s="139"/>
      <c r="M120" s="140" t="s">
        <v>19</v>
      </c>
      <c r="N120" s="141" t="s">
        <v>44</v>
      </c>
      <c r="P120" s="142">
        <f>O120*H120</f>
        <v>0</v>
      </c>
      <c r="Q120" s="142">
        <v>1</v>
      </c>
      <c r="R120" s="142">
        <f>Q120*H120</f>
        <v>3.1</v>
      </c>
      <c r="S120" s="142">
        <v>0</v>
      </c>
      <c r="T120" s="143">
        <f>S120*H120</f>
        <v>0</v>
      </c>
      <c r="AR120" s="17" t="s">
        <v>250</v>
      </c>
      <c r="AT120" s="17" t="s">
        <v>246</v>
      </c>
      <c r="AU120" s="17" t="s">
        <v>257</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485</v>
      </c>
    </row>
    <row r="121" spans="2:65" s="1" customFormat="1" ht="16.5" customHeight="1">
      <c r="B121" s="31"/>
      <c r="C121" s="132" t="s">
        <v>341</v>
      </c>
      <c r="D121" s="132" t="s">
        <v>246</v>
      </c>
      <c r="E121" s="133" t="s">
        <v>870</v>
      </c>
      <c r="F121" s="134" t="s">
        <v>871</v>
      </c>
      <c r="G121" s="135" t="s">
        <v>436</v>
      </c>
      <c r="H121" s="136">
        <v>1.8</v>
      </c>
      <c r="I121" s="137"/>
      <c r="J121" s="138">
        <f>ROUND(I121*H121,2)</f>
        <v>0</v>
      </c>
      <c r="K121" s="134" t="s">
        <v>270</v>
      </c>
      <c r="L121" s="139"/>
      <c r="M121" s="140" t="s">
        <v>19</v>
      </c>
      <c r="N121" s="141" t="s">
        <v>44</v>
      </c>
      <c r="P121" s="142">
        <f>O121*H121</f>
        <v>0</v>
      </c>
      <c r="Q121" s="142">
        <v>2.4289999999999998</v>
      </c>
      <c r="R121" s="142">
        <f>Q121*H121</f>
        <v>4.3721999999999994</v>
      </c>
      <c r="S121" s="142">
        <v>0</v>
      </c>
      <c r="T121" s="143">
        <f>S121*H121</f>
        <v>0</v>
      </c>
      <c r="AR121" s="17" t="s">
        <v>250</v>
      </c>
      <c r="AT121" s="17" t="s">
        <v>246</v>
      </c>
      <c r="AU121" s="17" t="s">
        <v>257</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488</v>
      </c>
    </row>
    <row r="122" spans="2:65" s="1" customFormat="1" ht="22.5" customHeight="1">
      <c r="B122" s="31"/>
      <c r="C122" s="157" t="s">
        <v>345</v>
      </c>
      <c r="D122" s="157" t="s">
        <v>277</v>
      </c>
      <c r="E122" s="158" t="s">
        <v>1042</v>
      </c>
      <c r="F122" s="159" t="s">
        <v>1043</v>
      </c>
      <c r="G122" s="160" t="s">
        <v>431</v>
      </c>
      <c r="H122" s="161">
        <v>105.8</v>
      </c>
      <c r="I122" s="162"/>
      <c r="J122" s="163">
        <f>ROUND(I122*H122,2)</f>
        <v>0</v>
      </c>
      <c r="K122" s="159" t="s">
        <v>270</v>
      </c>
      <c r="L122" s="31"/>
      <c r="M122" s="164" t="s">
        <v>19</v>
      </c>
      <c r="N122" s="165" t="s">
        <v>44</v>
      </c>
      <c r="P122" s="142">
        <f>O122*H122</f>
        <v>0</v>
      </c>
      <c r="Q122" s="142">
        <v>0</v>
      </c>
      <c r="R122" s="142">
        <f>Q122*H122</f>
        <v>0</v>
      </c>
      <c r="S122" s="142">
        <v>0</v>
      </c>
      <c r="T122" s="143">
        <f>S122*H122</f>
        <v>0</v>
      </c>
      <c r="AR122" s="17" t="s">
        <v>252</v>
      </c>
      <c r="AT122" s="17" t="s">
        <v>277</v>
      </c>
      <c r="AU122" s="17" t="s">
        <v>257</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491</v>
      </c>
    </row>
    <row r="123" spans="2:65" s="1" customFormat="1" ht="29.25">
      <c r="B123" s="31"/>
      <c r="D123" s="171" t="s">
        <v>432</v>
      </c>
      <c r="F123" s="172" t="s">
        <v>812</v>
      </c>
      <c r="I123" s="90"/>
      <c r="L123" s="31"/>
      <c r="M123" s="173"/>
      <c r="T123" s="49"/>
      <c r="AT123" s="17" t="s">
        <v>432</v>
      </c>
      <c r="AU123" s="17" t="s">
        <v>257</v>
      </c>
    </row>
    <row r="124" spans="2:65" s="1" customFormat="1" ht="19.5">
      <c r="B124" s="31"/>
      <c r="D124" s="171" t="s">
        <v>454</v>
      </c>
      <c r="F124" s="172" t="s">
        <v>813</v>
      </c>
      <c r="I124" s="90"/>
      <c r="L124" s="31"/>
      <c r="M124" s="173"/>
      <c r="T124" s="49"/>
      <c r="AT124" s="17" t="s">
        <v>454</v>
      </c>
      <c r="AU124" s="17" t="s">
        <v>257</v>
      </c>
    </row>
    <row r="125" spans="2:65" s="1" customFormat="1" ht="16.5" customHeight="1">
      <c r="B125" s="31"/>
      <c r="C125" s="132" t="s">
        <v>349</v>
      </c>
      <c r="D125" s="132" t="s">
        <v>246</v>
      </c>
      <c r="E125" s="133" t="s">
        <v>866</v>
      </c>
      <c r="F125" s="134" t="s">
        <v>867</v>
      </c>
      <c r="G125" s="135" t="s">
        <v>450</v>
      </c>
      <c r="H125" s="136">
        <v>59.09</v>
      </c>
      <c r="I125" s="137"/>
      <c r="J125" s="138">
        <f>ROUND(I125*H125,2)</f>
        <v>0</v>
      </c>
      <c r="K125" s="134" t="s">
        <v>270</v>
      </c>
      <c r="L125" s="139"/>
      <c r="M125" s="140" t="s">
        <v>19</v>
      </c>
      <c r="N125" s="141" t="s">
        <v>44</v>
      </c>
      <c r="P125" s="142">
        <f>O125*H125</f>
        <v>0</v>
      </c>
      <c r="Q125" s="142">
        <v>1</v>
      </c>
      <c r="R125" s="142">
        <f>Q125*H125</f>
        <v>59.09</v>
      </c>
      <c r="S125" s="142">
        <v>0</v>
      </c>
      <c r="T125" s="143">
        <f>S125*H125</f>
        <v>0</v>
      </c>
      <c r="AR125" s="17" t="s">
        <v>250</v>
      </c>
      <c r="AT125" s="17" t="s">
        <v>246</v>
      </c>
      <c r="AU125" s="17" t="s">
        <v>257</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495</v>
      </c>
    </row>
    <row r="126" spans="2:65" s="1" customFormat="1" ht="33.75" customHeight="1">
      <c r="B126" s="31"/>
      <c r="C126" s="157" t="s">
        <v>353</v>
      </c>
      <c r="D126" s="157" t="s">
        <v>277</v>
      </c>
      <c r="E126" s="158" t="s">
        <v>445</v>
      </c>
      <c r="F126" s="159" t="s">
        <v>446</v>
      </c>
      <c r="G126" s="160" t="s">
        <v>436</v>
      </c>
      <c r="H126" s="161">
        <v>31.3</v>
      </c>
      <c r="I126" s="162"/>
      <c r="J126" s="163">
        <f>ROUND(I126*H126,2)</f>
        <v>0</v>
      </c>
      <c r="K126" s="159" t="s">
        <v>270</v>
      </c>
      <c r="L126" s="31"/>
      <c r="M126" s="164" t="s">
        <v>19</v>
      </c>
      <c r="N126" s="165" t="s">
        <v>44</v>
      </c>
      <c r="P126" s="142">
        <f>O126*H126</f>
        <v>0</v>
      </c>
      <c r="Q126" s="142">
        <v>0</v>
      </c>
      <c r="R126" s="142">
        <f>Q126*H126</f>
        <v>0</v>
      </c>
      <c r="S126" s="142">
        <v>0</v>
      </c>
      <c r="T126" s="143">
        <f>S126*H126</f>
        <v>0</v>
      </c>
      <c r="AR126" s="17" t="s">
        <v>252</v>
      </c>
      <c r="AT126" s="17" t="s">
        <v>277</v>
      </c>
      <c r="AU126" s="17" t="s">
        <v>257</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499</v>
      </c>
    </row>
    <row r="127" spans="2:65" s="1" customFormat="1" ht="39">
      <c r="B127" s="31"/>
      <c r="D127" s="171" t="s">
        <v>432</v>
      </c>
      <c r="F127" s="172" t="s">
        <v>447</v>
      </c>
      <c r="I127" s="90"/>
      <c r="L127" s="31"/>
      <c r="M127" s="173"/>
      <c r="T127" s="49"/>
      <c r="AT127" s="17" t="s">
        <v>432</v>
      </c>
      <c r="AU127" s="17" t="s">
        <v>257</v>
      </c>
    </row>
    <row r="128" spans="2:65" s="1" customFormat="1" ht="16.5" customHeight="1">
      <c r="B128" s="31"/>
      <c r="C128" s="132" t="s">
        <v>357</v>
      </c>
      <c r="D128" s="132" t="s">
        <v>246</v>
      </c>
      <c r="E128" s="133" t="s">
        <v>448</v>
      </c>
      <c r="F128" s="134" t="s">
        <v>449</v>
      </c>
      <c r="G128" s="135" t="s">
        <v>450</v>
      </c>
      <c r="H128" s="136">
        <v>63.695999999999998</v>
      </c>
      <c r="I128" s="137"/>
      <c r="J128" s="138">
        <f>ROUND(I128*H128,2)</f>
        <v>0</v>
      </c>
      <c r="K128" s="134" t="s">
        <v>270</v>
      </c>
      <c r="L128" s="139"/>
      <c r="M128" s="140" t="s">
        <v>19</v>
      </c>
      <c r="N128" s="141" t="s">
        <v>44</v>
      </c>
      <c r="P128" s="142">
        <f>O128*H128</f>
        <v>0</v>
      </c>
      <c r="Q128" s="142">
        <v>1</v>
      </c>
      <c r="R128" s="142">
        <f>Q128*H128</f>
        <v>63.695999999999998</v>
      </c>
      <c r="S128" s="142">
        <v>0</v>
      </c>
      <c r="T128" s="143">
        <f>S128*H128</f>
        <v>0</v>
      </c>
      <c r="AR128" s="17" t="s">
        <v>250</v>
      </c>
      <c r="AT128" s="17" t="s">
        <v>246</v>
      </c>
      <c r="AU128" s="17" t="s">
        <v>257</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502</v>
      </c>
    </row>
    <row r="129" spans="2:65" s="1" customFormat="1" ht="22.5" customHeight="1">
      <c r="B129" s="31"/>
      <c r="C129" s="157" t="s">
        <v>361</v>
      </c>
      <c r="D129" s="157" t="s">
        <v>277</v>
      </c>
      <c r="E129" s="158" t="s">
        <v>940</v>
      </c>
      <c r="F129" s="159" t="s">
        <v>941</v>
      </c>
      <c r="G129" s="160" t="s">
        <v>249</v>
      </c>
      <c r="H129" s="161">
        <v>7.2</v>
      </c>
      <c r="I129" s="162"/>
      <c r="J129" s="163">
        <f>ROUND(I129*H129,2)</f>
        <v>0</v>
      </c>
      <c r="K129" s="159" t="s">
        <v>270</v>
      </c>
      <c r="L129" s="31"/>
      <c r="M129" s="164" t="s">
        <v>19</v>
      </c>
      <c r="N129" s="165" t="s">
        <v>44</v>
      </c>
      <c r="P129" s="142">
        <f>O129*H129</f>
        <v>0</v>
      </c>
      <c r="Q129" s="142">
        <v>0</v>
      </c>
      <c r="R129" s="142">
        <f>Q129*H129</f>
        <v>0</v>
      </c>
      <c r="S129" s="142">
        <v>0</v>
      </c>
      <c r="T129" s="143">
        <f>S129*H129</f>
        <v>0</v>
      </c>
      <c r="AR129" s="17" t="s">
        <v>252</v>
      </c>
      <c r="AT129" s="17" t="s">
        <v>277</v>
      </c>
      <c r="AU129" s="17" t="s">
        <v>257</v>
      </c>
      <c r="AY129" s="17" t="s">
        <v>251</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252</v>
      </c>
      <c r="BM129" s="17" t="s">
        <v>505</v>
      </c>
    </row>
    <row r="130" spans="2:65" s="1" customFormat="1" ht="29.25">
      <c r="B130" s="31"/>
      <c r="D130" s="171" t="s">
        <v>432</v>
      </c>
      <c r="F130" s="172" t="s">
        <v>942</v>
      </c>
      <c r="I130" s="90"/>
      <c r="L130" s="31"/>
      <c r="M130" s="173"/>
      <c r="T130" s="49"/>
      <c r="AT130" s="17" t="s">
        <v>432</v>
      </c>
      <c r="AU130" s="17" t="s">
        <v>257</v>
      </c>
    </row>
    <row r="131" spans="2:65" s="1" customFormat="1" ht="16.5" customHeight="1">
      <c r="B131" s="31"/>
      <c r="C131" s="132" t="s">
        <v>365</v>
      </c>
      <c r="D131" s="174" t="s">
        <v>246</v>
      </c>
      <c r="E131" s="133" t="s">
        <v>943</v>
      </c>
      <c r="F131" s="134" t="s">
        <v>944</v>
      </c>
      <c r="G131" s="135" t="s">
        <v>265</v>
      </c>
      <c r="H131" s="136">
        <v>12</v>
      </c>
      <c r="I131" s="284">
        <v>0</v>
      </c>
      <c r="J131" s="138">
        <f>ROUND(I131*H131,2)</f>
        <v>0</v>
      </c>
      <c r="K131" s="134" t="s">
        <v>270</v>
      </c>
      <c r="L131" s="139"/>
      <c r="M131" s="140" t="s">
        <v>19</v>
      </c>
      <c r="N131" s="141" t="s">
        <v>44</v>
      </c>
      <c r="P131" s="142">
        <f>O131*H131</f>
        <v>0</v>
      </c>
      <c r="Q131" s="142">
        <v>0</v>
      </c>
      <c r="R131" s="142">
        <f>Q131*H131</f>
        <v>0</v>
      </c>
      <c r="S131" s="142">
        <v>0</v>
      </c>
      <c r="T131" s="143">
        <f>S131*H131</f>
        <v>0</v>
      </c>
      <c r="AR131" s="17" t="s">
        <v>250</v>
      </c>
      <c r="AT131" s="17" t="s">
        <v>246</v>
      </c>
      <c r="AU131" s="17" t="s">
        <v>257</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508</v>
      </c>
    </row>
    <row r="132" spans="2:65" s="1" customFormat="1" ht="19.5">
      <c r="B132" s="31"/>
      <c r="D132" s="171" t="s">
        <v>454</v>
      </c>
      <c r="F132" s="172" t="s">
        <v>472</v>
      </c>
      <c r="I132" s="90"/>
      <c r="L132" s="31"/>
      <c r="M132" s="173"/>
      <c r="T132" s="49"/>
      <c r="AT132" s="17" t="s">
        <v>454</v>
      </c>
      <c r="AU132" s="17" t="s">
        <v>257</v>
      </c>
    </row>
    <row r="133" spans="2:65" s="1" customFormat="1" ht="16.5" customHeight="1">
      <c r="B133" s="31"/>
      <c r="C133" s="132" t="s">
        <v>369</v>
      </c>
      <c r="D133" s="174" t="s">
        <v>246</v>
      </c>
      <c r="E133" s="133" t="s">
        <v>945</v>
      </c>
      <c r="F133" s="134" t="s">
        <v>946</v>
      </c>
      <c r="G133" s="135" t="s">
        <v>265</v>
      </c>
      <c r="H133" s="136">
        <v>12</v>
      </c>
      <c r="I133" s="284">
        <v>0</v>
      </c>
      <c r="J133" s="138">
        <f>ROUND(I133*H133,2)</f>
        <v>0</v>
      </c>
      <c r="K133" s="134" t="s">
        <v>270</v>
      </c>
      <c r="L133" s="139"/>
      <c r="M133" s="140" t="s">
        <v>19</v>
      </c>
      <c r="N133" s="141" t="s">
        <v>44</v>
      </c>
      <c r="P133" s="142">
        <f>O133*H133</f>
        <v>0</v>
      </c>
      <c r="Q133" s="142">
        <v>0</v>
      </c>
      <c r="R133" s="142">
        <f>Q133*H133</f>
        <v>0</v>
      </c>
      <c r="S133" s="142">
        <v>0</v>
      </c>
      <c r="T133" s="143">
        <f>S133*H133</f>
        <v>0</v>
      </c>
      <c r="AR133" s="17" t="s">
        <v>250</v>
      </c>
      <c r="AT133" s="17" t="s">
        <v>246</v>
      </c>
      <c r="AU133" s="17" t="s">
        <v>257</v>
      </c>
      <c r="AY133" s="17" t="s">
        <v>251</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252</v>
      </c>
      <c r="BM133" s="17" t="s">
        <v>509</v>
      </c>
    </row>
    <row r="134" spans="2:65" s="1" customFormat="1" ht="19.5">
      <c r="B134" s="31"/>
      <c r="D134" s="171" t="s">
        <v>454</v>
      </c>
      <c r="F134" s="172" t="s">
        <v>472</v>
      </c>
      <c r="I134" s="90"/>
      <c r="L134" s="31"/>
      <c r="M134" s="173"/>
      <c r="T134" s="49"/>
      <c r="AT134" s="17" t="s">
        <v>454</v>
      </c>
      <c r="AU134" s="17" t="s">
        <v>257</v>
      </c>
    </row>
    <row r="135" spans="2:65" s="1" customFormat="1" ht="16.5" customHeight="1">
      <c r="B135" s="31"/>
      <c r="C135" s="132" t="s">
        <v>373</v>
      </c>
      <c r="D135" s="132" t="s">
        <v>246</v>
      </c>
      <c r="E135" s="133" t="s">
        <v>947</v>
      </c>
      <c r="F135" s="134" t="s">
        <v>948</v>
      </c>
      <c r="G135" s="135" t="s">
        <v>265</v>
      </c>
      <c r="H135" s="136">
        <v>1</v>
      </c>
      <c r="I135" s="137"/>
      <c r="J135" s="138">
        <f t="shared" ref="J135:J142" si="0">ROUND(I135*H135,2)</f>
        <v>0</v>
      </c>
      <c r="K135" s="134" t="s">
        <v>270</v>
      </c>
      <c r="L135" s="139"/>
      <c r="M135" s="140" t="s">
        <v>19</v>
      </c>
      <c r="N135" s="141" t="s">
        <v>44</v>
      </c>
      <c r="P135" s="142">
        <f t="shared" ref="P135:P142" si="1">O135*H135</f>
        <v>0</v>
      </c>
      <c r="Q135" s="142">
        <v>0</v>
      </c>
      <c r="R135" s="142">
        <f t="shared" ref="R135:R142" si="2">Q135*H135</f>
        <v>0</v>
      </c>
      <c r="S135" s="142">
        <v>0</v>
      </c>
      <c r="T135" s="143">
        <f t="shared" ref="T135:T142" si="3">S135*H135</f>
        <v>0</v>
      </c>
      <c r="AR135" s="17" t="s">
        <v>250</v>
      </c>
      <c r="AT135" s="17" t="s">
        <v>246</v>
      </c>
      <c r="AU135" s="17" t="s">
        <v>257</v>
      </c>
      <c r="AY135" s="17" t="s">
        <v>251</v>
      </c>
      <c r="BE135" s="144">
        <f t="shared" ref="BE135:BE142" si="4">IF(N135="základní",J135,0)</f>
        <v>0</v>
      </c>
      <c r="BF135" s="144">
        <f t="shared" ref="BF135:BF142" si="5">IF(N135="snížená",J135,0)</f>
        <v>0</v>
      </c>
      <c r="BG135" s="144">
        <f t="shared" ref="BG135:BG142" si="6">IF(N135="zákl. přenesená",J135,0)</f>
        <v>0</v>
      </c>
      <c r="BH135" s="144">
        <f t="shared" ref="BH135:BH142" si="7">IF(N135="sníž. přenesená",J135,0)</f>
        <v>0</v>
      </c>
      <c r="BI135" s="144">
        <f t="shared" ref="BI135:BI142" si="8">IF(N135="nulová",J135,0)</f>
        <v>0</v>
      </c>
      <c r="BJ135" s="17" t="s">
        <v>81</v>
      </c>
      <c r="BK135" s="144">
        <f t="shared" ref="BK135:BK142" si="9">ROUND(I135*H135,2)</f>
        <v>0</v>
      </c>
      <c r="BL135" s="17" t="s">
        <v>252</v>
      </c>
      <c r="BM135" s="17" t="s">
        <v>512</v>
      </c>
    </row>
    <row r="136" spans="2:65" s="1" customFormat="1" ht="16.5" customHeight="1">
      <c r="B136" s="31"/>
      <c r="C136" s="132" t="s">
        <v>377</v>
      </c>
      <c r="D136" s="132" t="s">
        <v>246</v>
      </c>
      <c r="E136" s="133" t="s">
        <v>949</v>
      </c>
      <c r="F136" s="134" t="s">
        <v>950</v>
      </c>
      <c r="G136" s="135" t="s">
        <v>265</v>
      </c>
      <c r="H136" s="136">
        <v>1</v>
      </c>
      <c r="I136" s="137"/>
      <c r="J136" s="138">
        <f t="shared" si="0"/>
        <v>0</v>
      </c>
      <c r="K136" s="134" t="s">
        <v>270</v>
      </c>
      <c r="L136" s="139"/>
      <c r="M136" s="140" t="s">
        <v>19</v>
      </c>
      <c r="N136" s="141" t="s">
        <v>44</v>
      </c>
      <c r="P136" s="142">
        <f t="shared" si="1"/>
        <v>0</v>
      </c>
      <c r="Q136" s="142">
        <v>0</v>
      </c>
      <c r="R136" s="142">
        <f t="shared" si="2"/>
        <v>0</v>
      </c>
      <c r="S136" s="142">
        <v>0</v>
      </c>
      <c r="T136" s="143">
        <f t="shared" si="3"/>
        <v>0</v>
      </c>
      <c r="AR136" s="17" t="s">
        <v>250</v>
      </c>
      <c r="AT136" s="17" t="s">
        <v>246</v>
      </c>
      <c r="AU136" s="17" t="s">
        <v>257</v>
      </c>
      <c r="AY136" s="17" t="s">
        <v>251</v>
      </c>
      <c r="BE136" s="144">
        <f t="shared" si="4"/>
        <v>0</v>
      </c>
      <c r="BF136" s="144">
        <f t="shared" si="5"/>
        <v>0</v>
      </c>
      <c r="BG136" s="144">
        <f t="shared" si="6"/>
        <v>0</v>
      </c>
      <c r="BH136" s="144">
        <f t="shared" si="7"/>
        <v>0</v>
      </c>
      <c r="BI136" s="144">
        <f t="shared" si="8"/>
        <v>0</v>
      </c>
      <c r="BJ136" s="17" t="s">
        <v>81</v>
      </c>
      <c r="BK136" s="144">
        <f t="shared" si="9"/>
        <v>0</v>
      </c>
      <c r="BL136" s="17" t="s">
        <v>252</v>
      </c>
      <c r="BM136" s="17" t="s">
        <v>515</v>
      </c>
    </row>
    <row r="137" spans="2:65" s="1" customFormat="1" ht="16.5" customHeight="1">
      <c r="B137" s="31"/>
      <c r="C137" s="132" t="s">
        <v>381</v>
      </c>
      <c r="D137" s="132" t="s">
        <v>246</v>
      </c>
      <c r="E137" s="133" t="s">
        <v>951</v>
      </c>
      <c r="F137" s="134" t="s">
        <v>952</v>
      </c>
      <c r="G137" s="135" t="s">
        <v>265</v>
      </c>
      <c r="H137" s="136">
        <v>4</v>
      </c>
      <c r="I137" s="137"/>
      <c r="J137" s="138">
        <f t="shared" si="0"/>
        <v>0</v>
      </c>
      <c r="K137" s="134" t="s">
        <v>270</v>
      </c>
      <c r="L137" s="139"/>
      <c r="M137" s="140" t="s">
        <v>19</v>
      </c>
      <c r="N137" s="141" t="s">
        <v>44</v>
      </c>
      <c r="P137" s="142">
        <f t="shared" si="1"/>
        <v>0</v>
      </c>
      <c r="Q137" s="142">
        <v>0</v>
      </c>
      <c r="R137" s="142">
        <f t="shared" si="2"/>
        <v>0</v>
      </c>
      <c r="S137" s="142">
        <v>0</v>
      </c>
      <c r="T137" s="143">
        <f t="shared" si="3"/>
        <v>0</v>
      </c>
      <c r="AR137" s="17" t="s">
        <v>250</v>
      </c>
      <c r="AT137" s="17" t="s">
        <v>246</v>
      </c>
      <c r="AU137" s="17" t="s">
        <v>257</v>
      </c>
      <c r="AY137" s="17" t="s">
        <v>251</v>
      </c>
      <c r="BE137" s="144">
        <f t="shared" si="4"/>
        <v>0</v>
      </c>
      <c r="BF137" s="144">
        <f t="shared" si="5"/>
        <v>0</v>
      </c>
      <c r="BG137" s="144">
        <f t="shared" si="6"/>
        <v>0</v>
      </c>
      <c r="BH137" s="144">
        <f t="shared" si="7"/>
        <v>0</v>
      </c>
      <c r="BI137" s="144">
        <f t="shared" si="8"/>
        <v>0</v>
      </c>
      <c r="BJ137" s="17" t="s">
        <v>81</v>
      </c>
      <c r="BK137" s="144">
        <f t="shared" si="9"/>
        <v>0</v>
      </c>
      <c r="BL137" s="17" t="s">
        <v>252</v>
      </c>
      <c r="BM137" s="17" t="s">
        <v>280</v>
      </c>
    </row>
    <row r="138" spans="2:65" s="1" customFormat="1" ht="16.5" customHeight="1">
      <c r="B138" s="31"/>
      <c r="C138" s="132" t="s">
        <v>385</v>
      </c>
      <c r="D138" s="132" t="s">
        <v>246</v>
      </c>
      <c r="E138" s="133" t="s">
        <v>953</v>
      </c>
      <c r="F138" s="134" t="s">
        <v>954</v>
      </c>
      <c r="G138" s="135" t="s">
        <v>265</v>
      </c>
      <c r="H138" s="136">
        <v>20</v>
      </c>
      <c r="I138" s="137"/>
      <c r="J138" s="138">
        <f t="shared" si="0"/>
        <v>0</v>
      </c>
      <c r="K138" s="134" t="s">
        <v>270</v>
      </c>
      <c r="L138" s="139"/>
      <c r="M138" s="140" t="s">
        <v>19</v>
      </c>
      <c r="N138" s="141" t="s">
        <v>44</v>
      </c>
      <c r="P138" s="142">
        <f t="shared" si="1"/>
        <v>0</v>
      </c>
      <c r="Q138" s="142">
        <v>0</v>
      </c>
      <c r="R138" s="142">
        <f t="shared" si="2"/>
        <v>0</v>
      </c>
      <c r="S138" s="142">
        <v>0</v>
      </c>
      <c r="T138" s="143">
        <f t="shared" si="3"/>
        <v>0</v>
      </c>
      <c r="AR138" s="17" t="s">
        <v>250</v>
      </c>
      <c r="AT138" s="17" t="s">
        <v>246</v>
      </c>
      <c r="AU138" s="17" t="s">
        <v>257</v>
      </c>
      <c r="AY138" s="17" t="s">
        <v>251</v>
      </c>
      <c r="BE138" s="144">
        <f t="shared" si="4"/>
        <v>0</v>
      </c>
      <c r="BF138" s="144">
        <f t="shared" si="5"/>
        <v>0</v>
      </c>
      <c r="BG138" s="144">
        <f t="shared" si="6"/>
        <v>0</v>
      </c>
      <c r="BH138" s="144">
        <f t="shared" si="7"/>
        <v>0</v>
      </c>
      <c r="BI138" s="144">
        <f t="shared" si="8"/>
        <v>0</v>
      </c>
      <c r="BJ138" s="17" t="s">
        <v>81</v>
      </c>
      <c r="BK138" s="144">
        <f t="shared" si="9"/>
        <v>0</v>
      </c>
      <c r="BL138" s="17" t="s">
        <v>252</v>
      </c>
      <c r="BM138" s="17" t="s">
        <v>520</v>
      </c>
    </row>
    <row r="139" spans="2:65" s="1" customFormat="1" ht="16.5" customHeight="1">
      <c r="B139" s="31"/>
      <c r="C139" s="132" t="s">
        <v>390</v>
      </c>
      <c r="D139" s="132" t="s">
        <v>246</v>
      </c>
      <c r="E139" s="133" t="s">
        <v>955</v>
      </c>
      <c r="F139" s="134" t="s">
        <v>956</v>
      </c>
      <c r="G139" s="135" t="s">
        <v>265</v>
      </c>
      <c r="H139" s="136">
        <v>12</v>
      </c>
      <c r="I139" s="137"/>
      <c r="J139" s="138">
        <f t="shared" si="0"/>
        <v>0</v>
      </c>
      <c r="K139" s="134" t="s">
        <v>270</v>
      </c>
      <c r="L139" s="139"/>
      <c r="M139" s="140" t="s">
        <v>19</v>
      </c>
      <c r="N139" s="141" t="s">
        <v>44</v>
      </c>
      <c r="P139" s="142">
        <f t="shared" si="1"/>
        <v>0</v>
      </c>
      <c r="Q139" s="142">
        <v>0</v>
      </c>
      <c r="R139" s="142">
        <f t="shared" si="2"/>
        <v>0</v>
      </c>
      <c r="S139" s="142">
        <v>0</v>
      </c>
      <c r="T139" s="143">
        <f t="shared" si="3"/>
        <v>0</v>
      </c>
      <c r="AR139" s="17" t="s">
        <v>250</v>
      </c>
      <c r="AT139" s="17" t="s">
        <v>246</v>
      </c>
      <c r="AU139" s="17" t="s">
        <v>257</v>
      </c>
      <c r="AY139" s="17" t="s">
        <v>251</v>
      </c>
      <c r="BE139" s="144">
        <f t="shared" si="4"/>
        <v>0</v>
      </c>
      <c r="BF139" s="144">
        <f t="shared" si="5"/>
        <v>0</v>
      </c>
      <c r="BG139" s="144">
        <f t="shared" si="6"/>
        <v>0</v>
      </c>
      <c r="BH139" s="144">
        <f t="shared" si="7"/>
        <v>0</v>
      </c>
      <c r="BI139" s="144">
        <f t="shared" si="8"/>
        <v>0</v>
      </c>
      <c r="BJ139" s="17" t="s">
        <v>81</v>
      </c>
      <c r="BK139" s="144">
        <f t="shared" si="9"/>
        <v>0</v>
      </c>
      <c r="BL139" s="17" t="s">
        <v>252</v>
      </c>
      <c r="BM139" s="17" t="s">
        <v>521</v>
      </c>
    </row>
    <row r="140" spans="2:65" s="1" customFormat="1" ht="16.5" customHeight="1">
      <c r="B140" s="31"/>
      <c r="C140" s="132" t="s">
        <v>394</v>
      </c>
      <c r="D140" s="132" t="s">
        <v>246</v>
      </c>
      <c r="E140" s="133" t="s">
        <v>957</v>
      </c>
      <c r="F140" s="134" t="s">
        <v>958</v>
      </c>
      <c r="G140" s="135" t="s">
        <v>265</v>
      </c>
      <c r="H140" s="136">
        <v>10</v>
      </c>
      <c r="I140" s="137"/>
      <c r="J140" s="138">
        <f t="shared" si="0"/>
        <v>0</v>
      </c>
      <c r="K140" s="134" t="s">
        <v>270</v>
      </c>
      <c r="L140" s="139"/>
      <c r="M140" s="140" t="s">
        <v>19</v>
      </c>
      <c r="N140" s="141" t="s">
        <v>44</v>
      </c>
      <c r="P140" s="142">
        <f t="shared" si="1"/>
        <v>0</v>
      </c>
      <c r="Q140" s="142">
        <v>0</v>
      </c>
      <c r="R140" s="142">
        <f t="shared" si="2"/>
        <v>0</v>
      </c>
      <c r="S140" s="142">
        <v>0</v>
      </c>
      <c r="T140" s="143">
        <f t="shared" si="3"/>
        <v>0</v>
      </c>
      <c r="AR140" s="17" t="s">
        <v>250</v>
      </c>
      <c r="AT140" s="17" t="s">
        <v>246</v>
      </c>
      <c r="AU140" s="17" t="s">
        <v>257</v>
      </c>
      <c r="AY140" s="17" t="s">
        <v>251</v>
      </c>
      <c r="BE140" s="144">
        <f t="shared" si="4"/>
        <v>0</v>
      </c>
      <c r="BF140" s="144">
        <f t="shared" si="5"/>
        <v>0</v>
      </c>
      <c r="BG140" s="144">
        <f t="shared" si="6"/>
        <v>0</v>
      </c>
      <c r="BH140" s="144">
        <f t="shared" si="7"/>
        <v>0</v>
      </c>
      <c r="BI140" s="144">
        <f t="shared" si="8"/>
        <v>0</v>
      </c>
      <c r="BJ140" s="17" t="s">
        <v>81</v>
      </c>
      <c r="BK140" s="144">
        <f t="shared" si="9"/>
        <v>0</v>
      </c>
      <c r="BL140" s="17" t="s">
        <v>252</v>
      </c>
      <c r="BM140" s="17" t="s">
        <v>522</v>
      </c>
    </row>
    <row r="141" spans="2:65" s="1" customFormat="1" ht="16.5" customHeight="1">
      <c r="B141" s="31"/>
      <c r="C141" s="132" t="s">
        <v>398</v>
      </c>
      <c r="D141" s="132" t="s">
        <v>246</v>
      </c>
      <c r="E141" s="133" t="s">
        <v>959</v>
      </c>
      <c r="F141" s="134" t="s">
        <v>960</v>
      </c>
      <c r="G141" s="135" t="s">
        <v>436</v>
      </c>
      <c r="H141" s="136">
        <v>0.45</v>
      </c>
      <c r="I141" s="137"/>
      <c r="J141" s="138">
        <f t="shared" si="0"/>
        <v>0</v>
      </c>
      <c r="K141" s="134" t="s">
        <v>270</v>
      </c>
      <c r="L141" s="139"/>
      <c r="M141" s="140" t="s">
        <v>19</v>
      </c>
      <c r="N141" s="141" t="s">
        <v>44</v>
      </c>
      <c r="P141" s="142">
        <f t="shared" si="1"/>
        <v>0</v>
      </c>
      <c r="Q141" s="142">
        <v>2.4289999999999998</v>
      </c>
      <c r="R141" s="142">
        <f t="shared" si="2"/>
        <v>1.0930499999999999</v>
      </c>
      <c r="S141" s="142">
        <v>0</v>
      </c>
      <c r="T141" s="143">
        <f t="shared" si="3"/>
        <v>0</v>
      </c>
      <c r="AR141" s="17" t="s">
        <v>250</v>
      </c>
      <c r="AT141" s="17" t="s">
        <v>246</v>
      </c>
      <c r="AU141" s="17" t="s">
        <v>257</v>
      </c>
      <c r="AY141" s="17" t="s">
        <v>251</v>
      </c>
      <c r="BE141" s="144">
        <f t="shared" si="4"/>
        <v>0</v>
      </c>
      <c r="BF141" s="144">
        <f t="shared" si="5"/>
        <v>0</v>
      </c>
      <c r="BG141" s="144">
        <f t="shared" si="6"/>
        <v>0</v>
      </c>
      <c r="BH141" s="144">
        <f t="shared" si="7"/>
        <v>0</v>
      </c>
      <c r="BI141" s="144">
        <f t="shared" si="8"/>
        <v>0</v>
      </c>
      <c r="BJ141" s="17" t="s">
        <v>81</v>
      </c>
      <c r="BK141" s="144">
        <f t="shared" si="9"/>
        <v>0</v>
      </c>
      <c r="BL141" s="17" t="s">
        <v>252</v>
      </c>
      <c r="BM141" s="17" t="s">
        <v>525</v>
      </c>
    </row>
    <row r="142" spans="2:65" s="1" customFormat="1" ht="33.75" customHeight="1">
      <c r="B142" s="31"/>
      <c r="C142" s="157" t="s">
        <v>402</v>
      </c>
      <c r="D142" s="157" t="s">
        <v>277</v>
      </c>
      <c r="E142" s="158" t="s">
        <v>1044</v>
      </c>
      <c r="F142" s="159" t="s">
        <v>1045</v>
      </c>
      <c r="G142" s="160" t="s">
        <v>431</v>
      </c>
      <c r="H142" s="161">
        <v>19.399999999999999</v>
      </c>
      <c r="I142" s="162"/>
      <c r="J142" s="163">
        <f t="shared" si="0"/>
        <v>0</v>
      </c>
      <c r="K142" s="159" t="s">
        <v>270</v>
      </c>
      <c r="L142" s="31"/>
      <c r="M142" s="164" t="s">
        <v>19</v>
      </c>
      <c r="N142" s="165" t="s">
        <v>44</v>
      </c>
      <c r="P142" s="142">
        <f t="shared" si="1"/>
        <v>0</v>
      </c>
      <c r="Q142" s="142">
        <v>0</v>
      </c>
      <c r="R142" s="142">
        <f t="shared" si="2"/>
        <v>0</v>
      </c>
      <c r="S142" s="142">
        <v>0</v>
      </c>
      <c r="T142" s="143">
        <f t="shared" si="3"/>
        <v>0</v>
      </c>
      <c r="AR142" s="17" t="s">
        <v>252</v>
      </c>
      <c r="AT142" s="17" t="s">
        <v>277</v>
      </c>
      <c r="AU142" s="17" t="s">
        <v>257</v>
      </c>
      <c r="AY142" s="17" t="s">
        <v>251</v>
      </c>
      <c r="BE142" s="144">
        <f t="shared" si="4"/>
        <v>0</v>
      </c>
      <c r="BF142" s="144">
        <f t="shared" si="5"/>
        <v>0</v>
      </c>
      <c r="BG142" s="144">
        <f t="shared" si="6"/>
        <v>0</v>
      </c>
      <c r="BH142" s="144">
        <f t="shared" si="7"/>
        <v>0</v>
      </c>
      <c r="BI142" s="144">
        <f t="shared" si="8"/>
        <v>0</v>
      </c>
      <c r="BJ142" s="17" t="s">
        <v>81</v>
      </c>
      <c r="BK142" s="144">
        <f t="shared" si="9"/>
        <v>0</v>
      </c>
      <c r="BL142" s="17" t="s">
        <v>252</v>
      </c>
      <c r="BM142" s="17" t="s">
        <v>529</v>
      </c>
    </row>
    <row r="143" spans="2:65" s="1" customFormat="1" ht="39">
      <c r="B143" s="31"/>
      <c r="D143" s="171" t="s">
        <v>432</v>
      </c>
      <c r="F143" s="172" t="s">
        <v>1011</v>
      </c>
      <c r="I143" s="90"/>
      <c r="L143" s="31"/>
      <c r="M143" s="173"/>
      <c r="T143" s="49"/>
      <c r="AT143" s="17" t="s">
        <v>432</v>
      </c>
      <c r="AU143" s="17" t="s">
        <v>257</v>
      </c>
    </row>
    <row r="144" spans="2:65" s="1" customFormat="1" ht="16.5" customHeight="1">
      <c r="B144" s="31"/>
      <c r="C144" s="132" t="s">
        <v>406</v>
      </c>
      <c r="D144" s="132" t="s">
        <v>246</v>
      </c>
      <c r="E144" s="133" t="s">
        <v>1012</v>
      </c>
      <c r="F144" s="134" t="s">
        <v>1013</v>
      </c>
      <c r="G144" s="135" t="s">
        <v>450</v>
      </c>
      <c r="H144" s="136">
        <v>1.94</v>
      </c>
      <c r="I144" s="137"/>
      <c r="J144" s="138">
        <f>ROUND(I144*H144,2)</f>
        <v>0</v>
      </c>
      <c r="K144" s="134" t="s">
        <v>270</v>
      </c>
      <c r="L144" s="139"/>
      <c r="M144" s="140" t="s">
        <v>19</v>
      </c>
      <c r="N144" s="141" t="s">
        <v>44</v>
      </c>
      <c r="P144" s="142">
        <f>O144*H144</f>
        <v>0</v>
      </c>
      <c r="Q144" s="142">
        <v>1</v>
      </c>
      <c r="R144" s="142">
        <f>Q144*H144</f>
        <v>1.94</v>
      </c>
      <c r="S144" s="142">
        <v>0</v>
      </c>
      <c r="T144" s="143">
        <f>S144*H144</f>
        <v>0</v>
      </c>
      <c r="AR144" s="17" t="s">
        <v>250</v>
      </c>
      <c r="AT144" s="17" t="s">
        <v>246</v>
      </c>
      <c r="AU144" s="17" t="s">
        <v>257</v>
      </c>
      <c r="AY144" s="17" t="s">
        <v>251</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252</v>
      </c>
      <c r="BM144" s="17" t="s">
        <v>534</v>
      </c>
    </row>
    <row r="145" spans="2:65" s="1" customFormat="1" ht="16.5" customHeight="1">
      <c r="B145" s="31"/>
      <c r="C145" s="132" t="s">
        <v>410</v>
      </c>
      <c r="D145" s="132" t="s">
        <v>246</v>
      </c>
      <c r="E145" s="133" t="s">
        <v>1014</v>
      </c>
      <c r="F145" s="134" t="s">
        <v>1015</v>
      </c>
      <c r="G145" s="135" t="s">
        <v>450</v>
      </c>
      <c r="H145" s="136">
        <v>3.395</v>
      </c>
      <c r="I145" s="137"/>
      <c r="J145" s="138">
        <f>ROUND(I145*H145,2)</f>
        <v>0</v>
      </c>
      <c r="K145" s="134" t="s">
        <v>270</v>
      </c>
      <c r="L145" s="139"/>
      <c r="M145" s="140" t="s">
        <v>19</v>
      </c>
      <c r="N145" s="141" t="s">
        <v>44</v>
      </c>
      <c r="P145" s="142">
        <f>O145*H145</f>
        <v>0</v>
      </c>
      <c r="Q145" s="142">
        <v>1</v>
      </c>
      <c r="R145" s="142">
        <f>Q145*H145</f>
        <v>3.395</v>
      </c>
      <c r="S145" s="142">
        <v>0</v>
      </c>
      <c r="T145" s="143">
        <f>S145*H145</f>
        <v>0</v>
      </c>
      <c r="AR145" s="17" t="s">
        <v>250</v>
      </c>
      <c r="AT145" s="17" t="s">
        <v>246</v>
      </c>
      <c r="AU145" s="17" t="s">
        <v>257</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536</v>
      </c>
    </row>
    <row r="146" spans="2:65" s="1" customFormat="1" ht="33.75" customHeight="1">
      <c r="B146" s="31"/>
      <c r="C146" s="157" t="s">
        <v>482</v>
      </c>
      <c r="D146" s="157" t="s">
        <v>277</v>
      </c>
      <c r="E146" s="158" t="s">
        <v>1018</v>
      </c>
      <c r="F146" s="159" t="s">
        <v>1019</v>
      </c>
      <c r="G146" s="160" t="s">
        <v>249</v>
      </c>
      <c r="H146" s="161">
        <v>10.5</v>
      </c>
      <c r="I146" s="162"/>
      <c r="J146" s="163">
        <f>ROUND(I146*H146,2)</f>
        <v>0</v>
      </c>
      <c r="K146" s="159" t="s">
        <v>270</v>
      </c>
      <c r="L146" s="31"/>
      <c r="M146" s="164" t="s">
        <v>19</v>
      </c>
      <c r="N146" s="165" t="s">
        <v>44</v>
      </c>
      <c r="P146" s="142">
        <f>O146*H146</f>
        <v>0</v>
      </c>
      <c r="Q146" s="142">
        <v>0</v>
      </c>
      <c r="R146" s="142">
        <f>Q146*H146</f>
        <v>0</v>
      </c>
      <c r="S146" s="142">
        <v>0</v>
      </c>
      <c r="T146" s="143">
        <f>S146*H146</f>
        <v>0</v>
      </c>
      <c r="AR146" s="17" t="s">
        <v>252</v>
      </c>
      <c r="AT146" s="17" t="s">
        <v>277</v>
      </c>
      <c r="AU146" s="17" t="s">
        <v>257</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537</v>
      </c>
    </row>
    <row r="147" spans="2:65" s="1" customFormat="1" ht="39">
      <c r="B147" s="31"/>
      <c r="D147" s="171" t="s">
        <v>432</v>
      </c>
      <c r="F147" s="172" t="s">
        <v>804</v>
      </c>
      <c r="I147" s="90"/>
      <c r="L147" s="31"/>
      <c r="M147" s="173"/>
      <c r="T147" s="49"/>
      <c r="AT147" s="17" t="s">
        <v>432</v>
      </c>
      <c r="AU147" s="17" t="s">
        <v>257</v>
      </c>
    </row>
    <row r="148" spans="2:65" s="1" customFormat="1" ht="16.5" customHeight="1">
      <c r="B148" s="31"/>
      <c r="C148" s="132" t="s">
        <v>538</v>
      </c>
      <c r="D148" s="132" t="s">
        <v>246</v>
      </c>
      <c r="E148" s="133" t="s">
        <v>1020</v>
      </c>
      <c r="F148" s="134" t="s">
        <v>1021</v>
      </c>
      <c r="G148" s="135" t="s">
        <v>265</v>
      </c>
      <c r="H148" s="136">
        <v>2</v>
      </c>
      <c r="I148" s="137"/>
      <c r="J148" s="138">
        <f>ROUND(I148*H148,2)</f>
        <v>0</v>
      </c>
      <c r="K148" s="134" t="s">
        <v>270</v>
      </c>
      <c r="L148" s="139"/>
      <c r="M148" s="140" t="s">
        <v>19</v>
      </c>
      <c r="N148" s="141" t="s">
        <v>44</v>
      </c>
      <c r="P148" s="142">
        <f>O148*H148</f>
        <v>0</v>
      </c>
      <c r="Q148" s="142">
        <v>0</v>
      </c>
      <c r="R148" s="142">
        <f>Q148*H148</f>
        <v>0</v>
      </c>
      <c r="S148" s="142">
        <v>0</v>
      </c>
      <c r="T148" s="143">
        <f>S148*H148</f>
        <v>0</v>
      </c>
      <c r="AR148" s="17" t="s">
        <v>250</v>
      </c>
      <c r="AT148" s="17" t="s">
        <v>246</v>
      </c>
      <c r="AU148" s="17" t="s">
        <v>257</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541</v>
      </c>
    </row>
    <row r="149" spans="2:65" s="1" customFormat="1" ht="16.5" customHeight="1">
      <c r="B149" s="31"/>
      <c r="C149" s="132" t="s">
        <v>485</v>
      </c>
      <c r="D149" s="132" t="s">
        <v>246</v>
      </c>
      <c r="E149" s="133" t="s">
        <v>1022</v>
      </c>
      <c r="F149" s="134" t="s">
        <v>1023</v>
      </c>
      <c r="G149" s="135" t="s">
        <v>436</v>
      </c>
      <c r="H149" s="136">
        <v>0.63</v>
      </c>
      <c r="I149" s="137"/>
      <c r="J149" s="138">
        <f>ROUND(I149*H149,2)</f>
        <v>0</v>
      </c>
      <c r="K149" s="134" t="s">
        <v>270</v>
      </c>
      <c r="L149" s="139"/>
      <c r="M149" s="140" t="s">
        <v>19</v>
      </c>
      <c r="N149" s="141" t="s">
        <v>44</v>
      </c>
      <c r="P149" s="142">
        <f>O149*H149</f>
        <v>0</v>
      </c>
      <c r="Q149" s="142">
        <v>2.4289999999999998</v>
      </c>
      <c r="R149" s="142">
        <f>Q149*H149</f>
        <v>1.5302699999999998</v>
      </c>
      <c r="S149" s="142">
        <v>0</v>
      </c>
      <c r="T149" s="143">
        <f>S149*H149</f>
        <v>0</v>
      </c>
      <c r="AR149" s="17" t="s">
        <v>250</v>
      </c>
      <c r="AT149" s="17" t="s">
        <v>246</v>
      </c>
      <c r="AU149" s="17" t="s">
        <v>257</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545</v>
      </c>
    </row>
    <row r="150" spans="2:65" s="1" customFormat="1" ht="33.75" customHeight="1">
      <c r="B150" s="31"/>
      <c r="C150" s="157" t="s">
        <v>546</v>
      </c>
      <c r="D150" s="157" t="s">
        <v>277</v>
      </c>
      <c r="E150" s="158" t="s">
        <v>961</v>
      </c>
      <c r="F150" s="159" t="s">
        <v>962</v>
      </c>
      <c r="G150" s="160" t="s">
        <v>249</v>
      </c>
      <c r="H150" s="161">
        <v>19.2</v>
      </c>
      <c r="I150" s="162"/>
      <c r="J150" s="163">
        <f>ROUND(I150*H150,2)</f>
        <v>0</v>
      </c>
      <c r="K150" s="159" t="s">
        <v>270</v>
      </c>
      <c r="L150" s="31"/>
      <c r="M150" s="164" t="s">
        <v>19</v>
      </c>
      <c r="N150" s="165" t="s">
        <v>44</v>
      </c>
      <c r="P150" s="142">
        <f>O150*H150</f>
        <v>0</v>
      </c>
      <c r="Q150" s="142">
        <v>0</v>
      </c>
      <c r="R150" s="142">
        <f>Q150*H150</f>
        <v>0</v>
      </c>
      <c r="S150" s="142">
        <v>0</v>
      </c>
      <c r="T150" s="143">
        <f>S150*H150</f>
        <v>0</v>
      </c>
      <c r="AR150" s="17" t="s">
        <v>252</v>
      </c>
      <c r="AT150" s="17" t="s">
        <v>277</v>
      </c>
      <c r="AU150" s="17" t="s">
        <v>257</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549</v>
      </c>
    </row>
    <row r="151" spans="2:65" s="1" customFormat="1" ht="39">
      <c r="B151" s="31"/>
      <c r="D151" s="171" t="s">
        <v>432</v>
      </c>
      <c r="F151" s="172" t="s">
        <v>963</v>
      </c>
      <c r="I151" s="90"/>
      <c r="L151" s="31"/>
      <c r="M151" s="173"/>
      <c r="T151" s="49"/>
      <c r="AT151" s="17" t="s">
        <v>432</v>
      </c>
      <c r="AU151" s="17" t="s">
        <v>257</v>
      </c>
    </row>
    <row r="152" spans="2:65" s="11" customFormat="1" ht="20.85" customHeight="1">
      <c r="B152" s="145"/>
      <c r="D152" s="146" t="s">
        <v>72</v>
      </c>
      <c r="E152" s="155" t="s">
        <v>291</v>
      </c>
      <c r="F152" s="155" t="s">
        <v>287</v>
      </c>
      <c r="I152" s="148"/>
      <c r="J152" s="156">
        <f>BK152</f>
        <v>0</v>
      </c>
      <c r="L152" s="145"/>
      <c r="M152" s="150"/>
      <c r="P152" s="151">
        <f>SUM(P153:P177)</f>
        <v>0</v>
      </c>
      <c r="R152" s="151">
        <f>SUM(R153:R177)</f>
        <v>0</v>
      </c>
      <c r="T152" s="152">
        <f>SUM(T153:T177)</f>
        <v>0</v>
      </c>
      <c r="AR152" s="146" t="s">
        <v>81</v>
      </c>
      <c r="AT152" s="153" t="s">
        <v>72</v>
      </c>
      <c r="AU152" s="153" t="s">
        <v>83</v>
      </c>
      <c r="AY152" s="146" t="s">
        <v>251</v>
      </c>
      <c r="BK152" s="154">
        <f>SUM(BK153:BK177)</f>
        <v>0</v>
      </c>
    </row>
    <row r="153" spans="2:65" s="1" customFormat="1" ht="78.75" customHeight="1">
      <c r="B153" s="31"/>
      <c r="C153" s="157" t="s">
        <v>488</v>
      </c>
      <c r="D153" s="157" t="s">
        <v>277</v>
      </c>
      <c r="E153" s="158" t="s">
        <v>647</v>
      </c>
      <c r="F153" s="159" t="s">
        <v>648</v>
      </c>
      <c r="G153" s="160" t="s">
        <v>450</v>
      </c>
      <c r="H153" s="161">
        <v>256.48500000000001</v>
      </c>
      <c r="I153" s="162"/>
      <c r="J153" s="163">
        <f>ROUND(I153*H153,2)</f>
        <v>0</v>
      </c>
      <c r="K153" s="159" t="s">
        <v>270</v>
      </c>
      <c r="L153" s="31"/>
      <c r="M153" s="164" t="s">
        <v>19</v>
      </c>
      <c r="N153" s="165" t="s">
        <v>44</v>
      </c>
      <c r="P153" s="142">
        <f>O153*H153</f>
        <v>0</v>
      </c>
      <c r="Q153" s="142">
        <v>0</v>
      </c>
      <c r="R153" s="142">
        <f>Q153*H153</f>
        <v>0</v>
      </c>
      <c r="S153" s="142">
        <v>0</v>
      </c>
      <c r="T153" s="143">
        <f>S153*H153</f>
        <v>0</v>
      </c>
      <c r="AR153" s="17" t="s">
        <v>252</v>
      </c>
      <c r="AT153" s="17" t="s">
        <v>277</v>
      </c>
      <c r="AU153" s="17" t="s">
        <v>257</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554</v>
      </c>
    </row>
    <row r="154" spans="2:65" s="1" customFormat="1" ht="58.5">
      <c r="B154" s="31"/>
      <c r="D154" s="171" t="s">
        <v>432</v>
      </c>
      <c r="F154" s="172" t="s">
        <v>638</v>
      </c>
      <c r="I154" s="90"/>
      <c r="L154" s="31"/>
      <c r="M154" s="173"/>
      <c r="T154" s="49"/>
      <c r="AT154" s="17" t="s">
        <v>432</v>
      </c>
      <c r="AU154" s="17" t="s">
        <v>257</v>
      </c>
    </row>
    <row r="155" spans="2:65" s="1" customFormat="1" ht="19.5">
      <c r="B155" s="31"/>
      <c r="D155" s="171" t="s">
        <v>454</v>
      </c>
      <c r="F155" s="172" t="s">
        <v>645</v>
      </c>
      <c r="I155" s="90"/>
      <c r="L155" s="31"/>
      <c r="M155" s="173"/>
      <c r="T155" s="49"/>
      <c r="AT155" s="17" t="s">
        <v>454</v>
      </c>
      <c r="AU155" s="17" t="s">
        <v>257</v>
      </c>
    </row>
    <row r="156" spans="2:65" s="1" customFormat="1" ht="78.75" customHeight="1">
      <c r="B156" s="31"/>
      <c r="C156" s="157" t="s">
        <v>556</v>
      </c>
      <c r="D156" s="157" t="s">
        <v>277</v>
      </c>
      <c r="E156" s="158" t="s">
        <v>964</v>
      </c>
      <c r="F156" s="159" t="s">
        <v>965</v>
      </c>
      <c r="G156" s="160" t="s">
        <v>450</v>
      </c>
      <c r="H156" s="161">
        <v>1.5</v>
      </c>
      <c r="I156" s="162"/>
      <c r="J156" s="163">
        <f>ROUND(I156*H156,2)</f>
        <v>0</v>
      </c>
      <c r="K156" s="159" t="s">
        <v>270</v>
      </c>
      <c r="L156" s="31"/>
      <c r="M156" s="164" t="s">
        <v>19</v>
      </c>
      <c r="N156" s="165" t="s">
        <v>44</v>
      </c>
      <c r="P156" s="142">
        <f>O156*H156</f>
        <v>0</v>
      </c>
      <c r="Q156" s="142">
        <v>0</v>
      </c>
      <c r="R156" s="142">
        <f>Q156*H156</f>
        <v>0</v>
      </c>
      <c r="S156" s="142">
        <v>0</v>
      </c>
      <c r="T156" s="143">
        <f>S156*H156</f>
        <v>0</v>
      </c>
      <c r="AR156" s="17" t="s">
        <v>252</v>
      </c>
      <c r="AT156" s="17" t="s">
        <v>277</v>
      </c>
      <c r="AU156" s="17" t="s">
        <v>257</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559</v>
      </c>
    </row>
    <row r="157" spans="2:65" s="1" customFormat="1" ht="58.5">
      <c r="B157" s="31"/>
      <c r="D157" s="171" t="s">
        <v>432</v>
      </c>
      <c r="F157" s="172" t="s">
        <v>638</v>
      </c>
      <c r="I157" s="90"/>
      <c r="L157" s="31"/>
      <c r="M157" s="173"/>
      <c r="T157" s="49"/>
      <c r="AT157" s="17" t="s">
        <v>432</v>
      </c>
      <c r="AU157" s="17" t="s">
        <v>257</v>
      </c>
    </row>
    <row r="158" spans="2:65" s="1" customFormat="1" ht="19.5">
      <c r="B158" s="31"/>
      <c r="D158" s="171" t="s">
        <v>454</v>
      </c>
      <c r="F158" s="172" t="s">
        <v>645</v>
      </c>
      <c r="I158" s="90"/>
      <c r="L158" s="31"/>
      <c r="M158" s="173"/>
      <c r="T158" s="49"/>
      <c r="AT158" s="17" t="s">
        <v>454</v>
      </c>
      <c r="AU158" s="17" t="s">
        <v>257</v>
      </c>
    </row>
    <row r="159" spans="2:65" s="1" customFormat="1" ht="78.75" customHeight="1">
      <c r="B159" s="31"/>
      <c r="C159" s="157" t="s">
        <v>491</v>
      </c>
      <c r="D159" s="157" t="s">
        <v>277</v>
      </c>
      <c r="E159" s="158" t="s">
        <v>647</v>
      </c>
      <c r="F159" s="159" t="s">
        <v>648</v>
      </c>
      <c r="G159" s="160" t="s">
        <v>450</v>
      </c>
      <c r="H159" s="161">
        <v>141.19999999999999</v>
      </c>
      <c r="I159" s="162"/>
      <c r="J159" s="163">
        <f>ROUND(I159*H159,2)</f>
        <v>0</v>
      </c>
      <c r="K159" s="159" t="s">
        <v>270</v>
      </c>
      <c r="L159" s="31"/>
      <c r="M159" s="164" t="s">
        <v>19</v>
      </c>
      <c r="N159" s="165" t="s">
        <v>44</v>
      </c>
      <c r="P159" s="142">
        <f>O159*H159</f>
        <v>0</v>
      </c>
      <c r="Q159" s="142">
        <v>0</v>
      </c>
      <c r="R159" s="142">
        <f>Q159*H159</f>
        <v>0</v>
      </c>
      <c r="S159" s="142">
        <v>0</v>
      </c>
      <c r="T159" s="143">
        <f>S159*H159</f>
        <v>0</v>
      </c>
      <c r="AR159" s="17" t="s">
        <v>252</v>
      </c>
      <c r="AT159" s="17" t="s">
        <v>277</v>
      </c>
      <c r="AU159" s="17" t="s">
        <v>257</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563</v>
      </c>
    </row>
    <row r="160" spans="2:65" s="1" customFormat="1" ht="58.5">
      <c r="B160" s="31"/>
      <c r="D160" s="171" t="s">
        <v>432</v>
      </c>
      <c r="F160" s="172" t="s">
        <v>638</v>
      </c>
      <c r="I160" s="90"/>
      <c r="L160" s="31"/>
      <c r="M160" s="173"/>
      <c r="T160" s="49"/>
      <c r="AT160" s="17" t="s">
        <v>432</v>
      </c>
      <c r="AU160" s="17" t="s">
        <v>257</v>
      </c>
    </row>
    <row r="161" spans="2:65" s="1" customFormat="1" ht="19.5">
      <c r="B161" s="31"/>
      <c r="D161" s="171" t="s">
        <v>454</v>
      </c>
      <c r="F161" s="172" t="s">
        <v>645</v>
      </c>
      <c r="I161" s="90"/>
      <c r="L161" s="31"/>
      <c r="M161" s="173"/>
      <c r="T161" s="49"/>
      <c r="AT161" s="17" t="s">
        <v>454</v>
      </c>
      <c r="AU161" s="17" t="s">
        <v>257</v>
      </c>
    </row>
    <row r="162" spans="2:65" s="1" customFormat="1" ht="78.75" customHeight="1">
      <c r="B162" s="31"/>
      <c r="C162" s="157" t="s">
        <v>565</v>
      </c>
      <c r="D162" s="157" t="s">
        <v>277</v>
      </c>
      <c r="E162" s="158" t="s">
        <v>872</v>
      </c>
      <c r="F162" s="159" t="s">
        <v>873</v>
      </c>
      <c r="G162" s="160" t="s">
        <v>450</v>
      </c>
      <c r="H162" s="161">
        <v>12.936</v>
      </c>
      <c r="I162" s="162"/>
      <c r="J162" s="163">
        <f>ROUND(I162*H162,2)</f>
        <v>0</v>
      </c>
      <c r="K162" s="159" t="s">
        <v>270</v>
      </c>
      <c r="L162" s="31"/>
      <c r="M162" s="164" t="s">
        <v>19</v>
      </c>
      <c r="N162" s="165" t="s">
        <v>44</v>
      </c>
      <c r="P162" s="142">
        <f>O162*H162</f>
        <v>0</v>
      </c>
      <c r="Q162" s="142">
        <v>0</v>
      </c>
      <c r="R162" s="142">
        <f>Q162*H162</f>
        <v>0</v>
      </c>
      <c r="S162" s="142">
        <v>0</v>
      </c>
      <c r="T162" s="143">
        <f>S162*H162</f>
        <v>0</v>
      </c>
      <c r="AR162" s="17" t="s">
        <v>252</v>
      </c>
      <c r="AT162" s="17" t="s">
        <v>277</v>
      </c>
      <c r="AU162" s="17" t="s">
        <v>257</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568</v>
      </c>
    </row>
    <row r="163" spans="2:65" s="1" customFormat="1" ht="58.5">
      <c r="B163" s="31"/>
      <c r="D163" s="171" t="s">
        <v>432</v>
      </c>
      <c r="F163" s="172" t="s">
        <v>638</v>
      </c>
      <c r="I163" s="90"/>
      <c r="L163" s="31"/>
      <c r="M163" s="173"/>
      <c r="T163" s="49"/>
      <c r="AT163" s="17" t="s">
        <v>432</v>
      </c>
      <c r="AU163" s="17" t="s">
        <v>257</v>
      </c>
    </row>
    <row r="164" spans="2:65" s="1" customFormat="1" ht="19.5">
      <c r="B164" s="31"/>
      <c r="D164" s="171" t="s">
        <v>454</v>
      </c>
      <c r="F164" s="172" t="s">
        <v>645</v>
      </c>
      <c r="I164" s="90"/>
      <c r="L164" s="31"/>
      <c r="M164" s="173"/>
      <c r="T164" s="49"/>
      <c r="AT164" s="17" t="s">
        <v>454</v>
      </c>
      <c r="AU164" s="17" t="s">
        <v>257</v>
      </c>
    </row>
    <row r="165" spans="2:65" s="1" customFormat="1" ht="78.75" customHeight="1">
      <c r="B165" s="31"/>
      <c r="C165" s="157" t="s">
        <v>495</v>
      </c>
      <c r="D165" s="157" t="s">
        <v>277</v>
      </c>
      <c r="E165" s="158" t="s">
        <v>642</v>
      </c>
      <c r="F165" s="159" t="s">
        <v>643</v>
      </c>
      <c r="G165" s="160" t="s">
        <v>450</v>
      </c>
      <c r="H165" s="161">
        <v>5.335</v>
      </c>
      <c r="I165" s="162"/>
      <c r="J165" s="163">
        <f>ROUND(I165*H165,2)</f>
        <v>0</v>
      </c>
      <c r="K165" s="159" t="s">
        <v>270</v>
      </c>
      <c r="L165" s="31"/>
      <c r="M165" s="164" t="s">
        <v>19</v>
      </c>
      <c r="N165" s="165" t="s">
        <v>44</v>
      </c>
      <c r="P165" s="142">
        <f>O165*H165</f>
        <v>0</v>
      </c>
      <c r="Q165" s="142">
        <v>0</v>
      </c>
      <c r="R165" s="142">
        <f>Q165*H165</f>
        <v>0</v>
      </c>
      <c r="S165" s="142">
        <v>0</v>
      </c>
      <c r="T165" s="143">
        <f>S165*H165</f>
        <v>0</v>
      </c>
      <c r="AR165" s="17" t="s">
        <v>252</v>
      </c>
      <c r="AT165" s="17" t="s">
        <v>277</v>
      </c>
      <c r="AU165" s="17" t="s">
        <v>257</v>
      </c>
      <c r="AY165" s="17" t="s">
        <v>251</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252</v>
      </c>
      <c r="BM165" s="17" t="s">
        <v>571</v>
      </c>
    </row>
    <row r="166" spans="2:65" s="1" customFormat="1" ht="58.5">
      <c r="B166" s="31"/>
      <c r="D166" s="171" t="s">
        <v>432</v>
      </c>
      <c r="F166" s="172" t="s">
        <v>638</v>
      </c>
      <c r="I166" s="90"/>
      <c r="L166" s="31"/>
      <c r="M166" s="173"/>
      <c r="T166" s="49"/>
      <c r="AT166" s="17" t="s">
        <v>432</v>
      </c>
      <c r="AU166" s="17" t="s">
        <v>257</v>
      </c>
    </row>
    <row r="167" spans="2:65" s="1" customFormat="1" ht="19.5">
      <c r="B167" s="31"/>
      <c r="D167" s="171" t="s">
        <v>454</v>
      </c>
      <c r="F167" s="172" t="s">
        <v>645</v>
      </c>
      <c r="I167" s="90"/>
      <c r="L167" s="31"/>
      <c r="M167" s="173"/>
      <c r="T167" s="49"/>
      <c r="AT167" s="17" t="s">
        <v>454</v>
      </c>
      <c r="AU167" s="17" t="s">
        <v>257</v>
      </c>
    </row>
    <row r="168" spans="2:65" s="1" customFormat="1" ht="78.75" customHeight="1">
      <c r="B168" s="31"/>
      <c r="C168" s="157" t="s">
        <v>573</v>
      </c>
      <c r="D168" s="157" t="s">
        <v>277</v>
      </c>
      <c r="E168" s="158" t="s">
        <v>966</v>
      </c>
      <c r="F168" s="159" t="s">
        <v>967</v>
      </c>
      <c r="G168" s="160" t="s">
        <v>450</v>
      </c>
      <c r="H168" s="161">
        <v>6.8339999999999996</v>
      </c>
      <c r="I168" s="162"/>
      <c r="J168" s="163">
        <f>ROUND(I168*H168,2)</f>
        <v>0</v>
      </c>
      <c r="K168" s="159" t="s">
        <v>270</v>
      </c>
      <c r="L168" s="31"/>
      <c r="M168" s="164" t="s">
        <v>19</v>
      </c>
      <c r="N168" s="165" t="s">
        <v>44</v>
      </c>
      <c r="P168" s="142">
        <f>O168*H168</f>
        <v>0</v>
      </c>
      <c r="Q168" s="142">
        <v>0</v>
      </c>
      <c r="R168" s="142">
        <f>Q168*H168</f>
        <v>0</v>
      </c>
      <c r="S168" s="142">
        <v>0</v>
      </c>
      <c r="T168" s="143">
        <f>S168*H168</f>
        <v>0</v>
      </c>
      <c r="AR168" s="17" t="s">
        <v>252</v>
      </c>
      <c r="AT168" s="17" t="s">
        <v>277</v>
      </c>
      <c r="AU168" s="17" t="s">
        <v>257</v>
      </c>
      <c r="AY168" s="17" t="s">
        <v>251</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252</v>
      </c>
      <c r="BM168" s="17" t="s">
        <v>576</v>
      </c>
    </row>
    <row r="169" spans="2:65" s="1" customFormat="1" ht="58.5">
      <c r="B169" s="31"/>
      <c r="D169" s="171" t="s">
        <v>432</v>
      </c>
      <c r="F169" s="172" t="s">
        <v>638</v>
      </c>
      <c r="I169" s="90"/>
      <c r="L169" s="31"/>
      <c r="M169" s="173"/>
      <c r="T169" s="49"/>
      <c r="AT169" s="17" t="s">
        <v>432</v>
      </c>
      <c r="AU169" s="17" t="s">
        <v>257</v>
      </c>
    </row>
    <row r="170" spans="2:65" s="1" customFormat="1" ht="19.5">
      <c r="B170" s="31"/>
      <c r="D170" s="171" t="s">
        <v>454</v>
      </c>
      <c r="F170" s="172" t="s">
        <v>645</v>
      </c>
      <c r="I170" s="90"/>
      <c r="L170" s="31"/>
      <c r="M170" s="173"/>
      <c r="T170" s="49"/>
      <c r="AT170" s="17" t="s">
        <v>454</v>
      </c>
      <c r="AU170" s="17" t="s">
        <v>257</v>
      </c>
    </row>
    <row r="171" spans="2:65" s="1" customFormat="1" ht="78.75" customHeight="1">
      <c r="B171" s="31"/>
      <c r="C171" s="157" t="s">
        <v>499</v>
      </c>
      <c r="D171" s="157" t="s">
        <v>277</v>
      </c>
      <c r="E171" s="158" t="s">
        <v>654</v>
      </c>
      <c r="F171" s="159" t="s">
        <v>655</v>
      </c>
      <c r="G171" s="160" t="s">
        <v>450</v>
      </c>
      <c r="H171" s="161">
        <v>3.24</v>
      </c>
      <c r="I171" s="162"/>
      <c r="J171" s="163">
        <f>ROUND(I171*H171,2)</f>
        <v>0</v>
      </c>
      <c r="K171" s="159" t="s">
        <v>270</v>
      </c>
      <c r="L171" s="31"/>
      <c r="M171" s="164" t="s">
        <v>19</v>
      </c>
      <c r="N171" s="165" t="s">
        <v>44</v>
      </c>
      <c r="P171" s="142">
        <f>O171*H171</f>
        <v>0</v>
      </c>
      <c r="Q171" s="142">
        <v>0</v>
      </c>
      <c r="R171" s="142">
        <f>Q171*H171</f>
        <v>0</v>
      </c>
      <c r="S171" s="142">
        <v>0</v>
      </c>
      <c r="T171" s="143">
        <f>S171*H171</f>
        <v>0</v>
      </c>
      <c r="AR171" s="17" t="s">
        <v>252</v>
      </c>
      <c r="AT171" s="17" t="s">
        <v>277</v>
      </c>
      <c r="AU171" s="17" t="s">
        <v>257</v>
      </c>
      <c r="AY171" s="17" t="s">
        <v>251</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252</v>
      </c>
      <c r="BM171" s="17" t="s">
        <v>579</v>
      </c>
    </row>
    <row r="172" spans="2:65" s="1" customFormat="1" ht="58.5">
      <c r="B172" s="31"/>
      <c r="D172" s="171" t="s">
        <v>432</v>
      </c>
      <c r="F172" s="172" t="s">
        <v>638</v>
      </c>
      <c r="I172" s="90"/>
      <c r="L172" s="31"/>
      <c r="M172" s="173"/>
      <c r="T172" s="49"/>
      <c r="AT172" s="17" t="s">
        <v>432</v>
      </c>
      <c r="AU172" s="17" t="s">
        <v>257</v>
      </c>
    </row>
    <row r="173" spans="2:65" s="1" customFormat="1" ht="19.5">
      <c r="B173" s="31"/>
      <c r="D173" s="171" t="s">
        <v>454</v>
      </c>
      <c r="F173" s="172" t="s">
        <v>645</v>
      </c>
      <c r="I173" s="90"/>
      <c r="L173" s="31"/>
      <c r="M173" s="173"/>
      <c r="T173" s="49"/>
      <c r="AT173" s="17" t="s">
        <v>454</v>
      </c>
      <c r="AU173" s="17" t="s">
        <v>257</v>
      </c>
    </row>
    <row r="174" spans="2:65" s="1" customFormat="1" ht="33.75" customHeight="1">
      <c r="B174" s="31"/>
      <c r="C174" s="157" t="s">
        <v>582</v>
      </c>
      <c r="D174" s="157" t="s">
        <v>277</v>
      </c>
      <c r="E174" s="158" t="s">
        <v>674</v>
      </c>
      <c r="F174" s="159" t="s">
        <v>675</v>
      </c>
      <c r="G174" s="160" t="s">
        <v>450</v>
      </c>
      <c r="H174" s="161">
        <v>256.48500000000001</v>
      </c>
      <c r="I174" s="162"/>
      <c r="J174" s="163">
        <f>ROUND(I174*H174,2)</f>
        <v>0</v>
      </c>
      <c r="K174" s="159" t="s">
        <v>270</v>
      </c>
      <c r="L174" s="31"/>
      <c r="M174" s="164" t="s">
        <v>19</v>
      </c>
      <c r="N174" s="165" t="s">
        <v>44</v>
      </c>
      <c r="P174" s="142">
        <f>O174*H174</f>
        <v>0</v>
      </c>
      <c r="Q174" s="142">
        <v>0</v>
      </c>
      <c r="R174" s="142">
        <f>Q174*H174</f>
        <v>0</v>
      </c>
      <c r="S174" s="142">
        <v>0</v>
      </c>
      <c r="T174" s="143">
        <f>S174*H174</f>
        <v>0</v>
      </c>
      <c r="AR174" s="17" t="s">
        <v>252</v>
      </c>
      <c r="AT174" s="17" t="s">
        <v>277</v>
      </c>
      <c r="AU174" s="17" t="s">
        <v>257</v>
      </c>
      <c r="AY174" s="17" t="s">
        <v>251</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252</v>
      </c>
      <c r="BM174" s="17" t="s">
        <v>585</v>
      </c>
    </row>
    <row r="175" spans="2:65" s="1" customFormat="1" ht="29.25">
      <c r="B175" s="31"/>
      <c r="D175" s="171" t="s">
        <v>432</v>
      </c>
      <c r="F175" s="172" t="s">
        <v>677</v>
      </c>
      <c r="I175" s="90"/>
      <c r="L175" s="31"/>
      <c r="M175" s="173"/>
      <c r="T175" s="49"/>
      <c r="AT175" s="17" t="s">
        <v>432</v>
      </c>
      <c r="AU175" s="17" t="s">
        <v>257</v>
      </c>
    </row>
    <row r="176" spans="2:65" s="1" customFormat="1" ht="33.75" customHeight="1">
      <c r="B176" s="31"/>
      <c r="C176" s="157" t="s">
        <v>502</v>
      </c>
      <c r="D176" s="157" t="s">
        <v>277</v>
      </c>
      <c r="E176" s="158" t="s">
        <v>682</v>
      </c>
      <c r="F176" s="159" t="s">
        <v>683</v>
      </c>
      <c r="G176" s="160" t="s">
        <v>450</v>
      </c>
      <c r="H176" s="161">
        <v>1.5</v>
      </c>
      <c r="I176" s="162"/>
      <c r="J176" s="163">
        <f>ROUND(I176*H176,2)</f>
        <v>0</v>
      </c>
      <c r="K176" s="159" t="s">
        <v>270</v>
      </c>
      <c r="L176" s="31"/>
      <c r="M176" s="164" t="s">
        <v>19</v>
      </c>
      <c r="N176" s="165" t="s">
        <v>44</v>
      </c>
      <c r="P176" s="142">
        <f>O176*H176</f>
        <v>0</v>
      </c>
      <c r="Q176" s="142">
        <v>0</v>
      </c>
      <c r="R176" s="142">
        <f>Q176*H176</f>
        <v>0</v>
      </c>
      <c r="S176" s="142">
        <v>0</v>
      </c>
      <c r="T176" s="143">
        <f>S176*H176</f>
        <v>0</v>
      </c>
      <c r="AR176" s="17" t="s">
        <v>252</v>
      </c>
      <c r="AT176" s="17" t="s">
        <v>277</v>
      </c>
      <c r="AU176" s="17" t="s">
        <v>257</v>
      </c>
      <c r="AY176" s="17" t="s">
        <v>251</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252</v>
      </c>
      <c r="BM176" s="17" t="s">
        <v>588</v>
      </c>
    </row>
    <row r="177" spans="2:65" s="1" customFormat="1" ht="29.25">
      <c r="B177" s="31"/>
      <c r="D177" s="171" t="s">
        <v>432</v>
      </c>
      <c r="F177" s="172" t="s">
        <v>677</v>
      </c>
      <c r="I177" s="90"/>
      <c r="L177" s="31"/>
      <c r="M177" s="173"/>
      <c r="T177" s="49"/>
      <c r="AT177" s="17" t="s">
        <v>432</v>
      </c>
      <c r="AU177" s="17" t="s">
        <v>257</v>
      </c>
    </row>
    <row r="178" spans="2:65" s="11" customFormat="1" ht="22.9" customHeight="1">
      <c r="B178" s="145"/>
      <c r="D178" s="146" t="s">
        <v>72</v>
      </c>
      <c r="E178" s="155" t="s">
        <v>685</v>
      </c>
      <c r="F178" s="155" t="s">
        <v>427</v>
      </c>
      <c r="I178" s="148"/>
      <c r="J178" s="156">
        <f>BK178</f>
        <v>0</v>
      </c>
      <c r="L178" s="145"/>
      <c r="M178" s="150"/>
      <c r="P178" s="151">
        <f>P179</f>
        <v>0</v>
      </c>
      <c r="R178" s="151">
        <f>R179</f>
        <v>19.607069980000002</v>
      </c>
      <c r="T178" s="152">
        <f>T179</f>
        <v>0</v>
      </c>
      <c r="AR178" s="146" t="s">
        <v>81</v>
      </c>
      <c r="AT178" s="153" t="s">
        <v>72</v>
      </c>
      <c r="AU178" s="153" t="s">
        <v>81</v>
      </c>
      <c r="AY178" s="146" t="s">
        <v>251</v>
      </c>
      <c r="BK178" s="154">
        <f>BK179</f>
        <v>0</v>
      </c>
    </row>
    <row r="179" spans="2:65" s="11" customFormat="1" ht="20.85" customHeight="1">
      <c r="B179" s="145"/>
      <c r="D179" s="146" t="s">
        <v>72</v>
      </c>
      <c r="E179" s="155" t="s">
        <v>849</v>
      </c>
      <c r="F179" s="155" t="s">
        <v>850</v>
      </c>
      <c r="I179" s="148"/>
      <c r="J179" s="156">
        <f>BK179</f>
        <v>0</v>
      </c>
      <c r="L179" s="145"/>
      <c r="M179" s="150"/>
      <c r="P179" s="151">
        <f>SUM(P180:P182)</f>
        <v>0</v>
      </c>
      <c r="R179" s="151">
        <f>SUM(R180:R182)</f>
        <v>19.607069980000002</v>
      </c>
      <c r="T179" s="152">
        <f>SUM(T180:T182)</f>
        <v>0</v>
      </c>
      <c r="AR179" s="146" t="s">
        <v>81</v>
      </c>
      <c r="AT179" s="153" t="s">
        <v>72</v>
      </c>
      <c r="AU179" s="153" t="s">
        <v>83</v>
      </c>
      <c r="AY179" s="146" t="s">
        <v>251</v>
      </c>
      <c r="BK179" s="154">
        <f>SUM(BK180:BK182)</f>
        <v>0</v>
      </c>
    </row>
    <row r="180" spans="2:65" s="1" customFormat="1" ht="22.5" customHeight="1">
      <c r="B180" s="31"/>
      <c r="C180" s="157" t="s">
        <v>589</v>
      </c>
      <c r="D180" s="157" t="s">
        <v>277</v>
      </c>
      <c r="E180" s="158" t="s">
        <v>1046</v>
      </c>
      <c r="F180" s="159" t="s">
        <v>1047</v>
      </c>
      <c r="G180" s="160" t="s">
        <v>431</v>
      </c>
      <c r="H180" s="161">
        <v>20</v>
      </c>
      <c r="I180" s="162"/>
      <c r="J180" s="163">
        <f>ROUND(I180*H180,2)</f>
        <v>0</v>
      </c>
      <c r="K180" s="159" t="s">
        <v>690</v>
      </c>
      <c r="L180" s="31"/>
      <c r="M180" s="164" t="s">
        <v>19</v>
      </c>
      <c r="N180" s="165" t="s">
        <v>44</v>
      </c>
      <c r="P180" s="142">
        <f>O180*H180</f>
        <v>0</v>
      </c>
      <c r="Q180" s="142">
        <v>0.38314350000000003</v>
      </c>
      <c r="R180" s="142">
        <f>Q180*H180</f>
        <v>7.6628700000000007</v>
      </c>
      <c r="S180" s="142">
        <v>0</v>
      </c>
      <c r="T180" s="143">
        <f>S180*H180</f>
        <v>0</v>
      </c>
      <c r="AR180" s="17" t="s">
        <v>252</v>
      </c>
      <c r="AT180" s="17" t="s">
        <v>277</v>
      </c>
      <c r="AU180" s="17" t="s">
        <v>257</v>
      </c>
      <c r="AY180" s="17" t="s">
        <v>251</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252</v>
      </c>
      <c r="BM180" s="17" t="s">
        <v>592</v>
      </c>
    </row>
    <row r="181" spans="2:65" s="1" customFormat="1" ht="87.75">
      <c r="B181" s="31"/>
      <c r="D181" s="171" t="s">
        <v>432</v>
      </c>
      <c r="F181" s="172" t="s">
        <v>1033</v>
      </c>
      <c r="I181" s="90"/>
      <c r="L181" s="31"/>
      <c r="M181" s="173"/>
      <c r="T181" s="49"/>
      <c r="AT181" s="17" t="s">
        <v>432</v>
      </c>
      <c r="AU181" s="17" t="s">
        <v>257</v>
      </c>
    </row>
    <row r="182" spans="2:65" s="1" customFormat="1" ht="16.5" customHeight="1">
      <c r="B182" s="31"/>
      <c r="C182" s="157" t="s">
        <v>505</v>
      </c>
      <c r="D182" s="157" t="s">
        <v>277</v>
      </c>
      <c r="E182" s="158" t="s">
        <v>1048</v>
      </c>
      <c r="F182" s="159" t="s">
        <v>1049</v>
      </c>
      <c r="G182" s="160" t="s">
        <v>431</v>
      </c>
      <c r="H182" s="161">
        <v>42.667000000000002</v>
      </c>
      <c r="I182" s="162"/>
      <c r="J182" s="163">
        <f>ROUND(I182*H182,2)</f>
        <v>0</v>
      </c>
      <c r="K182" s="159" t="s">
        <v>690</v>
      </c>
      <c r="L182" s="31"/>
      <c r="M182" s="166" t="s">
        <v>19</v>
      </c>
      <c r="N182" s="167" t="s">
        <v>44</v>
      </c>
      <c r="O182" s="168"/>
      <c r="P182" s="169">
        <f>O182*H182</f>
        <v>0</v>
      </c>
      <c r="Q182" s="169">
        <v>0.27994000000000002</v>
      </c>
      <c r="R182" s="169">
        <f>Q182*H182</f>
        <v>11.944199980000002</v>
      </c>
      <c r="S182" s="169">
        <v>0</v>
      </c>
      <c r="T182" s="170">
        <f>S182*H182</f>
        <v>0</v>
      </c>
      <c r="AR182" s="17" t="s">
        <v>252</v>
      </c>
      <c r="AT182" s="17" t="s">
        <v>277</v>
      </c>
      <c r="AU182" s="17" t="s">
        <v>257</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604</v>
      </c>
    </row>
    <row r="183" spans="2:65" s="1" customFormat="1" ht="6.95" customHeight="1">
      <c r="B183" s="39"/>
      <c r="C183" s="40"/>
      <c r="D183" s="40"/>
      <c r="E183" s="40"/>
      <c r="F183" s="40"/>
      <c r="G183" s="40"/>
      <c r="H183" s="40"/>
      <c r="I183" s="107"/>
      <c r="J183" s="40"/>
      <c r="K183" s="40"/>
      <c r="L183" s="31"/>
    </row>
  </sheetData>
  <sheetProtection password="D0DA" sheet="1" objects="1" scenarios="1" selectLockedCells="1" autoFilter="0"/>
  <autoFilter ref="C84:K182"/>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49"/>
  <sheetViews>
    <sheetView showGridLines="0" topLeftCell="A65" workbookViewId="0">
      <selection activeCell="I89" sqref="I89"/>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131</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1050</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ROUND(J85,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ROUND((SUM(BE85:BE148)),  2)</f>
        <v>0</v>
      </c>
      <c r="I33" s="99">
        <v>0.21</v>
      </c>
      <c r="J33" s="98">
        <f>ROUND(((SUM(BE85:BE148))*I33),  2)</f>
        <v>0</v>
      </c>
      <c r="L33" s="31"/>
    </row>
    <row r="34" spans="2:12" s="1" customFormat="1" ht="14.45" customHeight="1">
      <c r="B34" s="31"/>
      <c r="E34" s="26" t="s">
        <v>45</v>
      </c>
      <c r="F34" s="98">
        <f>ROUND((SUM(BF85:BF148)),  2)</f>
        <v>0</v>
      </c>
      <c r="I34" s="99">
        <v>0.15</v>
      </c>
      <c r="J34" s="98">
        <f>ROUND(((SUM(BF85:BF148))*I34),  2)</f>
        <v>0</v>
      </c>
      <c r="L34" s="31"/>
    </row>
    <row r="35" spans="2:12" s="1" customFormat="1" ht="14.45" hidden="1" customHeight="1">
      <c r="B35" s="31"/>
      <c r="E35" s="26" t="s">
        <v>46</v>
      </c>
      <c r="F35" s="98">
        <f>ROUND((SUM(BG85:BG148)),  2)</f>
        <v>0</v>
      </c>
      <c r="I35" s="99">
        <v>0.21</v>
      </c>
      <c r="J35" s="98">
        <f>0</f>
        <v>0</v>
      </c>
      <c r="L35" s="31"/>
    </row>
    <row r="36" spans="2:12" s="1" customFormat="1" ht="14.45" hidden="1" customHeight="1">
      <c r="B36" s="31"/>
      <c r="E36" s="26" t="s">
        <v>47</v>
      </c>
      <c r="F36" s="98">
        <f>ROUND((SUM(BH85:BH148)),  2)</f>
        <v>0</v>
      </c>
      <c r="I36" s="99">
        <v>0.15</v>
      </c>
      <c r="J36" s="98">
        <f>0</f>
        <v>0</v>
      </c>
      <c r="L36" s="31"/>
    </row>
    <row r="37" spans="2:12" s="1" customFormat="1" ht="14.45" hidden="1" customHeight="1">
      <c r="B37" s="31"/>
      <c r="E37" s="26" t="s">
        <v>48</v>
      </c>
      <c r="F37" s="98">
        <f>ROUND((SUM(BI85:BI148)),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01-13-04 - Přejezd v ev. km  13,091</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J85</f>
        <v>0</v>
      </c>
      <c r="L59" s="31"/>
      <c r="AU59" s="17" t="s">
        <v>229</v>
      </c>
    </row>
    <row r="60" spans="2:47" s="8" customFormat="1" ht="24.95" customHeight="1">
      <c r="B60" s="113"/>
      <c r="D60" s="114" t="s">
        <v>416</v>
      </c>
      <c r="E60" s="115"/>
      <c r="F60" s="115"/>
      <c r="G60" s="115"/>
      <c r="H60" s="115"/>
      <c r="I60" s="116"/>
      <c r="J60" s="117">
        <f>J86</f>
        <v>0</v>
      </c>
      <c r="L60" s="113"/>
    </row>
    <row r="61" spans="2:47" s="9" customFormat="1" ht="19.899999999999999" customHeight="1">
      <c r="B61" s="118"/>
      <c r="D61" s="119" t="s">
        <v>417</v>
      </c>
      <c r="E61" s="120"/>
      <c r="F61" s="120"/>
      <c r="G61" s="120"/>
      <c r="H61" s="120"/>
      <c r="I61" s="121"/>
      <c r="J61" s="122">
        <f>J87</f>
        <v>0</v>
      </c>
      <c r="L61" s="118"/>
    </row>
    <row r="62" spans="2:47" s="9" customFormat="1" ht="14.85" customHeight="1">
      <c r="B62" s="118"/>
      <c r="D62" s="119" t="s">
        <v>418</v>
      </c>
      <c r="E62" s="120"/>
      <c r="F62" s="120"/>
      <c r="G62" s="120"/>
      <c r="H62" s="120"/>
      <c r="I62" s="121"/>
      <c r="J62" s="122">
        <f>J88</f>
        <v>0</v>
      </c>
      <c r="L62" s="118"/>
    </row>
    <row r="63" spans="2:47" s="9" customFormat="1" ht="14.85" customHeight="1">
      <c r="B63" s="118"/>
      <c r="D63" s="119" t="s">
        <v>419</v>
      </c>
      <c r="E63" s="120"/>
      <c r="F63" s="120"/>
      <c r="G63" s="120"/>
      <c r="H63" s="120"/>
      <c r="I63" s="121"/>
      <c r="J63" s="122">
        <f>J126</f>
        <v>0</v>
      </c>
      <c r="L63" s="118"/>
    </row>
    <row r="64" spans="2:47" s="9" customFormat="1" ht="19.899999999999999" customHeight="1">
      <c r="B64" s="118"/>
      <c r="D64" s="119" t="s">
        <v>420</v>
      </c>
      <c r="E64" s="120"/>
      <c r="F64" s="120"/>
      <c r="G64" s="120"/>
      <c r="H64" s="120"/>
      <c r="I64" s="121"/>
      <c r="J64" s="122">
        <f>J144</f>
        <v>0</v>
      </c>
      <c r="L64" s="118"/>
    </row>
    <row r="65" spans="2:12" s="9" customFormat="1" ht="14.85" customHeight="1">
      <c r="B65" s="118"/>
      <c r="D65" s="119" t="s">
        <v>783</v>
      </c>
      <c r="E65" s="120"/>
      <c r="F65" s="120"/>
      <c r="G65" s="120"/>
      <c r="H65" s="120"/>
      <c r="I65" s="121"/>
      <c r="J65" s="122">
        <f>J145</f>
        <v>0</v>
      </c>
      <c r="L65" s="118"/>
    </row>
    <row r="66" spans="2:12" s="1" customFormat="1" ht="21.75" customHeight="1">
      <c r="B66" s="31"/>
      <c r="I66" s="90"/>
      <c r="L66" s="31"/>
    </row>
    <row r="67" spans="2:12" s="1" customFormat="1" ht="6.95" customHeight="1">
      <c r="B67" s="39"/>
      <c r="C67" s="40"/>
      <c r="D67" s="40"/>
      <c r="E67" s="40"/>
      <c r="F67" s="40"/>
      <c r="G67" s="40"/>
      <c r="H67" s="40"/>
      <c r="I67" s="107"/>
      <c r="J67" s="40"/>
      <c r="K67" s="40"/>
      <c r="L67" s="31"/>
    </row>
    <row r="71" spans="2:12" s="1" customFormat="1" ht="6.95" customHeight="1">
      <c r="B71" s="41"/>
      <c r="C71" s="42"/>
      <c r="D71" s="42"/>
      <c r="E71" s="42"/>
      <c r="F71" s="42"/>
      <c r="G71" s="42"/>
      <c r="H71" s="42"/>
      <c r="I71" s="108"/>
      <c r="J71" s="42"/>
      <c r="K71" s="42"/>
      <c r="L71" s="31"/>
    </row>
    <row r="72" spans="2:12" s="1" customFormat="1" ht="24.95" customHeight="1">
      <c r="B72" s="31"/>
      <c r="C72" s="21" t="s">
        <v>233</v>
      </c>
      <c r="I72" s="90"/>
      <c r="L72" s="31"/>
    </row>
    <row r="73" spans="2:12" s="1" customFormat="1" ht="6.95" customHeight="1">
      <c r="B73" s="31"/>
      <c r="I73" s="90"/>
      <c r="L73" s="31"/>
    </row>
    <row r="74" spans="2:12" s="1" customFormat="1" ht="12" customHeight="1">
      <c r="B74" s="31"/>
      <c r="C74" s="26" t="s">
        <v>16</v>
      </c>
      <c r="I74" s="90"/>
      <c r="L74" s="31"/>
    </row>
    <row r="75" spans="2:12" s="1" customFormat="1" ht="16.5" customHeight="1">
      <c r="B75" s="31"/>
      <c r="E75" s="324" t="str">
        <f>E7</f>
        <v>Oprava traťového úseku Železný Brod - Tanvald</v>
      </c>
      <c r="F75" s="301"/>
      <c r="G75" s="301"/>
      <c r="H75" s="301"/>
      <c r="I75" s="90"/>
      <c r="L75" s="31"/>
    </row>
    <row r="76" spans="2:12" s="1" customFormat="1" ht="12" customHeight="1">
      <c r="B76" s="31"/>
      <c r="C76" s="26" t="s">
        <v>223</v>
      </c>
      <c r="I76" s="90"/>
      <c r="L76" s="31"/>
    </row>
    <row r="77" spans="2:12" s="1" customFormat="1" ht="16.5" customHeight="1">
      <c r="B77" s="31"/>
      <c r="E77" s="304" t="str">
        <f>E9</f>
        <v>SO 01-13-04 - Přejezd v ev. km  13,091</v>
      </c>
      <c r="F77" s="303"/>
      <c r="G77" s="303"/>
      <c r="H77" s="303"/>
      <c r="I77" s="90"/>
      <c r="L77" s="31"/>
    </row>
    <row r="78" spans="2:12" s="1" customFormat="1" ht="6.95" customHeight="1">
      <c r="B78" s="31"/>
      <c r="I78" s="90"/>
      <c r="L78" s="31"/>
    </row>
    <row r="79" spans="2:12" s="1" customFormat="1" ht="12" customHeight="1">
      <c r="B79" s="31"/>
      <c r="C79" s="26" t="s">
        <v>21</v>
      </c>
      <c r="F79" s="17" t="str">
        <f>F12</f>
        <v xml:space="preserve"> </v>
      </c>
      <c r="I79" s="91" t="s">
        <v>23</v>
      </c>
      <c r="J79" s="46" t="str">
        <f>IF(J12="","",J12)</f>
        <v>11. 2. 2019</v>
      </c>
      <c r="L79" s="31"/>
    </row>
    <row r="80" spans="2:12" s="1" customFormat="1" ht="6.95" customHeight="1">
      <c r="B80" s="31"/>
      <c r="I80" s="90"/>
      <c r="L80" s="31"/>
    </row>
    <row r="81" spans="2:65" s="1" customFormat="1" ht="13.7" customHeight="1">
      <c r="B81" s="31"/>
      <c r="C81" s="26" t="s">
        <v>25</v>
      </c>
      <c r="F81" s="17" t="str">
        <f>E15</f>
        <v>Správa Železniční dopravní cesty, státní organizace</v>
      </c>
      <c r="I81" s="91" t="s">
        <v>32</v>
      </c>
      <c r="J81" s="29" t="str">
        <f>E21</f>
        <v>Prodin a.s.</v>
      </c>
      <c r="L81" s="31"/>
    </row>
    <row r="82" spans="2:65" s="1" customFormat="1" ht="13.7" customHeight="1">
      <c r="B82" s="31"/>
      <c r="C82" s="26" t="s">
        <v>30</v>
      </c>
      <c r="F82" s="17">
        <f>IF(E18="","",E18)</f>
        <v>0</v>
      </c>
      <c r="I82" s="91" t="s">
        <v>37</v>
      </c>
      <c r="J82" s="29" t="str">
        <f>E24</f>
        <v>Prodin a.s.</v>
      </c>
      <c r="L82" s="31"/>
    </row>
    <row r="83" spans="2:65" s="1" customFormat="1" ht="10.35" customHeight="1">
      <c r="B83" s="31"/>
      <c r="I83" s="90"/>
      <c r="L83" s="31"/>
    </row>
    <row r="84" spans="2:65" s="10" customFormat="1" ht="29.25" customHeight="1">
      <c r="B84" s="123"/>
      <c r="C84" s="124" t="s">
        <v>234</v>
      </c>
      <c r="D84" s="125" t="s">
        <v>58</v>
      </c>
      <c r="E84" s="125" t="s">
        <v>54</v>
      </c>
      <c r="F84" s="125" t="s">
        <v>55</v>
      </c>
      <c r="G84" s="125" t="s">
        <v>235</v>
      </c>
      <c r="H84" s="125" t="s">
        <v>236</v>
      </c>
      <c r="I84" s="126" t="s">
        <v>237</v>
      </c>
      <c r="J84" s="125" t="s">
        <v>228</v>
      </c>
      <c r="K84" s="127" t="s">
        <v>238</v>
      </c>
      <c r="L84" s="123"/>
      <c r="M84" s="52" t="s">
        <v>19</v>
      </c>
      <c r="N84" s="53" t="s">
        <v>43</v>
      </c>
      <c r="O84" s="53" t="s">
        <v>239</v>
      </c>
      <c r="P84" s="53" t="s">
        <v>240</v>
      </c>
      <c r="Q84" s="53" t="s">
        <v>241</v>
      </c>
      <c r="R84" s="53" t="s">
        <v>242</v>
      </c>
      <c r="S84" s="53" t="s">
        <v>243</v>
      </c>
      <c r="T84" s="54" t="s">
        <v>244</v>
      </c>
    </row>
    <row r="85" spans="2:65" s="1" customFormat="1" ht="22.9" customHeight="1">
      <c r="B85" s="31"/>
      <c r="C85" s="57" t="s">
        <v>245</v>
      </c>
      <c r="I85" s="90"/>
      <c r="J85" s="128">
        <f>BK85</f>
        <v>0</v>
      </c>
      <c r="L85" s="31"/>
      <c r="M85" s="55"/>
      <c r="N85" s="47"/>
      <c r="O85" s="47"/>
      <c r="P85" s="129">
        <f>P86</f>
        <v>0</v>
      </c>
      <c r="Q85" s="47"/>
      <c r="R85" s="129">
        <f>R86</f>
        <v>208.8789972655</v>
      </c>
      <c r="S85" s="47"/>
      <c r="T85" s="130">
        <f>T86</f>
        <v>0</v>
      </c>
      <c r="AT85" s="17" t="s">
        <v>72</v>
      </c>
      <c r="AU85" s="17" t="s">
        <v>229</v>
      </c>
      <c r="BK85" s="131">
        <f>BK86</f>
        <v>0</v>
      </c>
    </row>
    <row r="86" spans="2:65" s="11" customFormat="1" ht="25.9" customHeight="1">
      <c r="B86" s="145"/>
      <c r="D86" s="146" t="s">
        <v>72</v>
      </c>
      <c r="E86" s="147" t="s">
        <v>424</v>
      </c>
      <c r="F86" s="147" t="s">
        <v>425</v>
      </c>
      <c r="I86" s="148"/>
      <c r="J86" s="149">
        <f>BK86</f>
        <v>0</v>
      </c>
      <c r="L86" s="145"/>
      <c r="M86" s="150"/>
      <c r="P86" s="151">
        <f>P87+P144</f>
        <v>0</v>
      </c>
      <c r="R86" s="151">
        <f>R87+R144</f>
        <v>208.8789972655</v>
      </c>
      <c r="T86" s="152">
        <f>T87+T144</f>
        <v>0</v>
      </c>
      <c r="AR86" s="146" t="s">
        <v>81</v>
      </c>
      <c r="AT86" s="153" t="s">
        <v>72</v>
      </c>
      <c r="AU86" s="153" t="s">
        <v>73</v>
      </c>
      <c r="AY86" s="146" t="s">
        <v>251</v>
      </c>
      <c r="BK86" s="154">
        <f>BK87+BK144</f>
        <v>0</v>
      </c>
    </row>
    <row r="87" spans="2:65" s="11" customFormat="1" ht="22.9" customHeight="1">
      <c r="B87" s="145"/>
      <c r="D87" s="146" t="s">
        <v>72</v>
      </c>
      <c r="E87" s="155" t="s">
        <v>426</v>
      </c>
      <c r="F87" s="155" t="s">
        <v>427</v>
      </c>
      <c r="I87" s="148"/>
      <c r="J87" s="156">
        <f>BK87</f>
        <v>0</v>
      </c>
      <c r="L87" s="145"/>
      <c r="M87" s="150"/>
      <c r="P87" s="151">
        <f>P88+P126</f>
        <v>0</v>
      </c>
      <c r="R87" s="151">
        <f>R88+R126</f>
        <v>177.94545400000001</v>
      </c>
      <c r="T87" s="152">
        <f>T88+T126</f>
        <v>0</v>
      </c>
      <c r="AR87" s="146" t="s">
        <v>81</v>
      </c>
      <c r="AT87" s="153" t="s">
        <v>72</v>
      </c>
      <c r="AU87" s="153" t="s">
        <v>81</v>
      </c>
      <c r="AY87" s="146" t="s">
        <v>251</v>
      </c>
      <c r="BK87" s="154">
        <f>BK88+BK126</f>
        <v>0</v>
      </c>
    </row>
    <row r="88" spans="2:65" s="11" customFormat="1" ht="20.85" customHeight="1">
      <c r="B88" s="145"/>
      <c r="D88" s="146" t="s">
        <v>72</v>
      </c>
      <c r="E88" s="155" t="s">
        <v>267</v>
      </c>
      <c r="F88" s="155" t="s">
        <v>428</v>
      </c>
      <c r="I88" s="148"/>
      <c r="J88" s="156">
        <f>BK88</f>
        <v>0</v>
      </c>
      <c r="L88" s="145"/>
      <c r="M88" s="150"/>
      <c r="P88" s="151">
        <f>SUM(P89:P125)</f>
        <v>0</v>
      </c>
      <c r="R88" s="151">
        <f>SUM(R89:R125)</f>
        <v>177.94545400000001</v>
      </c>
      <c r="T88" s="152">
        <f>SUM(T89:T125)</f>
        <v>0</v>
      </c>
      <c r="AR88" s="146" t="s">
        <v>81</v>
      </c>
      <c r="AT88" s="153" t="s">
        <v>72</v>
      </c>
      <c r="AU88" s="153" t="s">
        <v>83</v>
      </c>
      <c r="AY88" s="146" t="s">
        <v>251</v>
      </c>
      <c r="BK88" s="154">
        <f>SUM(BK89:BK125)</f>
        <v>0</v>
      </c>
    </row>
    <row r="89" spans="2:65" s="1" customFormat="1" ht="22.5" customHeight="1">
      <c r="B89" s="31"/>
      <c r="C89" s="157" t="s">
        <v>81</v>
      </c>
      <c r="D89" s="157" t="s">
        <v>277</v>
      </c>
      <c r="E89" s="158" t="s">
        <v>590</v>
      </c>
      <c r="F89" s="159" t="s">
        <v>591</v>
      </c>
      <c r="G89" s="160" t="s">
        <v>436</v>
      </c>
      <c r="H89" s="161">
        <v>62.9</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83</v>
      </c>
    </row>
    <row r="90" spans="2:65" s="1" customFormat="1" ht="19.5">
      <c r="B90" s="31"/>
      <c r="D90" s="171" t="s">
        <v>432</v>
      </c>
      <c r="F90" s="172" t="s">
        <v>593</v>
      </c>
      <c r="I90" s="90"/>
      <c r="L90" s="31"/>
      <c r="M90" s="173"/>
      <c r="T90" s="49"/>
      <c r="AT90" s="17" t="s">
        <v>432</v>
      </c>
      <c r="AU90" s="17" t="s">
        <v>257</v>
      </c>
    </row>
    <row r="91" spans="2:65" s="1" customFormat="1" ht="16.5" customHeight="1">
      <c r="B91" s="31"/>
      <c r="C91" s="157" t="s">
        <v>83</v>
      </c>
      <c r="D91" s="157" t="s">
        <v>277</v>
      </c>
      <c r="E91" s="158" t="s">
        <v>1035</v>
      </c>
      <c r="F91" s="159" t="s">
        <v>1036</v>
      </c>
      <c r="G91" s="160" t="s">
        <v>249</v>
      </c>
      <c r="H91" s="161">
        <v>9</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252</v>
      </c>
    </row>
    <row r="92" spans="2:65" s="1" customFormat="1" ht="19.5">
      <c r="B92" s="31"/>
      <c r="D92" s="171" t="s">
        <v>432</v>
      </c>
      <c r="F92" s="172" t="s">
        <v>984</v>
      </c>
      <c r="I92" s="90"/>
      <c r="L92" s="31"/>
      <c r="M92" s="173"/>
      <c r="T92" s="49"/>
      <c r="AT92" s="17" t="s">
        <v>432</v>
      </c>
      <c r="AU92" s="17" t="s">
        <v>257</v>
      </c>
    </row>
    <row r="93" spans="2:65" s="1" customFormat="1" ht="22.5" customHeight="1">
      <c r="B93" s="31"/>
      <c r="C93" s="157" t="s">
        <v>257</v>
      </c>
      <c r="D93" s="157" t="s">
        <v>277</v>
      </c>
      <c r="E93" s="158" t="s">
        <v>1037</v>
      </c>
      <c r="F93" s="159" t="s">
        <v>1038</v>
      </c>
      <c r="G93" s="160" t="s">
        <v>431</v>
      </c>
      <c r="H93" s="161">
        <v>44.4</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276</v>
      </c>
    </row>
    <row r="94" spans="2:65" s="1" customFormat="1" ht="19.5">
      <c r="B94" s="31"/>
      <c r="D94" s="171" t="s">
        <v>432</v>
      </c>
      <c r="F94" s="172" t="s">
        <v>987</v>
      </c>
      <c r="I94" s="90"/>
      <c r="L94" s="31"/>
      <c r="M94" s="173"/>
      <c r="T94" s="49"/>
      <c r="AT94" s="17" t="s">
        <v>432</v>
      </c>
      <c r="AU94" s="17" t="s">
        <v>257</v>
      </c>
    </row>
    <row r="95" spans="2:65" s="1" customFormat="1" ht="22.5" customHeight="1">
      <c r="B95" s="31"/>
      <c r="C95" s="157" t="s">
        <v>252</v>
      </c>
      <c r="D95" s="157" t="s">
        <v>277</v>
      </c>
      <c r="E95" s="158" t="s">
        <v>898</v>
      </c>
      <c r="F95" s="159" t="s">
        <v>899</v>
      </c>
      <c r="G95" s="160" t="s">
        <v>436</v>
      </c>
      <c r="H95" s="161">
        <v>4.8</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250</v>
      </c>
    </row>
    <row r="96" spans="2:65" s="1" customFormat="1" ht="19.5">
      <c r="B96" s="31"/>
      <c r="D96" s="171" t="s">
        <v>432</v>
      </c>
      <c r="F96" s="172" t="s">
        <v>900</v>
      </c>
      <c r="I96" s="90"/>
      <c r="L96" s="31"/>
      <c r="M96" s="173"/>
      <c r="T96" s="49"/>
      <c r="AT96" s="17" t="s">
        <v>432</v>
      </c>
      <c r="AU96" s="17" t="s">
        <v>257</v>
      </c>
    </row>
    <row r="97" spans="2:65" s="1" customFormat="1" ht="22.5" customHeight="1">
      <c r="B97" s="31"/>
      <c r="C97" s="157" t="s">
        <v>267</v>
      </c>
      <c r="D97" s="157" t="s">
        <v>277</v>
      </c>
      <c r="E97" s="158" t="s">
        <v>1051</v>
      </c>
      <c r="F97" s="159" t="s">
        <v>1052</v>
      </c>
      <c r="G97" s="160" t="s">
        <v>265</v>
      </c>
      <c r="H97" s="161">
        <v>4</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295</v>
      </c>
    </row>
    <row r="98" spans="2:65" s="1" customFormat="1" ht="19.5">
      <c r="B98" s="31"/>
      <c r="D98" s="171" t="s">
        <v>432</v>
      </c>
      <c r="F98" s="172" t="s">
        <v>903</v>
      </c>
      <c r="I98" s="90"/>
      <c r="L98" s="31"/>
      <c r="M98" s="173"/>
      <c r="T98" s="49"/>
      <c r="AT98" s="17" t="s">
        <v>432</v>
      </c>
      <c r="AU98" s="17" t="s">
        <v>257</v>
      </c>
    </row>
    <row r="99" spans="2:65" s="1" customFormat="1" ht="22.5" customHeight="1">
      <c r="B99" s="31"/>
      <c r="C99" s="157" t="s">
        <v>276</v>
      </c>
      <c r="D99" s="157" t="s">
        <v>277</v>
      </c>
      <c r="E99" s="158" t="s">
        <v>901</v>
      </c>
      <c r="F99" s="159" t="s">
        <v>902</v>
      </c>
      <c r="G99" s="160" t="s">
        <v>265</v>
      </c>
      <c r="H99" s="161">
        <v>2</v>
      </c>
      <c r="I99" s="162"/>
      <c r="J99" s="163">
        <f>ROUND(I99*H99,2)</f>
        <v>0</v>
      </c>
      <c r="K99" s="159" t="s">
        <v>270</v>
      </c>
      <c r="L99" s="31"/>
      <c r="M99" s="164" t="s">
        <v>19</v>
      </c>
      <c r="N99" s="165" t="s">
        <v>44</v>
      </c>
      <c r="P99" s="142">
        <f>O99*H99</f>
        <v>0</v>
      </c>
      <c r="Q99" s="142">
        <v>0</v>
      </c>
      <c r="R99" s="142">
        <f>Q99*H99</f>
        <v>0</v>
      </c>
      <c r="S99" s="142">
        <v>0</v>
      </c>
      <c r="T99" s="143">
        <f>S99*H99</f>
        <v>0</v>
      </c>
      <c r="AR99" s="17" t="s">
        <v>252</v>
      </c>
      <c r="AT99" s="17" t="s">
        <v>277</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303</v>
      </c>
    </row>
    <row r="100" spans="2:65" s="1" customFormat="1" ht="19.5">
      <c r="B100" s="31"/>
      <c r="D100" s="171" t="s">
        <v>432</v>
      </c>
      <c r="F100" s="172" t="s">
        <v>903</v>
      </c>
      <c r="I100" s="90"/>
      <c r="L100" s="31"/>
      <c r="M100" s="173"/>
      <c r="T100" s="49"/>
      <c r="AT100" s="17" t="s">
        <v>432</v>
      </c>
      <c r="AU100" s="17" t="s">
        <v>257</v>
      </c>
    </row>
    <row r="101" spans="2:65" s="1" customFormat="1" ht="33.75" customHeight="1">
      <c r="B101" s="31"/>
      <c r="C101" s="157" t="s">
        <v>282</v>
      </c>
      <c r="D101" s="157" t="s">
        <v>277</v>
      </c>
      <c r="E101" s="158" t="s">
        <v>904</v>
      </c>
      <c r="F101" s="159" t="s">
        <v>905</v>
      </c>
      <c r="G101" s="160" t="s">
        <v>436</v>
      </c>
      <c r="H101" s="161">
        <v>35.700000000000003</v>
      </c>
      <c r="I101" s="162"/>
      <c r="J101" s="163">
        <f>ROUND(I101*H101,2)</f>
        <v>0</v>
      </c>
      <c r="K101" s="159" t="s">
        <v>270</v>
      </c>
      <c r="L101" s="31"/>
      <c r="M101" s="164" t="s">
        <v>19</v>
      </c>
      <c r="N101" s="165" t="s">
        <v>44</v>
      </c>
      <c r="P101" s="142">
        <f>O101*H101</f>
        <v>0</v>
      </c>
      <c r="Q101" s="142">
        <v>0</v>
      </c>
      <c r="R101" s="142">
        <f>Q101*H101</f>
        <v>0</v>
      </c>
      <c r="S101" s="142">
        <v>0</v>
      </c>
      <c r="T101" s="143">
        <f>S101*H101</f>
        <v>0</v>
      </c>
      <c r="AR101" s="17" t="s">
        <v>252</v>
      </c>
      <c r="AT101" s="17" t="s">
        <v>277</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311</v>
      </c>
    </row>
    <row r="102" spans="2:65" s="1" customFormat="1" ht="39">
      <c r="B102" s="31"/>
      <c r="D102" s="171" t="s">
        <v>432</v>
      </c>
      <c r="F102" s="172" t="s">
        <v>906</v>
      </c>
      <c r="I102" s="90"/>
      <c r="L102" s="31"/>
      <c r="M102" s="173"/>
      <c r="T102" s="49"/>
      <c r="AT102" s="17" t="s">
        <v>432</v>
      </c>
      <c r="AU102" s="17" t="s">
        <v>257</v>
      </c>
    </row>
    <row r="103" spans="2:65" s="1" customFormat="1" ht="33.75" customHeight="1">
      <c r="B103" s="31"/>
      <c r="C103" s="157" t="s">
        <v>250</v>
      </c>
      <c r="D103" s="157" t="s">
        <v>277</v>
      </c>
      <c r="E103" s="158" t="s">
        <v>1053</v>
      </c>
      <c r="F103" s="159" t="s">
        <v>1054</v>
      </c>
      <c r="G103" s="160" t="s">
        <v>249</v>
      </c>
      <c r="H103" s="161">
        <v>4</v>
      </c>
      <c r="I103" s="162"/>
      <c r="J103" s="163">
        <f>ROUND(I103*H103,2)</f>
        <v>0</v>
      </c>
      <c r="K103" s="159" t="s">
        <v>270</v>
      </c>
      <c r="L103" s="31"/>
      <c r="M103" s="164" t="s">
        <v>19</v>
      </c>
      <c r="N103" s="165" t="s">
        <v>44</v>
      </c>
      <c r="P103" s="142">
        <f>O103*H103</f>
        <v>0</v>
      </c>
      <c r="Q103" s="142">
        <v>0</v>
      </c>
      <c r="R103" s="142">
        <f>Q103*H103</f>
        <v>0</v>
      </c>
      <c r="S103" s="142">
        <v>0</v>
      </c>
      <c r="T103" s="143">
        <f>S103*H103</f>
        <v>0</v>
      </c>
      <c r="AR103" s="17" t="s">
        <v>252</v>
      </c>
      <c r="AT103" s="17" t="s">
        <v>277</v>
      </c>
      <c r="AU103" s="17" t="s">
        <v>257</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318</v>
      </c>
    </row>
    <row r="104" spans="2:65" s="1" customFormat="1" ht="29.25">
      <c r="B104" s="31"/>
      <c r="D104" s="171" t="s">
        <v>432</v>
      </c>
      <c r="F104" s="172" t="s">
        <v>809</v>
      </c>
      <c r="I104" s="90"/>
      <c r="L104" s="31"/>
      <c r="M104" s="173"/>
      <c r="T104" s="49"/>
      <c r="AT104" s="17" t="s">
        <v>432</v>
      </c>
      <c r="AU104" s="17" t="s">
        <v>257</v>
      </c>
    </row>
    <row r="105" spans="2:65" s="1" customFormat="1" ht="33.75" customHeight="1">
      <c r="B105" s="31"/>
      <c r="C105" s="157" t="s">
        <v>291</v>
      </c>
      <c r="D105" s="157" t="s">
        <v>277</v>
      </c>
      <c r="E105" s="158" t="s">
        <v>1055</v>
      </c>
      <c r="F105" s="159" t="s">
        <v>1056</v>
      </c>
      <c r="G105" s="160" t="s">
        <v>249</v>
      </c>
      <c r="H105" s="161">
        <v>4</v>
      </c>
      <c r="I105" s="162"/>
      <c r="J105" s="163">
        <f>ROUND(I105*H105,2)</f>
        <v>0</v>
      </c>
      <c r="K105" s="159" t="s">
        <v>270</v>
      </c>
      <c r="L105" s="31"/>
      <c r="M105" s="164" t="s">
        <v>19</v>
      </c>
      <c r="N105" s="165" t="s">
        <v>44</v>
      </c>
      <c r="P105" s="142">
        <f>O105*H105</f>
        <v>0</v>
      </c>
      <c r="Q105" s="142">
        <v>0</v>
      </c>
      <c r="R105" s="142">
        <f>Q105*H105</f>
        <v>0</v>
      </c>
      <c r="S105" s="142">
        <v>0</v>
      </c>
      <c r="T105" s="143">
        <f>S105*H105</f>
        <v>0</v>
      </c>
      <c r="AR105" s="17" t="s">
        <v>252</v>
      </c>
      <c r="AT105" s="17" t="s">
        <v>277</v>
      </c>
      <c r="AU105" s="17" t="s">
        <v>257</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326</v>
      </c>
    </row>
    <row r="106" spans="2:65" s="1" customFormat="1" ht="39">
      <c r="B106" s="31"/>
      <c r="D106" s="171" t="s">
        <v>432</v>
      </c>
      <c r="F106" s="172" t="s">
        <v>804</v>
      </c>
      <c r="I106" s="90"/>
      <c r="L106" s="31"/>
      <c r="M106" s="173"/>
      <c r="T106" s="49"/>
      <c r="AT106" s="17" t="s">
        <v>432</v>
      </c>
      <c r="AU106" s="17" t="s">
        <v>257</v>
      </c>
    </row>
    <row r="107" spans="2:65" s="1" customFormat="1" ht="16.5" customHeight="1">
      <c r="B107" s="31"/>
      <c r="C107" s="132" t="s">
        <v>295</v>
      </c>
      <c r="D107" s="132" t="s">
        <v>246</v>
      </c>
      <c r="E107" s="133" t="s">
        <v>1057</v>
      </c>
      <c r="F107" s="134" t="s">
        <v>1058</v>
      </c>
      <c r="G107" s="135" t="s">
        <v>265</v>
      </c>
      <c r="H107" s="136">
        <v>4</v>
      </c>
      <c r="I107" s="137"/>
      <c r="J107" s="138">
        <f>ROUND(I107*H107,2)</f>
        <v>0</v>
      </c>
      <c r="K107" s="134" t="s">
        <v>270</v>
      </c>
      <c r="L107" s="139"/>
      <c r="M107" s="140" t="s">
        <v>19</v>
      </c>
      <c r="N107" s="141" t="s">
        <v>44</v>
      </c>
      <c r="P107" s="142">
        <f>O107*H107</f>
        <v>0</v>
      </c>
      <c r="Q107" s="142">
        <v>0</v>
      </c>
      <c r="R107" s="142">
        <f>Q107*H107</f>
        <v>0</v>
      </c>
      <c r="S107" s="142">
        <v>0</v>
      </c>
      <c r="T107" s="143">
        <f>S107*H107</f>
        <v>0</v>
      </c>
      <c r="AR107" s="17" t="s">
        <v>250</v>
      </c>
      <c r="AT107" s="17" t="s">
        <v>246</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334</v>
      </c>
    </row>
    <row r="108" spans="2:65" s="1" customFormat="1" ht="16.5" customHeight="1">
      <c r="B108" s="31"/>
      <c r="C108" s="132" t="s">
        <v>299</v>
      </c>
      <c r="D108" s="132" t="s">
        <v>246</v>
      </c>
      <c r="E108" s="133" t="s">
        <v>1022</v>
      </c>
      <c r="F108" s="134" t="s">
        <v>1023</v>
      </c>
      <c r="G108" s="135" t="s">
        <v>436</v>
      </c>
      <c r="H108" s="136">
        <v>0.24</v>
      </c>
      <c r="I108" s="137"/>
      <c r="J108" s="138">
        <f>ROUND(I108*H108,2)</f>
        <v>0</v>
      </c>
      <c r="K108" s="134" t="s">
        <v>270</v>
      </c>
      <c r="L108" s="139"/>
      <c r="M108" s="140" t="s">
        <v>19</v>
      </c>
      <c r="N108" s="141" t="s">
        <v>44</v>
      </c>
      <c r="P108" s="142">
        <f>O108*H108</f>
        <v>0</v>
      </c>
      <c r="Q108" s="142">
        <v>2.4289999999999998</v>
      </c>
      <c r="R108" s="142">
        <f>Q108*H108</f>
        <v>0.58295999999999992</v>
      </c>
      <c r="S108" s="142">
        <v>0</v>
      </c>
      <c r="T108" s="143">
        <f>S108*H108</f>
        <v>0</v>
      </c>
      <c r="AR108" s="17" t="s">
        <v>250</v>
      </c>
      <c r="AT108" s="17" t="s">
        <v>246</v>
      </c>
      <c r="AU108" s="17" t="s">
        <v>257</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341</v>
      </c>
    </row>
    <row r="109" spans="2:65" s="1" customFormat="1" ht="22.5" customHeight="1">
      <c r="B109" s="31"/>
      <c r="C109" s="157" t="s">
        <v>303</v>
      </c>
      <c r="D109" s="157" t="s">
        <v>277</v>
      </c>
      <c r="E109" s="158" t="s">
        <v>1000</v>
      </c>
      <c r="F109" s="159" t="s">
        <v>1001</v>
      </c>
      <c r="G109" s="160" t="s">
        <v>249</v>
      </c>
      <c r="H109" s="161">
        <v>5.4</v>
      </c>
      <c r="I109" s="162"/>
      <c r="J109" s="163">
        <f>ROUND(I109*H109,2)</f>
        <v>0</v>
      </c>
      <c r="K109" s="159" t="s">
        <v>270</v>
      </c>
      <c r="L109" s="31"/>
      <c r="M109" s="164" t="s">
        <v>19</v>
      </c>
      <c r="N109" s="165" t="s">
        <v>44</v>
      </c>
      <c r="P109" s="142">
        <f>O109*H109</f>
        <v>0</v>
      </c>
      <c r="Q109" s="142">
        <v>0</v>
      </c>
      <c r="R109" s="142">
        <f>Q109*H109</f>
        <v>0</v>
      </c>
      <c r="S109" s="142">
        <v>0</v>
      </c>
      <c r="T109" s="143">
        <f>S109*H109</f>
        <v>0</v>
      </c>
      <c r="AR109" s="17" t="s">
        <v>252</v>
      </c>
      <c r="AT109" s="17" t="s">
        <v>277</v>
      </c>
      <c r="AU109" s="17" t="s">
        <v>257</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349</v>
      </c>
    </row>
    <row r="110" spans="2:65" s="1" customFormat="1" ht="29.25">
      <c r="B110" s="31"/>
      <c r="D110" s="171" t="s">
        <v>432</v>
      </c>
      <c r="F110" s="172" t="s">
        <v>1002</v>
      </c>
      <c r="I110" s="90"/>
      <c r="L110" s="31"/>
      <c r="M110" s="173"/>
      <c r="T110" s="49"/>
      <c r="AT110" s="17" t="s">
        <v>432</v>
      </c>
      <c r="AU110" s="17" t="s">
        <v>257</v>
      </c>
    </row>
    <row r="111" spans="2:65" s="1" customFormat="1" ht="16.5" customHeight="1">
      <c r="B111" s="31"/>
      <c r="C111" s="132" t="s">
        <v>307</v>
      </c>
      <c r="D111" s="132" t="s">
        <v>246</v>
      </c>
      <c r="E111" s="133" t="s">
        <v>1003</v>
      </c>
      <c r="F111" s="134" t="s">
        <v>1004</v>
      </c>
      <c r="G111" s="135" t="s">
        <v>249</v>
      </c>
      <c r="H111" s="136">
        <v>5.4</v>
      </c>
      <c r="I111" s="137"/>
      <c r="J111" s="138">
        <f>ROUND(I111*H111,2)</f>
        <v>0</v>
      </c>
      <c r="K111" s="134" t="s">
        <v>270</v>
      </c>
      <c r="L111" s="139"/>
      <c r="M111" s="140" t="s">
        <v>19</v>
      </c>
      <c r="N111" s="141" t="s">
        <v>44</v>
      </c>
      <c r="P111" s="142">
        <f>O111*H111</f>
        <v>0</v>
      </c>
      <c r="Q111" s="142">
        <v>0</v>
      </c>
      <c r="R111" s="142">
        <f>Q111*H111</f>
        <v>0</v>
      </c>
      <c r="S111" s="142">
        <v>0</v>
      </c>
      <c r="T111" s="143">
        <f>S111*H111</f>
        <v>0</v>
      </c>
      <c r="AR111" s="17" t="s">
        <v>250</v>
      </c>
      <c r="AT111" s="17" t="s">
        <v>246</v>
      </c>
      <c r="AU111" s="17" t="s">
        <v>257</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357</v>
      </c>
    </row>
    <row r="112" spans="2:65" s="1" customFormat="1" ht="16.5" customHeight="1">
      <c r="B112" s="31"/>
      <c r="C112" s="132" t="s">
        <v>311</v>
      </c>
      <c r="D112" s="132" t="s">
        <v>246</v>
      </c>
      <c r="E112" s="133" t="s">
        <v>959</v>
      </c>
      <c r="F112" s="134" t="s">
        <v>960</v>
      </c>
      <c r="G112" s="135" t="s">
        <v>436</v>
      </c>
      <c r="H112" s="136">
        <v>0.48599999999999999</v>
      </c>
      <c r="I112" s="137"/>
      <c r="J112" s="138">
        <f>ROUND(I112*H112,2)</f>
        <v>0</v>
      </c>
      <c r="K112" s="134" t="s">
        <v>270</v>
      </c>
      <c r="L112" s="139"/>
      <c r="M112" s="140" t="s">
        <v>19</v>
      </c>
      <c r="N112" s="141" t="s">
        <v>44</v>
      </c>
      <c r="P112" s="142">
        <f>O112*H112</f>
        <v>0</v>
      </c>
      <c r="Q112" s="142">
        <v>2.4289999999999998</v>
      </c>
      <c r="R112" s="142">
        <f>Q112*H112</f>
        <v>1.1804939999999999</v>
      </c>
      <c r="S112" s="142">
        <v>0</v>
      </c>
      <c r="T112" s="143">
        <f>S112*H112</f>
        <v>0</v>
      </c>
      <c r="AR112" s="17" t="s">
        <v>250</v>
      </c>
      <c r="AT112" s="17" t="s">
        <v>246</v>
      </c>
      <c r="AU112" s="17" t="s">
        <v>257</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365</v>
      </c>
    </row>
    <row r="113" spans="2:65" s="1" customFormat="1" ht="22.5" customHeight="1">
      <c r="B113" s="31"/>
      <c r="C113" s="157" t="s">
        <v>8</v>
      </c>
      <c r="D113" s="157" t="s">
        <v>277</v>
      </c>
      <c r="E113" s="158" t="s">
        <v>1042</v>
      </c>
      <c r="F113" s="159" t="s">
        <v>1043</v>
      </c>
      <c r="G113" s="160" t="s">
        <v>431</v>
      </c>
      <c r="H113" s="161">
        <v>91</v>
      </c>
      <c r="I113" s="162"/>
      <c r="J113" s="163">
        <f>ROUND(I113*H113,2)</f>
        <v>0</v>
      </c>
      <c r="K113" s="159" t="s">
        <v>270</v>
      </c>
      <c r="L113" s="31"/>
      <c r="M113" s="164" t="s">
        <v>19</v>
      </c>
      <c r="N113" s="165" t="s">
        <v>44</v>
      </c>
      <c r="P113" s="142">
        <f>O113*H113</f>
        <v>0</v>
      </c>
      <c r="Q113" s="142">
        <v>0</v>
      </c>
      <c r="R113" s="142">
        <f>Q113*H113</f>
        <v>0</v>
      </c>
      <c r="S113" s="142">
        <v>0</v>
      </c>
      <c r="T113" s="143">
        <f>S113*H113</f>
        <v>0</v>
      </c>
      <c r="AR113" s="17" t="s">
        <v>252</v>
      </c>
      <c r="AT113" s="17" t="s">
        <v>277</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373</v>
      </c>
    </row>
    <row r="114" spans="2:65" s="1" customFormat="1" ht="29.25">
      <c r="B114" s="31"/>
      <c r="D114" s="171" t="s">
        <v>432</v>
      </c>
      <c r="F114" s="172" t="s">
        <v>812</v>
      </c>
      <c r="I114" s="90"/>
      <c r="L114" s="31"/>
      <c r="M114" s="173"/>
      <c r="T114" s="49"/>
      <c r="AT114" s="17" t="s">
        <v>432</v>
      </c>
      <c r="AU114" s="17" t="s">
        <v>257</v>
      </c>
    </row>
    <row r="115" spans="2:65" s="1" customFormat="1" ht="19.5">
      <c r="B115" s="31"/>
      <c r="D115" s="171" t="s">
        <v>454</v>
      </c>
      <c r="F115" s="172" t="s">
        <v>813</v>
      </c>
      <c r="I115" s="90"/>
      <c r="L115" s="31"/>
      <c r="M115" s="173"/>
      <c r="T115" s="49"/>
      <c r="AT115" s="17" t="s">
        <v>454</v>
      </c>
      <c r="AU115" s="17" t="s">
        <v>257</v>
      </c>
    </row>
    <row r="116" spans="2:65" s="1" customFormat="1" ht="16.5" customHeight="1">
      <c r="B116" s="31"/>
      <c r="C116" s="132" t="s">
        <v>318</v>
      </c>
      <c r="D116" s="132" t="s">
        <v>246</v>
      </c>
      <c r="E116" s="133" t="s">
        <v>866</v>
      </c>
      <c r="F116" s="134" t="s">
        <v>867</v>
      </c>
      <c r="G116" s="135" t="s">
        <v>450</v>
      </c>
      <c r="H116" s="136">
        <v>92.34</v>
      </c>
      <c r="I116" s="137"/>
      <c r="J116" s="138">
        <f>ROUND(I116*H116,2)</f>
        <v>0</v>
      </c>
      <c r="K116" s="134" t="s">
        <v>270</v>
      </c>
      <c r="L116" s="139"/>
      <c r="M116" s="140" t="s">
        <v>19</v>
      </c>
      <c r="N116" s="141" t="s">
        <v>44</v>
      </c>
      <c r="P116" s="142">
        <f>O116*H116</f>
        <v>0</v>
      </c>
      <c r="Q116" s="142">
        <v>1</v>
      </c>
      <c r="R116" s="142">
        <f>Q116*H116</f>
        <v>92.34</v>
      </c>
      <c r="S116" s="142">
        <v>0</v>
      </c>
      <c r="T116" s="143">
        <f>S116*H116</f>
        <v>0</v>
      </c>
      <c r="AR116" s="17" t="s">
        <v>250</v>
      </c>
      <c r="AT116" s="17" t="s">
        <v>246</v>
      </c>
      <c r="AU116" s="17" t="s">
        <v>257</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381</v>
      </c>
    </row>
    <row r="117" spans="2:65" s="1" customFormat="1" ht="33.75" customHeight="1">
      <c r="B117" s="31"/>
      <c r="C117" s="157" t="s">
        <v>322</v>
      </c>
      <c r="D117" s="157" t="s">
        <v>277</v>
      </c>
      <c r="E117" s="158" t="s">
        <v>445</v>
      </c>
      <c r="F117" s="159" t="s">
        <v>446</v>
      </c>
      <c r="G117" s="160" t="s">
        <v>436</v>
      </c>
      <c r="H117" s="161">
        <v>35.200000000000003</v>
      </c>
      <c r="I117" s="162"/>
      <c r="J117" s="163">
        <f>ROUND(I117*H117,2)</f>
        <v>0</v>
      </c>
      <c r="K117" s="159" t="s">
        <v>270</v>
      </c>
      <c r="L117" s="31"/>
      <c r="M117" s="164" t="s">
        <v>19</v>
      </c>
      <c r="N117" s="165" t="s">
        <v>44</v>
      </c>
      <c r="P117" s="142">
        <f>O117*H117</f>
        <v>0</v>
      </c>
      <c r="Q117" s="142">
        <v>0</v>
      </c>
      <c r="R117" s="142">
        <f>Q117*H117</f>
        <v>0</v>
      </c>
      <c r="S117" s="142">
        <v>0</v>
      </c>
      <c r="T117" s="143">
        <f>S117*H117</f>
        <v>0</v>
      </c>
      <c r="AR117" s="17" t="s">
        <v>252</v>
      </c>
      <c r="AT117" s="17" t="s">
        <v>277</v>
      </c>
      <c r="AU117" s="17" t="s">
        <v>257</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390</v>
      </c>
    </row>
    <row r="118" spans="2:65" s="1" customFormat="1" ht="39">
      <c r="B118" s="31"/>
      <c r="D118" s="171" t="s">
        <v>432</v>
      </c>
      <c r="F118" s="172" t="s">
        <v>447</v>
      </c>
      <c r="I118" s="90"/>
      <c r="L118" s="31"/>
      <c r="M118" s="173"/>
      <c r="T118" s="49"/>
      <c r="AT118" s="17" t="s">
        <v>432</v>
      </c>
      <c r="AU118" s="17" t="s">
        <v>257</v>
      </c>
    </row>
    <row r="119" spans="2:65" s="1" customFormat="1" ht="16.5" customHeight="1">
      <c r="B119" s="31"/>
      <c r="C119" s="132" t="s">
        <v>326</v>
      </c>
      <c r="D119" s="132" t="s">
        <v>246</v>
      </c>
      <c r="E119" s="133" t="s">
        <v>448</v>
      </c>
      <c r="F119" s="134" t="s">
        <v>449</v>
      </c>
      <c r="G119" s="135" t="s">
        <v>450</v>
      </c>
      <c r="H119" s="136">
        <v>71.632000000000005</v>
      </c>
      <c r="I119" s="137"/>
      <c r="J119" s="138">
        <f>ROUND(I119*H119,2)</f>
        <v>0</v>
      </c>
      <c r="K119" s="134" t="s">
        <v>270</v>
      </c>
      <c r="L119" s="139"/>
      <c r="M119" s="140" t="s">
        <v>19</v>
      </c>
      <c r="N119" s="141" t="s">
        <v>44</v>
      </c>
      <c r="P119" s="142">
        <f>O119*H119</f>
        <v>0</v>
      </c>
      <c r="Q119" s="142">
        <v>1</v>
      </c>
      <c r="R119" s="142">
        <f>Q119*H119</f>
        <v>71.632000000000005</v>
      </c>
      <c r="S119" s="142">
        <v>0</v>
      </c>
      <c r="T119" s="143">
        <f>S119*H119</f>
        <v>0</v>
      </c>
      <c r="AR119" s="17" t="s">
        <v>250</v>
      </c>
      <c r="AT119" s="17" t="s">
        <v>246</v>
      </c>
      <c r="AU119" s="17" t="s">
        <v>257</v>
      </c>
      <c r="AY119" s="17" t="s">
        <v>251</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252</v>
      </c>
      <c r="BM119" s="17" t="s">
        <v>398</v>
      </c>
    </row>
    <row r="120" spans="2:65" s="1" customFormat="1" ht="33.75" customHeight="1">
      <c r="B120" s="31"/>
      <c r="C120" s="157" t="s">
        <v>330</v>
      </c>
      <c r="D120" s="157" t="s">
        <v>277</v>
      </c>
      <c r="E120" s="158" t="s">
        <v>1044</v>
      </c>
      <c r="F120" s="159" t="s">
        <v>1045</v>
      </c>
      <c r="G120" s="160" t="s">
        <v>431</v>
      </c>
      <c r="H120" s="161">
        <v>44.4</v>
      </c>
      <c r="I120" s="162"/>
      <c r="J120" s="163">
        <f>ROUND(I120*H120,2)</f>
        <v>0</v>
      </c>
      <c r="K120" s="159" t="s">
        <v>270</v>
      </c>
      <c r="L120" s="31"/>
      <c r="M120" s="164" t="s">
        <v>19</v>
      </c>
      <c r="N120" s="165" t="s">
        <v>44</v>
      </c>
      <c r="P120" s="142">
        <f>O120*H120</f>
        <v>0</v>
      </c>
      <c r="Q120" s="142">
        <v>0</v>
      </c>
      <c r="R120" s="142">
        <f>Q120*H120</f>
        <v>0</v>
      </c>
      <c r="S120" s="142">
        <v>0</v>
      </c>
      <c r="T120" s="143">
        <f>S120*H120</f>
        <v>0</v>
      </c>
      <c r="AR120" s="17" t="s">
        <v>252</v>
      </c>
      <c r="AT120" s="17" t="s">
        <v>277</v>
      </c>
      <c r="AU120" s="17" t="s">
        <v>257</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406</v>
      </c>
    </row>
    <row r="121" spans="2:65" s="1" customFormat="1" ht="39">
      <c r="B121" s="31"/>
      <c r="D121" s="171" t="s">
        <v>432</v>
      </c>
      <c r="F121" s="172" t="s">
        <v>1011</v>
      </c>
      <c r="I121" s="90"/>
      <c r="L121" s="31"/>
      <c r="M121" s="173"/>
      <c r="T121" s="49"/>
      <c r="AT121" s="17" t="s">
        <v>432</v>
      </c>
      <c r="AU121" s="17" t="s">
        <v>257</v>
      </c>
    </row>
    <row r="122" spans="2:65" s="1" customFormat="1" ht="16.5" customHeight="1">
      <c r="B122" s="31"/>
      <c r="C122" s="132" t="s">
        <v>334</v>
      </c>
      <c r="D122" s="132" t="s">
        <v>246</v>
      </c>
      <c r="E122" s="133" t="s">
        <v>1012</v>
      </c>
      <c r="F122" s="134" t="s">
        <v>1013</v>
      </c>
      <c r="G122" s="135" t="s">
        <v>450</v>
      </c>
      <c r="H122" s="136">
        <v>4.4400000000000004</v>
      </c>
      <c r="I122" s="137"/>
      <c r="J122" s="138">
        <f>ROUND(I122*H122,2)</f>
        <v>0</v>
      </c>
      <c r="K122" s="134" t="s">
        <v>270</v>
      </c>
      <c r="L122" s="139"/>
      <c r="M122" s="140" t="s">
        <v>19</v>
      </c>
      <c r="N122" s="141" t="s">
        <v>44</v>
      </c>
      <c r="P122" s="142">
        <f>O122*H122</f>
        <v>0</v>
      </c>
      <c r="Q122" s="142">
        <v>1</v>
      </c>
      <c r="R122" s="142">
        <f>Q122*H122</f>
        <v>4.4400000000000004</v>
      </c>
      <c r="S122" s="142">
        <v>0</v>
      </c>
      <c r="T122" s="143">
        <f>S122*H122</f>
        <v>0</v>
      </c>
      <c r="AR122" s="17" t="s">
        <v>250</v>
      </c>
      <c r="AT122" s="17" t="s">
        <v>246</v>
      </c>
      <c r="AU122" s="17" t="s">
        <v>257</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482</v>
      </c>
    </row>
    <row r="123" spans="2:65" s="1" customFormat="1" ht="16.5" customHeight="1">
      <c r="B123" s="31"/>
      <c r="C123" s="132" t="s">
        <v>7</v>
      </c>
      <c r="D123" s="132" t="s">
        <v>246</v>
      </c>
      <c r="E123" s="133" t="s">
        <v>1014</v>
      </c>
      <c r="F123" s="134" t="s">
        <v>1015</v>
      </c>
      <c r="G123" s="135" t="s">
        <v>450</v>
      </c>
      <c r="H123" s="136">
        <v>7.77</v>
      </c>
      <c r="I123" s="137"/>
      <c r="J123" s="138">
        <f>ROUND(I123*H123,2)</f>
        <v>0</v>
      </c>
      <c r="K123" s="134" t="s">
        <v>270</v>
      </c>
      <c r="L123" s="139"/>
      <c r="M123" s="140" t="s">
        <v>19</v>
      </c>
      <c r="N123" s="141" t="s">
        <v>44</v>
      </c>
      <c r="P123" s="142">
        <f>O123*H123</f>
        <v>0</v>
      </c>
      <c r="Q123" s="142">
        <v>1</v>
      </c>
      <c r="R123" s="142">
        <f>Q123*H123</f>
        <v>7.77</v>
      </c>
      <c r="S123" s="142">
        <v>0</v>
      </c>
      <c r="T123" s="143">
        <f>S123*H123</f>
        <v>0</v>
      </c>
      <c r="AR123" s="17" t="s">
        <v>250</v>
      </c>
      <c r="AT123" s="17" t="s">
        <v>246</v>
      </c>
      <c r="AU123" s="17" t="s">
        <v>257</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485</v>
      </c>
    </row>
    <row r="124" spans="2:65" s="1" customFormat="1" ht="33.75" customHeight="1">
      <c r="B124" s="31"/>
      <c r="C124" s="157" t="s">
        <v>341</v>
      </c>
      <c r="D124" s="157" t="s">
        <v>277</v>
      </c>
      <c r="E124" s="158" t="s">
        <v>961</v>
      </c>
      <c r="F124" s="159" t="s">
        <v>962</v>
      </c>
      <c r="G124" s="160" t="s">
        <v>249</v>
      </c>
      <c r="H124" s="161">
        <v>16</v>
      </c>
      <c r="I124" s="162"/>
      <c r="J124" s="163">
        <f>ROUND(I124*H124,2)</f>
        <v>0</v>
      </c>
      <c r="K124" s="159" t="s">
        <v>270</v>
      </c>
      <c r="L124" s="31"/>
      <c r="M124" s="164" t="s">
        <v>19</v>
      </c>
      <c r="N124" s="165" t="s">
        <v>44</v>
      </c>
      <c r="P124" s="142">
        <f>O124*H124</f>
        <v>0</v>
      </c>
      <c r="Q124" s="142">
        <v>0</v>
      </c>
      <c r="R124" s="142">
        <f>Q124*H124</f>
        <v>0</v>
      </c>
      <c r="S124" s="142">
        <v>0</v>
      </c>
      <c r="T124" s="143">
        <f>S124*H124</f>
        <v>0</v>
      </c>
      <c r="AR124" s="17" t="s">
        <v>252</v>
      </c>
      <c r="AT124" s="17" t="s">
        <v>277</v>
      </c>
      <c r="AU124" s="17" t="s">
        <v>257</v>
      </c>
      <c r="AY124" s="17" t="s">
        <v>251</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252</v>
      </c>
      <c r="BM124" s="17" t="s">
        <v>488</v>
      </c>
    </row>
    <row r="125" spans="2:65" s="1" customFormat="1" ht="39">
      <c r="B125" s="31"/>
      <c r="D125" s="171" t="s">
        <v>432</v>
      </c>
      <c r="F125" s="172" t="s">
        <v>963</v>
      </c>
      <c r="I125" s="90"/>
      <c r="L125" s="31"/>
      <c r="M125" s="173"/>
      <c r="T125" s="49"/>
      <c r="AT125" s="17" t="s">
        <v>432</v>
      </c>
      <c r="AU125" s="17" t="s">
        <v>257</v>
      </c>
    </row>
    <row r="126" spans="2:65" s="11" customFormat="1" ht="20.85" customHeight="1">
      <c r="B126" s="145"/>
      <c r="D126" s="146" t="s">
        <v>72</v>
      </c>
      <c r="E126" s="155" t="s">
        <v>291</v>
      </c>
      <c r="F126" s="155" t="s">
        <v>287</v>
      </c>
      <c r="I126" s="148"/>
      <c r="J126" s="156">
        <f>BK126</f>
        <v>0</v>
      </c>
      <c r="L126" s="145"/>
      <c r="M126" s="150"/>
      <c r="P126" s="151">
        <f>SUM(P127:P143)</f>
        <v>0</v>
      </c>
      <c r="R126" s="151">
        <f>SUM(R127:R143)</f>
        <v>0</v>
      </c>
      <c r="T126" s="152">
        <f>SUM(T127:T143)</f>
        <v>0</v>
      </c>
      <c r="AR126" s="146" t="s">
        <v>81</v>
      </c>
      <c r="AT126" s="153" t="s">
        <v>72</v>
      </c>
      <c r="AU126" s="153" t="s">
        <v>83</v>
      </c>
      <c r="AY126" s="146" t="s">
        <v>251</v>
      </c>
      <c r="BK126" s="154">
        <f>SUM(BK127:BK143)</f>
        <v>0</v>
      </c>
    </row>
    <row r="127" spans="2:65" s="1" customFormat="1" ht="78.75" customHeight="1">
      <c r="B127" s="31"/>
      <c r="C127" s="157" t="s">
        <v>345</v>
      </c>
      <c r="D127" s="157" t="s">
        <v>277</v>
      </c>
      <c r="E127" s="158" t="s">
        <v>647</v>
      </c>
      <c r="F127" s="159" t="s">
        <v>648</v>
      </c>
      <c r="G127" s="160" t="s">
        <v>450</v>
      </c>
      <c r="H127" s="161">
        <v>197.506</v>
      </c>
      <c r="I127" s="162"/>
      <c r="J127" s="163">
        <f>ROUND(I127*H127,2)</f>
        <v>0</v>
      </c>
      <c r="K127" s="159" t="s">
        <v>270</v>
      </c>
      <c r="L127" s="31"/>
      <c r="M127" s="164" t="s">
        <v>19</v>
      </c>
      <c r="N127" s="165" t="s">
        <v>44</v>
      </c>
      <c r="P127" s="142">
        <f>O127*H127</f>
        <v>0</v>
      </c>
      <c r="Q127" s="142">
        <v>0</v>
      </c>
      <c r="R127" s="142">
        <f>Q127*H127</f>
        <v>0</v>
      </c>
      <c r="S127" s="142">
        <v>0</v>
      </c>
      <c r="T127" s="143">
        <f>S127*H127</f>
        <v>0</v>
      </c>
      <c r="AR127" s="17" t="s">
        <v>252</v>
      </c>
      <c r="AT127" s="17" t="s">
        <v>277</v>
      </c>
      <c r="AU127" s="17" t="s">
        <v>257</v>
      </c>
      <c r="AY127" s="17" t="s">
        <v>251</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252</v>
      </c>
      <c r="BM127" s="17" t="s">
        <v>491</v>
      </c>
    </row>
    <row r="128" spans="2:65" s="1" customFormat="1" ht="58.5">
      <c r="B128" s="31"/>
      <c r="D128" s="171" t="s">
        <v>432</v>
      </c>
      <c r="F128" s="172" t="s">
        <v>638</v>
      </c>
      <c r="I128" s="90"/>
      <c r="L128" s="31"/>
      <c r="M128" s="173"/>
      <c r="T128" s="49"/>
      <c r="AT128" s="17" t="s">
        <v>432</v>
      </c>
      <c r="AU128" s="17" t="s">
        <v>257</v>
      </c>
    </row>
    <row r="129" spans="2:65" s="1" customFormat="1" ht="19.5">
      <c r="B129" s="31"/>
      <c r="D129" s="171" t="s">
        <v>454</v>
      </c>
      <c r="F129" s="172" t="s">
        <v>645</v>
      </c>
      <c r="I129" s="90"/>
      <c r="L129" s="31"/>
      <c r="M129" s="173"/>
      <c r="T129" s="49"/>
      <c r="AT129" s="17" t="s">
        <v>454</v>
      </c>
      <c r="AU129" s="17" t="s">
        <v>257</v>
      </c>
    </row>
    <row r="130" spans="2:65" s="1" customFormat="1" ht="78.75" customHeight="1">
      <c r="B130" s="31"/>
      <c r="C130" s="157" t="s">
        <v>349</v>
      </c>
      <c r="D130" s="157" t="s">
        <v>277</v>
      </c>
      <c r="E130" s="158" t="s">
        <v>647</v>
      </c>
      <c r="F130" s="159" t="s">
        <v>648</v>
      </c>
      <c r="G130" s="160" t="s">
        <v>450</v>
      </c>
      <c r="H130" s="161">
        <v>180.12200000000001</v>
      </c>
      <c r="I130" s="162"/>
      <c r="J130" s="163">
        <f>ROUND(I130*H130,2)</f>
        <v>0</v>
      </c>
      <c r="K130" s="159" t="s">
        <v>270</v>
      </c>
      <c r="L130" s="31"/>
      <c r="M130" s="164" t="s">
        <v>19</v>
      </c>
      <c r="N130" s="165" t="s">
        <v>44</v>
      </c>
      <c r="P130" s="142">
        <f>O130*H130</f>
        <v>0</v>
      </c>
      <c r="Q130" s="142">
        <v>0</v>
      </c>
      <c r="R130" s="142">
        <f>Q130*H130</f>
        <v>0</v>
      </c>
      <c r="S130" s="142">
        <v>0</v>
      </c>
      <c r="T130" s="143">
        <f>S130*H130</f>
        <v>0</v>
      </c>
      <c r="AR130" s="17" t="s">
        <v>252</v>
      </c>
      <c r="AT130" s="17" t="s">
        <v>277</v>
      </c>
      <c r="AU130" s="17" t="s">
        <v>257</v>
      </c>
      <c r="AY130" s="17" t="s">
        <v>251</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252</v>
      </c>
      <c r="BM130" s="17" t="s">
        <v>495</v>
      </c>
    </row>
    <row r="131" spans="2:65" s="1" customFormat="1" ht="58.5">
      <c r="B131" s="31"/>
      <c r="D131" s="171" t="s">
        <v>432</v>
      </c>
      <c r="F131" s="172" t="s">
        <v>638</v>
      </c>
      <c r="I131" s="90"/>
      <c r="L131" s="31"/>
      <c r="M131" s="173"/>
      <c r="T131" s="49"/>
      <c r="AT131" s="17" t="s">
        <v>432</v>
      </c>
      <c r="AU131" s="17" t="s">
        <v>257</v>
      </c>
    </row>
    <row r="132" spans="2:65" s="1" customFormat="1" ht="19.5">
      <c r="B132" s="31"/>
      <c r="D132" s="171" t="s">
        <v>454</v>
      </c>
      <c r="F132" s="172" t="s">
        <v>645</v>
      </c>
      <c r="I132" s="90"/>
      <c r="L132" s="31"/>
      <c r="M132" s="173"/>
      <c r="T132" s="49"/>
      <c r="AT132" s="17" t="s">
        <v>454</v>
      </c>
      <c r="AU132" s="17" t="s">
        <v>257</v>
      </c>
    </row>
    <row r="133" spans="2:65" s="1" customFormat="1" ht="78.75" customHeight="1">
      <c r="B133" s="31"/>
      <c r="C133" s="157" t="s">
        <v>353</v>
      </c>
      <c r="D133" s="157" t="s">
        <v>277</v>
      </c>
      <c r="E133" s="158" t="s">
        <v>872</v>
      </c>
      <c r="F133" s="159" t="s">
        <v>873</v>
      </c>
      <c r="G133" s="160" t="s">
        <v>450</v>
      </c>
      <c r="H133" s="161">
        <v>14.577</v>
      </c>
      <c r="I133" s="162"/>
      <c r="J133" s="163">
        <f>ROUND(I133*H133,2)</f>
        <v>0</v>
      </c>
      <c r="K133" s="159" t="s">
        <v>270</v>
      </c>
      <c r="L133" s="31"/>
      <c r="M133" s="164" t="s">
        <v>19</v>
      </c>
      <c r="N133" s="165" t="s">
        <v>44</v>
      </c>
      <c r="P133" s="142">
        <f>O133*H133</f>
        <v>0</v>
      </c>
      <c r="Q133" s="142">
        <v>0</v>
      </c>
      <c r="R133" s="142">
        <f>Q133*H133</f>
        <v>0</v>
      </c>
      <c r="S133" s="142">
        <v>0</v>
      </c>
      <c r="T133" s="143">
        <f>S133*H133</f>
        <v>0</v>
      </c>
      <c r="AR133" s="17" t="s">
        <v>252</v>
      </c>
      <c r="AT133" s="17" t="s">
        <v>277</v>
      </c>
      <c r="AU133" s="17" t="s">
        <v>257</v>
      </c>
      <c r="AY133" s="17" t="s">
        <v>251</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252</v>
      </c>
      <c r="BM133" s="17" t="s">
        <v>499</v>
      </c>
    </row>
    <row r="134" spans="2:65" s="1" customFormat="1" ht="58.5">
      <c r="B134" s="31"/>
      <c r="D134" s="171" t="s">
        <v>432</v>
      </c>
      <c r="F134" s="172" t="s">
        <v>638</v>
      </c>
      <c r="I134" s="90"/>
      <c r="L134" s="31"/>
      <c r="M134" s="173"/>
      <c r="T134" s="49"/>
      <c r="AT134" s="17" t="s">
        <v>432</v>
      </c>
      <c r="AU134" s="17" t="s">
        <v>257</v>
      </c>
    </row>
    <row r="135" spans="2:65" s="1" customFormat="1" ht="19.5">
      <c r="B135" s="31"/>
      <c r="D135" s="171" t="s">
        <v>454</v>
      </c>
      <c r="F135" s="172" t="s">
        <v>645</v>
      </c>
      <c r="I135" s="90"/>
      <c r="L135" s="31"/>
      <c r="M135" s="173"/>
      <c r="T135" s="49"/>
      <c r="AT135" s="17" t="s">
        <v>454</v>
      </c>
      <c r="AU135" s="17" t="s">
        <v>257</v>
      </c>
    </row>
    <row r="136" spans="2:65" s="1" customFormat="1" ht="78.75" customHeight="1">
      <c r="B136" s="31"/>
      <c r="C136" s="157" t="s">
        <v>357</v>
      </c>
      <c r="D136" s="157" t="s">
        <v>277</v>
      </c>
      <c r="E136" s="158" t="s">
        <v>642</v>
      </c>
      <c r="F136" s="159" t="s">
        <v>643</v>
      </c>
      <c r="G136" s="160" t="s">
        <v>450</v>
      </c>
      <c r="H136" s="161">
        <v>12.21</v>
      </c>
      <c r="I136" s="162"/>
      <c r="J136" s="163">
        <f>ROUND(I136*H136,2)</f>
        <v>0</v>
      </c>
      <c r="K136" s="159" t="s">
        <v>270</v>
      </c>
      <c r="L136" s="31"/>
      <c r="M136" s="164" t="s">
        <v>19</v>
      </c>
      <c r="N136" s="165" t="s">
        <v>44</v>
      </c>
      <c r="P136" s="142">
        <f>O136*H136</f>
        <v>0</v>
      </c>
      <c r="Q136" s="142">
        <v>0</v>
      </c>
      <c r="R136" s="142">
        <f>Q136*H136</f>
        <v>0</v>
      </c>
      <c r="S136" s="142">
        <v>0</v>
      </c>
      <c r="T136" s="143">
        <f>S136*H136</f>
        <v>0</v>
      </c>
      <c r="AR136" s="17" t="s">
        <v>252</v>
      </c>
      <c r="AT136" s="17" t="s">
        <v>277</v>
      </c>
      <c r="AU136" s="17" t="s">
        <v>257</v>
      </c>
      <c r="AY136" s="17" t="s">
        <v>251</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252</v>
      </c>
      <c r="BM136" s="17" t="s">
        <v>502</v>
      </c>
    </row>
    <row r="137" spans="2:65" s="1" customFormat="1" ht="58.5">
      <c r="B137" s="31"/>
      <c r="D137" s="171" t="s">
        <v>432</v>
      </c>
      <c r="F137" s="172" t="s">
        <v>638</v>
      </c>
      <c r="I137" s="90"/>
      <c r="L137" s="31"/>
      <c r="M137" s="173"/>
      <c r="T137" s="49"/>
      <c r="AT137" s="17" t="s">
        <v>432</v>
      </c>
      <c r="AU137" s="17" t="s">
        <v>257</v>
      </c>
    </row>
    <row r="138" spans="2:65" s="1" customFormat="1" ht="19.5">
      <c r="B138" s="31"/>
      <c r="D138" s="171" t="s">
        <v>454</v>
      </c>
      <c r="F138" s="172" t="s">
        <v>645</v>
      </c>
      <c r="I138" s="90"/>
      <c r="L138" s="31"/>
      <c r="M138" s="173"/>
      <c r="T138" s="49"/>
      <c r="AT138" s="17" t="s">
        <v>454</v>
      </c>
      <c r="AU138" s="17" t="s">
        <v>257</v>
      </c>
    </row>
    <row r="139" spans="2:65" s="1" customFormat="1" ht="78.75" customHeight="1">
      <c r="B139" s="31"/>
      <c r="C139" s="157" t="s">
        <v>361</v>
      </c>
      <c r="D139" s="157" t="s">
        <v>277</v>
      </c>
      <c r="E139" s="158" t="s">
        <v>1024</v>
      </c>
      <c r="F139" s="159" t="s">
        <v>1025</v>
      </c>
      <c r="G139" s="160" t="s">
        <v>450</v>
      </c>
      <c r="H139" s="161">
        <v>11.593999999999999</v>
      </c>
      <c r="I139" s="162"/>
      <c r="J139" s="163">
        <f>ROUND(I139*H139,2)</f>
        <v>0</v>
      </c>
      <c r="K139" s="159" t="s">
        <v>270</v>
      </c>
      <c r="L139" s="31"/>
      <c r="M139" s="164" t="s">
        <v>19</v>
      </c>
      <c r="N139" s="165" t="s">
        <v>44</v>
      </c>
      <c r="P139" s="142">
        <f>O139*H139</f>
        <v>0</v>
      </c>
      <c r="Q139" s="142">
        <v>0</v>
      </c>
      <c r="R139" s="142">
        <f>Q139*H139</f>
        <v>0</v>
      </c>
      <c r="S139" s="142">
        <v>0</v>
      </c>
      <c r="T139" s="143">
        <f>S139*H139</f>
        <v>0</v>
      </c>
      <c r="AR139" s="17" t="s">
        <v>252</v>
      </c>
      <c r="AT139" s="17" t="s">
        <v>277</v>
      </c>
      <c r="AU139" s="17" t="s">
        <v>257</v>
      </c>
      <c r="AY139" s="17" t="s">
        <v>251</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252</v>
      </c>
      <c r="BM139" s="17" t="s">
        <v>505</v>
      </c>
    </row>
    <row r="140" spans="2:65" s="1" customFormat="1" ht="58.5">
      <c r="B140" s="31"/>
      <c r="D140" s="171" t="s">
        <v>432</v>
      </c>
      <c r="F140" s="172" t="s">
        <v>638</v>
      </c>
      <c r="I140" s="90"/>
      <c r="L140" s="31"/>
      <c r="M140" s="173"/>
      <c r="T140" s="49"/>
      <c r="AT140" s="17" t="s">
        <v>432</v>
      </c>
      <c r="AU140" s="17" t="s">
        <v>257</v>
      </c>
    </row>
    <row r="141" spans="2:65" s="1" customFormat="1" ht="19.5">
      <c r="B141" s="31"/>
      <c r="D141" s="171" t="s">
        <v>454</v>
      </c>
      <c r="F141" s="172" t="s">
        <v>645</v>
      </c>
      <c r="I141" s="90"/>
      <c r="L141" s="31"/>
      <c r="M141" s="173"/>
      <c r="T141" s="49"/>
      <c r="AT141" s="17" t="s">
        <v>454</v>
      </c>
      <c r="AU141" s="17" t="s">
        <v>257</v>
      </c>
    </row>
    <row r="142" spans="2:65" s="1" customFormat="1" ht="33.75" customHeight="1">
      <c r="B142" s="31"/>
      <c r="C142" s="157" t="s">
        <v>365</v>
      </c>
      <c r="D142" s="157" t="s">
        <v>277</v>
      </c>
      <c r="E142" s="158" t="s">
        <v>674</v>
      </c>
      <c r="F142" s="159" t="s">
        <v>675</v>
      </c>
      <c r="G142" s="160" t="s">
        <v>450</v>
      </c>
      <c r="H142" s="161">
        <v>197.506</v>
      </c>
      <c r="I142" s="162"/>
      <c r="J142" s="163">
        <f>ROUND(I142*H142,2)</f>
        <v>0</v>
      </c>
      <c r="K142" s="159" t="s">
        <v>270</v>
      </c>
      <c r="L142" s="31"/>
      <c r="M142" s="164" t="s">
        <v>19</v>
      </c>
      <c r="N142" s="165" t="s">
        <v>44</v>
      </c>
      <c r="P142" s="142">
        <f>O142*H142</f>
        <v>0</v>
      </c>
      <c r="Q142" s="142">
        <v>0</v>
      </c>
      <c r="R142" s="142">
        <f>Q142*H142</f>
        <v>0</v>
      </c>
      <c r="S142" s="142">
        <v>0</v>
      </c>
      <c r="T142" s="143">
        <f>S142*H142</f>
        <v>0</v>
      </c>
      <c r="AR142" s="17" t="s">
        <v>252</v>
      </c>
      <c r="AT142" s="17" t="s">
        <v>277</v>
      </c>
      <c r="AU142" s="17" t="s">
        <v>257</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508</v>
      </c>
    </row>
    <row r="143" spans="2:65" s="1" customFormat="1" ht="29.25">
      <c r="B143" s="31"/>
      <c r="D143" s="171" t="s">
        <v>432</v>
      </c>
      <c r="F143" s="172" t="s">
        <v>677</v>
      </c>
      <c r="I143" s="90"/>
      <c r="L143" s="31"/>
      <c r="M143" s="173"/>
      <c r="T143" s="49"/>
      <c r="AT143" s="17" t="s">
        <v>432</v>
      </c>
      <c r="AU143" s="17" t="s">
        <v>257</v>
      </c>
    </row>
    <row r="144" spans="2:65" s="11" customFormat="1" ht="22.9" customHeight="1">
      <c r="B144" s="145"/>
      <c r="D144" s="146" t="s">
        <v>72</v>
      </c>
      <c r="E144" s="155" t="s">
        <v>685</v>
      </c>
      <c r="F144" s="155" t="s">
        <v>427</v>
      </c>
      <c r="I144" s="148"/>
      <c r="J144" s="156">
        <f>BK144</f>
        <v>0</v>
      </c>
      <c r="L144" s="145"/>
      <c r="M144" s="150"/>
      <c r="P144" s="151">
        <f>P145</f>
        <v>0</v>
      </c>
      <c r="R144" s="151">
        <f>R145</f>
        <v>30.933543265500003</v>
      </c>
      <c r="T144" s="152">
        <f>T145</f>
        <v>0</v>
      </c>
      <c r="AR144" s="146" t="s">
        <v>81</v>
      </c>
      <c r="AT144" s="153" t="s">
        <v>72</v>
      </c>
      <c r="AU144" s="153" t="s">
        <v>81</v>
      </c>
      <c r="AY144" s="146" t="s">
        <v>251</v>
      </c>
      <c r="BK144" s="154">
        <f>BK145</f>
        <v>0</v>
      </c>
    </row>
    <row r="145" spans="2:65" s="11" customFormat="1" ht="20.85" customHeight="1">
      <c r="B145" s="145"/>
      <c r="D145" s="146" t="s">
        <v>72</v>
      </c>
      <c r="E145" s="155" t="s">
        <v>849</v>
      </c>
      <c r="F145" s="155" t="s">
        <v>850</v>
      </c>
      <c r="I145" s="148"/>
      <c r="J145" s="156">
        <f>BK145</f>
        <v>0</v>
      </c>
      <c r="L145" s="145"/>
      <c r="M145" s="150"/>
      <c r="P145" s="151">
        <f>SUM(P146:P148)</f>
        <v>0</v>
      </c>
      <c r="R145" s="151">
        <f>SUM(R146:R148)</f>
        <v>30.933543265500003</v>
      </c>
      <c r="T145" s="152">
        <f>SUM(T146:T148)</f>
        <v>0</v>
      </c>
      <c r="AR145" s="146" t="s">
        <v>81</v>
      </c>
      <c r="AT145" s="153" t="s">
        <v>72</v>
      </c>
      <c r="AU145" s="153" t="s">
        <v>83</v>
      </c>
      <c r="AY145" s="146" t="s">
        <v>251</v>
      </c>
      <c r="BK145" s="154">
        <f>SUM(BK146:BK148)</f>
        <v>0</v>
      </c>
    </row>
    <row r="146" spans="2:65" s="1" customFormat="1" ht="22.5" customHeight="1">
      <c r="B146" s="31"/>
      <c r="C146" s="157" t="s">
        <v>369</v>
      </c>
      <c r="D146" s="157" t="s">
        <v>277</v>
      </c>
      <c r="E146" s="158" t="s">
        <v>1046</v>
      </c>
      <c r="F146" s="159" t="s">
        <v>1047</v>
      </c>
      <c r="G146" s="160" t="s">
        <v>431</v>
      </c>
      <c r="H146" s="161">
        <v>39.332999999999998</v>
      </c>
      <c r="I146" s="162"/>
      <c r="J146" s="163">
        <f>ROUND(I146*H146,2)</f>
        <v>0</v>
      </c>
      <c r="K146" s="159" t="s">
        <v>690</v>
      </c>
      <c r="L146" s="31"/>
      <c r="M146" s="164" t="s">
        <v>19</v>
      </c>
      <c r="N146" s="165" t="s">
        <v>44</v>
      </c>
      <c r="P146" s="142">
        <f>O146*H146</f>
        <v>0</v>
      </c>
      <c r="Q146" s="142">
        <v>0.38314350000000003</v>
      </c>
      <c r="R146" s="142">
        <f>Q146*H146</f>
        <v>15.070183285500001</v>
      </c>
      <c r="S146" s="142">
        <v>0</v>
      </c>
      <c r="T146" s="143">
        <f>S146*H146</f>
        <v>0</v>
      </c>
      <c r="AR146" s="17" t="s">
        <v>252</v>
      </c>
      <c r="AT146" s="17" t="s">
        <v>277</v>
      </c>
      <c r="AU146" s="17" t="s">
        <v>257</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509</v>
      </c>
    </row>
    <row r="147" spans="2:65" s="1" customFormat="1" ht="87.75">
      <c r="B147" s="31"/>
      <c r="D147" s="171" t="s">
        <v>432</v>
      </c>
      <c r="F147" s="172" t="s">
        <v>1033</v>
      </c>
      <c r="I147" s="90"/>
      <c r="L147" s="31"/>
      <c r="M147" s="173"/>
      <c r="T147" s="49"/>
      <c r="AT147" s="17" t="s">
        <v>432</v>
      </c>
      <c r="AU147" s="17" t="s">
        <v>257</v>
      </c>
    </row>
    <row r="148" spans="2:65" s="1" customFormat="1" ht="16.5" customHeight="1">
      <c r="B148" s="31"/>
      <c r="C148" s="157" t="s">
        <v>373</v>
      </c>
      <c r="D148" s="157" t="s">
        <v>277</v>
      </c>
      <c r="E148" s="158" t="s">
        <v>1048</v>
      </c>
      <c r="F148" s="159" t="s">
        <v>1049</v>
      </c>
      <c r="G148" s="160" t="s">
        <v>431</v>
      </c>
      <c r="H148" s="161">
        <v>56.667000000000002</v>
      </c>
      <c r="I148" s="162"/>
      <c r="J148" s="163">
        <f>ROUND(I148*H148,2)</f>
        <v>0</v>
      </c>
      <c r="K148" s="159" t="s">
        <v>690</v>
      </c>
      <c r="L148" s="31"/>
      <c r="M148" s="166" t="s">
        <v>19</v>
      </c>
      <c r="N148" s="167" t="s">
        <v>44</v>
      </c>
      <c r="O148" s="168"/>
      <c r="P148" s="169">
        <f>O148*H148</f>
        <v>0</v>
      </c>
      <c r="Q148" s="169">
        <v>0.27994000000000002</v>
      </c>
      <c r="R148" s="169">
        <f>Q148*H148</f>
        <v>15.863359980000002</v>
      </c>
      <c r="S148" s="169">
        <v>0</v>
      </c>
      <c r="T148" s="170">
        <f>S148*H148</f>
        <v>0</v>
      </c>
      <c r="AR148" s="17" t="s">
        <v>252</v>
      </c>
      <c r="AT148" s="17" t="s">
        <v>277</v>
      </c>
      <c r="AU148" s="17" t="s">
        <v>257</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512</v>
      </c>
    </row>
    <row r="149" spans="2:65" s="1" customFormat="1" ht="6.95" customHeight="1">
      <c r="B149" s="39"/>
      <c r="C149" s="40"/>
      <c r="D149" s="40"/>
      <c r="E149" s="40"/>
      <c r="F149" s="40"/>
      <c r="G149" s="40"/>
      <c r="H149" s="40"/>
      <c r="I149" s="107"/>
      <c r="J149" s="40"/>
      <c r="K149" s="40"/>
      <c r="L149" s="31"/>
    </row>
  </sheetData>
  <sheetProtection password="D0DA" sheet="1" objects="1" scenarios="1" selectLockedCells="1" autoFilter="0"/>
  <autoFilter ref="C84:K148"/>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71"/>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134</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1059</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ROUND(J85,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ROUND((SUM(BE85:BE170)),  2)</f>
        <v>0</v>
      </c>
      <c r="I33" s="99">
        <v>0.21</v>
      </c>
      <c r="J33" s="98">
        <f>ROUND(((SUM(BE85:BE170))*I33),  2)</f>
        <v>0</v>
      </c>
      <c r="L33" s="31"/>
    </row>
    <row r="34" spans="2:12" s="1" customFormat="1" ht="14.45" customHeight="1">
      <c r="B34" s="31"/>
      <c r="E34" s="26" t="s">
        <v>45</v>
      </c>
      <c r="F34" s="98">
        <f>ROUND((SUM(BF85:BF170)),  2)</f>
        <v>0</v>
      </c>
      <c r="I34" s="99">
        <v>0.15</v>
      </c>
      <c r="J34" s="98">
        <f>ROUND(((SUM(BF85:BF170))*I34),  2)</f>
        <v>0</v>
      </c>
      <c r="L34" s="31"/>
    </row>
    <row r="35" spans="2:12" s="1" customFormat="1" ht="14.45" hidden="1" customHeight="1">
      <c r="B35" s="31"/>
      <c r="E35" s="26" t="s">
        <v>46</v>
      </c>
      <c r="F35" s="98">
        <f>ROUND((SUM(BG85:BG170)),  2)</f>
        <v>0</v>
      </c>
      <c r="I35" s="99">
        <v>0.21</v>
      </c>
      <c r="J35" s="98">
        <f>0</f>
        <v>0</v>
      </c>
      <c r="L35" s="31"/>
    </row>
    <row r="36" spans="2:12" s="1" customFormat="1" ht="14.45" hidden="1" customHeight="1">
      <c r="B36" s="31"/>
      <c r="E36" s="26" t="s">
        <v>47</v>
      </c>
      <c r="F36" s="98">
        <f>ROUND((SUM(BH85:BH170)),  2)</f>
        <v>0</v>
      </c>
      <c r="I36" s="99">
        <v>0.15</v>
      </c>
      <c r="J36" s="98">
        <f>0</f>
        <v>0</v>
      </c>
      <c r="L36" s="31"/>
    </row>
    <row r="37" spans="2:12" s="1" customFormat="1" ht="14.45" hidden="1" customHeight="1">
      <c r="B37" s="31"/>
      <c r="E37" s="26" t="s">
        <v>48</v>
      </c>
      <c r="F37" s="98">
        <f>ROUND((SUM(BI85:BI170)),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01-13-05 - Přejezd v ev. km  13,782</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J85</f>
        <v>0</v>
      </c>
      <c r="L59" s="31"/>
      <c r="AU59" s="17" t="s">
        <v>229</v>
      </c>
    </row>
    <row r="60" spans="2:47" s="8" customFormat="1" ht="24.95" customHeight="1">
      <c r="B60" s="113"/>
      <c r="D60" s="114" t="s">
        <v>416</v>
      </c>
      <c r="E60" s="115"/>
      <c r="F60" s="115"/>
      <c r="G60" s="115"/>
      <c r="H60" s="115"/>
      <c r="I60" s="116"/>
      <c r="J60" s="117">
        <f>J86</f>
        <v>0</v>
      </c>
      <c r="L60" s="113"/>
    </row>
    <row r="61" spans="2:47" s="9" customFormat="1" ht="19.899999999999999" customHeight="1">
      <c r="B61" s="118"/>
      <c r="D61" s="119" t="s">
        <v>417</v>
      </c>
      <c r="E61" s="120"/>
      <c r="F61" s="120"/>
      <c r="G61" s="120"/>
      <c r="H61" s="120"/>
      <c r="I61" s="121"/>
      <c r="J61" s="122">
        <f>J87</f>
        <v>0</v>
      </c>
      <c r="L61" s="118"/>
    </row>
    <row r="62" spans="2:47" s="9" customFormat="1" ht="14.85" customHeight="1">
      <c r="B62" s="118"/>
      <c r="D62" s="119" t="s">
        <v>418</v>
      </c>
      <c r="E62" s="120"/>
      <c r="F62" s="120"/>
      <c r="G62" s="120"/>
      <c r="H62" s="120"/>
      <c r="I62" s="121"/>
      <c r="J62" s="122">
        <f>J88</f>
        <v>0</v>
      </c>
      <c r="L62" s="118"/>
    </row>
    <row r="63" spans="2:47" s="9" customFormat="1" ht="14.85" customHeight="1">
      <c r="B63" s="118"/>
      <c r="D63" s="119" t="s">
        <v>419</v>
      </c>
      <c r="E63" s="120"/>
      <c r="F63" s="120"/>
      <c r="G63" s="120"/>
      <c r="H63" s="120"/>
      <c r="I63" s="121"/>
      <c r="J63" s="122">
        <f>J149</f>
        <v>0</v>
      </c>
      <c r="L63" s="118"/>
    </row>
    <row r="64" spans="2:47" s="9" customFormat="1" ht="19.899999999999999" customHeight="1">
      <c r="B64" s="118"/>
      <c r="D64" s="119" t="s">
        <v>420</v>
      </c>
      <c r="E64" s="120"/>
      <c r="F64" s="120"/>
      <c r="G64" s="120"/>
      <c r="H64" s="120"/>
      <c r="I64" s="121"/>
      <c r="J64" s="122">
        <f>J166</f>
        <v>0</v>
      </c>
      <c r="L64" s="118"/>
    </row>
    <row r="65" spans="2:12" s="9" customFormat="1" ht="14.85" customHeight="1">
      <c r="B65" s="118"/>
      <c r="D65" s="119" t="s">
        <v>783</v>
      </c>
      <c r="E65" s="120"/>
      <c r="F65" s="120"/>
      <c r="G65" s="120"/>
      <c r="H65" s="120"/>
      <c r="I65" s="121"/>
      <c r="J65" s="122">
        <f>J167</f>
        <v>0</v>
      </c>
      <c r="L65" s="118"/>
    </row>
    <row r="66" spans="2:12" s="1" customFormat="1" ht="21.75" customHeight="1">
      <c r="B66" s="31"/>
      <c r="I66" s="90"/>
      <c r="L66" s="31"/>
    </row>
    <row r="67" spans="2:12" s="1" customFormat="1" ht="6.95" customHeight="1">
      <c r="B67" s="39"/>
      <c r="C67" s="40"/>
      <c r="D67" s="40"/>
      <c r="E67" s="40"/>
      <c r="F67" s="40"/>
      <c r="G67" s="40"/>
      <c r="H67" s="40"/>
      <c r="I67" s="107"/>
      <c r="J67" s="40"/>
      <c r="K67" s="40"/>
      <c r="L67" s="31"/>
    </row>
    <row r="71" spans="2:12" s="1" customFormat="1" ht="6.95" customHeight="1">
      <c r="B71" s="41"/>
      <c r="C71" s="42"/>
      <c r="D71" s="42"/>
      <c r="E71" s="42"/>
      <c r="F71" s="42"/>
      <c r="G71" s="42"/>
      <c r="H71" s="42"/>
      <c r="I71" s="108"/>
      <c r="J71" s="42"/>
      <c r="K71" s="42"/>
      <c r="L71" s="31"/>
    </row>
    <row r="72" spans="2:12" s="1" customFormat="1" ht="24.95" customHeight="1">
      <c r="B72" s="31"/>
      <c r="C72" s="21" t="s">
        <v>233</v>
      </c>
      <c r="I72" s="90"/>
      <c r="L72" s="31"/>
    </row>
    <row r="73" spans="2:12" s="1" customFormat="1" ht="6.95" customHeight="1">
      <c r="B73" s="31"/>
      <c r="I73" s="90"/>
      <c r="L73" s="31"/>
    </row>
    <row r="74" spans="2:12" s="1" customFormat="1" ht="12" customHeight="1">
      <c r="B74" s="31"/>
      <c r="C74" s="26" t="s">
        <v>16</v>
      </c>
      <c r="I74" s="90"/>
      <c r="L74" s="31"/>
    </row>
    <row r="75" spans="2:12" s="1" customFormat="1" ht="16.5" customHeight="1">
      <c r="B75" s="31"/>
      <c r="E75" s="324" t="str">
        <f>E7</f>
        <v>Oprava traťového úseku Železný Brod - Tanvald</v>
      </c>
      <c r="F75" s="301"/>
      <c r="G75" s="301"/>
      <c r="H75" s="301"/>
      <c r="I75" s="90"/>
      <c r="L75" s="31"/>
    </row>
    <row r="76" spans="2:12" s="1" customFormat="1" ht="12" customHeight="1">
      <c r="B76" s="31"/>
      <c r="C76" s="26" t="s">
        <v>223</v>
      </c>
      <c r="I76" s="90"/>
      <c r="L76" s="31"/>
    </row>
    <row r="77" spans="2:12" s="1" customFormat="1" ht="16.5" customHeight="1">
      <c r="B77" s="31"/>
      <c r="E77" s="304" t="str">
        <f>E9</f>
        <v>SO 01-13-05 - Přejezd v ev. km  13,782</v>
      </c>
      <c r="F77" s="303"/>
      <c r="G77" s="303"/>
      <c r="H77" s="303"/>
      <c r="I77" s="90"/>
      <c r="L77" s="31"/>
    </row>
    <row r="78" spans="2:12" s="1" customFormat="1" ht="6.95" customHeight="1">
      <c r="B78" s="31"/>
      <c r="I78" s="90"/>
      <c r="L78" s="31"/>
    </row>
    <row r="79" spans="2:12" s="1" customFormat="1" ht="12" customHeight="1">
      <c r="B79" s="31"/>
      <c r="C79" s="26" t="s">
        <v>21</v>
      </c>
      <c r="F79" s="17" t="str">
        <f>F12</f>
        <v xml:space="preserve"> </v>
      </c>
      <c r="I79" s="91" t="s">
        <v>23</v>
      </c>
      <c r="J79" s="46" t="str">
        <f>IF(J12="","",J12)</f>
        <v>11. 2. 2019</v>
      </c>
      <c r="L79" s="31"/>
    </row>
    <row r="80" spans="2:12" s="1" customFormat="1" ht="6.95" customHeight="1">
      <c r="B80" s="31"/>
      <c r="I80" s="90"/>
      <c r="L80" s="31"/>
    </row>
    <row r="81" spans="2:65" s="1" customFormat="1" ht="13.7" customHeight="1">
      <c r="B81" s="31"/>
      <c r="C81" s="26" t="s">
        <v>25</v>
      </c>
      <c r="F81" s="17" t="str">
        <f>E15</f>
        <v>Správa Železniční dopravní cesty, státní organizace</v>
      </c>
      <c r="I81" s="91" t="s">
        <v>32</v>
      </c>
      <c r="J81" s="29" t="str">
        <f>E21</f>
        <v>Prodin a.s.</v>
      </c>
      <c r="L81" s="31"/>
    </row>
    <row r="82" spans="2:65" s="1" customFormat="1" ht="13.7" customHeight="1">
      <c r="B82" s="31"/>
      <c r="C82" s="26" t="s">
        <v>30</v>
      </c>
      <c r="F82" s="17">
        <f>IF(E18="","",E18)</f>
        <v>0</v>
      </c>
      <c r="I82" s="91" t="s">
        <v>37</v>
      </c>
      <c r="J82" s="29" t="str">
        <f>E24</f>
        <v>Prodin a.s.</v>
      </c>
      <c r="L82" s="31"/>
    </row>
    <row r="83" spans="2:65" s="1" customFormat="1" ht="10.35" customHeight="1">
      <c r="B83" s="31"/>
      <c r="I83" s="90"/>
      <c r="L83" s="31"/>
    </row>
    <row r="84" spans="2:65" s="10" customFormat="1" ht="29.25" customHeight="1">
      <c r="B84" s="123"/>
      <c r="C84" s="124" t="s">
        <v>234</v>
      </c>
      <c r="D84" s="125" t="s">
        <v>58</v>
      </c>
      <c r="E84" s="125" t="s">
        <v>54</v>
      </c>
      <c r="F84" s="125" t="s">
        <v>55</v>
      </c>
      <c r="G84" s="125" t="s">
        <v>235</v>
      </c>
      <c r="H84" s="125" t="s">
        <v>236</v>
      </c>
      <c r="I84" s="126" t="s">
        <v>237</v>
      </c>
      <c r="J84" s="125" t="s">
        <v>228</v>
      </c>
      <c r="K84" s="127" t="s">
        <v>238</v>
      </c>
      <c r="L84" s="123"/>
      <c r="M84" s="52" t="s">
        <v>19</v>
      </c>
      <c r="N84" s="53" t="s">
        <v>43</v>
      </c>
      <c r="O84" s="53" t="s">
        <v>239</v>
      </c>
      <c r="P84" s="53" t="s">
        <v>240</v>
      </c>
      <c r="Q84" s="53" t="s">
        <v>241</v>
      </c>
      <c r="R84" s="53" t="s">
        <v>242</v>
      </c>
      <c r="S84" s="53" t="s">
        <v>243</v>
      </c>
      <c r="T84" s="54" t="s">
        <v>244</v>
      </c>
    </row>
    <row r="85" spans="2:65" s="1" customFormat="1" ht="22.9" customHeight="1">
      <c r="B85" s="31"/>
      <c r="C85" s="57" t="s">
        <v>245</v>
      </c>
      <c r="I85" s="90"/>
      <c r="J85" s="128">
        <f>BK85</f>
        <v>0</v>
      </c>
      <c r="L85" s="31"/>
      <c r="M85" s="55"/>
      <c r="N85" s="47"/>
      <c r="O85" s="47"/>
      <c r="P85" s="129">
        <f>P86</f>
        <v>0</v>
      </c>
      <c r="Q85" s="47"/>
      <c r="R85" s="129">
        <f>R86</f>
        <v>481.52813599999996</v>
      </c>
      <c r="S85" s="47"/>
      <c r="T85" s="130">
        <f>T86</f>
        <v>0</v>
      </c>
      <c r="AT85" s="17" t="s">
        <v>72</v>
      </c>
      <c r="AU85" s="17" t="s">
        <v>229</v>
      </c>
      <c r="BK85" s="131">
        <f>BK86</f>
        <v>0</v>
      </c>
    </row>
    <row r="86" spans="2:65" s="11" customFormat="1" ht="25.9" customHeight="1">
      <c r="B86" s="145"/>
      <c r="D86" s="146" t="s">
        <v>72</v>
      </c>
      <c r="E86" s="147" t="s">
        <v>424</v>
      </c>
      <c r="F86" s="147" t="s">
        <v>425</v>
      </c>
      <c r="I86" s="148"/>
      <c r="J86" s="149">
        <f>BK86</f>
        <v>0</v>
      </c>
      <c r="L86" s="145"/>
      <c r="M86" s="150"/>
      <c r="P86" s="151">
        <f>P87+P166</f>
        <v>0</v>
      </c>
      <c r="R86" s="151">
        <f>R87+R166</f>
        <v>481.52813599999996</v>
      </c>
      <c r="T86" s="152">
        <f>T87+T166</f>
        <v>0</v>
      </c>
      <c r="AR86" s="146" t="s">
        <v>81</v>
      </c>
      <c r="AT86" s="153" t="s">
        <v>72</v>
      </c>
      <c r="AU86" s="153" t="s">
        <v>73</v>
      </c>
      <c r="AY86" s="146" t="s">
        <v>251</v>
      </c>
      <c r="BK86" s="154">
        <f>BK87+BK166</f>
        <v>0</v>
      </c>
    </row>
    <row r="87" spans="2:65" s="11" customFormat="1" ht="22.9" customHeight="1">
      <c r="B87" s="145"/>
      <c r="D87" s="146" t="s">
        <v>72</v>
      </c>
      <c r="E87" s="155" t="s">
        <v>426</v>
      </c>
      <c r="F87" s="155" t="s">
        <v>427</v>
      </c>
      <c r="I87" s="148"/>
      <c r="J87" s="156">
        <f>BK87</f>
        <v>0</v>
      </c>
      <c r="L87" s="145"/>
      <c r="M87" s="150"/>
      <c r="P87" s="151">
        <f>P88+P149</f>
        <v>0</v>
      </c>
      <c r="R87" s="151">
        <f>R88+R149</f>
        <v>351.65520799999996</v>
      </c>
      <c r="T87" s="152">
        <f>T88+T149</f>
        <v>0</v>
      </c>
      <c r="AR87" s="146" t="s">
        <v>81</v>
      </c>
      <c r="AT87" s="153" t="s">
        <v>72</v>
      </c>
      <c r="AU87" s="153" t="s">
        <v>81</v>
      </c>
      <c r="AY87" s="146" t="s">
        <v>251</v>
      </c>
      <c r="BK87" s="154">
        <f>BK88+BK149</f>
        <v>0</v>
      </c>
    </row>
    <row r="88" spans="2:65" s="11" customFormat="1" ht="20.85" customHeight="1">
      <c r="B88" s="145"/>
      <c r="D88" s="146" t="s">
        <v>72</v>
      </c>
      <c r="E88" s="155" t="s">
        <v>267</v>
      </c>
      <c r="F88" s="155" t="s">
        <v>428</v>
      </c>
      <c r="I88" s="148"/>
      <c r="J88" s="156">
        <f>BK88</f>
        <v>0</v>
      </c>
      <c r="L88" s="145"/>
      <c r="M88" s="150"/>
      <c r="P88" s="151">
        <f>SUM(P89:P148)</f>
        <v>0</v>
      </c>
      <c r="R88" s="151">
        <f>SUM(R89:R148)</f>
        <v>351.65520799999996</v>
      </c>
      <c r="T88" s="152">
        <f>SUM(T89:T148)</f>
        <v>0</v>
      </c>
      <c r="AR88" s="146" t="s">
        <v>81</v>
      </c>
      <c r="AT88" s="153" t="s">
        <v>72</v>
      </c>
      <c r="AU88" s="153" t="s">
        <v>83</v>
      </c>
      <c r="AY88" s="146" t="s">
        <v>251</v>
      </c>
      <c r="BK88" s="154">
        <f>SUM(BK89:BK148)</f>
        <v>0</v>
      </c>
    </row>
    <row r="89" spans="2:65" s="1" customFormat="1" ht="22.5" customHeight="1">
      <c r="B89" s="31"/>
      <c r="C89" s="157" t="s">
        <v>81</v>
      </c>
      <c r="D89" s="157" t="s">
        <v>277</v>
      </c>
      <c r="E89" s="158" t="s">
        <v>590</v>
      </c>
      <c r="F89" s="159" t="s">
        <v>591</v>
      </c>
      <c r="G89" s="160" t="s">
        <v>436</v>
      </c>
      <c r="H89" s="161">
        <v>140.6</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83</v>
      </c>
    </row>
    <row r="90" spans="2:65" s="1" customFormat="1" ht="19.5">
      <c r="B90" s="31"/>
      <c r="D90" s="171" t="s">
        <v>432</v>
      </c>
      <c r="F90" s="172" t="s">
        <v>593</v>
      </c>
      <c r="I90" s="90"/>
      <c r="L90" s="31"/>
      <c r="M90" s="173"/>
      <c r="T90" s="49"/>
      <c r="AT90" s="17" t="s">
        <v>432</v>
      </c>
      <c r="AU90" s="17" t="s">
        <v>257</v>
      </c>
    </row>
    <row r="91" spans="2:65" s="1" customFormat="1" ht="16.5" customHeight="1">
      <c r="B91" s="31"/>
      <c r="C91" s="157" t="s">
        <v>83</v>
      </c>
      <c r="D91" s="157" t="s">
        <v>277</v>
      </c>
      <c r="E91" s="158" t="s">
        <v>1035</v>
      </c>
      <c r="F91" s="159" t="s">
        <v>1036</v>
      </c>
      <c r="G91" s="160" t="s">
        <v>249</v>
      </c>
      <c r="H91" s="161">
        <v>33</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252</v>
      </c>
    </row>
    <row r="92" spans="2:65" s="1" customFormat="1" ht="19.5">
      <c r="B92" s="31"/>
      <c r="D92" s="171" t="s">
        <v>432</v>
      </c>
      <c r="F92" s="172" t="s">
        <v>984</v>
      </c>
      <c r="I92" s="90"/>
      <c r="L92" s="31"/>
      <c r="M92" s="173"/>
      <c r="T92" s="49"/>
      <c r="AT92" s="17" t="s">
        <v>432</v>
      </c>
      <c r="AU92" s="17" t="s">
        <v>257</v>
      </c>
    </row>
    <row r="93" spans="2:65" s="1" customFormat="1" ht="22.5" customHeight="1">
      <c r="B93" s="31"/>
      <c r="C93" s="157" t="s">
        <v>257</v>
      </c>
      <c r="D93" s="157" t="s">
        <v>277</v>
      </c>
      <c r="E93" s="158" t="s">
        <v>1037</v>
      </c>
      <c r="F93" s="159" t="s">
        <v>1038</v>
      </c>
      <c r="G93" s="160" t="s">
        <v>431</v>
      </c>
      <c r="H93" s="161">
        <v>70.5</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276</v>
      </c>
    </row>
    <row r="94" spans="2:65" s="1" customFormat="1" ht="19.5">
      <c r="B94" s="31"/>
      <c r="D94" s="171" t="s">
        <v>432</v>
      </c>
      <c r="F94" s="172" t="s">
        <v>987</v>
      </c>
      <c r="I94" s="90"/>
      <c r="L94" s="31"/>
      <c r="M94" s="173"/>
      <c r="T94" s="49"/>
      <c r="AT94" s="17" t="s">
        <v>432</v>
      </c>
      <c r="AU94" s="17" t="s">
        <v>257</v>
      </c>
    </row>
    <row r="95" spans="2:65" s="1" customFormat="1" ht="22.5" customHeight="1">
      <c r="B95" s="31"/>
      <c r="C95" s="157" t="s">
        <v>252</v>
      </c>
      <c r="D95" s="157" t="s">
        <v>277</v>
      </c>
      <c r="E95" s="158" t="s">
        <v>985</v>
      </c>
      <c r="F95" s="159" t="s">
        <v>986</v>
      </c>
      <c r="G95" s="160" t="s">
        <v>431</v>
      </c>
      <c r="H95" s="161">
        <v>195.3</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250</v>
      </c>
    </row>
    <row r="96" spans="2:65" s="1" customFormat="1" ht="19.5">
      <c r="B96" s="31"/>
      <c r="D96" s="171" t="s">
        <v>432</v>
      </c>
      <c r="F96" s="172" t="s">
        <v>987</v>
      </c>
      <c r="I96" s="90"/>
      <c r="L96" s="31"/>
      <c r="M96" s="173"/>
      <c r="T96" s="49"/>
      <c r="AT96" s="17" t="s">
        <v>432</v>
      </c>
      <c r="AU96" s="17" t="s">
        <v>257</v>
      </c>
    </row>
    <row r="97" spans="2:65" s="1" customFormat="1" ht="22.5" customHeight="1">
      <c r="B97" s="31"/>
      <c r="C97" s="157" t="s">
        <v>267</v>
      </c>
      <c r="D97" s="157" t="s">
        <v>277</v>
      </c>
      <c r="E97" s="158" t="s">
        <v>1060</v>
      </c>
      <c r="F97" s="159" t="s">
        <v>1061</v>
      </c>
      <c r="G97" s="160" t="s">
        <v>431</v>
      </c>
      <c r="H97" s="161">
        <v>20.3</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295</v>
      </c>
    </row>
    <row r="98" spans="2:65" s="1" customFormat="1" ht="19.5">
      <c r="B98" s="31"/>
      <c r="D98" s="171" t="s">
        <v>432</v>
      </c>
      <c r="F98" s="172" t="s">
        <v>987</v>
      </c>
      <c r="I98" s="90"/>
      <c r="L98" s="31"/>
      <c r="M98" s="173"/>
      <c r="T98" s="49"/>
      <c r="AT98" s="17" t="s">
        <v>432</v>
      </c>
      <c r="AU98" s="17" t="s">
        <v>257</v>
      </c>
    </row>
    <row r="99" spans="2:65" s="1" customFormat="1" ht="33.75" customHeight="1">
      <c r="B99" s="31"/>
      <c r="C99" s="157" t="s">
        <v>276</v>
      </c>
      <c r="D99" s="157" t="s">
        <v>277</v>
      </c>
      <c r="E99" s="158" t="s">
        <v>904</v>
      </c>
      <c r="F99" s="159" t="s">
        <v>905</v>
      </c>
      <c r="G99" s="160" t="s">
        <v>436</v>
      </c>
      <c r="H99" s="161">
        <v>36.6</v>
      </c>
      <c r="I99" s="162"/>
      <c r="J99" s="163">
        <f>ROUND(I99*H99,2)</f>
        <v>0</v>
      </c>
      <c r="K99" s="159" t="s">
        <v>270</v>
      </c>
      <c r="L99" s="31"/>
      <c r="M99" s="164" t="s">
        <v>19</v>
      </c>
      <c r="N99" s="165" t="s">
        <v>44</v>
      </c>
      <c r="P99" s="142">
        <f>O99*H99</f>
        <v>0</v>
      </c>
      <c r="Q99" s="142">
        <v>0</v>
      </c>
      <c r="R99" s="142">
        <f>Q99*H99</f>
        <v>0</v>
      </c>
      <c r="S99" s="142">
        <v>0</v>
      </c>
      <c r="T99" s="143">
        <f>S99*H99</f>
        <v>0</v>
      </c>
      <c r="AR99" s="17" t="s">
        <v>252</v>
      </c>
      <c r="AT99" s="17" t="s">
        <v>277</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303</v>
      </c>
    </row>
    <row r="100" spans="2:65" s="1" customFormat="1" ht="39">
      <c r="B100" s="31"/>
      <c r="D100" s="171" t="s">
        <v>432</v>
      </c>
      <c r="F100" s="172" t="s">
        <v>906</v>
      </c>
      <c r="I100" s="90"/>
      <c r="L100" s="31"/>
      <c r="M100" s="173"/>
      <c r="T100" s="49"/>
      <c r="AT100" s="17" t="s">
        <v>432</v>
      </c>
      <c r="AU100" s="17" t="s">
        <v>257</v>
      </c>
    </row>
    <row r="101" spans="2:65" s="1" customFormat="1" ht="33.75" customHeight="1">
      <c r="B101" s="31"/>
      <c r="C101" s="157" t="s">
        <v>282</v>
      </c>
      <c r="D101" s="157" t="s">
        <v>277</v>
      </c>
      <c r="E101" s="158" t="s">
        <v>1062</v>
      </c>
      <c r="F101" s="159" t="s">
        <v>1063</v>
      </c>
      <c r="G101" s="160" t="s">
        <v>249</v>
      </c>
      <c r="H101" s="161">
        <v>7</v>
      </c>
      <c r="I101" s="162"/>
      <c r="J101" s="163">
        <f>ROUND(I101*H101,2)</f>
        <v>0</v>
      </c>
      <c r="K101" s="159" t="s">
        <v>270</v>
      </c>
      <c r="L101" s="31"/>
      <c r="M101" s="164" t="s">
        <v>19</v>
      </c>
      <c r="N101" s="165" t="s">
        <v>44</v>
      </c>
      <c r="P101" s="142">
        <f>O101*H101</f>
        <v>0</v>
      </c>
      <c r="Q101" s="142">
        <v>0</v>
      </c>
      <c r="R101" s="142">
        <f>Q101*H101</f>
        <v>0</v>
      </c>
      <c r="S101" s="142">
        <v>0</v>
      </c>
      <c r="T101" s="143">
        <f>S101*H101</f>
        <v>0</v>
      </c>
      <c r="AR101" s="17" t="s">
        <v>252</v>
      </c>
      <c r="AT101" s="17" t="s">
        <v>277</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311</v>
      </c>
    </row>
    <row r="102" spans="2:65" s="1" customFormat="1" ht="29.25">
      <c r="B102" s="31"/>
      <c r="D102" s="171" t="s">
        <v>432</v>
      </c>
      <c r="F102" s="172" t="s">
        <v>809</v>
      </c>
      <c r="I102" s="90"/>
      <c r="L102" s="31"/>
      <c r="M102" s="173"/>
      <c r="T102" s="49"/>
      <c r="AT102" s="17" t="s">
        <v>432</v>
      </c>
      <c r="AU102" s="17" t="s">
        <v>257</v>
      </c>
    </row>
    <row r="103" spans="2:65" s="1" customFormat="1" ht="22.5" customHeight="1">
      <c r="B103" s="31"/>
      <c r="C103" s="157" t="s">
        <v>250</v>
      </c>
      <c r="D103" s="157" t="s">
        <v>277</v>
      </c>
      <c r="E103" s="158" t="s">
        <v>898</v>
      </c>
      <c r="F103" s="159" t="s">
        <v>899</v>
      </c>
      <c r="G103" s="160" t="s">
        <v>436</v>
      </c>
      <c r="H103" s="161">
        <v>31.1</v>
      </c>
      <c r="I103" s="162"/>
      <c r="J103" s="163">
        <f>ROUND(I103*H103,2)</f>
        <v>0</v>
      </c>
      <c r="K103" s="159" t="s">
        <v>270</v>
      </c>
      <c r="L103" s="31"/>
      <c r="M103" s="164" t="s">
        <v>19</v>
      </c>
      <c r="N103" s="165" t="s">
        <v>44</v>
      </c>
      <c r="P103" s="142">
        <f>O103*H103</f>
        <v>0</v>
      </c>
      <c r="Q103" s="142">
        <v>0</v>
      </c>
      <c r="R103" s="142">
        <f>Q103*H103</f>
        <v>0</v>
      </c>
      <c r="S103" s="142">
        <v>0</v>
      </c>
      <c r="T103" s="143">
        <f>S103*H103</f>
        <v>0</v>
      </c>
      <c r="AR103" s="17" t="s">
        <v>252</v>
      </c>
      <c r="AT103" s="17" t="s">
        <v>277</v>
      </c>
      <c r="AU103" s="17" t="s">
        <v>257</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318</v>
      </c>
    </row>
    <row r="104" spans="2:65" s="1" customFormat="1" ht="19.5">
      <c r="B104" s="31"/>
      <c r="D104" s="171" t="s">
        <v>432</v>
      </c>
      <c r="F104" s="172" t="s">
        <v>900</v>
      </c>
      <c r="I104" s="90"/>
      <c r="L104" s="31"/>
      <c r="M104" s="173"/>
      <c r="T104" s="49"/>
      <c r="AT104" s="17" t="s">
        <v>432</v>
      </c>
      <c r="AU104" s="17" t="s">
        <v>257</v>
      </c>
    </row>
    <row r="105" spans="2:65" s="1" customFormat="1" ht="33.75" customHeight="1">
      <c r="B105" s="31"/>
      <c r="C105" s="157" t="s">
        <v>291</v>
      </c>
      <c r="D105" s="157" t="s">
        <v>277</v>
      </c>
      <c r="E105" s="158" t="s">
        <v>907</v>
      </c>
      <c r="F105" s="159" t="s">
        <v>908</v>
      </c>
      <c r="G105" s="160" t="s">
        <v>249</v>
      </c>
      <c r="H105" s="161">
        <v>22.5</v>
      </c>
      <c r="I105" s="162"/>
      <c r="J105" s="163">
        <f>ROUND(I105*H105,2)</f>
        <v>0</v>
      </c>
      <c r="K105" s="159" t="s">
        <v>270</v>
      </c>
      <c r="L105" s="31"/>
      <c r="M105" s="164" t="s">
        <v>19</v>
      </c>
      <c r="N105" s="165" t="s">
        <v>44</v>
      </c>
      <c r="P105" s="142">
        <f>O105*H105</f>
        <v>0</v>
      </c>
      <c r="Q105" s="142">
        <v>0</v>
      </c>
      <c r="R105" s="142">
        <f>Q105*H105</f>
        <v>0</v>
      </c>
      <c r="S105" s="142">
        <v>0</v>
      </c>
      <c r="T105" s="143">
        <f>S105*H105</f>
        <v>0</v>
      </c>
      <c r="AR105" s="17" t="s">
        <v>252</v>
      </c>
      <c r="AT105" s="17" t="s">
        <v>277</v>
      </c>
      <c r="AU105" s="17" t="s">
        <v>257</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326</v>
      </c>
    </row>
    <row r="106" spans="2:65" s="1" customFormat="1" ht="39">
      <c r="B106" s="31"/>
      <c r="D106" s="171" t="s">
        <v>432</v>
      </c>
      <c r="F106" s="172" t="s">
        <v>909</v>
      </c>
      <c r="I106" s="90"/>
      <c r="L106" s="31"/>
      <c r="M106" s="173"/>
      <c r="T106" s="49"/>
      <c r="AT106" s="17" t="s">
        <v>432</v>
      </c>
      <c r="AU106" s="17" t="s">
        <v>257</v>
      </c>
    </row>
    <row r="107" spans="2:65" s="1" customFormat="1" ht="16.5" customHeight="1">
      <c r="B107" s="31"/>
      <c r="C107" s="132" t="s">
        <v>295</v>
      </c>
      <c r="D107" s="132" t="s">
        <v>246</v>
      </c>
      <c r="E107" s="133" t="s">
        <v>910</v>
      </c>
      <c r="F107" s="134" t="s">
        <v>911</v>
      </c>
      <c r="G107" s="135" t="s">
        <v>249</v>
      </c>
      <c r="H107" s="136">
        <v>22.5</v>
      </c>
      <c r="I107" s="137"/>
      <c r="J107" s="138">
        <f>ROUND(I107*H107,2)</f>
        <v>0</v>
      </c>
      <c r="K107" s="134" t="s">
        <v>270</v>
      </c>
      <c r="L107" s="139"/>
      <c r="M107" s="140" t="s">
        <v>19</v>
      </c>
      <c r="N107" s="141" t="s">
        <v>44</v>
      </c>
      <c r="P107" s="142">
        <f>O107*H107</f>
        <v>0</v>
      </c>
      <c r="Q107" s="142">
        <v>0</v>
      </c>
      <c r="R107" s="142">
        <f>Q107*H107</f>
        <v>0</v>
      </c>
      <c r="S107" s="142">
        <v>0</v>
      </c>
      <c r="T107" s="143">
        <f>S107*H107</f>
        <v>0</v>
      </c>
      <c r="AR107" s="17" t="s">
        <v>250</v>
      </c>
      <c r="AT107" s="17" t="s">
        <v>246</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334</v>
      </c>
    </row>
    <row r="108" spans="2:65" s="1" customFormat="1" ht="16.5" customHeight="1">
      <c r="B108" s="31"/>
      <c r="C108" s="132" t="s">
        <v>299</v>
      </c>
      <c r="D108" s="132" t="s">
        <v>246</v>
      </c>
      <c r="E108" s="133" t="s">
        <v>912</v>
      </c>
      <c r="F108" s="134" t="s">
        <v>913</v>
      </c>
      <c r="G108" s="135" t="s">
        <v>450</v>
      </c>
      <c r="H108" s="136">
        <v>27.626000000000001</v>
      </c>
      <c r="I108" s="137"/>
      <c r="J108" s="138">
        <f>ROUND(I108*H108,2)</f>
        <v>0</v>
      </c>
      <c r="K108" s="134" t="s">
        <v>270</v>
      </c>
      <c r="L108" s="139"/>
      <c r="M108" s="140" t="s">
        <v>19</v>
      </c>
      <c r="N108" s="141" t="s">
        <v>44</v>
      </c>
      <c r="P108" s="142">
        <f>O108*H108</f>
        <v>0</v>
      </c>
      <c r="Q108" s="142">
        <v>1</v>
      </c>
      <c r="R108" s="142">
        <f>Q108*H108</f>
        <v>27.626000000000001</v>
      </c>
      <c r="S108" s="142">
        <v>0</v>
      </c>
      <c r="T108" s="143">
        <f>S108*H108</f>
        <v>0</v>
      </c>
      <c r="AR108" s="17" t="s">
        <v>250</v>
      </c>
      <c r="AT108" s="17" t="s">
        <v>246</v>
      </c>
      <c r="AU108" s="17" t="s">
        <v>257</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341</v>
      </c>
    </row>
    <row r="109" spans="2:65" s="1" customFormat="1" ht="16.5" customHeight="1">
      <c r="B109" s="31"/>
      <c r="C109" s="132" t="s">
        <v>303</v>
      </c>
      <c r="D109" s="132" t="s">
        <v>246</v>
      </c>
      <c r="E109" s="133" t="s">
        <v>914</v>
      </c>
      <c r="F109" s="134" t="s">
        <v>915</v>
      </c>
      <c r="G109" s="135" t="s">
        <v>450</v>
      </c>
      <c r="H109" s="136">
        <v>1.069</v>
      </c>
      <c r="I109" s="137"/>
      <c r="J109" s="138">
        <f>ROUND(I109*H109,2)</f>
        <v>0</v>
      </c>
      <c r="K109" s="134" t="s">
        <v>270</v>
      </c>
      <c r="L109" s="139"/>
      <c r="M109" s="140" t="s">
        <v>19</v>
      </c>
      <c r="N109" s="141" t="s">
        <v>44</v>
      </c>
      <c r="P109" s="142">
        <f>O109*H109</f>
        <v>0</v>
      </c>
      <c r="Q109" s="142">
        <v>1</v>
      </c>
      <c r="R109" s="142">
        <f>Q109*H109</f>
        <v>1.069</v>
      </c>
      <c r="S109" s="142">
        <v>0</v>
      </c>
      <c r="T109" s="143">
        <f>S109*H109</f>
        <v>0</v>
      </c>
      <c r="AR109" s="17" t="s">
        <v>250</v>
      </c>
      <c r="AT109" s="17" t="s">
        <v>246</v>
      </c>
      <c r="AU109" s="17" t="s">
        <v>257</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349</v>
      </c>
    </row>
    <row r="110" spans="2:65" s="1" customFormat="1" ht="22.5" customHeight="1">
      <c r="B110" s="31"/>
      <c r="C110" s="157" t="s">
        <v>307</v>
      </c>
      <c r="D110" s="157" t="s">
        <v>277</v>
      </c>
      <c r="E110" s="158" t="s">
        <v>916</v>
      </c>
      <c r="F110" s="159" t="s">
        <v>917</v>
      </c>
      <c r="G110" s="160" t="s">
        <v>431</v>
      </c>
      <c r="H110" s="161">
        <v>67.3</v>
      </c>
      <c r="I110" s="162"/>
      <c r="J110" s="163">
        <f>ROUND(I110*H110,2)</f>
        <v>0</v>
      </c>
      <c r="K110" s="159" t="s">
        <v>270</v>
      </c>
      <c r="L110" s="31"/>
      <c r="M110" s="164" t="s">
        <v>19</v>
      </c>
      <c r="N110" s="165" t="s">
        <v>44</v>
      </c>
      <c r="P110" s="142">
        <f>O110*H110</f>
        <v>0</v>
      </c>
      <c r="Q110" s="142">
        <v>0</v>
      </c>
      <c r="R110" s="142">
        <f>Q110*H110</f>
        <v>0</v>
      </c>
      <c r="S110" s="142">
        <v>0</v>
      </c>
      <c r="T110" s="143">
        <f>S110*H110</f>
        <v>0</v>
      </c>
      <c r="AR110" s="17" t="s">
        <v>252</v>
      </c>
      <c r="AT110" s="17" t="s">
        <v>277</v>
      </c>
      <c r="AU110" s="17" t="s">
        <v>257</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357</v>
      </c>
    </row>
    <row r="111" spans="2:65" s="1" customFormat="1" ht="29.25">
      <c r="B111" s="31"/>
      <c r="D111" s="171" t="s">
        <v>432</v>
      </c>
      <c r="F111" s="172" t="s">
        <v>918</v>
      </c>
      <c r="I111" s="90"/>
      <c r="L111" s="31"/>
      <c r="M111" s="173"/>
      <c r="T111" s="49"/>
      <c r="AT111" s="17" t="s">
        <v>432</v>
      </c>
      <c r="AU111" s="17" t="s">
        <v>257</v>
      </c>
    </row>
    <row r="112" spans="2:65" s="1" customFormat="1" ht="16.5" customHeight="1">
      <c r="B112" s="31"/>
      <c r="C112" s="132" t="s">
        <v>311</v>
      </c>
      <c r="D112" s="132" t="s">
        <v>246</v>
      </c>
      <c r="E112" s="133" t="s">
        <v>919</v>
      </c>
      <c r="F112" s="134" t="s">
        <v>920</v>
      </c>
      <c r="G112" s="135" t="s">
        <v>431</v>
      </c>
      <c r="H112" s="136">
        <v>70.665000000000006</v>
      </c>
      <c r="I112" s="137"/>
      <c r="J112" s="138">
        <f>ROUND(I112*H112,2)</f>
        <v>0</v>
      </c>
      <c r="K112" s="134" t="s">
        <v>270</v>
      </c>
      <c r="L112" s="139"/>
      <c r="M112" s="140" t="s">
        <v>19</v>
      </c>
      <c r="N112" s="141" t="s">
        <v>44</v>
      </c>
      <c r="P112" s="142">
        <f>O112*H112</f>
        <v>0</v>
      </c>
      <c r="Q112" s="142">
        <v>0</v>
      </c>
      <c r="R112" s="142">
        <f>Q112*H112</f>
        <v>0</v>
      </c>
      <c r="S112" s="142">
        <v>0</v>
      </c>
      <c r="T112" s="143">
        <f>S112*H112</f>
        <v>0</v>
      </c>
      <c r="AR112" s="17" t="s">
        <v>250</v>
      </c>
      <c r="AT112" s="17" t="s">
        <v>246</v>
      </c>
      <c r="AU112" s="17" t="s">
        <v>257</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365</v>
      </c>
    </row>
    <row r="113" spans="2:65" s="1" customFormat="1" ht="33.75" customHeight="1">
      <c r="B113" s="31"/>
      <c r="C113" s="157" t="s">
        <v>8</v>
      </c>
      <c r="D113" s="157" t="s">
        <v>277</v>
      </c>
      <c r="E113" s="158" t="s">
        <v>921</v>
      </c>
      <c r="F113" s="159" t="s">
        <v>922</v>
      </c>
      <c r="G113" s="160" t="s">
        <v>249</v>
      </c>
      <c r="H113" s="161">
        <v>4</v>
      </c>
      <c r="I113" s="162"/>
      <c r="J113" s="163">
        <f>ROUND(I113*H113,2)</f>
        <v>0</v>
      </c>
      <c r="K113" s="159" t="s">
        <v>270</v>
      </c>
      <c r="L113" s="31"/>
      <c r="M113" s="164" t="s">
        <v>19</v>
      </c>
      <c r="N113" s="165" t="s">
        <v>44</v>
      </c>
      <c r="P113" s="142">
        <f>O113*H113</f>
        <v>0</v>
      </c>
      <c r="Q113" s="142">
        <v>0</v>
      </c>
      <c r="R113" s="142">
        <f>Q113*H113</f>
        <v>0</v>
      </c>
      <c r="S113" s="142">
        <v>0</v>
      </c>
      <c r="T113" s="143">
        <f>S113*H113</f>
        <v>0</v>
      </c>
      <c r="AR113" s="17" t="s">
        <v>252</v>
      </c>
      <c r="AT113" s="17" t="s">
        <v>277</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373</v>
      </c>
    </row>
    <row r="114" spans="2:65" s="1" customFormat="1" ht="39">
      <c r="B114" s="31"/>
      <c r="D114" s="171" t="s">
        <v>432</v>
      </c>
      <c r="F114" s="172" t="s">
        <v>909</v>
      </c>
      <c r="I114" s="90"/>
      <c r="L114" s="31"/>
      <c r="M114" s="173"/>
      <c r="T114" s="49"/>
      <c r="AT114" s="17" t="s">
        <v>432</v>
      </c>
      <c r="AU114" s="17" t="s">
        <v>257</v>
      </c>
    </row>
    <row r="115" spans="2:65" s="1" customFormat="1" ht="16.5" customHeight="1">
      <c r="B115" s="31"/>
      <c r="C115" s="132" t="s">
        <v>318</v>
      </c>
      <c r="D115" s="132" t="s">
        <v>246</v>
      </c>
      <c r="E115" s="133" t="s">
        <v>923</v>
      </c>
      <c r="F115" s="134" t="s">
        <v>924</v>
      </c>
      <c r="G115" s="135" t="s">
        <v>265</v>
      </c>
      <c r="H115" s="136">
        <v>2</v>
      </c>
      <c r="I115" s="137"/>
      <c r="J115" s="138">
        <f>ROUND(I115*H115,2)</f>
        <v>0</v>
      </c>
      <c r="K115" s="134" t="s">
        <v>270</v>
      </c>
      <c r="L115" s="139"/>
      <c r="M115" s="140" t="s">
        <v>19</v>
      </c>
      <c r="N115" s="141" t="s">
        <v>44</v>
      </c>
      <c r="P115" s="142">
        <f>O115*H115</f>
        <v>0</v>
      </c>
      <c r="Q115" s="142">
        <v>0</v>
      </c>
      <c r="R115" s="142">
        <f>Q115*H115</f>
        <v>0</v>
      </c>
      <c r="S115" s="142">
        <v>0</v>
      </c>
      <c r="T115" s="143">
        <f>S115*H115</f>
        <v>0</v>
      </c>
      <c r="AR115" s="17" t="s">
        <v>250</v>
      </c>
      <c r="AT115" s="17" t="s">
        <v>246</v>
      </c>
      <c r="AU115" s="17" t="s">
        <v>257</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381</v>
      </c>
    </row>
    <row r="116" spans="2:65" s="1" customFormat="1" ht="16.5" customHeight="1">
      <c r="B116" s="31"/>
      <c r="C116" s="132" t="s">
        <v>322</v>
      </c>
      <c r="D116" s="132" t="s">
        <v>246</v>
      </c>
      <c r="E116" s="133" t="s">
        <v>925</v>
      </c>
      <c r="F116" s="134" t="s">
        <v>926</v>
      </c>
      <c r="G116" s="135" t="s">
        <v>265</v>
      </c>
      <c r="H116" s="136">
        <v>2</v>
      </c>
      <c r="I116" s="137"/>
      <c r="J116" s="138">
        <f>ROUND(I116*H116,2)</f>
        <v>0</v>
      </c>
      <c r="K116" s="134" t="s">
        <v>270</v>
      </c>
      <c r="L116" s="139"/>
      <c r="M116" s="140" t="s">
        <v>19</v>
      </c>
      <c r="N116" s="141" t="s">
        <v>44</v>
      </c>
      <c r="P116" s="142">
        <f>O116*H116</f>
        <v>0</v>
      </c>
      <c r="Q116" s="142">
        <v>0</v>
      </c>
      <c r="R116" s="142">
        <f>Q116*H116</f>
        <v>0</v>
      </c>
      <c r="S116" s="142">
        <v>0</v>
      </c>
      <c r="T116" s="143">
        <f>S116*H116</f>
        <v>0</v>
      </c>
      <c r="AR116" s="17" t="s">
        <v>250</v>
      </c>
      <c r="AT116" s="17" t="s">
        <v>246</v>
      </c>
      <c r="AU116" s="17" t="s">
        <v>257</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390</v>
      </c>
    </row>
    <row r="117" spans="2:65" s="1" customFormat="1" ht="16.5" customHeight="1">
      <c r="B117" s="31"/>
      <c r="C117" s="132" t="s">
        <v>326</v>
      </c>
      <c r="D117" s="132" t="s">
        <v>246</v>
      </c>
      <c r="E117" s="133" t="s">
        <v>927</v>
      </c>
      <c r="F117" s="134" t="s">
        <v>928</v>
      </c>
      <c r="G117" s="135" t="s">
        <v>265</v>
      </c>
      <c r="H117" s="136">
        <v>2</v>
      </c>
      <c r="I117" s="137"/>
      <c r="J117" s="138">
        <f>ROUND(I117*H117,2)</f>
        <v>0</v>
      </c>
      <c r="K117" s="134" t="s">
        <v>270</v>
      </c>
      <c r="L117" s="139"/>
      <c r="M117" s="140" t="s">
        <v>19</v>
      </c>
      <c r="N117" s="141" t="s">
        <v>44</v>
      </c>
      <c r="P117" s="142">
        <f>O117*H117</f>
        <v>0</v>
      </c>
      <c r="Q117" s="142">
        <v>3.2000000000000002E-3</v>
      </c>
      <c r="R117" s="142">
        <f>Q117*H117</f>
        <v>6.4000000000000003E-3</v>
      </c>
      <c r="S117" s="142">
        <v>0</v>
      </c>
      <c r="T117" s="143">
        <f>S117*H117</f>
        <v>0</v>
      </c>
      <c r="AR117" s="17" t="s">
        <v>250</v>
      </c>
      <c r="AT117" s="17" t="s">
        <v>246</v>
      </c>
      <c r="AU117" s="17" t="s">
        <v>257</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398</v>
      </c>
    </row>
    <row r="118" spans="2:65" s="1" customFormat="1" ht="33.75" customHeight="1">
      <c r="B118" s="31"/>
      <c r="C118" s="157" t="s">
        <v>330</v>
      </c>
      <c r="D118" s="157" t="s">
        <v>277</v>
      </c>
      <c r="E118" s="158" t="s">
        <v>929</v>
      </c>
      <c r="F118" s="159" t="s">
        <v>930</v>
      </c>
      <c r="G118" s="160" t="s">
        <v>249</v>
      </c>
      <c r="H118" s="161">
        <v>10</v>
      </c>
      <c r="I118" s="162"/>
      <c r="J118" s="163">
        <f>ROUND(I118*H118,2)</f>
        <v>0</v>
      </c>
      <c r="K118" s="159" t="s">
        <v>270</v>
      </c>
      <c r="L118" s="31"/>
      <c r="M118" s="164" t="s">
        <v>19</v>
      </c>
      <c r="N118" s="165" t="s">
        <v>44</v>
      </c>
      <c r="P118" s="142">
        <f>O118*H118</f>
        <v>0</v>
      </c>
      <c r="Q118" s="142">
        <v>0</v>
      </c>
      <c r="R118" s="142">
        <f>Q118*H118</f>
        <v>0</v>
      </c>
      <c r="S118" s="142">
        <v>0</v>
      </c>
      <c r="T118" s="143">
        <f>S118*H118</f>
        <v>0</v>
      </c>
      <c r="AR118" s="17" t="s">
        <v>252</v>
      </c>
      <c r="AT118" s="17" t="s">
        <v>277</v>
      </c>
      <c r="AU118" s="17" t="s">
        <v>257</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406</v>
      </c>
    </row>
    <row r="119" spans="2:65" s="1" customFormat="1" ht="39">
      <c r="B119" s="31"/>
      <c r="D119" s="171" t="s">
        <v>432</v>
      </c>
      <c r="F119" s="172" t="s">
        <v>909</v>
      </c>
      <c r="I119" s="90"/>
      <c r="L119" s="31"/>
      <c r="M119" s="173"/>
      <c r="T119" s="49"/>
      <c r="AT119" s="17" t="s">
        <v>432</v>
      </c>
      <c r="AU119" s="17" t="s">
        <v>257</v>
      </c>
    </row>
    <row r="120" spans="2:65" s="1" customFormat="1" ht="16.5" customHeight="1">
      <c r="B120" s="31"/>
      <c r="C120" s="132" t="s">
        <v>334</v>
      </c>
      <c r="D120" s="132" t="s">
        <v>246</v>
      </c>
      <c r="E120" s="133" t="s">
        <v>1064</v>
      </c>
      <c r="F120" s="134" t="s">
        <v>1065</v>
      </c>
      <c r="G120" s="135" t="s">
        <v>249</v>
      </c>
      <c r="H120" s="136">
        <v>3</v>
      </c>
      <c r="I120" s="137"/>
      <c r="J120" s="138">
        <f>ROUND(I120*H120,2)</f>
        <v>0</v>
      </c>
      <c r="K120" s="134" t="s">
        <v>270</v>
      </c>
      <c r="L120" s="139"/>
      <c r="M120" s="140" t="s">
        <v>19</v>
      </c>
      <c r="N120" s="141" t="s">
        <v>44</v>
      </c>
      <c r="P120" s="142">
        <f>O120*H120</f>
        <v>0</v>
      </c>
      <c r="Q120" s="142">
        <v>2.5899999999999999E-3</v>
      </c>
      <c r="R120" s="142">
        <f>Q120*H120</f>
        <v>7.7699999999999991E-3</v>
      </c>
      <c r="S120" s="142">
        <v>0</v>
      </c>
      <c r="T120" s="143">
        <f>S120*H120</f>
        <v>0</v>
      </c>
      <c r="AR120" s="17" t="s">
        <v>250</v>
      </c>
      <c r="AT120" s="17" t="s">
        <v>246</v>
      </c>
      <c r="AU120" s="17" t="s">
        <v>257</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482</v>
      </c>
    </row>
    <row r="121" spans="2:65" s="1" customFormat="1" ht="16.5" customHeight="1">
      <c r="B121" s="31"/>
      <c r="C121" s="132" t="s">
        <v>7</v>
      </c>
      <c r="D121" s="132" t="s">
        <v>246</v>
      </c>
      <c r="E121" s="133" t="s">
        <v>1066</v>
      </c>
      <c r="F121" s="134" t="s">
        <v>1067</v>
      </c>
      <c r="G121" s="135" t="s">
        <v>249</v>
      </c>
      <c r="H121" s="136">
        <v>7</v>
      </c>
      <c r="I121" s="137"/>
      <c r="J121" s="138">
        <f>ROUND(I121*H121,2)</f>
        <v>0</v>
      </c>
      <c r="K121" s="134" t="s">
        <v>270</v>
      </c>
      <c r="L121" s="139"/>
      <c r="M121" s="140" t="s">
        <v>19</v>
      </c>
      <c r="N121" s="141" t="s">
        <v>44</v>
      </c>
      <c r="P121" s="142">
        <f>O121*H121</f>
        <v>0</v>
      </c>
      <c r="Q121" s="142">
        <v>7.1300000000000001E-3</v>
      </c>
      <c r="R121" s="142">
        <f>Q121*H121</f>
        <v>4.9910000000000003E-2</v>
      </c>
      <c r="S121" s="142">
        <v>0</v>
      </c>
      <c r="T121" s="143">
        <f>S121*H121</f>
        <v>0</v>
      </c>
      <c r="AR121" s="17" t="s">
        <v>250</v>
      </c>
      <c r="AT121" s="17" t="s">
        <v>246</v>
      </c>
      <c r="AU121" s="17" t="s">
        <v>257</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485</v>
      </c>
    </row>
    <row r="122" spans="2:65" s="1" customFormat="1" ht="16.5" customHeight="1">
      <c r="B122" s="31"/>
      <c r="C122" s="132" t="s">
        <v>341</v>
      </c>
      <c r="D122" s="132" t="s">
        <v>246</v>
      </c>
      <c r="E122" s="133" t="s">
        <v>914</v>
      </c>
      <c r="F122" s="134" t="s">
        <v>915</v>
      </c>
      <c r="G122" s="135" t="s">
        <v>450</v>
      </c>
      <c r="H122" s="136">
        <v>3.42</v>
      </c>
      <c r="I122" s="137"/>
      <c r="J122" s="138">
        <f>ROUND(I122*H122,2)</f>
        <v>0</v>
      </c>
      <c r="K122" s="134" t="s">
        <v>270</v>
      </c>
      <c r="L122" s="139"/>
      <c r="M122" s="140" t="s">
        <v>19</v>
      </c>
      <c r="N122" s="141" t="s">
        <v>44</v>
      </c>
      <c r="P122" s="142">
        <f>O122*H122</f>
        <v>0</v>
      </c>
      <c r="Q122" s="142">
        <v>1</v>
      </c>
      <c r="R122" s="142">
        <f>Q122*H122</f>
        <v>3.42</v>
      </c>
      <c r="S122" s="142">
        <v>0</v>
      </c>
      <c r="T122" s="143">
        <f>S122*H122</f>
        <v>0</v>
      </c>
      <c r="AR122" s="17" t="s">
        <v>250</v>
      </c>
      <c r="AT122" s="17" t="s">
        <v>246</v>
      </c>
      <c r="AU122" s="17" t="s">
        <v>257</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488</v>
      </c>
    </row>
    <row r="123" spans="2:65" s="1" customFormat="1" ht="33.75" customHeight="1">
      <c r="B123" s="31"/>
      <c r="C123" s="157" t="s">
        <v>345</v>
      </c>
      <c r="D123" s="157" t="s">
        <v>277</v>
      </c>
      <c r="E123" s="158" t="s">
        <v>933</v>
      </c>
      <c r="F123" s="159" t="s">
        <v>934</v>
      </c>
      <c r="G123" s="160" t="s">
        <v>249</v>
      </c>
      <c r="H123" s="161">
        <v>1.5</v>
      </c>
      <c r="I123" s="162"/>
      <c r="J123" s="163">
        <f>ROUND(I123*H123,2)</f>
        <v>0</v>
      </c>
      <c r="K123" s="159" t="s">
        <v>270</v>
      </c>
      <c r="L123" s="31"/>
      <c r="M123" s="164" t="s">
        <v>19</v>
      </c>
      <c r="N123" s="165" t="s">
        <v>44</v>
      </c>
      <c r="P123" s="142">
        <f>O123*H123</f>
        <v>0</v>
      </c>
      <c r="Q123" s="142">
        <v>0</v>
      </c>
      <c r="R123" s="142">
        <f>Q123*H123</f>
        <v>0</v>
      </c>
      <c r="S123" s="142">
        <v>0</v>
      </c>
      <c r="T123" s="143">
        <f>S123*H123</f>
        <v>0</v>
      </c>
      <c r="AR123" s="17" t="s">
        <v>252</v>
      </c>
      <c r="AT123" s="17" t="s">
        <v>277</v>
      </c>
      <c r="AU123" s="17" t="s">
        <v>257</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491</v>
      </c>
    </row>
    <row r="124" spans="2:65" s="1" customFormat="1" ht="39">
      <c r="B124" s="31"/>
      <c r="D124" s="171" t="s">
        <v>432</v>
      </c>
      <c r="F124" s="172" t="s">
        <v>804</v>
      </c>
      <c r="I124" s="90"/>
      <c r="L124" s="31"/>
      <c r="M124" s="173"/>
      <c r="T124" s="49"/>
      <c r="AT124" s="17" t="s">
        <v>432</v>
      </c>
      <c r="AU124" s="17" t="s">
        <v>257</v>
      </c>
    </row>
    <row r="125" spans="2:65" s="1" customFormat="1" ht="16.5" customHeight="1">
      <c r="B125" s="31"/>
      <c r="C125" s="132" t="s">
        <v>349</v>
      </c>
      <c r="D125" s="132" t="s">
        <v>246</v>
      </c>
      <c r="E125" s="133" t="s">
        <v>935</v>
      </c>
      <c r="F125" s="134" t="s">
        <v>936</v>
      </c>
      <c r="G125" s="135" t="s">
        <v>450</v>
      </c>
      <c r="H125" s="136">
        <v>1.2</v>
      </c>
      <c r="I125" s="137"/>
      <c r="J125" s="138">
        <f>ROUND(I125*H125,2)</f>
        <v>0</v>
      </c>
      <c r="K125" s="134" t="s">
        <v>270</v>
      </c>
      <c r="L125" s="139"/>
      <c r="M125" s="140" t="s">
        <v>19</v>
      </c>
      <c r="N125" s="141" t="s">
        <v>44</v>
      </c>
      <c r="P125" s="142">
        <f>O125*H125</f>
        <v>0</v>
      </c>
      <c r="Q125" s="142">
        <v>1</v>
      </c>
      <c r="R125" s="142">
        <f>Q125*H125</f>
        <v>1.2</v>
      </c>
      <c r="S125" s="142">
        <v>0</v>
      </c>
      <c r="T125" s="143">
        <f>S125*H125</f>
        <v>0</v>
      </c>
      <c r="AR125" s="17" t="s">
        <v>250</v>
      </c>
      <c r="AT125" s="17" t="s">
        <v>246</v>
      </c>
      <c r="AU125" s="17" t="s">
        <v>257</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495</v>
      </c>
    </row>
    <row r="126" spans="2:65" s="1" customFormat="1" ht="16.5" customHeight="1">
      <c r="B126" s="31"/>
      <c r="C126" s="132" t="s">
        <v>353</v>
      </c>
      <c r="D126" s="132" t="s">
        <v>246</v>
      </c>
      <c r="E126" s="133" t="s">
        <v>870</v>
      </c>
      <c r="F126" s="134" t="s">
        <v>871</v>
      </c>
      <c r="G126" s="135" t="s">
        <v>436</v>
      </c>
      <c r="H126" s="136">
        <v>0.75</v>
      </c>
      <c r="I126" s="137"/>
      <c r="J126" s="138">
        <f>ROUND(I126*H126,2)</f>
        <v>0</v>
      </c>
      <c r="K126" s="134" t="s">
        <v>270</v>
      </c>
      <c r="L126" s="139"/>
      <c r="M126" s="140" t="s">
        <v>19</v>
      </c>
      <c r="N126" s="141" t="s">
        <v>44</v>
      </c>
      <c r="P126" s="142">
        <f>O126*H126</f>
        <v>0</v>
      </c>
      <c r="Q126" s="142">
        <v>2.4289999999999998</v>
      </c>
      <c r="R126" s="142">
        <f>Q126*H126</f>
        <v>1.8217499999999998</v>
      </c>
      <c r="S126" s="142">
        <v>0</v>
      </c>
      <c r="T126" s="143">
        <f>S126*H126</f>
        <v>0</v>
      </c>
      <c r="AR126" s="17" t="s">
        <v>250</v>
      </c>
      <c r="AT126" s="17" t="s">
        <v>246</v>
      </c>
      <c r="AU126" s="17" t="s">
        <v>257</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499</v>
      </c>
    </row>
    <row r="127" spans="2:65" s="1" customFormat="1" ht="33.75" customHeight="1">
      <c r="B127" s="31"/>
      <c r="C127" s="157" t="s">
        <v>357</v>
      </c>
      <c r="D127" s="157" t="s">
        <v>277</v>
      </c>
      <c r="E127" s="158" t="s">
        <v>1018</v>
      </c>
      <c r="F127" s="159" t="s">
        <v>1019</v>
      </c>
      <c r="G127" s="160" t="s">
        <v>249</v>
      </c>
      <c r="H127" s="161">
        <v>7.5</v>
      </c>
      <c r="I127" s="162"/>
      <c r="J127" s="163">
        <f>ROUND(I127*H127,2)</f>
        <v>0</v>
      </c>
      <c r="K127" s="159" t="s">
        <v>270</v>
      </c>
      <c r="L127" s="31"/>
      <c r="M127" s="164" t="s">
        <v>19</v>
      </c>
      <c r="N127" s="165" t="s">
        <v>44</v>
      </c>
      <c r="P127" s="142">
        <f>O127*H127</f>
        <v>0</v>
      </c>
      <c r="Q127" s="142">
        <v>0</v>
      </c>
      <c r="R127" s="142">
        <f>Q127*H127</f>
        <v>0</v>
      </c>
      <c r="S127" s="142">
        <v>0</v>
      </c>
      <c r="T127" s="143">
        <f>S127*H127</f>
        <v>0</v>
      </c>
      <c r="AR127" s="17" t="s">
        <v>252</v>
      </c>
      <c r="AT127" s="17" t="s">
        <v>277</v>
      </c>
      <c r="AU127" s="17" t="s">
        <v>257</v>
      </c>
      <c r="AY127" s="17" t="s">
        <v>251</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252</v>
      </c>
      <c r="BM127" s="17" t="s">
        <v>502</v>
      </c>
    </row>
    <row r="128" spans="2:65" s="1" customFormat="1" ht="39">
      <c r="B128" s="31"/>
      <c r="D128" s="171" t="s">
        <v>432</v>
      </c>
      <c r="F128" s="172" t="s">
        <v>804</v>
      </c>
      <c r="I128" s="90"/>
      <c r="L128" s="31"/>
      <c r="M128" s="173"/>
      <c r="T128" s="49"/>
      <c r="AT128" s="17" t="s">
        <v>432</v>
      </c>
      <c r="AU128" s="17" t="s">
        <v>257</v>
      </c>
    </row>
    <row r="129" spans="2:65" s="1" customFormat="1" ht="16.5" customHeight="1">
      <c r="B129" s="31"/>
      <c r="C129" s="132" t="s">
        <v>361</v>
      </c>
      <c r="D129" s="132" t="s">
        <v>246</v>
      </c>
      <c r="E129" s="133" t="s">
        <v>1020</v>
      </c>
      <c r="F129" s="134" t="s">
        <v>1021</v>
      </c>
      <c r="G129" s="135" t="s">
        <v>265</v>
      </c>
      <c r="H129" s="136">
        <v>1</v>
      </c>
      <c r="I129" s="137"/>
      <c r="J129" s="138">
        <f>ROUND(I129*H129,2)</f>
        <v>0</v>
      </c>
      <c r="K129" s="134" t="s">
        <v>270</v>
      </c>
      <c r="L129" s="139"/>
      <c r="M129" s="140" t="s">
        <v>19</v>
      </c>
      <c r="N129" s="141" t="s">
        <v>44</v>
      </c>
      <c r="P129" s="142">
        <f>O129*H129</f>
        <v>0</v>
      </c>
      <c r="Q129" s="142">
        <v>0</v>
      </c>
      <c r="R129" s="142">
        <f>Q129*H129</f>
        <v>0</v>
      </c>
      <c r="S129" s="142">
        <v>0</v>
      </c>
      <c r="T129" s="143">
        <f>S129*H129</f>
        <v>0</v>
      </c>
      <c r="AR129" s="17" t="s">
        <v>250</v>
      </c>
      <c r="AT129" s="17" t="s">
        <v>246</v>
      </c>
      <c r="AU129" s="17" t="s">
        <v>257</v>
      </c>
      <c r="AY129" s="17" t="s">
        <v>251</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252</v>
      </c>
      <c r="BM129" s="17" t="s">
        <v>505</v>
      </c>
    </row>
    <row r="130" spans="2:65" s="1" customFormat="1" ht="16.5" customHeight="1">
      <c r="B130" s="31"/>
      <c r="C130" s="132" t="s">
        <v>365</v>
      </c>
      <c r="D130" s="132" t="s">
        <v>246</v>
      </c>
      <c r="E130" s="133" t="s">
        <v>1022</v>
      </c>
      <c r="F130" s="134" t="s">
        <v>1023</v>
      </c>
      <c r="G130" s="135" t="s">
        <v>436</v>
      </c>
      <c r="H130" s="136">
        <v>0.45</v>
      </c>
      <c r="I130" s="137"/>
      <c r="J130" s="138">
        <f>ROUND(I130*H130,2)</f>
        <v>0</v>
      </c>
      <c r="K130" s="134" t="s">
        <v>270</v>
      </c>
      <c r="L130" s="139"/>
      <c r="M130" s="140" t="s">
        <v>19</v>
      </c>
      <c r="N130" s="141" t="s">
        <v>44</v>
      </c>
      <c r="P130" s="142">
        <f>O130*H130</f>
        <v>0</v>
      </c>
      <c r="Q130" s="142">
        <v>2.4289999999999998</v>
      </c>
      <c r="R130" s="142">
        <f>Q130*H130</f>
        <v>1.0930499999999999</v>
      </c>
      <c r="S130" s="142">
        <v>0</v>
      </c>
      <c r="T130" s="143">
        <f>S130*H130</f>
        <v>0</v>
      </c>
      <c r="AR130" s="17" t="s">
        <v>250</v>
      </c>
      <c r="AT130" s="17" t="s">
        <v>246</v>
      </c>
      <c r="AU130" s="17" t="s">
        <v>257</v>
      </c>
      <c r="AY130" s="17" t="s">
        <v>251</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252</v>
      </c>
      <c r="BM130" s="17" t="s">
        <v>508</v>
      </c>
    </row>
    <row r="131" spans="2:65" s="1" customFormat="1" ht="22.5" customHeight="1">
      <c r="B131" s="31"/>
      <c r="C131" s="157" t="s">
        <v>369</v>
      </c>
      <c r="D131" s="157" t="s">
        <v>277</v>
      </c>
      <c r="E131" s="158" t="s">
        <v>1000</v>
      </c>
      <c r="F131" s="159" t="s">
        <v>1001</v>
      </c>
      <c r="G131" s="160" t="s">
        <v>249</v>
      </c>
      <c r="H131" s="161">
        <v>7.2</v>
      </c>
      <c r="I131" s="162"/>
      <c r="J131" s="163">
        <f>ROUND(I131*H131,2)</f>
        <v>0</v>
      </c>
      <c r="K131" s="159" t="s">
        <v>270</v>
      </c>
      <c r="L131" s="31"/>
      <c r="M131" s="164" t="s">
        <v>19</v>
      </c>
      <c r="N131" s="165" t="s">
        <v>44</v>
      </c>
      <c r="P131" s="142">
        <f>O131*H131</f>
        <v>0</v>
      </c>
      <c r="Q131" s="142">
        <v>0</v>
      </c>
      <c r="R131" s="142">
        <f>Q131*H131</f>
        <v>0</v>
      </c>
      <c r="S131" s="142">
        <v>0</v>
      </c>
      <c r="T131" s="143">
        <f>S131*H131</f>
        <v>0</v>
      </c>
      <c r="AR131" s="17" t="s">
        <v>252</v>
      </c>
      <c r="AT131" s="17" t="s">
        <v>277</v>
      </c>
      <c r="AU131" s="17" t="s">
        <v>257</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509</v>
      </c>
    </row>
    <row r="132" spans="2:65" s="1" customFormat="1" ht="29.25">
      <c r="B132" s="31"/>
      <c r="D132" s="171" t="s">
        <v>432</v>
      </c>
      <c r="F132" s="172" t="s">
        <v>1002</v>
      </c>
      <c r="I132" s="90"/>
      <c r="L132" s="31"/>
      <c r="M132" s="173"/>
      <c r="T132" s="49"/>
      <c r="AT132" s="17" t="s">
        <v>432</v>
      </c>
      <c r="AU132" s="17" t="s">
        <v>257</v>
      </c>
    </row>
    <row r="133" spans="2:65" s="1" customFormat="1" ht="16.5" customHeight="1">
      <c r="B133" s="31"/>
      <c r="C133" s="132" t="s">
        <v>373</v>
      </c>
      <c r="D133" s="132" t="s">
        <v>246</v>
      </c>
      <c r="E133" s="133" t="s">
        <v>1003</v>
      </c>
      <c r="F133" s="134" t="s">
        <v>1004</v>
      </c>
      <c r="G133" s="135" t="s">
        <v>249</v>
      </c>
      <c r="H133" s="136">
        <v>7.2</v>
      </c>
      <c r="I133" s="137"/>
      <c r="J133" s="138">
        <f>ROUND(I133*H133,2)</f>
        <v>0</v>
      </c>
      <c r="K133" s="134" t="s">
        <v>270</v>
      </c>
      <c r="L133" s="139"/>
      <c r="M133" s="140" t="s">
        <v>19</v>
      </c>
      <c r="N133" s="141" t="s">
        <v>44</v>
      </c>
      <c r="P133" s="142">
        <f>O133*H133</f>
        <v>0</v>
      </c>
      <c r="Q133" s="142">
        <v>0</v>
      </c>
      <c r="R133" s="142">
        <f>Q133*H133</f>
        <v>0</v>
      </c>
      <c r="S133" s="142">
        <v>0</v>
      </c>
      <c r="T133" s="143">
        <f>S133*H133</f>
        <v>0</v>
      </c>
      <c r="AR133" s="17" t="s">
        <v>250</v>
      </c>
      <c r="AT133" s="17" t="s">
        <v>246</v>
      </c>
      <c r="AU133" s="17" t="s">
        <v>257</v>
      </c>
      <c r="AY133" s="17" t="s">
        <v>251</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252</v>
      </c>
      <c r="BM133" s="17" t="s">
        <v>512</v>
      </c>
    </row>
    <row r="134" spans="2:65" s="1" customFormat="1" ht="16.5" customHeight="1">
      <c r="B134" s="31"/>
      <c r="C134" s="132" t="s">
        <v>377</v>
      </c>
      <c r="D134" s="132" t="s">
        <v>246</v>
      </c>
      <c r="E134" s="133" t="s">
        <v>959</v>
      </c>
      <c r="F134" s="134" t="s">
        <v>960</v>
      </c>
      <c r="G134" s="135" t="s">
        <v>436</v>
      </c>
      <c r="H134" s="136">
        <v>0.432</v>
      </c>
      <c r="I134" s="137"/>
      <c r="J134" s="138">
        <f>ROUND(I134*H134,2)</f>
        <v>0</v>
      </c>
      <c r="K134" s="134" t="s">
        <v>270</v>
      </c>
      <c r="L134" s="139"/>
      <c r="M134" s="140" t="s">
        <v>19</v>
      </c>
      <c r="N134" s="141" t="s">
        <v>44</v>
      </c>
      <c r="P134" s="142">
        <f>O134*H134</f>
        <v>0</v>
      </c>
      <c r="Q134" s="142">
        <v>2.4289999999999998</v>
      </c>
      <c r="R134" s="142">
        <f>Q134*H134</f>
        <v>1.0493279999999998</v>
      </c>
      <c r="S134" s="142">
        <v>0</v>
      </c>
      <c r="T134" s="143">
        <f>S134*H134</f>
        <v>0</v>
      </c>
      <c r="AR134" s="17" t="s">
        <v>250</v>
      </c>
      <c r="AT134" s="17" t="s">
        <v>246</v>
      </c>
      <c r="AU134" s="17" t="s">
        <v>257</v>
      </c>
      <c r="AY134" s="17" t="s">
        <v>251</v>
      </c>
      <c r="BE134" s="144">
        <f>IF(N134="základní",J134,0)</f>
        <v>0</v>
      </c>
      <c r="BF134" s="144">
        <f>IF(N134="snížená",J134,0)</f>
        <v>0</v>
      </c>
      <c r="BG134" s="144">
        <f>IF(N134="zákl. přenesená",J134,0)</f>
        <v>0</v>
      </c>
      <c r="BH134" s="144">
        <f>IF(N134="sníž. přenesená",J134,0)</f>
        <v>0</v>
      </c>
      <c r="BI134" s="144">
        <f>IF(N134="nulová",J134,0)</f>
        <v>0</v>
      </c>
      <c r="BJ134" s="17" t="s">
        <v>81</v>
      </c>
      <c r="BK134" s="144">
        <f>ROUND(I134*H134,2)</f>
        <v>0</v>
      </c>
      <c r="BL134" s="17" t="s">
        <v>252</v>
      </c>
      <c r="BM134" s="17" t="s">
        <v>515</v>
      </c>
    </row>
    <row r="135" spans="2:65" s="1" customFormat="1" ht="22.5" customHeight="1">
      <c r="B135" s="31"/>
      <c r="C135" s="157" t="s">
        <v>381</v>
      </c>
      <c r="D135" s="157" t="s">
        <v>277</v>
      </c>
      <c r="E135" s="158" t="s">
        <v>1068</v>
      </c>
      <c r="F135" s="159" t="s">
        <v>1069</v>
      </c>
      <c r="G135" s="160" t="s">
        <v>431</v>
      </c>
      <c r="H135" s="161">
        <v>104.7</v>
      </c>
      <c r="I135" s="162"/>
      <c r="J135" s="163">
        <f>ROUND(I135*H135,2)</f>
        <v>0</v>
      </c>
      <c r="K135" s="159" t="s">
        <v>270</v>
      </c>
      <c r="L135" s="31"/>
      <c r="M135" s="164" t="s">
        <v>19</v>
      </c>
      <c r="N135" s="165" t="s">
        <v>44</v>
      </c>
      <c r="P135" s="142">
        <f>O135*H135</f>
        <v>0</v>
      </c>
      <c r="Q135" s="142">
        <v>0</v>
      </c>
      <c r="R135" s="142">
        <f>Q135*H135</f>
        <v>0</v>
      </c>
      <c r="S135" s="142">
        <v>0</v>
      </c>
      <c r="T135" s="143">
        <f>S135*H135</f>
        <v>0</v>
      </c>
      <c r="AR135" s="17" t="s">
        <v>252</v>
      </c>
      <c r="AT135" s="17" t="s">
        <v>277</v>
      </c>
      <c r="AU135" s="17" t="s">
        <v>257</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280</v>
      </c>
    </row>
    <row r="136" spans="2:65" s="1" customFormat="1" ht="29.25">
      <c r="B136" s="31"/>
      <c r="D136" s="171" t="s">
        <v>432</v>
      </c>
      <c r="F136" s="172" t="s">
        <v>812</v>
      </c>
      <c r="I136" s="90"/>
      <c r="L136" s="31"/>
      <c r="M136" s="173"/>
      <c r="T136" s="49"/>
      <c r="AT136" s="17" t="s">
        <v>432</v>
      </c>
      <c r="AU136" s="17" t="s">
        <v>257</v>
      </c>
    </row>
    <row r="137" spans="2:65" s="1" customFormat="1" ht="19.5">
      <c r="B137" s="31"/>
      <c r="D137" s="171" t="s">
        <v>454</v>
      </c>
      <c r="F137" s="172" t="s">
        <v>939</v>
      </c>
      <c r="I137" s="90"/>
      <c r="L137" s="31"/>
      <c r="M137" s="173"/>
      <c r="T137" s="49"/>
      <c r="AT137" s="17" t="s">
        <v>454</v>
      </c>
      <c r="AU137" s="17" t="s">
        <v>257</v>
      </c>
    </row>
    <row r="138" spans="2:65" s="1" customFormat="1" ht="16.5" customHeight="1">
      <c r="B138" s="31"/>
      <c r="C138" s="132" t="s">
        <v>385</v>
      </c>
      <c r="D138" s="132" t="s">
        <v>246</v>
      </c>
      <c r="E138" s="133" t="s">
        <v>866</v>
      </c>
      <c r="F138" s="134" t="s">
        <v>867</v>
      </c>
      <c r="G138" s="135" t="s">
        <v>450</v>
      </c>
      <c r="H138" s="136">
        <v>119.7</v>
      </c>
      <c r="I138" s="137"/>
      <c r="J138" s="138">
        <f>ROUND(I138*H138,2)</f>
        <v>0</v>
      </c>
      <c r="K138" s="134" t="s">
        <v>270</v>
      </c>
      <c r="L138" s="139"/>
      <c r="M138" s="140" t="s">
        <v>19</v>
      </c>
      <c r="N138" s="141" t="s">
        <v>44</v>
      </c>
      <c r="P138" s="142">
        <f>O138*H138</f>
        <v>0</v>
      </c>
      <c r="Q138" s="142">
        <v>1</v>
      </c>
      <c r="R138" s="142">
        <f>Q138*H138</f>
        <v>119.7</v>
      </c>
      <c r="S138" s="142">
        <v>0</v>
      </c>
      <c r="T138" s="143">
        <f>S138*H138</f>
        <v>0</v>
      </c>
      <c r="AR138" s="17" t="s">
        <v>250</v>
      </c>
      <c r="AT138" s="17" t="s">
        <v>246</v>
      </c>
      <c r="AU138" s="17" t="s">
        <v>257</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520</v>
      </c>
    </row>
    <row r="139" spans="2:65" s="1" customFormat="1" ht="16.5" customHeight="1">
      <c r="B139" s="31"/>
      <c r="C139" s="132" t="s">
        <v>390</v>
      </c>
      <c r="D139" s="132" t="s">
        <v>246</v>
      </c>
      <c r="E139" s="133" t="s">
        <v>919</v>
      </c>
      <c r="F139" s="134" t="s">
        <v>920</v>
      </c>
      <c r="G139" s="135" t="s">
        <v>431</v>
      </c>
      <c r="H139" s="136">
        <v>109.935</v>
      </c>
      <c r="I139" s="137"/>
      <c r="J139" s="138">
        <f>ROUND(I139*H139,2)</f>
        <v>0</v>
      </c>
      <c r="K139" s="134" t="s">
        <v>270</v>
      </c>
      <c r="L139" s="139"/>
      <c r="M139" s="140" t="s">
        <v>19</v>
      </c>
      <c r="N139" s="141" t="s">
        <v>44</v>
      </c>
      <c r="P139" s="142">
        <f>O139*H139</f>
        <v>0</v>
      </c>
      <c r="Q139" s="142">
        <v>0</v>
      </c>
      <c r="R139" s="142">
        <f>Q139*H139</f>
        <v>0</v>
      </c>
      <c r="S139" s="142">
        <v>0</v>
      </c>
      <c r="T139" s="143">
        <f>S139*H139</f>
        <v>0</v>
      </c>
      <c r="AR139" s="17" t="s">
        <v>250</v>
      </c>
      <c r="AT139" s="17" t="s">
        <v>246</v>
      </c>
      <c r="AU139" s="17" t="s">
        <v>257</v>
      </c>
      <c r="AY139" s="17" t="s">
        <v>251</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252</v>
      </c>
      <c r="BM139" s="17" t="s">
        <v>521</v>
      </c>
    </row>
    <row r="140" spans="2:65" s="1" customFormat="1" ht="33.75" customHeight="1">
      <c r="B140" s="31"/>
      <c r="C140" s="157" t="s">
        <v>394</v>
      </c>
      <c r="D140" s="157" t="s">
        <v>277</v>
      </c>
      <c r="E140" s="158" t="s">
        <v>445</v>
      </c>
      <c r="F140" s="159" t="s">
        <v>446</v>
      </c>
      <c r="G140" s="160" t="s">
        <v>436</v>
      </c>
      <c r="H140" s="161">
        <v>54.9</v>
      </c>
      <c r="I140" s="162"/>
      <c r="J140" s="163">
        <f>ROUND(I140*H140,2)</f>
        <v>0</v>
      </c>
      <c r="K140" s="159" t="s">
        <v>270</v>
      </c>
      <c r="L140" s="31"/>
      <c r="M140" s="164" t="s">
        <v>19</v>
      </c>
      <c r="N140" s="165" t="s">
        <v>44</v>
      </c>
      <c r="P140" s="142">
        <f>O140*H140</f>
        <v>0</v>
      </c>
      <c r="Q140" s="142">
        <v>0</v>
      </c>
      <c r="R140" s="142">
        <f>Q140*H140</f>
        <v>0</v>
      </c>
      <c r="S140" s="142">
        <v>0</v>
      </c>
      <c r="T140" s="143">
        <f>S140*H140</f>
        <v>0</v>
      </c>
      <c r="AR140" s="17" t="s">
        <v>252</v>
      </c>
      <c r="AT140" s="17" t="s">
        <v>277</v>
      </c>
      <c r="AU140" s="17" t="s">
        <v>257</v>
      </c>
      <c r="AY140" s="17" t="s">
        <v>251</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252</v>
      </c>
      <c r="BM140" s="17" t="s">
        <v>522</v>
      </c>
    </row>
    <row r="141" spans="2:65" s="1" customFormat="1" ht="39">
      <c r="B141" s="31"/>
      <c r="D141" s="171" t="s">
        <v>432</v>
      </c>
      <c r="F141" s="172" t="s">
        <v>447</v>
      </c>
      <c r="I141" s="90"/>
      <c r="L141" s="31"/>
      <c r="M141" s="173"/>
      <c r="T141" s="49"/>
      <c r="AT141" s="17" t="s">
        <v>432</v>
      </c>
      <c r="AU141" s="17" t="s">
        <v>257</v>
      </c>
    </row>
    <row r="142" spans="2:65" s="1" customFormat="1" ht="16.5" customHeight="1">
      <c r="B142" s="31"/>
      <c r="C142" s="132" t="s">
        <v>398</v>
      </c>
      <c r="D142" s="132" t="s">
        <v>246</v>
      </c>
      <c r="E142" s="133" t="s">
        <v>448</v>
      </c>
      <c r="F142" s="134" t="s">
        <v>449</v>
      </c>
      <c r="G142" s="135" t="s">
        <v>450</v>
      </c>
      <c r="H142" s="136">
        <v>111.72199999999999</v>
      </c>
      <c r="I142" s="137"/>
      <c r="J142" s="138">
        <f>ROUND(I142*H142,2)</f>
        <v>0</v>
      </c>
      <c r="K142" s="134" t="s">
        <v>270</v>
      </c>
      <c r="L142" s="139"/>
      <c r="M142" s="140" t="s">
        <v>19</v>
      </c>
      <c r="N142" s="141" t="s">
        <v>44</v>
      </c>
      <c r="P142" s="142">
        <f>O142*H142</f>
        <v>0</v>
      </c>
      <c r="Q142" s="142">
        <v>1</v>
      </c>
      <c r="R142" s="142">
        <f>Q142*H142</f>
        <v>111.72199999999999</v>
      </c>
      <c r="S142" s="142">
        <v>0</v>
      </c>
      <c r="T142" s="143">
        <f>S142*H142</f>
        <v>0</v>
      </c>
      <c r="AR142" s="17" t="s">
        <v>250</v>
      </c>
      <c r="AT142" s="17" t="s">
        <v>246</v>
      </c>
      <c r="AU142" s="17" t="s">
        <v>257</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525</v>
      </c>
    </row>
    <row r="143" spans="2:65" s="1" customFormat="1" ht="33.75" customHeight="1">
      <c r="B143" s="31"/>
      <c r="C143" s="157" t="s">
        <v>402</v>
      </c>
      <c r="D143" s="157" t="s">
        <v>277</v>
      </c>
      <c r="E143" s="158" t="s">
        <v>1044</v>
      </c>
      <c r="F143" s="159" t="s">
        <v>1045</v>
      </c>
      <c r="G143" s="160" t="s">
        <v>431</v>
      </c>
      <c r="H143" s="161">
        <v>276.3</v>
      </c>
      <c r="I143" s="162"/>
      <c r="J143" s="163">
        <f>ROUND(I143*H143,2)</f>
        <v>0</v>
      </c>
      <c r="K143" s="159" t="s">
        <v>270</v>
      </c>
      <c r="L143" s="31"/>
      <c r="M143" s="164" t="s">
        <v>19</v>
      </c>
      <c r="N143" s="165" t="s">
        <v>44</v>
      </c>
      <c r="P143" s="142">
        <f>O143*H143</f>
        <v>0</v>
      </c>
      <c r="Q143" s="142">
        <v>0</v>
      </c>
      <c r="R143" s="142">
        <f>Q143*H143</f>
        <v>0</v>
      </c>
      <c r="S143" s="142">
        <v>0</v>
      </c>
      <c r="T143" s="143">
        <f>S143*H143</f>
        <v>0</v>
      </c>
      <c r="AR143" s="17" t="s">
        <v>252</v>
      </c>
      <c r="AT143" s="17" t="s">
        <v>277</v>
      </c>
      <c r="AU143" s="17" t="s">
        <v>257</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529</v>
      </c>
    </row>
    <row r="144" spans="2:65" s="1" customFormat="1" ht="39">
      <c r="B144" s="31"/>
      <c r="D144" s="171" t="s">
        <v>432</v>
      </c>
      <c r="F144" s="172" t="s">
        <v>1011</v>
      </c>
      <c r="I144" s="90"/>
      <c r="L144" s="31"/>
      <c r="M144" s="173"/>
      <c r="T144" s="49"/>
      <c r="AT144" s="17" t="s">
        <v>432</v>
      </c>
      <c r="AU144" s="17" t="s">
        <v>257</v>
      </c>
    </row>
    <row r="145" spans="2:65" s="1" customFormat="1" ht="16.5" customHeight="1">
      <c r="B145" s="31"/>
      <c r="C145" s="132" t="s">
        <v>406</v>
      </c>
      <c r="D145" s="132" t="s">
        <v>246</v>
      </c>
      <c r="E145" s="133" t="s">
        <v>1012</v>
      </c>
      <c r="F145" s="134" t="s">
        <v>1013</v>
      </c>
      <c r="G145" s="135" t="s">
        <v>450</v>
      </c>
      <c r="H145" s="136">
        <v>27.63</v>
      </c>
      <c r="I145" s="137"/>
      <c r="J145" s="138">
        <f>ROUND(I145*H145,2)</f>
        <v>0</v>
      </c>
      <c r="K145" s="134" t="s">
        <v>270</v>
      </c>
      <c r="L145" s="139"/>
      <c r="M145" s="140" t="s">
        <v>19</v>
      </c>
      <c r="N145" s="141" t="s">
        <v>44</v>
      </c>
      <c r="P145" s="142">
        <f>O145*H145</f>
        <v>0</v>
      </c>
      <c r="Q145" s="142">
        <v>1</v>
      </c>
      <c r="R145" s="142">
        <f>Q145*H145</f>
        <v>27.63</v>
      </c>
      <c r="S145" s="142">
        <v>0</v>
      </c>
      <c r="T145" s="143">
        <f>S145*H145</f>
        <v>0</v>
      </c>
      <c r="AR145" s="17" t="s">
        <v>250</v>
      </c>
      <c r="AT145" s="17" t="s">
        <v>246</v>
      </c>
      <c r="AU145" s="17" t="s">
        <v>257</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534</v>
      </c>
    </row>
    <row r="146" spans="2:65" s="1" customFormat="1" ht="16.5" customHeight="1">
      <c r="B146" s="31"/>
      <c r="C146" s="132" t="s">
        <v>410</v>
      </c>
      <c r="D146" s="132" t="s">
        <v>246</v>
      </c>
      <c r="E146" s="133" t="s">
        <v>1014</v>
      </c>
      <c r="F146" s="134" t="s">
        <v>1015</v>
      </c>
      <c r="G146" s="135" t="s">
        <v>450</v>
      </c>
      <c r="H146" s="136">
        <v>55.26</v>
      </c>
      <c r="I146" s="137"/>
      <c r="J146" s="138">
        <f>ROUND(I146*H146,2)</f>
        <v>0</v>
      </c>
      <c r="K146" s="134" t="s">
        <v>270</v>
      </c>
      <c r="L146" s="139"/>
      <c r="M146" s="140" t="s">
        <v>19</v>
      </c>
      <c r="N146" s="141" t="s">
        <v>44</v>
      </c>
      <c r="P146" s="142">
        <f>O146*H146</f>
        <v>0</v>
      </c>
      <c r="Q146" s="142">
        <v>1</v>
      </c>
      <c r="R146" s="142">
        <f>Q146*H146</f>
        <v>55.26</v>
      </c>
      <c r="S146" s="142">
        <v>0</v>
      </c>
      <c r="T146" s="143">
        <f>S146*H146</f>
        <v>0</v>
      </c>
      <c r="AR146" s="17" t="s">
        <v>250</v>
      </c>
      <c r="AT146" s="17" t="s">
        <v>246</v>
      </c>
      <c r="AU146" s="17" t="s">
        <v>257</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536</v>
      </c>
    </row>
    <row r="147" spans="2:65" s="1" customFormat="1" ht="33.75" customHeight="1">
      <c r="B147" s="31"/>
      <c r="C147" s="157" t="s">
        <v>482</v>
      </c>
      <c r="D147" s="157" t="s">
        <v>277</v>
      </c>
      <c r="E147" s="158" t="s">
        <v>961</v>
      </c>
      <c r="F147" s="159" t="s">
        <v>962</v>
      </c>
      <c r="G147" s="160" t="s">
        <v>249</v>
      </c>
      <c r="H147" s="161">
        <v>56</v>
      </c>
      <c r="I147" s="162"/>
      <c r="J147" s="163">
        <f>ROUND(I147*H147,2)</f>
        <v>0</v>
      </c>
      <c r="K147" s="159" t="s">
        <v>270</v>
      </c>
      <c r="L147" s="31"/>
      <c r="M147" s="164" t="s">
        <v>19</v>
      </c>
      <c r="N147" s="165" t="s">
        <v>44</v>
      </c>
      <c r="P147" s="142">
        <f>O147*H147</f>
        <v>0</v>
      </c>
      <c r="Q147" s="142">
        <v>0</v>
      </c>
      <c r="R147" s="142">
        <f>Q147*H147</f>
        <v>0</v>
      </c>
      <c r="S147" s="142">
        <v>0</v>
      </c>
      <c r="T147" s="143">
        <f>S147*H147</f>
        <v>0</v>
      </c>
      <c r="AR147" s="17" t="s">
        <v>252</v>
      </c>
      <c r="AT147" s="17" t="s">
        <v>277</v>
      </c>
      <c r="AU147" s="17" t="s">
        <v>257</v>
      </c>
      <c r="AY147" s="17" t="s">
        <v>251</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252</v>
      </c>
      <c r="BM147" s="17" t="s">
        <v>537</v>
      </c>
    </row>
    <row r="148" spans="2:65" s="1" customFormat="1" ht="39">
      <c r="B148" s="31"/>
      <c r="D148" s="171" t="s">
        <v>432</v>
      </c>
      <c r="F148" s="172" t="s">
        <v>963</v>
      </c>
      <c r="I148" s="90"/>
      <c r="L148" s="31"/>
      <c r="M148" s="173"/>
      <c r="T148" s="49"/>
      <c r="AT148" s="17" t="s">
        <v>432</v>
      </c>
      <c r="AU148" s="17" t="s">
        <v>257</v>
      </c>
    </row>
    <row r="149" spans="2:65" s="11" customFormat="1" ht="20.85" customHeight="1">
      <c r="B149" s="145"/>
      <c r="D149" s="146" t="s">
        <v>72</v>
      </c>
      <c r="E149" s="155" t="s">
        <v>291</v>
      </c>
      <c r="F149" s="155" t="s">
        <v>287</v>
      </c>
      <c r="I149" s="148"/>
      <c r="J149" s="156">
        <f>BK149</f>
        <v>0</v>
      </c>
      <c r="L149" s="145"/>
      <c r="M149" s="150"/>
      <c r="P149" s="151">
        <f>SUM(P150:P165)</f>
        <v>0</v>
      </c>
      <c r="R149" s="151">
        <f>SUM(R150:R165)</f>
        <v>0</v>
      </c>
      <c r="T149" s="152">
        <f>SUM(T150:T165)</f>
        <v>0</v>
      </c>
      <c r="AR149" s="146" t="s">
        <v>81</v>
      </c>
      <c r="AT149" s="153" t="s">
        <v>72</v>
      </c>
      <c r="AU149" s="153" t="s">
        <v>83</v>
      </c>
      <c r="AY149" s="146" t="s">
        <v>251</v>
      </c>
      <c r="BK149" s="154">
        <f>SUM(BK150:BK165)</f>
        <v>0</v>
      </c>
    </row>
    <row r="150" spans="2:65" s="1" customFormat="1" ht="78.75" customHeight="1">
      <c r="B150" s="31"/>
      <c r="C150" s="157" t="s">
        <v>538</v>
      </c>
      <c r="D150" s="157" t="s">
        <v>277</v>
      </c>
      <c r="E150" s="158" t="s">
        <v>647</v>
      </c>
      <c r="F150" s="159" t="s">
        <v>648</v>
      </c>
      <c r="G150" s="160" t="s">
        <v>450</v>
      </c>
      <c r="H150" s="161">
        <v>803.58</v>
      </c>
      <c r="I150" s="162"/>
      <c r="J150" s="163">
        <f>ROUND(I150*H150,2)</f>
        <v>0</v>
      </c>
      <c r="K150" s="159" t="s">
        <v>270</v>
      </c>
      <c r="L150" s="31"/>
      <c r="M150" s="164" t="s">
        <v>19</v>
      </c>
      <c r="N150" s="165" t="s">
        <v>44</v>
      </c>
      <c r="P150" s="142">
        <f>O150*H150</f>
        <v>0</v>
      </c>
      <c r="Q150" s="142">
        <v>0</v>
      </c>
      <c r="R150" s="142">
        <f>Q150*H150</f>
        <v>0</v>
      </c>
      <c r="S150" s="142">
        <v>0</v>
      </c>
      <c r="T150" s="143">
        <f>S150*H150</f>
        <v>0</v>
      </c>
      <c r="AR150" s="17" t="s">
        <v>252</v>
      </c>
      <c r="AT150" s="17" t="s">
        <v>277</v>
      </c>
      <c r="AU150" s="17" t="s">
        <v>257</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541</v>
      </c>
    </row>
    <row r="151" spans="2:65" s="1" customFormat="1" ht="58.5">
      <c r="B151" s="31"/>
      <c r="D151" s="171" t="s">
        <v>432</v>
      </c>
      <c r="F151" s="172" t="s">
        <v>638</v>
      </c>
      <c r="I151" s="90"/>
      <c r="L151" s="31"/>
      <c r="M151" s="173"/>
      <c r="T151" s="49"/>
      <c r="AT151" s="17" t="s">
        <v>432</v>
      </c>
      <c r="AU151" s="17" t="s">
        <v>257</v>
      </c>
    </row>
    <row r="152" spans="2:65" s="1" customFormat="1" ht="19.5">
      <c r="B152" s="31"/>
      <c r="D152" s="171" t="s">
        <v>454</v>
      </c>
      <c r="F152" s="172" t="s">
        <v>645</v>
      </c>
      <c r="I152" s="90"/>
      <c r="L152" s="31"/>
      <c r="M152" s="173"/>
      <c r="T152" s="49"/>
      <c r="AT152" s="17" t="s">
        <v>454</v>
      </c>
      <c r="AU152" s="17" t="s">
        <v>257</v>
      </c>
    </row>
    <row r="153" spans="2:65" s="1" customFormat="1" ht="78.75" customHeight="1">
      <c r="B153" s="31"/>
      <c r="C153" s="157" t="s">
        <v>485</v>
      </c>
      <c r="D153" s="157" t="s">
        <v>277</v>
      </c>
      <c r="E153" s="158" t="s">
        <v>647</v>
      </c>
      <c r="F153" s="159" t="s">
        <v>648</v>
      </c>
      <c r="G153" s="160" t="s">
        <v>450</v>
      </c>
      <c r="H153" s="161">
        <v>395.62200000000001</v>
      </c>
      <c r="I153" s="162"/>
      <c r="J153" s="163">
        <f>ROUND(I153*H153,2)</f>
        <v>0</v>
      </c>
      <c r="K153" s="159" t="s">
        <v>270</v>
      </c>
      <c r="L153" s="31"/>
      <c r="M153" s="164" t="s">
        <v>19</v>
      </c>
      <c r="N153" s="165" t="s">
        <v>44</v>
      </c>
      <c r="P153" s="142">
        <f>O153*H153</f>
        <v>0</v>
      </c>
      <c r="Q153" s="142">
        <v>0</v>
      </c>
      <c r="R153" s="142">
        <f>Q153*H153</f>
        <v>0</v>
      </c>
      <c r="S153" s="142">
        <v>0</v>
      </c>
      <c r="T153" s="143">
        <f>S153*H153</f>
        <v>0</v>
      </c>
      <c r="AR153" s="17" t="s">
        <v>252</v>
      </c>
      <c r="AT153" s="17" t="s">
        <v>277</v>
      </c>
      <c r="AU153" s="17" t="s">
        <v>257</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545</v>
      </c>
    </row>
    <row r="154" spans="2:65" s="1" customFormat="1" ht="58.5">
      <c r="B154" s="31"/>
      <c r="D154" s="171" t="s">
        <v>432</v>
      </c>
      <c r="F154" s="172" t="s">
        <v>638</v>
      </c>
      <c r="I154" s="90"/>
      <c r="L154" s="31"/>
      <c r="M154" s="173"/>
      <c r="T154" s="49"/>
      <c r="AT154" s="17" t="s">
        <v>432</v>
      </c>
      <c r="AU154" s="17" t="s">
        <v>257</v>
      </c>
    </row>
    <row r="155" spans="2:65" s="1" customFormat="1" ht="19.5">
      <c r="B155" s="31"/>
      <c r="D155" s="171" t="s">
        <v>454</v>
      </c>
      <c r="F155" s="172" t="s">
        <v>645</v>
      </c>
      <c r="I155" s="90"/>
      <c r="L155" s="31"/>
      <c r="M155" s="173"/>
      <c r="T155" s="49"/>
      <c r="AT155" s="17" t="s">
        <v>454</v>
      </c>
      <c r="AU155" s="17" t="s">
        <v>257</v>
      </c>
    </row>
    <row r="156" spans="2:65" s="1" customFormat="1" ht="78.75" customHeight="1">
      <c r="B156" s="31"/>
      <c r="C156" s="157" t="s">
        <v>546</v>
      </c>
      <c r="D156" s="157" t="s">
        <v>277</v>
      </c>
      <c r="E156" s="158" t="s">
        <v>642</v>
      </c>
      <c r="F156" s="159" t="s">
        <v>643</v>
      </c>
      <c r="G156" s="160" t="s">
        <v>450</v>
      </c>
      <c r="H156" s="161">
        <v>86.48</v>
      </c>
      <c r="I156" s="162"/>
      <c r="J156" s="163">
        <f>ROUND(I156*H156,2)</f>
        <v>0</v>
      </c>
      <c r="K156" s="159" t="s">
        <v>270</v>
      </c>
      <c r="L156" s="31"/>
      <c r="M156" s="164" t="s">
        <v>19</v>
      </c>
      <c r="N156" s="165" t="s">
        <v>44</v>
      </c>
      <c r="P156" s="142">
        <f>O156*H156</f>
        <v>0</v>
      </c>
      <c r="Q156" s="142">
        <v>0</v>
      </c>
      <c r="R156" s="142">
        <f>Q156*H156</f>
        <v>0</v>
      </c>
      <c r="S156" s="142">
        <v>0</v>
      </c>
      <c r="T156" s="143">
        <f>S156*H156</f>
        <v>0</v>
      </c>
      <c r="AR156" s="17" t="s">
        <v>252</v>
      </c>
      <c r="AT156" s="17" t="s">
        <v>277</v>
      </c>
      <c r="AU156" s="17" t="s">
        <v>257</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549</v>
      </c>
    </row>
    <row r="157" spans="2:65" s="1" customFormat="1" ht="58.5">
      <c r="B157" s="31"/>
      <c r="D157" s="171" t="s">
        <v>432</v>
      </c>
      <c r="F157" s="172" t="s">
        <v>638</v>
      </c>
      <c r="I157" s="90"/>
      <c r="L157" s="31"/>
      <c r="M157" s="173"/>
      <c r="T157" s="49"/>
      <c r="AT157" s="17" t="s">
        <v>432</v>
      </c>
      <c r="AU157" s="17" t="s">
        <v>257</v>
      </c>
    </row>
    <row r="158" spans="2:65" s="1" customFormat="1" ht="19.5">
      <c r="B158" s="31"/>
      <c r="D158" s="171" t="s">
        <v>454</v>
      </c>
      <c r="F158" s="172" t="s">
        <v>645</v>
      </c>
      <c r="I158" s="90"/>
      <c r="L158" s="31"/>
      <c r="M158" s="173"/>
      <c r="T158" s="49"/>
      <c r="AT158" s="17" t="s">
        <v>454</v>
      </c>
      <c r="AU158" s="17" t="s">
        <v>257</v>
      </c>
    </row>
    <row r="159" spans="2:65" s="1" customFormat="1" ht="78.75" customHeight="1">
      <c r="B159" s="31"/>
      <c r="C159" s="157" t="s">
        <v>488</v>
      </c>
      <c r="D159" s="157" t="s">
        <v>277</v>
      </c>
      <c r="E159" s="158" t="s">
        <v>1024</v>
      </c>
      <c r="F159" s="159" t="s">
        <v>1025</v>
      </c>
      <c r="G159" s="160" t="s">
        <v>450</v>
      </c>
      <c r="H159" s="161">
        <v>15.458</v>
      </c>
      <c r="I159" s="162"/>
      <c r="J159" s="163">
        <f>ROUND(I159*H159,2)</f>
        <v>0</v>
      </c>
      <c r="K159" s="159" t="s">
        <v>270</v>
      </c>
      <c r="L159" s="31"/>
      <c r="M159" s="164" t="s">
        <v>19</v>
      </c>
      <c r="N159" s="165" t="s">
        <v>44</v>
      </c>
      <c r="P159" s="142">
        <f>O159*H159</f>
        <v>0</v>
      </c>
      <c r="Q159" s="142">
        <v>0</v>
      </c>
      <c r="R159" s="142">
        <f>Q159*H159</f>
        <v>0</v>
      </c>
      <c r="S159" s="142">
        <v>0</v>
      </c>
      <c r="T159" s="143">
        <f>S159*H159</f>
        <v>0</v>
      </c>
      <c r="AR159" s="17" t="s">
        <v>252</v>
      </c>
      <c r="AT159" s="17" t="s">
        <v>277</v>
      </c>
      <c r="AU159" s="17" t="s">
        <v>257</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554</v>
      </c>
    </row>
    <row r="160" spans="2:65" s="1" customFormat="1" ht="58.5">
      <c r="B160" s="31"/>
      <c r="D160" s="171" t="s">
        <v>432</v>
      </c>
      <c r="F160" s="172" t="s">
        <v>638</v>
      </c>
      <c r="I160" s="90"/>
      <c r="L160" s="31"/>
      <c r="M160" s="173"/>
      <c r="T160" s="49"/>
      <c r="AT160" s="17" t="s">
        <v>432</v>
      </c>
      <c r="AU160" s="17" t="s">
        <v>257</v>
      </c>
    </row>
    <row r="161" spans="2:65" s="1" customFormat="1" ht="19.5">
      <c r="B161" s="31"/>
      <c r="D161" s="171" t="s">
        <v>454</v>
      </c>
      <c r="F161" s="172" t="s">
        <v>645</v>
      </c>
      <c r="I161" s="90"/>
      <c r="L161" s="31"/>
      <c r="M161" s="173"/>
      <c r="T161" s="49"/>
      <c r="AT161" s="17" t="s">
        <v>454</v>
      </c>
      <c r="AU161" s="17" t="s">
        <v>257</v>
      </c>
    </row>
    <row r="162" spans="2:65" s="1" customFormat="1" ht="33.75" customHeight="1">
      <c r="B162" s="31"/>
      <c r="C162" s="157" t="s">
        <v>556</v>
      </c>
      <c r="D162" s="157" t="s">
        <v>277</v>
      </c>
      <c r="E162" s="158" t="s">
        <v>674</v>
      </c>
      <c r="F162" s="159" t="s">
        <v>675</v>
      </c>
      <c r="G162" s="160" t="s">
        <v>450</v>
      </c>
      <c r="H162" s="161">
        <v>795.99099999999999</v>
      </c>
      <c r="I162" s="162"/>
      <c r="J162" s="163">
        <f>ROUND(I162*H162,2)</f>
        <v>0</v>
      </c>
      <c r="K162" s="159" t="s">
        <v>270</v>
      </c>
      <c r="L162" s="31"/>
      <c r="M162" s="164" t="s">
        <v>19</v>
      </c>
      <c r="N162" s="165" t="s">
        <v>44</v>
      </c>
      <c r="P162" s="142">
        <f>O162*H162</f>
        <v>0</v>
      </c>
      <c r="Q162" s="142">
        <v>0</v>
      </c>
      <c r="R162" s="142">
        <f>Q162*H162</f>
        <v>0</v>
      </c>
      <c r="S162" s="142">
        <v>0</v>
      </c>
      <c r="T162" s="143">
        <f>S162*H162</f>
        <v>0</v>
      </c>
      <c r="AR162" s="17" t="s">
        <v>252</v>
      </c>
      <c r="AT162" s="17" t="s">
        <v>277</v>
      </c>
      <c r="AU162" s="17" t="s">
        <v>257</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559</v>
      </c>
    </row>
    <row r="163" spans="2:65" s="1" customFormat="1" ht="29.25">
      <c r="B163" s="31"/>
      <c r="D163" s="171" t="s">
        <v>432</v>
      </c>
      <c r="F163" s="172" t="s">
        <v>677</v>
      </c>
      <c r="I163" s="90"/>
      <c r="L163" s="31"/>
      <c r="M163" s="173"/>
      <c r="T163" s="49"/>
      <c r="AT163" s="17" t="s">
        <v>432</v>
      </c>
      <c r="AU163" s="17" t="s">
        <v>257</v>
      </c>
    </row>
    <row r="164" spans="2:65" s="1" customFormat="1" ht="33.75" customHeight="1">
      <c r="B164" s="31"/>
      <c r="C164" s="157" t="s">
        <v>491</v>
      </c>
      <c r="D164" s="157" t="s">
        <v>277</v>
      </c>
      <c r="E164" s="158" t="s">
        <v>970</v>
      </c>
      <c r="F164" s="159" t="s">
        <v>971</v>
      </c>
      <c r="G164" s="160" t="s">
        <v>450</v>
      </c>
      <c r="H164" s="161">
        <v>7.5890000000000004</v>
      </c>
      <c r="I164" s="162"/>
      <c r="J164" s="163">
        <f>ROUND(I164*H164,2)</f>
        <v>0</v>
      </c>
      <c r="K164" s="159" t="s">
        <v>270</v>
      </c>
      <c r="L164" s="31"/>
      <c r="M164" s="164" t="s">
        <v>19</v>
      </c>
      <c r="N164" s="165" t="s">
        <v>44</v>
      </c>
      <c r="P164" s="142">
        <f>O164*H164</f>
        <v>0</v>
      </c>
      <c r="Q164" s="142">
        <v>0</v>
      </c>
      <c r="R164" s="142">
        <f>Q164*H164</f>
        <v>0</v>
      </c>
      <c r="S164" s="142">
        <v>0</v>
      </c>
      <c r="T164" s="143">
        <f>S164*H164</f>
        <v>0</v>
      </c>
      <c r="AR164" s="17" t="s">
        <v>252</v>
      </c>
      <c r="AT164" s="17" t="s">
        <v>277</v>
      </c>
      <c r="AU164" s="17" t="s">
        <v>257</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563</v>
      </c>
    </row>
    <row r="165" spans="2:65" s="1" customFormat="1" ht="29.25">
      <c r="B165" s="31"/>
      <c r="D165" s="171" t="s">
        <v>432</v>
      </c>
      <c r="F165" s="172" t="s">
        <v>677</v>
      </c>
      <c r="I165" s="90"/>
      <c r="L165" s="31"/>
      <c r="M165" s="173"/>
      <c r="T165" s="49"/>
      <c r="AT165" s="17" t="s">
        <v>432</v>
      </c>
      <c r="AU165" s="17" t="s">
        <v>257</v>
      </c>
    </row>
    <row r="166" spans="2:65" s="11" customFormat="1" ht="22.9" customHeight="1">
      <c r="B166" s="145"/>
      <c r="D166" s="146" t="s">
        <v>72</v>
      </c>
      <c r="E166" s="155" t="s">
        <v>685</v>
      </c>
      <c r="F166" s="155" t="s">
        <v>427</v>
      </c>
      <c r="I166" s="148"/>
      <c r="J166" s="156">
        <f>BK166</f>
        <v>0</v>
      </c>
      <c r="L166" s="145"/>
      <c r="M166" s="150"/>
      <c r="P166" s="151">
        <f>P167</f>
        <v>0</v>
      </c>
      <c r="R166" s="151">
        <f>R167</f>
        <v>129.872928</v>
      </c>
      <c r="T166" s="152">
        <f>T167</f>
        <v>0</v>
      </c>
      <c r="AR166" s="146" t="s">
        <v>81</v>
      </c>
      <c r="AT166" s="153" t="s">
        <v>72</v>
      </c>
      <c r="AU166" s="153" t="s">
        <v>81</v>
      </c>
      <c r="AY166" s="146" t="s">
        <v>251</v>
      </c>
      <c r="BK166" s="154">
        <f>BK167</f>
        <v>0</v>
      </c>
    </row>
    <row r="167" spans="2:65" s="11" customFormat="1" ht="20.85" customHeight="1">
      <c r="B167" s="145"/>
      <c r="D167" s="146" t="s">
        <v>72</v>
      </c>
      <c r="E167" s="155" t="s">
        <v>849</v>
      </c>
      <c r="F167" s="155" t="s">
        <v>850</v>
      </c>
      <c r="I167" s="148"/>
      <c r="J167" s="156">
        <f>BK167</f>
        <v>0</v>
      </c>
      <c r="L167" s="145"/>
      <c r="M167" s="150"/>
      <c r="P167" s="151">
        <f>SUM(P168:P170)</f>
        <v>0</v>
      </c>
      <c r="R167" s="151">
        <f>SUM(R168:R170)</f>
        <v>129.872928</v>
      </c>
      <c r="T167" s="152">
        <f>SUM(T168:T170)</f>
        <v>0</v>
      </c>
      <c r="AR167" s="146" t="s">
        <v>81</v>
      </c>
      <c r="AT167" s="153" t="s">
        <v>72</v>
      </c>
      <c r="AU167" s="153" t="s">
        <v>83</v>
      </c>
      <c r="AY167" s="146" t="s">
        <v>251</v>
      </c>
      <c r="BK167" s="154">
        <f>SUM(BK168:BK170)</f>
        <v>0</v>
      </c>
    </row>
    <row r="168" spans="2:65" s="1" customFormat="1" ht="16.5" customHeight="1">
      <c r="B168" s="31"/>
      <c r="C168" s="157" t="s">
        <v>565</v>
      </c>
      <c r="D168" s="157" t="s">
        <v>277</v>
      </c>
      <c r="E168" s="158" t="s">
        <v>1070</v>
      </c>
      <c r="F168" s="159" t="s">
        <v>1071</v>
      </c>
      <c r="G168" s="160" t="s">
        <v>431</v>
      </c>
      <c r="H168" s="161">
        <v>186.25</v>
      </c>
      <c r="I168" s="162"/>
      <c r="J168" s="163">
        <f>ROUND(I168*H168,2)</f>
        <v>0</v>
      </c>
      <c r="K168" s="159" t="s">
        <v>690</v>
      </c>
      <c r="L168" s="31"/>
      <c r="M168" s="164" t="s">
        <v>19</v>
      </c>
      <c r="N168" s="165" t="s">
        <v>44</v>
      </c>
      <c r="P168" s="142">
        <f>O168*H168</f>
        <v>0</v>
      </c>
      <c r="Q168" s="142">
        <v>0.39669759999999998</v>
      </c>
      <c r="R168" s="142">
        <f>Q168*H168</f>
        <v>73.884928000000002</v>
      </c>
      <c r="S168" s="142">
        <v>0</v>
      </c>
      <c r="T168" s="143">
        <f>S168*H168</f>
        <v>0</v>
      </c>
      <c r="AR168" s="17" t="s">
        <v>252</v>
      </c>
      <c r="AT168" s="17" t="s">
        <v>277</v>
      </c>
      <c r="AU168" s="17" t="s">
        <v>257</v>
      </c>
      <c r="AY168" s="17" t="s">
        <v>251</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252</v>
      </c>
      <c r="BM168" s="17" t="s">
        <v>568</v>
      </c>
    </row>
    <row r="169" spans="2:65" s="1" customFormat="1" ht="58.5">
      <c r="B169" s="31"/>
      <c r="D169" s="171" t="s">
        <v>432</v>
      </c>
      <c r="F169" s="172" t="s">
        <v>1072</v>
      </c>
      <c r="I169" s="90"/>
      <c r="L169" s="31"/>
      <c r="M169" s="173"/>
      <c r="T169" s="49"/>
      <c r="AT169" s="17" t="s">
        <v>432</v>
      </c>
      <c r="AU169" s="17" t="s">
        <v>257</v>
      </c>
    </row>
    <row r="170" spans="2:65" s="1" customFormat="1" ht="16.5" customHeight="1">
      <c r="B170" s="31"/>
      <c r="C170" s="157" t="s">
        <v>495</v>
      </c>
      <c r="D170" s="157" t="s">
        <v>277</v>
      </c>
      <c r="E170" s="158" t="s">
        <v>1048</v>
      </c>
      <c r="F170" s="159" t="s">
        <v>1049</v>
      </c>
      <c r="G170" s="160" t="s">
        <v>431</v>
      </c>
      <c r="H170" s="161">
        <v>200</v>
      </c>
      <c r="I170" s="162"/>
      <c r="J170" s="163">
        <f>ROUND(I170*H170,2)</f>
        <v>0</v>
      </c>
      <c r="K170" s="159" t="s">
        <v>690</v>
      </c>
      <c r="L170" s="31"/>
      <c r="M170" s="166" t="s">
        <v>19</v>
      </c>
      <c r="N170" s="167" t="s">
        <v>44</v>
      </c>
      <c r="O170" s="168"/>
      <c r="P170" s="169">
        <f>O170*H170</f>
        <v>0</v>
      </c>
      <c r="Q170" s="169">
        <v>0.27994000000000002</v>
      </c>
      <c r="R170" s="169">
        <f>Q170*H170</f>
        <v>55.988000000000007</v>
      </c>
      <c r="S170" s="169">
        <v>0</v>
      </c>
      <c r="T170" s="170">
        <f>S170*H170</f>
        <v>0</v>
      </c>
      <c r="AR170" s="17" t="s">
        <v>252</v>
      </c>
      <c r="AT170" s="17" t="s">
        <v>277</v>
      </c>
      <c r="AU170" s="17" t="s">
        <v>257</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252</v>
      </c>
      <c r="BM170" s="17" t="s">
        <v>571</v>
      </c>
    </row>
    <row r="171" spans="2:65" s="1" customFormat="1" ht="6.95" customHeight="1">
      <c r="B171" s="39"/>
      <c r="C171" s="40"/>
      <c r="D171" s="40"/>
      <c r="E171" s="40"/>
      <c r="F171" s="40"/>
      <c r="G171" s="40"/>
      <c r="H171" s="40"/>
      <c r="I171" s="107"/>
      <c r="J171" s="40"/>
      <c r="K171" s="40"/>
      <c r="L171" s="31"/>
    </row>
  </sheetData>
  <sheetProtection password="D0DA" sheet="1" objects="1" scenarios="1" selectLockedCells="1" autoFilter="0"/>
  <autoFilter ref="C84:K170"/>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65"/>
  <sheetViews>
    <sheetView showGridLines="0" topLeftCell="A22" workbookViewId="0">
      <selection activeCell="J18" sqref="J18"/>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137</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1073</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ROUND(J85,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ROUND((SUM(BE85:BE164)),  2)</f>
        <v>0</v>
      </c>
      <c r="I33" s="99">
        <v>0.21</v>
      </c>
      <c r="J33" s="98">
        <f>ROUND(((SUM(BE85:BE164))*I33),  2)</f>
        <v>0</v>
      </c>
      <c r="L33" s="31"/>
    </row>
    <row r="34" spans="2:12" s="1" customFormat="1" ht="14.45" customHeight="1">
      <c r="B34" s="31"/>
      <c r="E34" s="26" t="s">
        <v>45</v>
      </c>
      <c r="F34" s="98">
        <f>ROUND((SUM(BF85:BF164)),  2)</f>
        <v>0</v>
      </c>
      <c r="I34" s="99">
        <v>0.15</v>
      </c>
      <c r="J34" s="98">
        <f>ROUND(((SUM(BF85:BF164))*I34),  2)</f>
        <v>0</v>
      </c>
      <c r="L34" s="31"/>
    </row>
    <row r="35" spans="2:12" s="1" customFormat="1" ht="14.45" hidden="1" customHeight="1">
      <c r="B35" s="31"/>
      <c r="E35" s="26" t="s">
        <v>46</v>
      </c>
      <c r="F35" s="98">
        <f>ROUND((SUM(BG85:BG164)),  2)</f>
        <v>0</v>
      </c>
      <c r="I35" s="99">
        <v>0.21</v>
      </c>
      <c r="J35" s="98">
        <f>0</f>
        <v>0</v>
      </c>
      <c r="L35" s="31"/>
    </row>
    <row r="36" spans="2:12" s="1" customFormat="1" ht="14.45" hidden="1" customHeight="1">
      <c r="B36" s="31"/>
      <c r="E36" s="26" t="s">
        <v>47</v>
      </c>
      <c r="F36" s="98">
        <f>ROUND((SUM(BH85:BH164)),  2)</f>
        <v>0</v>
      </c>
      <c r="I36" s="99">
        <v>0.15</v>
      </c>
      <c r="J36" s="98">
        <f>0</f>
        <v>0</v>
      </c>
      <c r="L36" s="31"/>
    </row>
    <row r="37" spans="2:12" s="1" customFormat="1" ht="14.45" hidden="1" customHeight="1">
      <c r="B37" s="31"/>
      <c r="E37" s="26" t="s">
        <v>48</v>
      </c>
      <c r="F37" s="98">
        <f>ROUND((SUM(BI85:BI164)),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01-13-06 - Přejezd v ev. km  14,410</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J85</f>
        <v>0</v>
      </c>
      <c r="L59" s="31"/>
      <c r="AU59" s="17" t="s">
        <v>229</v>
      </c>
    </row>
    <row r="60" spans="2:47" s="8" customFormat="1" ht="24.95" customHeight="1">
      <c r="B60" s="113"/>
      <c r="D60" s="114" t="s">
        <v>416</v>
      </c>
      <c r="E60" s="115"/>
      <c r="F60" s="115"/>
      <c r="G60" s="115"/>
      <c r="H60" s="115"/>
      <c r="I60" s="116"/>
      <c r="J60" s="117">
        <f>J86</f>
        <v>0</v>
      </c>
      <c r="L60" s="113"/>
    </row>
    <row r="61" spans="2:47" s="9" customFormat="1" ht="19.899999999999999" customHeight="1">
      <c r="B61" s="118"/>
      <c r="D61" s="119" t="s">
        <v>417</v>
      </c>
      <c r="E61" s="120"/>
      <c r="F61" s="120"/>
      <c r="G61" s="120"/>
      <c r="H61" s="120"/>
      <c r="I61" s="121"/>
      <c r="J61" s="122">
        <f>J87</f>
        <v>0</v>
      </c>
      <c r="L61" s="118"/>
    </row>
    <row r="62" spans="2:47" s="9" customFormat="1" ht="14.85" customHeight="1">
      <c r="B62" s="118"/>
      <c r="D62" s="119" t="s">
        <v>418</v>
      </c>
      <c r="E62" s="120"/>
      <c r="F62" s="120"/>
      <c r="G62" s="120"/>
      <c r="H62" s="120"/>
      <c r="I62" s="121"/>
      <c r="J62" s="122">
        <f>J88</f>
        <v>0</v>
      </c>
      <c r="L62" s="118"/>
    </row>
    <row r="63" spans="2:47" s="9" customFormat="1" ht="14.85" customHeight="1">
      <c r="B63" s="118"/>
      <c r="D63" s="119" t="s">
        <v>419</v>
      </c>
      <c r="E63" s="120"/>
      <c r="F63" s="120"/>
      <c r="G63" s="120"/>
      <c r="H63" s="120"/>
      <c r="I63" s="121"/>
      <c r="J63" s="122">
        <f>J145</f>
        <v>0</v>
      </c>
      <c r="L63" s="118"/>
    </row>
    <row r="64" spans="2:47" s="9" customFormat="1" ht="19.899999999999999" customHeight="1">
      <c r="B64" s="118"/>
      <c r="D64" s="119" t="s">
        <v>420</v>
      </c>
      <c r="E64" s="120"/>
      <c r="F64" s="120"/>
      <c r="G64" s="120"/>
      <c r="H64" s="120"/>
      <c r="I64" s="121"/>
      <c r="J64" s="122">
        <f>J160</f>
        <v>0</v>
      </c>
      <c r="L64" s="118"/>
    </row>
    <row r="65" spans="2:12" s="9" customFormat="1" ht="14.85" customHeight="1">
      <c r="B65" s="118"/>
      <c r="D65" s="119" t="s">
        <v>783</v>
      </c>
      <c r="E65" s="120"/>
      <c r="F65" s="120"/>
      <c r="G65" s="120"/>
      <c r="H65" s="120"/>
      <c r="I65" s="121"/>
      <c r="J65" s="122">
        <f>J161</f>
        <v>0</v>
      </c>
      <c r="L65" s="118"/>
    </row>
    <row r="66" spans="2:12" s="1" customFormat="1" ht="21.75" customHeight="1">
      <c r="B66" s="31"/>
      <c r="I66" s="90"/>
      <c r="L66" s="31"/>
    </row>
    <row r="67" spans="2:12" s="1" customFormat="1" ht="6.95" customHeight="1">
      <c r="B67" s="39"/>
      <c r="C67" s="40"/>
      <c r="D67" s="40"/>
      <c r="E67" s="40"/>
      <c r="F67" s="40"/>
      <c r="G67" s="40"/>
      <c r="H67" s="40"/>
      <c r="I67" s="107"/>
      <c r="J67" s="40"/>
      <c r="K67" s="40"/>
      <c r="L67" s="31"/>
    </row>
    <row r="71" spans="2:12" s="1" customFormat="1" ht="6.95" customHeight="1">
      <c r="B71" s="41"/>
      <c r="C71" s="42"/>
      <c r="D71" s="42"/>
      <c r="E71" s="42"/>
      <c r="F71" s="42"/>
      <c r="G71" s="42"/>
      <c r="H71" s="42"/>
      <c r="I71" s="108"/>
      <c r="J71" s="42"/>
      <c r="K71" s="42"/>
      <c r="L71" s="31"/>
    </row>
    <row r="72" spans="2:12" s="1" customFormat="1" ht="24.95" customHeight="1">
      <c r="B72" s="31"/>
      <c r="C72" s="21" t="s">
        <v>233</v>
      </c>
      <c r="I72" s="90"/>
      <c r="L72" s="31"/>
    </row>
    <row r="73" spans="2:12" s="1" customFormat="1" ht="6.95" customHeight="1">
      <c r="B73" s="31"/>
      <c r="I73" s="90"/>
      <c r="L73" s="31"/>
    </row>
    <row r="74" spans="2:12" s="1" customFormat="1" ht="12" customHeight="1">
      <c r="B74" s="31"/>
      <c r="C74" s="26" t="s">
        <v>16</v>
      </c>
      <c r="I74" s="90"/>
      <c r="L74" s="31"/>
    </row>
    <row r="75" spans="2:12" s="1" customFormat="1" ht="16.5" customHeight="1">
      <c r="B75" s="31"/>
      <c r="E75" s="324" t="str">
        <f>E7</f>
        <v>Oprava traťového úseku Železný Brod - Tanvald</v>
      </c>
      <c r="F75" s="301"/>
      <c r="G75" s="301"/>
      <c r="H75" s="301"/>
      <c r="I75" s="90"/>
      <c r="L75" s="31"/>
    </row>
    <row r="76" spans="2:12" s="1" customFormat="1" ht="12" customHeight="1">
      <c r="B76" s="31"/>
      <c r="C76" s="26" t="s">
        <v>223</v>
      </c>
      <c r="I76" s="90"/>
      <c r="L76" s="31"/>
    </row>
    <row r="77" spans="2:12" s="1" customFormat="1" ht="16.5" customHeight="1">
      <c r="B77" s="31"/>
      <c r="E77" s="304" t="str">
        <f>E9</f>
        <v>SO 01-13-06 - Přejezd v ev. km  14,410</v>
      </c>
      <c r="F77" s="303"/>
      <c r="G77" s="303"/>
      <c r="H77" s="303"/>
      <c r="I77" s="90"/>
      <c r="L77" s="31"/>
    </row>
    <row r="78" spans="2:12" s="1" customFormat="1" ht="6.95" customHeight="1">
      <c r="B78" s="31"/>
      <c r="I78" s="90"/>
      <c r="L78" s="31"/>
    </row>
    <row r="79" spans="2:12" s="1" customFormat="1" ht="12" customHeight="1">
      <c r="B79" s="31"/>
      <c r="C79" s="26" t="s">
        <v>21</v>
      </c>
      <c r="F79" s="17" t="str">
        <f>F12</f>
        <v xml:space="preserve"> </v>
      </c>
      <c r="I79" s="91" t="s">
        <v>23</v>
      </c>
      <c r="J79" s="46" t="str">
        <f>IF(J12="","",J12)</f>
        <v>11. 2. 2019</v>
      </c>
      <c r="L79" s="31"/>
    </row>
    <row r="80" spans="2:12" s="1" customFormat="1" ht="6.95" customHeight="1">
      <c r="B80" s="31"/>
      <c r="I80" s="90"/>
      <c r="L80" s="31"/>
    </row>
    <row r="81" spans="2:65" s="1" customFormat="1" ht="13.7" customHeight="1">
      <c r="B81" s="31"/>
      <c r="C81" s="26" t="s">
        <v>25</v>
      </c>
      <c r="F81" s="17" t="str">
        <f>E15</f>
        <v>Správa Železniční dopravní cesty, státní organizace</v>
      </c>
      <c r="I81" s="91" t="s">
        <v>32</v>
      </c>
      <c r="J81" s="29" t="str">
        <f>E21</f>
        <v>Prodin a.s.</v>
      </c>
      <c r="L81" s="31"/>
    </row>
    <row r="82" spans="2:65" s="1" customFormat="1" ht="13.7" customHeight="1">
      <c r="B82" s="31"/>
      <c r="C82" s="26" t="s">
        <v>30</v>
      </c>
      <c r="F82" s="17">
        <f>IF(E18="","",E18)</f>
        <v>0</v>
      </c>
      <c r="I82" s="91" t="s">
        <v>37</v>
      </c>
      <c r="J82" s="29" t="str">
        <f>E24</f>
        <v>Prodin a.s.</v>
      </c>
      <c r="L82" s="31"/>
    </row>
    <row r="83" spans="2:65" s="1" customFormat="1" ht="10.35" customHeight="1">
      <c r="B83" s="31"/>
      <c r="I83" s="90"/>
      <c r="L83" s="31"/>
    </row>
    <row r="84" spans="2:65" s="10" customFormat="1" ht="29.25" customHeight="1">
      <c r="B84" s="123"/>
      <c r="C84" s="124" t="s">
        <v>234</v>
      </c>
      <c r="D84" s="125" t="s">
        <v>58</v>
      </c>
      <c r="E84" s="125" t="s">
        <v>54</v>
      </c>
      <c r="F84" s="125" t="s">
        <v>55</v>
      </c>
      <c r="G84" s="125" t="s">
        <v>235</v>
      </c>
      <c r="H84" s="125" t="s">
        <v>236</v>
      </c>
      <c r="I84" s="126" t="s">
        <v>237</v>
      </c>
      <c r="J84" s="125" t="s">
        <v>228</v>
      </c>
      <c r="K84" s="127" t="s">
        <v>238</v>
      </c>
      <c r="L84" s="123"/>
      <c r="M84" s="52" t="s">
        <v>19</v>
      </c>
      <c r="N84" s="53" t="s">
        <v>43</v>
      </c>
      <c r="O84" s="53" t="s">
        <v>239</v>
      </c>
      <c r="P84" s="53" t="s">
        <v>240</v>
      </c>
      <c r="Q84" s="53" t="s">
        <v>241</v>
      </c>
      <c r="R84" s="53" t="s">
        <v>242</v>
      </c>
      <c r="S84" s="53" t="s">
        <v>243</v>
      </c>
      <c r="T84" s="54" t="s">
        <v>244</v>
      </c>
    </row>
    <row r="85" spans="2:65" s="1" customFormat="1" ht="22.9" customHeight="1">
      <c r="B85" s="31"/>
      <c r="C85" s="57" t="s">
        <v>245</v>
      </c>
      <c r="I85" s="90"/>
      <c r="J85" s="128">
        <f>BK85</f>
        <v>0</v>
      </c>
      <c r="L85" s="31"/>
      <c r="M85" s="55"/>
      <c r="N85" s="47"/>
      <c r="O85" s="47"/>
      <c r="P85" s="129">
        <f>P86</f>
        <v>0</v>
      </c>
      <c r="Q85" s="47"/>
      <c r="R85" s="129">
        <f>R86</f>
        <v>272.64387598000002</v>
      </c>
      <c r="S85" s="47"/>
      <c r="T85" s="130">
        <f>T86</f>
        <v>0</v>
      </c>
      <c r="AT85" s="17" t="s">
        <v>72</v>
      </c>
      <c r="AU85" s="17" t="s">
        <v>229</v>
      </c>
      <c r="BK85" s="131">
        <f>BK86</f>
        <v>0</v>
      </c>
    </row>
    <row r="86" spans="2:65" s="11" customFormat="1" ht="25.9" customHeight="1">
      <c r="B86" s="145"/>
      <c r="D86" s="146" t="s">
        <v>72</v>
      </c>
      <c r="E86" s="147" t="s">
        <v>424</v>
      </c>
      <c r="F86" s="147" t="s">
        <v>425</v>
      </c>
      <c r="I86" s="148"/>
      <c r="J86" s="149">
        <f>BK86</f>
        <v>0</v>
      </c>
      <c r="L86" s="145"/>
      <c r="M86" s="150"/>
      <c r="P86" s="151">
        <f>P87+P160</f>
        <v>0</v>
      </c>
      <c r="R86" s="151">
        <f>R87+R160</f>
        <v>272.64387598000002</v>
      </c>
      <c r="T86" s="152">
        <f>T87+T160</f>
        <v>0</v>
      </c>
      <c r="AR86" s="146" t="s">
        <v>81</v>
      </c>
      <c r="AT86" s="153" t="s">
        <v>72</v>
      </c>
      <c r="AU86" s="153" t="s">
        <v>73</v>
      </c>
      <c r="AY86" s="146" t="s">
        <v>251</v>
      </c>
      <c r="BK86" s="154">
        <f>BK87+BK160</f>
        <v>0</v>
      </c>
    </row>
    <row r="87" spans="2:65" s="11" customFormat="1" ht="22.9" customHeight="1">
      <c r="B87" s="145"/>
      <c r="D87" s="146" t="s">
        <v>72</v>
      </c>
      <c r="E87" s="155" t="s">
        <v>426</v>
      </c>
      <c r="F87" s="155" t="s">
        <v>427</v>
      </c>
      <c r="I87" s="148"/>
      <c r="J87" s="156">
        <f>BK87</f>
        <v>0</v>
      </c>
      <c r="L87" s="145"/>
      <c r="M87" s="150"/>
      <c r="P87" s="151">
        <f>P88+P145</f>
        <v>0</v>
      </c>
      <c r="R87" s="151">
        <f>R88+R145</f>
        <v>259.91614800000002</v>
      </c>
      <c r="T87" s="152">
        <f>T88+T145</f>
        <v>0</v>
      </c>
      <c r="AR87" s="146" t="s">
        <v>81</v>
      </c>
      <c r="AT87" s="153" t="s">
        <v>72</v>
      </c>
      <c r="AU87" s="153" t="s">
        <v>81</v>
      </c>
      <c r="AY87" s="146" t="s">
        <v>251</v>
      </c>
      <c r="BK87" s="154">
        <f>BK88+BK145</f>
        <v>0</v>
      </c>
    </row>
    <row r="88" spans="2:65" s="11" customFormat="1" ht="20.85" customHeight="1">
      <c r="B88" s="145"/>
      <c r="D88" s="146" t="s">
        <v>72</v>
      </c>
      <c r="E88" s="155" t="s">
        <v>267</v>
      </c>
      <c r="F88" s="155" t="s">
        <v>428</v>
      </c>
      <c r="I88" s="148"/>
      <c r="J88" s="156">
        <f>BK88</f>
        <v>0</v>
      </c>
      <c r="L88" s="145"/>
      <c r="M88" s="150"/>
      <c r="P88" s="151">
        <f>SUM(P89:P144)</f>
        <v>0</v>
      </c>
      <c r="R88" s="151">
        <f>SUM(R89:R144)</f>
        <v>259.91614800000002</v>
      </c>
      <c r="T88" s="152">
        <f>SUM(T89:T144)</f>
        <v>0</v>
      </c>
      <c r="AR88" s="146" t="s">
        <v>81</v>
      </c>
      <c r="AT88" s="153" t="s">
        <v>72</v>
      </c>
      <c r="AU88" s="153" t="s">
        <v>83</v>
      </c>
      <c r="AY88" s="146" t="s">
        <v>251</v>
      </c>
      <c r="BK88" s="154">
        <f>SUM(BK89:BK144)</f>
        <v>0</v>
      </c>
    </row>
    <row r="89" spans="2:65" s="1" customFormat="1" ht="22.5" customHeight="1">
      <c r="B89" s="31"/>
      <c r="C89" s="157" t="s">
        <v>81</v>
      </c>
      <c r="D89" s="157" t="s">
        <v>277</v>
      </c>
      <c r="E89" s="158" t="s">
        <v>590</v>
      </c>
      <c r="F89" s="159" t="s">
        <v>591</v>
      </c>
      <c r="G89" s="160" t="s">
        <v>436</v>
      </c>
      <c r="H89" s="161">
        <v>78.7</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83</v>
      </c>
    </row>
    <row r="90" spans="2:65" s="1" customFormat="1" ht="19.5">
      <c r="B90" s="31"/>
      <c r="D90" s="171" t="s">
        <v>432</v>
      </c>
      <c r="F90" s="172" t="s">
        <v>593</v>
      </c>
      <c r="I90" s="90"/>
      <c r="L90" s="31"/>
      <c r="M90" s="173"/>
      <c r="T90" s="49"/>
      <c r="AT90" s="17" t="s">
        <v>432</v>
      </c>
      <c r="AU90" s="17" t="s">
        <v>257</v>
      </c>
    </row>
    <row r="91" spans="2:65" s="1" customFormat="1" ht="16.5" customHeight="1">
      <c r="B91" s="31"/>
      <c r="C91" s="157" t="s">
        <v>83</v>
      </c>
      <c r="D91" s="157" t="s">
        <v>277</v>
      </c>
      <c r="E91" s="158" t="s">
        <v>1035</v>
      </c>
      <c r="F91" s="159" t="s">
        <v>1036</v>
      </c>
      <c r="G91" s="160" t="s">
        <v>249</v>
      </c>
      <c r="H91" s="161">
        <v>15</v>
      </c>
      <c r="I91" s="162"/>
      <c r="J91" s="163">
        <f>ROUND(I91*H91,2)</f>
        <v>0</v>
      </c>
      <c r="K91" s="159" t="s">
        <v>270</v>
      </c>
      <c r="L91" s="31"/>
      <c r="M91" s="164" t="s">
        <v>19</v>
      </c>
      <c r="N91" s="165" t="s">
        <v>44</v>
      </c>
      <c r="P91" s="142">
        <f>O91*H91</f>
        <v>0</v>
      </c>
      <c r="Q91" s="142">
        <v>0</v>
      </c>
      <c r="R91" s="142">
        <f>Q91*H91</f>
        <v>0</v>
      </c>
      <c r="S91" s="142">
        <v>0</v>
      </c>
      <c r="T91" s="143">
        <f>S91*H91</f>
        <v>0</v>
      </c>
      <c r="AR91" s="17" t="s">
        <v>252</v>
      </c>
      <c r="AT91" s="17" t="s">
        <v>277</v>
      </c>
      <c r="AU91" s="17" t="s">
        <v>257</v>
      </c>
      <c r="AY91" s="17" t="s">
        <v>251</v>
      </c>
      <c r="BE91" s="144">
        <f>IF(N91="základní",J91,0)</f>
        <v>0</v>
      </c>
      <c r="BF91" s="144">
        <f>IF(N91="snížená",J91,0)</f>
        <v>0</v>
      </c>
      <c r="BG91" s="144">
        <f>IF(N91="zákl. přenesená",J91,0)</f>
        <v>0</v>
      </c>
      <c r="BH91" s="144">
        <f>IF(N91="sníž. přenesená",J91,0)</f>
        <v>0</v>
      </c>
      <c r="BI91" s="144">
        <f>IF(N91="nulová",J91,0)</f>
        <v>0</v>
      </c>
      <c r="BJ91" s="17" t="s">
        <v>81</v>
      </c>
      <c r="BK91" s="144">
        <f>ROUND(I91*H91,2)</f>
        <v>0</v>
      </c>
      <c r="BL91" s="17" t="s">
        <v>252</v>
      </c>
      <c r="BM91" s="17" t="s">
        <v>252</v>
      </c>
    </row>
    <row r="92" spans="2:65" s="1" customFormat="1" ht="19.5">
      <c r="B92" s="31"/>
      <c r="D92" s="171" t="s">
        <v>432</v>
      </c>
      <c r="F92" s="172" t="s">
        <v>984</v>
      </c>
      <c r="I92" s="90"/>
      <c r="L92" s="31"/>
      <c r="M92" s="173"/>
      <c r="T92" s="49"/>
      <c r="AT92" s="17" t="s">
        <v>432</v>
      </c>
      <c r="AU92" s="17" t="s">
        <v>257</v>
      </c>
    </row>
    <row r="93" spans="2:65" s="1" customFormat="1" ht="22.5" customHeight="1">
      <c r="B93" s="31"/>
      <c r="C93" s="157" t="s">
        <v>257</v>
      </c>
      <c r="D93" s="157" t="s">
        <v>277</v>
      </c>
      <c r="E93" s="158" t="s">
        <v>1037</v>
      </c>
      <c r="F93" s="159" t="s">
        <v>1038</v>
      </c>
      <c r="G93" s="160" t="s">
        <v>431</v>
      </c>
      <c r="H93" s="161">
        <v>9.1</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276</v>
      </c>
    </row>
    <row r="94" spans="2:65" s="1" customFormat="1" ht="19.5">
      <c r="B94" s="31"/>
      <c r="D94" s="171" t="s">
        <v>432</v>
      </c>
      <c r="F94" s="172" t="s">
        <v>987</v>
      </c>
      <c r="I94" s="90"/>
      <c r="L94" s="31"/>
      <c r="M94" s="173"/>
      <c r="T94" s="49"/>
      <c r="AT94" s="17" t="s">
        <v>432</v>
      </c>
      <c r="AU94" s="17" t="s">
        <v>257</v>
      </c>
    </row>
    <row r="95" spans="2:65" s="1" customFormat="1" ht="22.5" customHeight="1">
      <c r="B95" s="31"/>
      <c r="C95" s="157" t="s">
        <v>252</v>
      </c>
      <c r="D95" s="157" t="s">
        <v>277</v>
      </c>
      <c r="E95" s="158" t="s">
        <v>985</v>
      </c>
      <c r="F95" s="159" t="s">
        <v>986</v>
      </c>
      <c r="G95" s="160" t="s">
        <v>431</v>
      </c>
      <c r="H95" s="161">
        <v>26.2</v>
      </c>
      <c r="I95" s="162"/>
      <c r="J95" s="163">
        <f>ROUND(I95*H95,2)</f>
        <v>0</v>
      </c>
      <c r="K95" s="159" t="s">
        <v>270</v>
      </c>
      <c r="L95" s="31"/>
      <c r="M95" s="164" t="s">
        <v>19</v>
      </c>
      <c r="N95" s="165" t="s">
        <v>44</v>
      </c>
      <c r="P95" s="142">
        <f>O95*H95</f>
        <v>0</v>
      </c>
      <c r="Q95" s="142">
        <v>0</v>
      </c>
      <c r="R95" s="142">
        <f>Q95*H95</f>
        <v>0</v>
      </c>
      <c r="S95" s="142">
        <v>0</v>
      </c>
      <c r="T95" s="143">
        <f>S95*H95</f>
        <v>0</v>
      </c>
      <c r="AR95" s="17" t="s">
        <v>252</v>
      </c>
      <c r="AT95" s="17" t="s">
        <v>277</v>
      </c>
      <c r="AU95" s="17" t="s">
        <v>257</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250</v>
      </c>
    </row>
    <row r="96" spans="2:65" s="1" customFormat="1" ht="19.5">
      <c r="B96" s="31"/>
      <c r="D96" s="171" t="s">
        <v>432</v>
      </c>
      <c r="F96" s="172" t="s">
        <v>987</v>
      </c>
      <c r="I96" s="90"/>
      <c r="L96" s="31"/>
      <c r="M96" s="173"/>
      <c r="T96" s="49"/>
      <c r="AT96" s="17" t="s">
        <v>432</v>
      </c>
      <c r="AU96" s="17" t="s">
        <v>257</v>
      </c>
    </row>
    <row r="97" spans="2:65" s="1" customFormat="1" ht="22.5" customHeight="1">
      <c r="B97" s="31"/>
      <c r="C97" s="157" t="s">
        <v>267</v>
      </c>
      <c r="D97" s="157" t="s">
        <v>277</v>
      </c>
      <c r="E97" s="158" t="s">
        <v>1060</v>
      </c>
      <c r="F97" s="159" t="s">
        <v>1061</v>
      </c>
      <c r="G97" s="160" t="s">
        <v>431</v>
      </c>
      <c r="H97" s="161">
        <v>16.8</v>
      </c>
      <c r="I97" s="162"/>
      <c r="J97" s="163">
        <f>ROUND(I97*H97,2)</f>
        <v>0</v>
      </c>
      <c r="K97" s="159" t="s">
        <v>270</v>
      </c>
      <c r="L97" s="31"/>
      <c r="M97" s="164" t="s">
        <v>19</v>
      </c>
      <c r="N97" s="165" t="s">
        <v>44</v>
      </c>
      <c r="P97" s="142">
        <f>O97*H97</f>
        <v>0</v>
      </c>
      <c r="Q97" s="142">
        <v>0</v>
      </c>
      <c r="R97" s="142">
        <f>Q97*H97</f>
        <v>0</v>
      </c>
      <c r="S97" s="142">
        <v>0</v>
      </c>
      <c r="T97" s="143">
        <f>S97*H97</f>
        <v>0</v>
      </c>
      <c r="AR97" s="17" t="s">
        <v>252</v>
      </c>
      <c r="AT97" s="17" t="s">
        <v>277</v>
      </c>
      <c r="AU97" s="17" t="s">
        <v>257</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295</v>
      </c>
    </row>
    <row r="98" spans="2:65" s="1" customFormat="1" ht="19.5">
      <c r="B98" s="31"/>
      <c r="D98" s="171" t="s">
        <v>432</v>
      </c>
      <c r="F98" s="172" t="s">
        <v>987</v>
      </c>
      <c r="I98" s="90"/>
      <c r="L98" s="31"/>
      <c r="M98" s="173"/>
      <c r="T98" s="49"/>
      <c r="AT98" s="17" t="s">
        <v>432</v>
      </c>
      <c r="AU98" s="17" t="s">
        <v>257</v>
      </c>
    </row>
    <row r="99" spans="2:65" s="1" customFormat="1" ht="33.75" customHeight="1">
      <c r="B99" s="31"/>
      <c r="C99" s="157" t="s">
        <v>276</v>
      </c>
      <c r="D99" s="157" t="s">
        <v>277</v>
      </c>
      <c r="E99" s="158" t="s">
        <v>904</v>
      </c>
      <c r="F99" s="159" t="s">
        <v>905</v>
      </c>
      <c r="G99" s="160" t="s">
        <v>436</v>
      </c>
      <c r="H99" s="161">
        <v>39.4</v>
      </c>
      <c r="I99" s="162"/>
      <c r="J99" s="163">
        <f>ROUND(I99*H99,2)</f>
        <v>0</v>
      </c>
      <c r="K99" s="159" t="s">
        <v>270</v>
      </c>
      <c r="L99" s="31"/>
      <c r="M99" s="164" t="s">
        <v>19</v>
      </c>
      <c r="N99" s="165" t="s">
        <v>44</v>
      </c>
      <c r="P99" s="142">
        <f>O99*H99</f>
        <v>0</v>
      </c>
      <c r="Q99" s="142">
        <v>0</v>
      </c>
      <c r="R99" s="142">
        <f>Q99*H99</f>
        <v>0</v>
      </c>
      <c r="S99" s="142">
        <v>0</v>
      </c>
      <c r="T99" s="143">
        <f>S99*H99</f>
        <v>0</v>
      </c>
      <c r="AR99" s="17" t="s">
        <v>252</v>
      </c>
      <c r="AT99" s="17" t="s">
        <v>277</v>
      </c>
      <c r="AU99" s="17" t="s">
        <v>257</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303</v>
      </c>
    </row>
    <row r="100" spans="2:65" s="1" customFormat="1" ht="39">
      <c r="B100" s="31"/>
      <c r="D100" s="171" t="s">
        <v>432</v>
      </c>
      <c r="F100" s="172" t="s">
        <v>906</v>
      </c>
      <c r="I100" s="90"/>
      <c r="L100" s="31"/>
      <c r="M100" s="173"/>
      <c r="T100" s="49"/>
      <c r="AT100" s="17" t="s">
        <v>432</v>
      </c>
      <c r="AU100" s="17" t="s">
        <v>257</v>
      </c>
    </row>
    <row r="101" spans="2:65" s="1" customFormat="1" ht="22.5" customHeight="1">
      <c r="B101" s="31"/>
      <c r="C101" s="157" t="s">
        <v>282</v>
      </c>
      <c r="D101" s="157" t="s">
        <v>277</v>
      </c>
      <c r="E101" s="158" t="s">
        <v>898</v>
      </c>
      <c r="F101" s="159" t="s">
        <v>899</v>
      </c>
      <c r="G101" s="160" t="s">
        <v>436</v>
      </c>
      <c r="H101" s="161">
        <v>21.7</v>
      </c>
      <c r="I101" s="162"/>
      <c r="J101" s="163">
        <f>ROUND(I101*H101,2)</f>
        <v>0</v>
      </c>
      <c r="K101" s="159" t="s">
        <v>270</v>
      </c>
      <c r="L101" s="31"/>
      <c r="M101" s="164" t="s">
        <v>19</v>
      </c>
      <c r="N101" s="165" t="s">
        <v>44</v>
      </c>
      <c r="P101" s="142">
        <f>O101*H101</f>
        <v>0</v>
      </c>
      <c r="Q101" s="142">
        <v>0</v>
      </c>
      <c r="R101" s="142">
        <f>Q101*H101</f>
        <v>0</v>
      </c>
      <c r="S101" s="142">
        <v>0</v>
      </c>
      <c r="T101" s="143">
        <f>S101*H101</f>
        <v>0</v>
      </c>
      <c r="AR101" s="17" t="s">
        <v>252</v>
      </c>
      <c r="AT101" s="17" t="s">
        <v>277</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311</v>
      </c>
    </row>
    <row r="102" spans="2:65" s="1" customFormat="1" ht="19.5">
      <c r="B102" s="31"/>
      <c r="D102" s="171" t="s">
        <v>432</v>
      </c>
      <c r="F102" s="172" t="s">
        <v>900</v>
      </c>
      <c r="I102" s="90"/>
      <c r="L102" s="31"/>
      <c r="M102" s="173"/>
      <c r="T102" s="49"/>
      <c r="AT102" s="17" t="s">
        <v>432</v>
      </c>
      <c r="AU102" s="17" t="s">
        <v>257</v>
      </c>
    </row>
    <row r="103" spans="2:65" s="1" customFormat="1" ht="33.75" customHeight="1">
      <c r="B103" s="31"/>
      <c r="C103" s="157" t="s">
        <v>250</v>
      </c>
      <c r="D103" s="157" t="s">
        <v>277</v>
      </c>
      <c r="E103" s="158" t="s">
        <v>907</v>
      </c>
      <c r="F103" s="159" t="s">
        <v>908</v>
      </c>
      <c r="G103" s="160" t="s">
        <v>249</v>
      </c>
      <c r="H103" s="161">
        <v>19</v>
      </c>
      <c r="I103" s="162"/>
      <c r="J103" s="163">
        <f>ROUND(I103*H103,2)</f>
        <v>0</v>
      </c>
      <c r="K103" s="159" t="s">
        <v>270</v>
      </c>
      <c r="L103" s="31"/>
      <c r="M103" s="164" t="s">
        <v>19</v>
      </c>
      <c r="N103" s="165" t="s">
        <v>44</v>
      </c>
      <c r="P103" s="142">
        <f>O103*H103</f>
        <v>0</v>
      </c>
      <c r="Q103" s="142">
        <v>0</v>
      </c>
      <c r="R103" s="142">
        <f>Q103*H103</f>
        <v>0</v>
      </c>
      <c r="S103" s="142">
        <v>0</v>
      </c>
      <c r="T103" s="143">
        <f>S103*H103</f>
        <v>0</v>
      </c>
      <c r="AR103" s="17" t="s">
        <v>252</v>
      </c>
      <c r="AT103" s="17" t="s">
        <v>277</v>
      </c>
      <c r="AU103" s="17" t="s">
        <v>257</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318</v>
      </c>
    </row>
    <row r="104" spans="2:65" s="1" customFormat="1" ht="39">
      <c r="B104" s="31"/>
      <c r="D104" s="171" t="s">
        <v>432</v>
      </c>
      <c r="F104" s="172" t="s">
        <v>909</v>
      </c>
      <c r="I104" s="90"/>
      <c r="L104" s="31"/>
      <c r="M104" s="173"/>
      <c r="T104" s="49"/>
      <c r="AT104" s="17" t="s">
        <v>432</v>
      </c>
      <c r="AU104" s="17" t="s">
        <v>257</v>
      </c>
    </row>
    <row r="105" spans="2:65" s="1" customFormat="1" ht="16.5" customHeight="1">
      <c r="B105" s="31"/>
      <c r="C105" s="132" t="s">
        <v>291</v>
      </c>
      <c r="D105" s="132" t="s">
        <v>246</v>
      </c>
      <c r="E105" s="133" t="s">
        <v>910</v>
      </c>
      <c r="F105" s="134" t="s">
        <v>911</v>
      </c>
      <c r="G105" s="135" t="s">
        <v>249</v>
      </c>
      <c r="H105" s="136">
        <v>19</v>
      </c>
      <c r="I105" s="137"/>
      <c r="J105" s="138">
        <f>ROUND(I105*H105,2)</f>
        <v>0</v>
      </c>
      <c r="K105" s="134" t="s">
        <v>270</v>
      </c>
      <c r="L105" s="139"/>
      <c r="M105" s="140" t="s">
        <v>19</v>
      </c>
      <c r="N105" s="141" t="s">
        <v>44</v>
      </c>
      <c r="P105" s="142">
        <f>O105*H105</f>
        <v>0</v>
      </c>
      <c r="Q105" s="142">
        <v>0</v>
      </c>
      <c r="R105" s="142">
        <f>Q105*H105</f>
        <v>0</v>
      </c>
      <c r="S105" s="142">
        <v>0</v>
      </c>
      <c r="T105" s="143">
        <f>S105*H105</f>
        <v>0</v>
      </c>
      <c r="AR105" s="17" t="s">
        <v>250</v>
      </c>
      <c r="AT105" s="17" t="s">
        <v>246</v>
      </c>
      <c r="AU105" s="17" t="s">
        <v>257</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326</v>
      </c>
    </row>
    <row r="106" spans="2:65" s="1" customFormat="1" ht="16.5" customHeight="1">
      <c r="B106" s="31"/>
      <c r="C106" s="132" t="s">
        <v>295</v>
      </c>
      <c r="D106" s="132" t="s">
        <v>246</v>
      </c>
      <c r="E106" s="133" t="s">
        <v>912</v>
      </c>
      <c r="F106" s="134" t="s">
        <v>913</v>
      </c>
      <c r="G106" s="135" t="s">
        <v>450</v>
      </c>
      <c r="H106" s="136">
        <v>23.332000000000001</v>
      </c>
      <c r="I106" s="137"/>
      <c r="J106" s="138">
        <f>ROUND(I106*H106,2)</f>
        <v>0</v>
      </c>
      <c r="K106" s="134" t="s">
        <v>270</v>
      </c>
      <c r="L106" s="139"/>
      <c r="M106" s="140" t="s">
        <v>19</v>
      </c>
      <c r="N106" s="141" t="s">
        <v>44</v>
      </c>
      <c r="P106" s="142">
        <f>O106*H106</f>
        <v>0</v>
      </c>
      <c r="Q106" s="142">
        <v>1</v>
      </c>
      <c r="R106" s="142">
        <f>Q106*H106</f>
        <v>23.332000000000001</v>
      </c>
      <c r="S106" s="142">
        <v>0</v>
      </c>
      <c r="T106" s="143">
        <f>S106*H106</f>
        <v>0</v>
      </c>
      <c r="AR106" s="17" t="s">
        <v>250</v>
      </c>
      <c r="AT106" s="17" t="s">
        <v>246</v>
      </c>
      <c r="AU106" s="17" t="s">
        <v>257</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334</v>
      </c>
    </row>
    <row r="107" spans="2:65" s="1" customFormat="1" ht="16.5" customHeight="1">
      <c r="B107" s="31"/>
      <c r="C107" s="132" t="s">
        <v>299</v>
      </c>
      <c r="D107" s="132" t="s">
        <v>246</v>
      </c>
      <c r="E107" s="133" t="s">
        <v>914</v>
      </c>
      <c r="F107" s="134" t="s">
        <v>915</v>
      </c>
      <c r="G107" s="135" t="s">
        <v>450</v>
      </c>
      <c r="H107" s="136">
        <v>0.90300000000000002</v>
      </c>
      <c r="I107" s="137"/>
      <c r="J107" s="138">
        <f>ROUND(I107*H107,2)</f>
        <v>0</v>
      </c>
      <c r="K107" s="134" t="s">
        <v>270</v>
      </c>
      <c r="L107" s="139"/>
      <c r="M107" s="140" t="s">
        <v>19</v>
      </c>
      <c r="N107" s="141" t="s">
        <v>44</v>
      </c>
      <c r="P107" s="142">
        <f>O107*H107</f>
        <v>0</v>
      </c>
      <c r="Q107" s="142">
        <v>1</v>
      </c>
      <c r="R107" s="142">
        <f>Q107*H107</f>
        <v>0.90300000000000002</v>
      </c>
      <c r="S107" s="142">
        <v>0</v>
      </c>
      <c r="T107" s="143">
        <f>S107*H107</f>
        <v>0</v>
      </c>
      <c r="AR107" s="17" t="s">
        <v>250</v>
      </c>
      <c r="AT107" s="17" t="s">
        <v>246</v>
      </c>
      <c r="AU107" s="17" t="s">
        <v>257</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341</v>
      </c>
    </row>
    <row r="108" spans="2:65" s="1" customFormat="1" ht="22.5" customHeight="1">
      <c r="B108" s="31"/>
      <c r="C108" s="157" t="s">
        <v>303</v>
      </c>
      <c r="D108" s="157" t="s">
        <v>277</v>
      </c>
      <c r="E108" s="158" t="s">
        <v>916</v>
      </c>
      <c r="F108" s="159" t="s">
        <v>917</v>
      </c>
      <c r="G108" s="160" t="s">
        <v>431</v>
      </c>
      <c r="H108" s="161">
        <v>56.8</v>
      </c>
      <c r="I108" s="162"/>
      <c r="J108" s="163">
        <f>ROUND(I108*H108,2)</f>
        <v>0</v>
      </c>
      <c r="K108" s="159" t="s">
        <v>270</v>
      </c>
      <c r="L108" s="31"/>
      <c r="M108" s="164" t="s">
        <v>19</v>
      </c>
      <c r="N108" s="165" t="s">
        <v>44</v>
      </c>
      <c r="P108" s="142">
        <f>O108*H108</f>
        <v>0</v>
      </c>
      <c r="Q108" s="142">
        <v>0</v>
      </c>
      <c r="R108" s="142">
        <f>Q108*H108</f>
        <v>0</v>
      </c>
      <c r="S108" s="142">
        <v>0</v>
      </c>
      <c r="T108" s="143">
        <f>S108*H108</f>
        <v>0</v>
      </c>
      <c r="AR108" s="17" t="s">
        <v>252</v>
      </c>
      <c r="AT108" s="17" t="s">
        <v>277</v>
      </c>
      <c r="AU108" s="17" t="s">
        <v>257</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349</v>
      </c>
    </row>
    <row r="109" spans="2:65" s="1" customFormat="1" ht="29.25">
      <c r="B109" s="31"/>
      <c r="D109" s="171" t="s">
        <v>432</v>
      </c>
      <c r="F109" s="172" t="s">
        <v>918</v>
      </c>
      <c r="I109" s="90"/>
      <c r="L109" s="31"/>
      <c r="M109" s="173"/>
      <c r="T109" s="49"/>
      <c r="AT109" s="17" t="s">
        <v>432</v>
      </c>
      <c r="AU109" s="17" t="s">
        <v>257</v>
      </c>
    </row>
    <row r="110" spans="2:65" s="1" customFormat="1" ht="16.5" customHeight="1">
      <c r="B110" s="31"/>
      <c r="C110" s="132" t="s">
        <v>307</v>
      </c>
      <c r="D110" s="132" t="s">
        <v>246</v>
      </c>
      <c r="E110" s="133" t="s">
        <v>919</v>
      </c>
      <c r="F110" s="134" t="s">
        <v>920</v>
      </c>
      <c r="G110" s="135" t="s">
        <v>431</v>
      </c>
      <c r="H110" s="136">
        <v>59.64</v>
      </c>
      <c r="I110" s="137"/>
      <c r="J110" s="138">
        <f>ROUND(I110*H110,2)</f>
        <v>0</v>
      </c>
      <c r="K110" s="134" t="s">
        <v>270</v>
      </c>
      <c r="L110" s="139"/>
      <c r="M110" s="140" t="s">
        <v>19</v>
      </c>
      <c r="N110" s="141" t="s">
        <v>44</v>
      </c>
      <c r="P110" s="142">
        <f>O110*H110</f>
        <v>0</v>
      </c>
      <c r="Q110" s="142">
        <v>0</v>
      </c>
      <c r="R110" s="142">
        <f>Q110*H110</f>
        <v>0</v>
      </c>
      <c r="S110" s="142">
        <v>0</v>
      </c>
      <c r="T110" s="143">
        <f>S110*H110</f>
        <v>0</v>
      </c>
      <c r="AR110" s="17" t="s">
        <v>250</v>
      </c>
      <c r="AT110" s="17" t="s">
        <v>246</v>
      </c>
      <c r="AU110" s="17" t="s">
        <v>257</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357</v>
      </c>
    </row>
    <row r="111" spans="2:65" s="1" customFormat="1" ht="33.75" customHeight="1">
      <c r="B111" s="31"/>
      <c r="C111" s="157" t="s">
        <v>311</v>
      </c>
      <c r="D111" s="157" t="s">
        <v>277</v>
      </c>
      <c r="E111" s="158" t="s">
        <v>921</v>
      </c>
      <c r="F111" s="159" t="s">
        <v>922</v>
      </c>
      <c r="G111" s="160" t="s">
        <v>249</v>
      </c>
      <c r="H111" s="161">
        <v>4</v>
      </c>
      <c r="I111" s="162"/>
      <c r="J111" s="163">
        <f>ROUND(I111*H111,2)</f>
        <v>0</v>
      </c>
      <c r="K111" s="159" t="s">
        <v>270</v>
      </c>
      <c r="L111" s="31"/>
      <c r="M111" s="164" t="s">
        <v>19</v>
      </c>
      <c r="N111" s="165" t="s">
        <v>44</v>
      </c>
      <c r="P111" s="142">
        <f>O111*H111</f>
        <v>0</v>
      </c>
      <c r="Q111" s="142">
        <v>0</v>
      </c>
      <c r="R111" s="142">
        <f>Q111*H111</f>
        <v>0</v>
      </c>
      <c r="S111" s="142">
        <v>0</v>
      </c>
      <c r="T111" s="143">
        <f>S111*H111</f>
        <v>0</v>
      </c>
      <c r="AR111" s="17" t="s">
        <v>252</v>
      </c>
      <c r="AT111" s="17" t="s">
        <v>277</v>
      </c>
      <c r="AU111" s="17" t="s">
        <v>257</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365</v>
      </c>
    </row>
    <row r="112" spans="2:65" s="1" customFormat="1" ht="39">
      <c r="B112" s="31"/>
      <c r="D112" s="171" t="s">
        <v>432</v>
      </c>
      <c r="F112" s="172" t="s">
        <v>909</v>
      </c>
      <c r="I112" s="90"/>
      <c r="L112" s="31"/>
      <c r="M112" s="173"/>
      <c r="T112" s="49"/>
      <c r="AT112" s="17" t="s">
        <v>432</v>
      </c>
      <c r="AU112" s="17" t="s">
        <v>257</v>
      </c>
    </row>
    <row r="113" spans="2:65" s="1" customFormat="1" ht="16.5" customHeight="1">
      <c r="B113" s="31"/>
      <c r="C113" s="132" t="s">
        <v>8</v>
      </c>
      <c r="D113" s="132" t="s">
        <v>246</v>
      </c>
      <c r="E113" s="133" t="s">
        <v>923</v>
      </c>
      <c r="F113" s="134" t="s">
        <v>924</v>
      </c>
      <c r="G113" s="135" t="s">
        <v>265</v>
      </c>
      <c r="H113" s="136">
        <v>2</v>
      </c>
      <c r="I113" s="137"/>
      <c r="J113" s="138">
        <f>ROUND(I113*H113,2)</f>
        <v>0</v>
      </c>
      <c r="K113" s="134" t="s">
        <v>270</v>
      </c>
      <c r="L113" s="139"/>
      <c r="M113" s="140" t="s">
        <v>19</v>
      </c>
      <c r="N113" s="141" t="s">
        <v>44</v>
      </c>
      <c r="P113" s="142">
        <f>O113*H113</f>
        <v>0</v>
      </c>
      <c r="Q113" s="142">
        <v>0</v>
      </c>
      <c r="R113" s="142">
        <f>Q113*H113</f>
        <v>0</v>
      </c>
      <c r="S113" s="142">
        <v>0</v>
      </c>
      <c r="T113" s="143">
        <f>S113*H113</f>
        <v>0</v>
      </c>
      <c r="AR113" s="17" t="s">
        <v>250</v>
      </c>
      <c r="AT113" s="17" t="s">
        <v>246</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373</v>
      </c>
    </row>
    <row r="114" spans="2:65" s="1" customFormat="1" ht="16.5" customHeight="1">
      <c r="B114" s="31"/>
      <c r="C114" s="132" t="s">
        <v>318</v>
      </c>
      <c r="D114" s="132" t="s">
        <v>246</v>
      </c>
      <c r="E114" s="133" t="s">
        <v>925</v>
      </c>
      <c r="F114" s="134" t="s">
        <v>926</v>
      </c>
      <c r="G114" s="135" t="s">
        <v>265</v>
      </c>
      <c r="H114" s="136">
        <v>2</v>
      </c>
      <c r="I114" s="137"/>
      <c r="J114" s="138">
        <f>ROUND(I114*H114,2)</f>
        <v>0</v>
      </c>
      <c r="K114" s="134" t="s">
        <v>270</v>
      </c>
      <c r="L114" s="139"/>
      <c r="M114" s="140" t="s">
        <v>19</v>
      </c>
      <c r="N114" s="141" t="s">
        <v>44</v>
      </c>
      <c r="P114" s="142">
        <f>O114*H114</f>
        <v>0</v>
      </c>
      <c r="Q114" s="142">
        <v>0</v>
      </c>
      <c r="R114" s="142">
        <f>Q114*H114</f>
        <v>0</v>
      </c>
      <c r="S114" s="142">
        <v>0</v>
      </c>
      <c r="T114" s="143">
        <f>S114*H114</f>
        <v>0</v>
      </c>
      <c r="AR114" s="17" t="s">
        <v>250</v>
      </c>
      <c r="AT114" s="17" t="s">
        <v>246</v>
      </c>
      <c r="AU114" s="17" t="s">
        <v>257</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381</v>
      </c>
    </row>
    <row r="115" spans="2:65" s="1" customFormat="1" ht="16.5" customHeight="1">
      <c r="B115" s="31"/>
      <c r="C115" s="132" t="s">
        <v>322</v>
      </c>
      <c r="D115" s="132" t="s">
        <v>246</v>
      </c>
      <c r="E115" s="133" t="s">
        <v>927</v>
      </c>
      <c r="F115" s="134" t="s">
        <v>928</v>
      </c>
      <c r="G115" s="135" t="s">
        <v>265</v>
      </c>
      <c r="H115" s="136">
        <v>2</v>
      </c>
      <c r="I115" s="137"/>
      <c r="J115" s="138">
        <f>ROUND(I115*H115,2)</f>
        <v>0</v>
      </c>
      <c r="K115" s="134" t="s">
        <v>270</v>
      </c>
      <c r="L115" s="139"/>
      <c r="M115" s="140" t="s">
        <v>19</v>
      </c>
      <c r="N115" s="141" t="s">
        <v>44</v>
      </c>
      <c r="P115" s="142">
        <f>O115*H115</f>
        <v>0</v>
      </c>
      <c r="Q115" s="142">
        <v>3.2000000000000002E-3</v>
      </c>
      <c r="R115" s="142">
        <f>Q115*H115</f>
        <v>6.4000000000000003E-3</v>
      </c>
      <c r="S115" s="142">
        <v>0</v>
      </c>
      <c r="T115" s="143">
        <f>S115*H115</f>
        <v>0</v>
      </c>
      <c r="AR115" s="17" t="s">
        <v>250</v>
      </c>
      <c r="AT115" s="17" t="s">
        <v>246</v>
      </c>
      <c r="AU115" s="17" t="s">
        <v>257</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390</v>
      </c>
    </row>
    <row r="116" spans="2:65" s="1" customFormat="1" ht="33.75" customHeight="1">
      <c r="B116" s="31"/>
      <c r="C116" s="157" t="s">
        <v>326</v>
      </c>
      <c r="D116" s="157" t="s">
        <v>277</v>
      </c>
      <c r="E116" s="158" t="s">
        <v>929</v>
      </c>
      <c r="F116" s="159" t="s">
        <v>930</v>
      </c>
      <c r="G116" s="160" t="s">
        <v>249</v>
      </c>
      <c r="H116" s="161">
        <v>3</v>
      </c>
      <c r="I116" s="162"/>
      <c r="J116" s="163">
        <f>ROUND(I116*H116,2)</f>
        <v>0</v>
      </c>
      <c r="K116" s="159" t="s">
        <v>270</v>
      </c>
      <c r="L116" s="31"/>
      <c r="M116" s="164" t="s">
        <v>19</v>
      </c>
      <c r="N116" s="165" t="s">
        <v>44</v>
      </c>
      <c r="P116" s="142">
        <f>O116*H116</f>
        <v>0</v>
      </c>
      <c r="Q116" s="142">
        <v>0</v>
      </c>
      <c r="R116" s="142">
        <f>Q116*H116</f>
        <v>0</v>
      </c>
      <c r="S116" s="142">
        <v>0</v>
      </c>
      <c r="T116" s="143">
        <f>S116*H116</f>
        <v>0</v>
      </c>
      <c r="AR116" s="17" t="s">
        <v>252</v>
      </c>
      <c r="AT116" s="17" t="s">
        <v>277</v>
      </c>
      <c r="AU116" s="17" t="s">
        <v>257</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398</v>
      </c>
    </row>
    <row r="117" spans="2:65" s="1" customFormat="1" ht="39">
      <c r="B117" s="31"/>
      <c r="D117" s="171" t="s">
        <v>432</v>
      </c>
      <c r="F117" s="172" t="s">
        <v>909</v>
      </c>
      <c r="I117" s="90"/>
      <c r="L117" s="31"/>
      <c r="M117" s="173"/>
      <c r="T117" s="49"/>
      <c r="AT117" s="17" t="s">
        <v>432</v>
      </c>
      <c r="AU117" s="17" t="s">
        <v>257</v>
      </c>
    </row>
    <row r="118" spans="2:65" s="1" customFormat="1" ht="16.5" customHeight="1">
      <c r="B118" s="31"/>
      <c r="C118" s="132" t="s">
        <v>330</v>
      </c>
      <c r="D118" s="132" t="s">
        <v>246</v>
      </c>
      <c r="E118" s="133" t="s">
        <v>1064</v>
      </c>
      <c r="F118" s="134" t="s">
        <v>1065</v>
      </c>
      <c r="G118" s="135" t="s">
        <v>249</v>
      </c>
      <c r="H118" s="136">
        <v>3</v>
      </c>
      <c r="I118" s="137"/>
      <c r="J118" s="138">
        <f>ROUND(I118*H118,2)</f>
        <v>0</v>
      </c>
      <c r="K118" s="134" t="s">
        <v>270</v>
      </c>
      <c r="L118" s="139"/>
      <c r="M118" s="140" t="s">
        <v>19</v>
      </c>
      <c r="N118" s="141" t="s">
        <v>44</v>
      </c>
      <c r="P118" s="142">
        <f>O118*H118</f>
        <v>0</v>
      </c>
      <c r="Q118" s="142">
        <v>2.5899999999999999E-3</v>
      </c>
      <c r="R118" s="142">
        <f>Q118*H118</f>
        <v>7.7699999999999991E-3</v>
      </c>
      <c r="S118" s="142">
        <v>0</v>
      </c>
      <c r="T118" s="143">
        <f>S118*H118</f>
        <v>0</v>
      </c>
      <c r="AR118" s="17" t="s">
        <v>250</v>
      </c>
      <c r="AT118" s="17" t="s">
        <v>246</v>
      </c>
      <c r="AU118" s="17" t="s">
        <v>257</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406</v>
      </c>
    </row>
    <row r="119" spans="2:65" s="1" customFormat="1" ht="16.5" customHeight="1">
      <c r="B119" s="31"/>
      <c r="C119" s="132" t="s">
        <v>334</v>
      </c>
      <c r="D119" s="132" t="s">
        <v>246</v>
      </c>
      <c r="E119" s="133" t="s">
        <v>914</v>
      </c>
      <c r="F119" s="134" t="s">
        <v>915</v>
      </c>
      <c r="G119" s="135" t="s">
        <v>450</v>
      </c>
      <c r="H119" s="136">
        <v>1.026</v>
      </c>
      <c r="I119" s="137"/>
      <c r="J119" s="138">
        <f>ROUND(I119*H119,2)</f>
        <v>0</v>
      </c>
      <c r="K119" s="134" t="s">
        <v>270</v>
      </c>
      <c r="L119" s="139"/>
      <c r="M119" s="140" t="s">
        <v>19</v>
      </c>
      <c r="N119" s="141" t="s">
        <v>44</v>
      </c>
      <c r="P119" s="142">
        <f>O119*H119</f>
        <v>0</v>
      </c>
      <c r="Q119" s="142">
        <v>1</v>
      </c>
      <c r="R119" s="142">
        <f>Q119*H119</f>
        <v>1.026</v>
      </c>
      <c r="S119" s="142">
        <v>0</v>
      </c>
      <c r="T119" s="143">
        <f>S119*H119</f>
        <v>0</v>
      </c>
      <c r="AR119" s="17" t="s">
        <v>250</v>
      </c>
      <c r="AT119" s="17" t="s">
        <v>246</v>
      </c>
      <c r="AU119" s="17" t="s">
        <v>257</v>
      </c>
      <c r="AY119" s="17" t="s">
        <v>251</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252</v>
      </c>
      <c r="BM119" s="17" t="s">
        <v>482</v>
      </c>
    </row>
    <row r="120" spans="2:65" s="1" customFormat="1" ht="33.75" customHeight="1">
      <c r="B120" s="31"/>
      <c r="C120" s="157" t="s">
        <v>7</v>
      </c>
      <c r="D120" s="157" t="s">
        <v>277</v>
      </c>
      <c r="E120" s="158" t="s">
        <v>933</v>
      </c>
      <c r="F120" s="159" t="s">
        <v>934</v>
      </c>
      <c r="G120" s="160" t="s">
        <v>249</v>
      </c>
      <c r="H120" s="161">
        <v>1.5</v>
      </c>
      <c r="I120" s="162"/>
      <c r="J120" s="163">
        <f>ROUND(I120*H120,2)</f>
        <v>0</v>
      </c>
      <c r="K120" s="159" t="s">
        <v>270</v>
      </c>
      <c r="L120" s="31"/>
      <c r="M120" s="164" t="s">
        <v>19</v>
      </c>
      <c r="N120" s="165" t="s">
        <v>44</v>
      </c>
      <c r="P120" s="142">
        <f>O120*H120</f>
        <v>0</v>
      </c>
      <c r="Q120" s="142">
        <v>0</v>
      </c>
      <c r="R120" s="142">
        <f>Q120*H120</f>
        <v>0</v>
      </c>
      <c r="S120" s="142">
        <v>0</v>
      </c>
      <c r="T120" s="143">
        <f>S120*H120</f>
        <v>0</v>
      </c>
      <c r="AR120" s="17" t="s">
        <v>252</v>
      </c>
      <c r="AT120" s="17" t="s">
        <v>277</v>
      </c>
      <c r="AU120" s="17" t="s">
        <v>257</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485</v>
      </c>
    </row>
    <row r="121" spans="2:65" s="1" customFormat="1" ht="39">
      <c r="B121" s="31"/>
      <c r="D121" s="171" t="s">
        <v>432</v>
      </c>
      <c r="F121" s="172" t="s">
        <v>804</v>
      </c>
      <c r="I121" s="90"/>
      <c r="L121" s="31"/>
      <c r="M121" s="173"/>
      <c r="T121" s="49"/>
      <c r="AT121" s="17" t="s">
        <v>432</v>
      </c>
      <c r="AU121" s="17" t="s">
        <v>257</v>
      </c>
    </row>
    <row r="122" spans="2:65" s="1" customFormat="1" ht="16.5" customHeight="1">
      <c r="B122" s="31"/>
      <c r="C122" s="132" t="s">
        <v>341</v>
      </c>
      <c r="D122" s="132" t="s">
        <v>246</v>
      </c>
      <c r="E122" s="133" t="s">
        <v>935</v>
      </c>
      <c r="F122" s="134" t="s">
        <v>936</v>
      </c>
      <c r="G122" s="135" t="s">
        <v>450</v>
      </c>
      <c r="H122" s="136">
        <v>1.2</v>
      </c>
      <c r="I122" s="137"/>
      <c r="J122" s="138">
        <f>ROUND(I122*H122,2)</f>
        <v>0</v>
      </c>
      <c r="K122" s="134" t="s">
        <v>270</v>
      </c>
      <c r="L122" s="139"/>
      <c r="M122" s="140" t="s">
        <v>19</v>
      </c>
      <c r="N122" s="141" t="s">
        <v>44</v>
      </c>
      <c r="P122" s="142">
        <f>O122*H122</f>
        <v>0</v>
      </c>
      <c r="Q122" s="142">
        <v>1</v>
      </c>
      <c r="R122" s="142">
        <f>Q122*H122</f>
        <v>1.2</v>
      </c>
      <c r="S122" s="142">
        <v>0</v>
      </c>
      <c r="T122" s="143">
        <f>S122*H122</f>
        <v>0</v>
      </c>
      <c r="AR122" s="17" t="s">
        <v>250</v>
      </c>
      <c r="AT122" s="17" t="s">
        <v>246</v>
      </c>
      <c r="AU122" s="17" t="s">
        <v>257</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488</v>
      </c>
    </row>
    <row r="123" spans="2:65" s="1" customFormat="1" ht="16.5" customHeight="1">
      <c r="B123" s="31"/>
      <c r="C123" s="132" t="s">
        <v>345</v>
      </c>
      <c r="D123" s="132" t="s">
        <v>246</v>
      </c>
      <c r="E123" s="133" t="s">
        <v>870</v>
      </c>
      <c r="F123" s="134" t="s">
        <v>871</v>
      </c>
      <c r="G123" s="135" t="s">
        <v>436</v>
      </c>
      <c r="H123" s="136">
        <v>0.75</v>
      </c>
      <c r="I123" s="137"/>
      <c r="J123" s="138">
        <f>ROUND(I123*H123,2)</f>
        <v>0</v>
      </c>
      <c r="K123" s="134" t="s">
        <v>270</v>
      </c>
      <c r="L123" s="139"/>
      <c r="M123" s="140" t="s">
        <v>19</v>
      </c>
      <c r="N123" s="141" t="s">
        <v>44</v>
      </c>
      <c r="P123" s="142">
        <f>O123*H123</f>
        <v>0</v>
      </c>
      <c r="Q123" s="142">
        <v>2.4289999999999998</v>
      </c>
      <c r="R123" s="142">
        <f>Q123*H123</f>
        <v>1.8217499999999998</v>
      </c>
      <c r="S123" s="142">
        <v>0</v>
      </c>
      <c r="T123" s="143">
        <f>S123*H123</f>
        <v>0</v>
      </c>
      <c r="AR123" s="17" t="s">
        <v>250</v>
      </c>
      <c r="AT123" s="17" t="s">
        <v>246</v>
      </c>
      <c r="AU123" s="17" t="s">
        <v>257</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491</v>
      </c>
    </row>
    <row r="124" spans="2:65" s="1" customFormat="1" ht="33.75" customHeight="1">
      <c r="B124" s="31"/>
      <c r="C124" s="157" t="s">
        <v>349</v>
      </c>
      <c r="D124" s="157" t="s">
        <v>277</v>
      </c>
      <c r="E124" s="158" t="s">
        <v>1055</v>
      </c>
      <c r="F124" s="159" t="s">
        <v>1056</v>
      </c>
      <c r="G124" s="160" t="s">
        <v>249</v>
      </c>
      <c r="H124" s="161">
        <v>1</v>
      </c>
      <c r="I124" s="162"/>
      <c r="J124" s="163">
        <f>ROUND(I124*H124,2)</f>
        <v>0</v>
      </c>
      <c r="K124" s="159" t="s">
        <v>270</v>
      </c>
      <c r="L124" s="31"/>
      <c r="M124" s="164" t="s">
        <v>19</v>
      </c>
      <c r="N124" s="165" t="s">
        <v>44</v>
      </c>
      <c r="P124" s="142">
        <f>O124*H124</f>
        <v>0</v>
      </c>
      <c r="Q124" s="142">
        <v>0</v>
      </c>
      <c r="R124" s="142">
        <f>Q124*H124</f>
        <v>0</v>
      </c>
      <c r="S124" s="142">
        <v>0</v>
      </c>
      <c r="T124" s="143">
        <f>S124*H124</f>
        <v>0</v>
      </c>
      <c r="AR124" s="17" t="s">
        <v>252</v>
      </c>
      <c r="AT124" s="17" t="s">
        <v>277</v>
      </c>
      <c r="AU124" s="17" t="s">
        <v>257</v>
      </c>
      <c r="AY124" s="17" t="s">
        <v>251</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252</v>
      </c>
      <c r="BM124" s="17" t="s">
        <v>495</v>
      </c>
    </row>
    <row r="125" spans="2:65" s="1" customFormat="1" ht="39">
      <c r="B125" s="31"/>
      <c r="D125" s="171" t="s">
        <v>432</v>
      </c>
      <c r="F125" s="172" t="s">
        <v>804</v>
      </c>
      <c r="I125" s="90"/>
      <c r="L125" s="31"/>
      <c r="M125" s="173"/>
      <c r="T125" s="49"/>
      <c r="AT125" s="17" t="s">
        <v>432</v>
      </c>
      <c r="AU125" s="17" t="s">
        <v>257</v>
      </c>
    </row>
    <row r="126" spans="2:65" s="1" customFormat="1" ht="16.5" customHeight="1">
      <c r="B126" s="31"/>
      <c r="C126" s="132" t="s">
        <v>353</v>
      </c>
      <c r="D126" s="132" t="s">
        <v>246</v>
      </c>
      <c r="E126" s="133" t="s">
        <v>1074</v>
      </c>
      <c r="F126" s="134" t="s">
        <v>1075</v>
      </c>
      <c r="G126" s="135" t="s">
        <v>265</v>
      </c>
      <c r="H126" s="136">
        <v>1</v>
      </c>
      <c r="I126" s="137"/>
      <c r="J126" s="138">
        <f>ROUND(I126*H126,2)</f>
        <v>0</v>
      </c>
      <c r="K126" s="134" t="s">
        <v>270</v>
      </c>
      <c r="L126" s="139"/>
      <c r="M126" s="140" t="s">
        <v>19</v>
      </c>
      <c r="N126" s="141" t="s">
        <v>44</v>
      </c>
      <c r="P126" s="142">
        <f>O126*H126</f>
        <v>0</v>
      </c>
      <c r="Q126" s="142">
        <v>0</v>
      </c>
      <c r="R126" s="142">
        <f>Q126*H126</f>
        <v>0</v>
      </c>
      <c r="S126" s="142">
        <v>0</v>
      </c>
      <c r="T126" s="143">
        <f>S126*H126</f>
        <v>0</v>
      </c>
      <c r="AR126" s="17" t="s">
        <v>250</v>
      </c>
      <c r="AT126" s="17" t="s">
        <v>246</v>
      </c>
      <c r="AU126" s="17" t="s">
        <v>257</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499</v>
      </c>
    </row>
    <row r="127" spans="2:65" s="1" customFormat="1" ht="16.5" customHeight="1">
      <c r="B127" s="31"/>
      <c r="C127" s="132" t="s">
        <v>357</v>
      </c>
      <c r="D127" s="132" t="s">
        <v>246</v>
      </c>
      <c r="E127" s="133" t="s">
        <v>1022</v>
      </c>
      <c r="F127" s="134" t="s">
        <v>1023</v>
      </c>
      <c r="G127" s="135" t="s">
        <v>436</v>
      </c>
      <c r="H127" s="136">
        <v>0.1</v>
      </c>
      <c r="I127" s="137"/>
      <c r="J127" s="138">
        <f>ROUND(I127*H127,2)</f>
        <v>0</v>
      </c>
      <c r="K127" s="134" t="s">
        <v>270</v>
      </c>
      <c r="L127" s="139"/>
      <c r="M127" s="140" t="s">
        <v>19</v>
      </c>
      <c r="N127" s="141" t="s">
        <v>44</v>
      </c>
      <c r="P127" s="142">
        <f>O127*H127</f>
        <v>0</v>
      </c>
      <c r="Q127" s="142">
        <v>2.4289999999999998</v>
      </c>
      <c r="R127" s="142">
        <f>Q127*H127</f>
        <v>0.2429</v>
      </c>
      <c r="S127" s="142">
        <v>0</v>
      </c>
      <c r="T127" s="143">
        <f>S127*H127</f>
        <v>0</v>
      </c>
      <c r="AR127" s="17" t="s">
        <v>250</v>
      </c>
      <c r="AT127" s="17" t="s">
        <v>246</v>
      </c>
      <c r="AU127" s="17" t="s">
        <v>257</v>
      </c>
      <c r="AY127" s="17" t="s">
        <v>251</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252</v>
      </c>
      <c r="BM127" s="17" t="s">
        <v>502</v>
      </c>
    </row>
    <row r="128" spans="2:65" s="1" customFormat="1" ht="22.5" customHeight="1">
      <c r="B128" s="31"/>
      <c r="C128" s="157" t="s">
        <v>361</v>
      </c>
      <c r="D128" s="157" t="s">
        <v>277</v>
      </c>
      <c r="E128" s="158" t="s">
        <v>1000</v>
      </c>
      <c r="F128" s="159" t="s">
        <v>1001</v>
      </c>
      <c r="G128" s="160" t="s">
        <v>249</v>
      </c>
      <c r="H128" s="161">
        <v>7.2</v>
      </c>
      <c r="I128" s="162"/>
      <c r="J128" s="163">
        <f>ROUND(I128*H128,2)</f>
        <v>0</v>
      </c>
      <c r="K128" s="159" t="s">
        <v>270</v>
      </c>
      <c r="L128" s="31"/>
      <c r="M128" s="164" t="s">
        <v>19</v>
      </c>
      <c r="N128" s="165" t="s">
        <v>44</v>
      </c>
      <c r="P128" s="142">
        <f>O128*H128</f>
        <v>0</v>
      </c>
      <c r="Q128" s="142">
        <v>0</v>
      </c>
      <c r="R128" s="142">
        <f>Q128*H128</f>
        <v>0</v>
      </c>
      <c r="S128" s="142">
        <v>0</v>
      </c>
      <c r="T128" s="143">
        <f>S128*H128</f>
        <v>0</v>
      </c>
      <c r="AR128" s="17" t="s">
        <v>252</v>
      </c>
      <c r="AT128" s="17" t="s">
        <v>277</v>
      </c>
      <c r="AU128" s="17" t="s">
        <v>257</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505</v>
      </c>
    </row>
    <row r="129" spans="2:65" s="1" customFormat="1" ht="29.25">
      <c r="B129" s="31"/>
      <c r="D129" s="171" t="s">
        <v>432</v>
      </c>
      <c r="F129" s="172" t="s">
        <v>1002</v>
      </c>
      <c r="I129" s="90"/>
      <c r="L129" s="31"/>
      <c r="M129" s="173"/>
      <c r="T129" s="49"/>
      <c r="AT129" s="17" t="s">
        <v>432</v>
      </c>
      <c r="AU129" s="17" t="s">
        <v>257</v>
      </c>
    </row>
    <row r="130" spans="2:65" s="1" customFormat="1" ht="16.5" customHeight="1">
      <c r="B130" s="31"/>
      <c r="C130" s="132" t="s">
        <v>365</v>
      </c>
      <c r="D130" s="132" t="s">
        <v>246</v>
      </c>
      <c r="E130" s="133" t="s">
        <v>1003</v>
      </c>
      <c r="F130" s="134" t="s">
        <v>1004</v>
      </c>
      <c r="G130" s="135" t="s">
        <v>249</v>
      </c>
      <c r="H130" s="136">
        <v>7.2</v>
      </c>
      <c r="I130" s="137"/>
      <c r="J130" s="138">
        <f>ROUND(I130*H130,2)</f>
        <v>0</v>
      </c>
      <c r="K130" s="134" t="s">
        <v>270</v>
      </c>
      <c r="L130" s="139"/>
      <c r="M130" s="140" t="s">
        <v>19</v>
      </c>
      <c r="N130" s="141" t="s">
        <v>44</v>
      </c>
      <c r="P130" s="142">
        <f>O130*H130</f>
        <v>0</v>
      </c>
      <c r="Q130" s="142">
        <v>0</v>
      </c>
      <c r="R130" s="142">
        <f>Q130*H130</f>
        <v>0</v>
      </c>
      <c r="S130" s="142">
        <v>0</v>
      </c>
      <c r="T130" s="143">
        <f>S130*H130</f>
        <v>0</v>
      </c>
      <c r="AR130" s="17" t="s">
        <v>250</v>
      </c>
      <c r="AT130" s="17" t="s">
        <v>246</v>
      </c>
      <c r="AU130" s="17" t="s">
        <v>257</v>
      </c>
      <c r="AY130" s="17" t="s">
        <v>251</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252</v>
      </c>
      <c r="BM130" s="17" t="s">
        <v>508</v>
      </c>
    </row>
    <row r="131" spans="2:65" s="1" customFormat="1" ht="16.5" customHeight="1">
      <c r="B131" s="31"/>
      <c r="C131" s="132" t="s">
        <v>369</v>
      </c>
      <c r="D131" s="132" t="s">
        <v>246</v>
      </c>
      <c r="E131" s="133" t="s">
        <v>959</v>
      </c>
      <c r="F131" s="134" t="s">
        <v>960</v>
      </c>
      <c r="G131" s="135" t="s">
        <v>436</v>
      </c>
      <c r="H131" s="136">
        <v>0.432</v>
      </c>
      <c r="I131" s="137"/>
      <c r="J131" s="138">
        <f>ROUND(I131*H131,2)</f>
        <v>0</v>
      </c>
      <c r="K131" s="134" t="s">
        <v>270</v>
      </c>
      <c r="L131" s="139"/>
      <c r="M131" s="140" t="s">
        <v>19</v>
      </c>
      <c r="N131" s="141" t="s">
        <v>44</v>
      </c>
      <c r="P131" s="142">
        <f>O131*H131</f>
        <v>0</v>
      </c>
      <c r="Q131" s="142">
        <v>2.4289999999999998</v>
      </c>
      <c r="R131" s="142">
        <f>Q131*H131</f>
        <v>1.0493279999999998</v>
      </c>
      <c r="S131" s="142">
        <v>0</v>
      </c>
      <c r="T131" s="143">
        <f>S131*H131</f>
        <v>0</v>
      </c>
      <c r="AR131" s="17" t="s">
        <v>250</v>
      </c>
      <c r="AT131" s="17" t="s">
        <v>246</v>
      </c>
      <c r="AU131" s="17" t="s">
        <v>257</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509</v>
      </c>
    </row>
    <row r="132" spans="2:65" s="1" customFormat="1" ht="22.5" customHeight="1">
      <c r="B132" s="31"/>
      <c r="C132" s="157" t="s">
        <v>373</v>
      </c>
      <c r="D132" s="157" t="s">
        <v>277</v>
      </c>
      <c r="E132" s="158" t="s">
        <v>1068</v>
      </c>
      <c r="F132" s="159" t="s">
        <v>1069</v>
      </c>
      <c r="G132" s="160" t="s">
        <v>431</v>
      </c>
      <c r="H132" s="161">
        <v>114.7</v>
      </c>
      <c r="I132" s="162"/>
      <c r="J132" s="163">
        <f>ROUND(I132*H132,2)</f>
        <v>0</v>
      </c>
      <c r="K132" s="159" t="s">
        <v>270</v>
      </c>
      <c r="L132" s="31"/>
      <c r="M132" s="164" t="s">
        <v>19</v>
      </c>
      <c r="N132" s="165" t="s">
        <v>44</v>
      </c>
      <c r="P132" s="142">
        <f>O132*H132</f>
        <v>0</v>
      </c>
      <c r="Q132" s="142">
        <v>0</v>
      </c>
      <c r="R132" s="142">
        <f>Q132*H132</f>
        <v>0</v>
      </c>
      <c r="S132" s="142">
        <v>0</v>
      </c>
      <c r="T132" s="143">
        <f>S132*H132</f>
        <v>0</v>
      </c>
      <c r="AR132" s="17" t="s">
        <v>252</v>
      </c>
      <c r="AT132" s="17" t="s">
        <v>277</v>
      </c>
      <c r="AU132" s="17" t="s">
        <v>257</v>
      </c>
      <c r="AY132" s="17" t="s">
        <v>251</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252</v>
      </c>
      <c r="BM132" s="17" t="s">
        <v>512</v>
      </c>
    </row>
    <row r="133" spans="2:65" s="1" customFormat="1" ht="29.25">
      <c r="B133" s="31"/>
      <c r="D133" s="171" t="s">
        <v>432</v>
      </c>
      <c r="F133" s="172" t="s">
        <v>812</v>
      </c>
      <c r="I133" s="90"/>
      <c r="L133" s="31"/>
      <c r="M133" s="173"/>
      <c r="T133" s="49"/>
      <c r="AT133" s="17" t="s">
        <v>432</v>
      </c>
      <c r="AU133" s="17" t="s">
        <v>257</v>
      </c>
    </row>
    <row r="134" spans="2:65" s="1" customFormat="1" ht="19.5">
      <c r="B134" s="31"/>
      <c r="D134" s="171" t="s">
        <v>454</v>
      </c>
      <c r="F134" s="172" t="s">
        <v>939</v>
      </c>
      <c r="I134" s="90"/>
      <c r="L134" s="31"/>
      <c r="M134" s="173"/>
      <c r="T134" s="49"/>
      <c r="AT134" s="17" t="s">
        <v>454</v>
      </c>
      <c r="AU134" s="17" t="s">
        <v>257</v>
      </c>
    </row>
    <row r="135" spans="2:65" s="1" customFormat="1" ht="16.5" customHeight="1">
      <c r="B135" s="31"/>
      <c r="C135" s="132" t="s">
        <v>377</v>
      </c>
      <c r="D135" s="132" t="s">
        <v>246</v>
      </c>
      <c r="E135" s="133" t="s">
        <v>866</v>
      </c>
      <c r="F135" s="134" t="s">
        <v>867</v>
      </c>
      <c r="G135" s="135" t="s">
        <v>450</v>
      </c>
      <c r="H135" s="136">
        <v>120.27</v>
      </c>
      <c r="I135" s="137"/>
      <c r="J135" s="138">
        <f>ROUND(I135*H135,2)</f>
        <v>0</v>
      </c>
      <c r="K135" s="134" t="s">
        <v>270</v>
      </c>
      <c r="L135" s="139"/>
      <c r="M135" s="140" t="s">
        <v>19</v>
      </c>
      <c r="N135" s="141" t="s">
        <v>44</v>
      </c>
      <c r="P135" s="142">
        <f>O135*H135</f>
        <v>0</v>
      </c>
      <c r="Q135" s="142">
        <v>1</v>
      </c>
      <c r="R135" s="142">
        <f>Q135*H135</f>
        <v>120.27</v>
      </c>
      <c r="S135" s="142">
        <v>0</v>
      </c>
      <c r="T135" s="143">
        <f>S135*H135</f>
        <v>0</v>
      </c>
      <c r="AR135" s="17" t="s">
        <v>250</v>
      </c>
      <c r="AT135" s="17" t="s">
        <v>246</v>
      </c>
      <c r="AU135" s="17" t="s">
        <v>257</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515</v>
      </c>
    </row>
    <row r="136" spans="2:65" s="1" customFormat="1" ht="33.75" customHeight="1">
      <c r="B136" s="31"/>
      <c r="C136" s="157" t="s">
        <v>381</v>
      </c>
      <c r="D136" s="157" t="s">
        <v>277</v>
      </c>
      <c r="E136" s="158" t="s">
        <v>445</v>
      </c>
      <c r="F136" s="159" t="s">
        <v>446</v>
      </c>
      <c r="G136" s="160" t="s">
        <v>436</v>
      </c>
      <c r="H136" s="161">
        <v>50.2</v>
      </c>
      <c r="I136" s="162"/>
      <c r="J136" s="163">
        <f>ROUND(I136*H136,2)</f>
        <v>0</v>
      </c>
      <c r="K136" s="159" t="s">
        <v>270</v>
      </c>
      <c r="L136" s="31"/>
      <c r="M136" s="164" t="s">
        <v>19</v>
      </c>
      <c r="N136" s="165" t="s">
        <v>44</v>
      </c>
      <c r="P136" s="142">
        <f>O136*H136</f>
        <v>0</v>
      </c>
      <c r="Q136" s="142">
        <v>0</v>
      </c>
      <c r="R136" s="142">
        <f>Q136*H136</f>
        <v>0</v>
      </c>
      <c r="S136" s="142">
        <v>0</v>
      </c>
      <c r="T136" s="143">
        <f>S136*H136</f>
        <v>0</v>
      </c>
      <c r="AR136" s="17" t="s">
        <v>252</v>
      </c>
      <c r="AT136" s="17" t="s">
        <v>277</v>
      </c>
      <c r="AU136" s="17" t="s">
        <v>257</v>
      </c>
      <c r="AY136" s="17" t="s">
        <v>251</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252</v>
      </c>
      <c r="BM136" s="17" t="s">
        <v>280</v>
      </c>
    </row>
    <row r="137" spans="2:65" s="1" customFormat="1" ht="39">
      <c r="B137" s="31"/>
      <c r="D137" s="171" t="s">
        <v>432</v>
      </c>
      <c r="F137" s="172" t="s">
        <v>447</v>
      </c>
      <c r="I137" s="90"/>
      <c r="L137" s="31"/>
      <c r="M137" s="173"/>
      <c r="T137" s="49"/>
      <c r="AT137" s="17" t="s">
        <v>432</v>
      </c>
      <c r="AU137" s="17" t="s">
        <v>257</v>
      </c>
    </row>
    <row r="138" spans="2:65" s="1" customFormat="1" ht="16.5" customHeight="1">
      <c r="B138" s="31"/>
      <c r="C138" s="132" t="s">
        <v>385</v>
      </c>
      <c r="D138" s="132" t="s">
        <v>246</v>
      </c>
      <c r="E138" s="133" t="s">
        <v>448</v>
      </c>
      <c r="F138" s="134" t="s">
        <v>449</v>
      </c>
      <c r="G138" s="135" t="s">
        <v>450</v>
      </c>
      <c r="H138" s="136">
        <v>102.157</v>
      </c>
      <c r="I138" s="137"/>
      <c r="J138" s="138">
        <f>ROUND(I138*H138,2)</f>
        <v>0</v>
      </c>
      <c r="K138" s="134" t="s">
        <v>270</v>
      </c>
      <c r="L138" s="139"/>
      <c r="M138" s="140" t="s">
        <v>19</v>
      </c>
      <c r="N138" s="141" t="s">
        <v>44</v>
      </c>
      <c r="P138" s="142">
        <f>O138*H138</f>
        <v>0</v>
      </c>
      <c r="Q138" s="142">
        <v>1</v>
      </c>
      <c r="R138" s="142">
        <f>Q138*H138</f>
        <v>102.157</v>
      </c>
      <c r="S138" s="142">
        <v>0</v>
      </c>
      <c r="T138" s="143">
        <f>S138*H138</f>
        <v>0</v>
      </c>
      <c r="AR138" s="17" t="s">
        <v>250</v>
      </c>
      <c r="AT138" s="17" t="s">
        <v>246</v>
      </c>
      <c r="AU138" s="17" t="s">
        <v>257</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520</v>
      </c>
    </row>
    <row r="139" spans="2:65" s="1" customFormat="1" ht="33.75" customHeight="1">
      <c r="B139" s="31"/>
      <c r="C139" s="157" t="s">
        <v>390</v>
      </c>
      <c r="D139" s="157" t="s">
        <v>277</v>
      </c>
      <c r="E139" s="158" t="s">
        <v>1044</v>
      </c>
      <c r="F139" s="159" t="s">
        <v>1045</v>
      </c>
      <c r="G139" s="160" t="s">
        <v>431</v>
      </c>
      <c r="H139" s="161">
        <v>28</v>
      </c>
      <c r="I139" s="162"/>
      <c r="J139" s="163">
        <f>ROUND(I139*H139,2)</f>
        <v>0</v>
      </c>
      <c r="K139" s="159" t="s">
        <v>270</v>
      </c>
      <c r="L139" s="31"/>
      <c r="M139" s="164" t="s">
        <v>19</v>
      </c>
      <c r="N139" s="165" t="s">
        <v>44</v>
      </c>
      <c r="P139" s="142">
        <f>O139*H139</f>
        <v>0</v>
      </c>
      <c r="Q139" s="142">
        <v>0</v>
      </c>
      <c r="R139" s="142">
        <f>Q139*H139</f>
        <v>0</v>
      </c>
      <c r="S139" s="142">
        <v>0</v>
      </c>
      <c r="T139" s="143">
        <f>S139*H139</f>
        <v>0</v>
      </c>
      <c r="AR139" s="17" t="s">
        <v>252</v>
      </c>
      <c r="AT139" s="17" t="s">
        <v>277</v>
      </c>
      <c r="AU139" s="17" t="s">
        <v>257</v>
      </c>
      <c r="AY139" s="17" t="s">
        <v>251</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252</v>
      </c>
      <c r="BM139" s="17" t="s">
        <v>521</v>
      </c>
    </row>
    <row r="140" spans="2:65" s="1" customFormat="1" ht="39">
      <c r="B140" s="31"/>
      <c r="D140" s="171" t="s">
        <v>432</v>
      </c>
      <c r="F140" s="172" t="s">
        <v>1011</v>
      </c>
      <c r="I140" s="90"/>
      <c r="L140" s="31"/>
      <c r="M140" s="173"/>
      <c r="T140" s="49"/>
      <c r="AT140" s="17" t="s">
        <v>432</v>
      </c>
      <c r="AU140" s="17" t="s">
        <v>257</v>
      </c>
    </row>
    <row r="141" spans="2:65" s="1" customFormat="1" ht="16.5" customHeight="1">
      <c r="B141" s="31"/>
      <c r="C141" s="132" t="s">
        <v>394</v>
      </c>
      <c r="D141" s="132" t="s">
        <v>246</v>
      </c>
      <c r="E141" s="133" t="s">
        <v>1012</v>
      </c>
      <c r="F141" s="134" t="s">
        <v>1013</v>
      </c>
      <c r="G141" s="135" t="s">
        <v>450</v>
      </c>
      <c r="H141" s="136">
        <v>3.3</v>
      </c>
      <c r="I141" s="137"/>
      <c r="J141" s="138">
        <f>ROUND(I141*H141,2)</f>
        <v>0</v>
      </c>
      <c r="K141" s="134" t="s">
        <v>270</v>
      </c>
      <c r="L141" s="139"/>
      <c r="M141" s="140" t="s">
        <v>19</v>
      </c>
      <c r="N141" s="141" t="s">
        <v>44</v>
      </c>
      <c r="P141" s="142">
        <f>O141*H141</f>
        <v>0</v>
      </c>
      <c r="Q141" s="142">
        <v>1</v>
      </c>
      <c r="R141" s="142">
        <f>Q141*H141</f>
        <v>3.3</v>
      </c>
      <c r="S141" s="142">
        <v>0</v>
      </c>
      <c r="T141" s="143">
        <f>S141*H141</f>
        <v>0</v>
      </c>
      <c r="AR141" s="17" t="s">
        <v>250</v>
      </c>
      <c r="AT141" s="17" t="s">
        <v>246</v>
      </c>
      <c r="AU141" s="17" t="s">
        <v>257</v>
      </c>
      <c r="AY141" s="17" t="s">
        <v>251</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252</v>
      </c>
      <c r="BM141" s="17" t="s">
        <v>522</v>
      </c>
    </row>
    <row r="142" spans="2:65" s="1" customFormat="1" ht="16.5" customHeight="1">
      <c r="B142" s="31"/>
      <c r="C142" s="132" t="s">
        <v>398</v>
      </c>
      <c r="D142" s="132" t="s">
        <v>246</v>
      </c>
      <c r="E142" s="133" t="s">
        <v>1014</v>
      </c>
      <c r="F142" s="134" t="s">
        <v>1015</v>
      </c>
      <c r="G142" s="135" t="s">
        <v>450</v>
      </c>
      <c r="H142" s="136">
        <v>4.5999999999999996</v>
      </c>
      <c r="I142" s="137"/>
      <c r="J142" s="138">
        <f>ROUND(I142*H142,2)</f>
        <v>0</v>
      </c>
      <c r="K142" s="134" t="s">
        <v>270</v>
      </c>
      <c r="L142" s="139"/>
      <c r="M142" s="140" t="s">
        <v>19</v>
      </c>
      <c r="N142" s="141" t="s">
        <v>44</v>
      </c>
      <c r="P142" s="142">
        <f>O142*H142</f>
        <v>0</v>
      </c>
      <c r="Q142" s="142">
        <v>1</v>
      </c>
      <c r="R142" s="142">
        <f>Q142*H142</f>
        <v>4.5999999999999996</v>
      </c>
      <c r="S142" s="142">
        <v>0</v>
      </c>
      <c r="T142" s="143">
        <f>S142*H142</f>
        <v>0</v>
      </c>
      <c r="AR142" s="17" t="s">
        <v>250</v>
      </c>
      <c r="AT142" s="17" t="s">
        <v>246</v>
      </c>
      <c r="AU142" s="17" t="s">
        <v>257</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525</v>
      </c>
    </row>
    <row r="143" spans="2:65" s="1" customFormat="1" ht="33.75" customHeight="1">
      <c r="B143" s="31"/>
      <c r="C143" s="157" t="s">
        <v>402</v>
      </c>
      <c r="D143" s="157" t="s">
        <v>277</v>
      </c>
      <c r="E143" s="158" t="s">
        <v>961</v>
      </c>
      <c r="F143" s="159" t="s">
        <v>962</v>
      </c>
      <c r="G143" s="160" t="s">
        <v>249</v>
      </c>
      <c r="H143" s="161">
        <v>32</v>
      </c>
      <c r="I143" s="162"/>
      <c r="J143" s="163">
        <f>ROUND(I143*H143,2)</f>
        <v>0</v>
      </c>
      <c r="K143" s="159" t="s">
        <v>270</v>
      </c>
      <c r="L143" s="31"/>
      <c r="M143" s="164" t="s">
        <v>19</v>
      </c>
      <c r="N143" s="165" t="s">
        <v>44</v>
      </c>
      <c r="P143" s="142">
        <f>O143*H143</f>
        <v>0</v>
      </c>
      <c r="Q143" s="142">
        <v>0</v>
      </c>
      <c r="R143" s="142">
        <f>Q143*H143</f>
        <v>0</v>
      </c>
      <c r="S143" s="142">
        <v>0</v>
      </c>
      <c r="T143" s="143">
        <f>S143*H143</f>
        <v>0</v>
      </c>
      <c r="AR143" s="17" t="s">
        <v>252</v>
      </c>
      <c r="AT143" s="17" t="s">
        <v>277</v>
      </c>
      <c r="AU143" s="17" t="s">
        <v>257</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529</v>
      </c>
    </row>
    <row r="144" spans="2:65" s="1" customFormat="1" ht="39">
      <c r="B144" s="31"/>
      <c r="D144" s="171" t="s">
        <v>432</v>
      </c>
      <c r="F144" s="172" t="s">
        <v>963</v>
      </c>
      <c r="I144" s="90"/>
      <c r="L144" s="31"/>
      <c r="M144" s="173"/>
      <c r="T144" s="49"/>
      <c r="AT144" s="17" t="s">
        <v>432</v>
      </c>
      <c r="AU144" s="17" t="s">
        <v>257</v>
      </c>
    </row>
    <row r="145" spans="2:65" s="11" customFormat="1" ht="20.85" customHeight="1">
      <c r="B145" s="145"/>
      <c r="D145" s="146" t="s">
        <v>72</v>
      </c>
      <c r="E145" s="155" t="s">
        <v>291</v>
      </c>
      <c r="F145" s="155" t="s">
        <v>287</v>
      </c>
      <c r="I145" s="148"/>
      <c r="J145" s="156">
        <f>BK145</f>
        <v>0</v>
      </c>
      <c r="L145" s="145"/>
      <c r="M145" s="150"/>
      <c r="P145" s="151">
        <f>SUM(P146:P159)</f>
        <v>0</v>
      </c>
      <c r="R145" s="151">
        <f>SUM(R146:R159)</f>
        <v>0</v>
      </c>
      <c r="T145" s="152">
        <f>SUM(T146:T159)</f>
        <v>0</v>
      </c>
      <c r="AR145" s="146" t="s">
        <v>81</v>
      </c>
      <c r="AT145" s="153" t="s">
        <v>72</v>
      </c>
      <c r="AU145" s="153" t="s">
        <v>83</v>
      </c>
      <c r="AY145" s="146" t="s">
        <v>251</v>
      </c>
      <c r="BK145" s="154">
        <f>SUM(BK146:BK159)</f>
        <v>0</v>
      </c>
    </row>
    <row r="146" spans="2:65" s="1" customFormat="1" ht="78.75" customHeight="1">
      <c r="B146" s="31"/>
      <c r="C146" s="157" t="s">
        <v>406</v>
      </c>
      <c r="D146" s="157" t="s">
        <v>277</v>
      </c>
      <c r="E146" s="158" t="s">
        <v>647</v>
      </c>
      <c r="F146" s="159" t="s">
        <v>648</v>
      </c>
      <c r="G146" s="160" t="s">
        <v>450</v>
      </c>
      <c r="H146" s="161">
        <v>268.34800000000001</v>
      </c>
      <c r="I146" s="162"/>
      <c r="J146" s="163">
        <f>ROUND(I146*H146,2)</f>
        <v>0</v>
      </c>
      <c r="K146" s="159" t="s">
        <v>270</v>
      </c>
      <c r="L146" s="31"/>
      <c r="M146" s="164" t="s">
        <v>19</v>
      </c>
      <c r="N146" s="165" t="s">
        <v>44</v>
      </c>
      <c r="P146" s="142">
        <f>O146*H146</f>
        <v>0</v>
      </c>
      <c r="Q146" s="142">
        <v>0</v>
      </c>
      <c r="R146" s="142">
        <f>Q146*H146</f>
        <v>0</v>
      </c>
      <c r="S146" s="142">
        <v>0</v>
      </c>
      <c r="T146" s="143">
        <f>S146*H146</f>
        <v>0</v>
      </c>
      <c r="AR146" s="17" t="s">
        <v>252</v>
      </c>
      <c r="AT146" s="17" t="s">
        <v>277</v>
      </c>
      <c r="AU146" s="17" t="s">
        <v>257</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534</v>
      </c>
    </row>
    <row r="147" spans="2:65" s="1" customFormat="1" ht="58.5">
      <c r="B147" s="31"/>
      <c r="D147" s="171" t="s">
        <v>432</v>
      </c>
      <c r="F147" s="172" t="s">
        <v>638</v>
      </c>
      <c r="I147" s="90"/>
      <c r="L147" s="31"/>
      <c r="M147" s="173"/>
      <c r="T147" s="49"/>
      <c r="AT147" s="17" t="s">
        <v>432</v>
      </c>
      <c r="AU147" s="17" t="s">
        <v>257</v>
      </c>
    </row>
    <row r="148" spans="2:65" s="1" customFormat="1" ht="19.5">
      <c r="B148" s="31"/>
      <c r="D148" s="171" t="s">
        <v>454</v>
      </c>
      <c r="F148" s="172" t="s">
        <v>645</v>
      </c>
      <c r="I148" s="90"/>
      <c r="L148" s="31"/>
      <c r="M148" s="173"/>
      <c r="T148" s="49"/>
      <c r="AT148" s="17" t="s">
        <v>454</v>
      </c>
      <c r="AU148" s="17" t="s">
        <v>257</v>
      </c>
    </row>
    <row r="149" spans="2:65" s="1" customFormat="1" ht="78.75" customHeight="1">
      <c r="B149" s="31"/>
      <c r="C149" s="157" t="s">
        <v>410</v>
      </c>
      <c r="D149" s="157" t="s">
        <v>277</v>
      </c>
      <c r="E149" s="158" t="s">
        <v>647</v>
      </c>
      <c r="F149" s="159" t="s">
        <v>648</v>
      </c>
      <c r="G149" s="160" t="s">
        <v>450</v>
      </c>
      <c r="H149" s="161">
        <v>261.72000000000003</v>
      </c>
      <c r="I149" s="162"/>
      <c r="J149" s="163">
        <f>ROUND(I149*H149,2)</f>
        <v>0</v>
      </c>
      <c r="K149" s="159" t="s">
        <v>270</v>
      </c>
      <c r="L149" s="31"/>
      <c r="M149" s="164" t="s">
        <v>19</v>
      </c>
      <c r="N149" s="165" t="s">
        <v>44</v>
      </c>
      <c r="P149" s="142">
        <f>O149*H149</f>
        <v>0</v>
      </c>
      <c r="Q149" s="142">
        <v>0</v>
      </c>
      <c r="R149" s="142">
        <f>Q149*H149</f>
        <v>0</v>
      </c>
      <c r="S149" s="142">
        <v>0</v>
      </c>
      <c r="T149" s="143">
        <f>S149*H149</f>
        <v>0</v>
      </c>
      <c r="AR149" s="17" t="s">
        <v>252</v>
      </c>
      <c r="AT149" s="17" t="s">
        <v>277</v>
      </c>
      <c r="AU149" s="17" t="s">
        <v>257</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536</v>
      </c>
    </row>
    <row r="150" spans="2:65" s="1" customFormat="1" ht="58.5">
      <c r="B150" s="31"/>
      <c r="D150" s="171" t="s">
        <v>432</v>
      </c>
      <c r="F150" s="172" t="s">
        <v>638</v>
      </c>
      <c r="I150" s="90"/>
      <c r="L150" s="31"/>
      <c r="M150" s="173"/>
      <c r="T150" s="49"/>
      <c r="AT150" s="17" t="s">
        <v>432</v>
      </c>
      <c r="AU150" s="17" t="s">
        <v>257</v>
      </c>
    </row>
    <row r="151" spans="2:65" s="1" customFormat="1" ht="19.5">
      <c r="B151" s="31"/>
      <c r="D151" s="171" t="s">
        <v>454</v>
      </c>
      <c r="F151" s="172" t="s">
        <v>645</v>
      </c>
      <c r="I151" s="90"/>
      <c r="L151" s="31"/>
      <c r="M151" s="173"/>
      <c r="T151" s="49"/>
      <c r="AT151" s="17" t="s">
        <v>454</v>
      </c>
      <c r="AU151" s="17" t="s">
        <v>257</v>
      </c>
    </row>
    <row r="152" spans="2:65" s="1" customFormat="1" ht="78.75" customHeight="1">
      <c r="B152" s="31"/>
      <c r="C152" s="157" t="s">
        <v>482</v>
      </c>
      <c r="D152" s="157" t="s">
        <v>277</v>
      </c>
      <c r="E152" s="158" t="s">
        <v>642</v>
      </c>
      <c r="F152" s="159" t="s">
        <v>643</v>
      </c>
      <c r="G152" s="160" t="s">
        <v>450</v>
      </c>
      <c r="H152" s="161">
        <v>10.72</v>
      </c>
      <c r="I152" s="162"/>
      <c r="J152" s="163">
        <f>ROUND(I152*H152,2)</f>
        <v>0</v>
      </c>
      <c r="K152" s="159" t="s">
        <v>270</v>
      </c>
      <c r="L152" s="31"/>
      <c r="M152" s="164" t="s">
        <v>19</v>
      </c>
      <c r="N152" s="165" t="s">
        <v>44</v>
      </c>
      <c r="P152" s="142">
        <f>O152*H152</f>
        <v>0</v>
      </c>
      <c r="Q152" s="142">
        <v>0</v>
      </c>
      <c r="R152" s="142">
        <f>Q152*H152</f>
        <v>0</v>
      </c>
      <c r="S152" s="142">
        <v>0</v>
      </c>
      <c r="T152" s="143">
        <f>S152*H152</f>
        <v>0</v>
      </c>
      <c r="AR152" s="17" t="s">
        <v>252</v>
      </c>
      <c r="AT152" s="17" t="s">
        <v>277</v>
      </c>
      <c r="AU152" s="17" t="s">
        <v>257</v>
      </c>
      <c r="AY152" s="17" t="s">
        <v>251</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252</v>
      </c>
      <c r="BM152" s="17" t="s">
        <v>537</v>
      </c>
    </row>
    <row r="153" spans="2:65" s="1" customFormat="1" ht="58.5">
      <c r="B153" s="31"/>
      <c r="D153" s="171" t="s">
        <v>432</v>
      </c>
      <c r="F153" s="172" t="s">
        <v>638</v>
      </c>
      <c r="I153" s="90"/>
      <c r="L153" s="31"/>
      <c r="M153" s="173"/>
      <c r="T153" s="49"/>
      <c r="AT153" s="17" t="s">
        <v>432</v>
      </c>
      <c r="AU153" s="17" t="s">
        <v>257</v>
      </c>
    </row>
    <row r="154" spans="2:65" s="1" customFormat="1" ht="19.5">
      <c r="B154" s="31"/>
      <c r="D154" s="171" t="s">
        <v>454</v>
      </c>
      <c r="F154" s="172" t="s">
        <v>645</v>
      </c>
      <c r="I154" s="90"/>
      <c r="L154" s="31"/>
      <c r="M154" s="173"/>
      <c r="T154" s="49"/>
      <c r="AT154" s="17" t="s">
        <v>454</v>
      </c>
      <c r="AU154" s="17" t="s">
        <v>257</v>
      </c>
    </row>
    <row r="155" spans="2:65" s="1" customFormat="1" ht="78.75" customHeight="1">
      <c r="B155" s="31"/>
      <c r="C155" s="157" t="s">
        <v>538</v>
      </c>
      <c r="D155" s="157" t="s">
        <v>277</v>
      </c>
      <c r="E155" s="158" t="s">
        <v>1024</v>
      </c>
      <c r="F155" s="159" t="s">
        <v>1025</v>
      </c>
      <c r="G155" s="160" t="s">
        <v>450</v>
      </c>
      <c r="H155" s="161">
        <v>15.458</v>
      </c>
      <c r="I155" s="162"/>
      <c r="J155" s="163">
        <f>ROUND(I155*H155,2)</f>
        <v>0</v>
      </c>
      <c r="K155" s="159" t="s">
        <v>270</v>
      </c>
      <c r="L155" s="31"/>
      <c r="M155" s="164" t="s">
        <v>19</v>
      </c>
      <c r="N155" s="165" t="s">
        <v>44</v>
      </c>
      <c r="P155" s="142">
        <f>O155*H155</f>
        <v>0</v>
      </c>
      <c r="Q155" s="142">
        <v>0</v>
      </c>
      <c r="R155" s="142">
        <f>Q155*H155</f>
        <v>0</v>
      </c>
      <c r="S155" s="142">
        <v>0</v>
      </c>
      <c r="T155" s="143">
        <f>S155*H155</f>
        <v>0</v>
      </c>
      <c r="AR155" s="17" t="s">
        <v>252</v>
      </c>
      <c r="AT155" s="17" t="s">
        <v>277</v>
      </c>
      <c r="AU155" s="17" t="s">
        <v>257</v>
      </c>
      <c r="AY155" s="17" t="s">
        <v>251</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252</v>
      </c>
      <c r="BM155" s="17" t="s">
        <v>541</v>
      </c>
    </row>
    <row r="156" spans="2:65" s="1" customFormat="1" ht="58.5">
      <c r="B156" s="31"/>
      <c r="D156" s="171" t="s">
        <v>432</v>
      </c>
      <c r="F156" s="172" t="s">
        <v>638</v>
      </c>
      <c r="I156" s="90"/>
      <c r="L156" s="31"/>
      <c r="M156" s="173"/>
      <c r="T156" s="49"/>
      <c r="AT156" s="17" t="s">
        <v>432</v>
      </c>
      <c r="AU156" s="17" t="s">
        <v>257</v>
      </c>
    </row>
    <row r="157" spans="2:65" s="1" customFormat="1" ht="19.5">
      <c r="B157" s="31"/>
      <c r="D157" s="171" t="s">
        <v>454</v>
      </c>
      <c r="F157" s="172" t="s">
        <v>645</v>
      </c>
      <c r="I157" s="90"/>
      <c r="L157" s="31"/>
      <c r="M157" s="173"/>
      <c r="T157" s="49"/>
      <c r="AT157" s="17" t="s">
        <v>454</v>
      </c>
      <c r="AU157" s="17" t="s">
        <v>257</v>
      </c>
    </row>
    <row r="158" spans="2:65" s="1" customFormat="1" ht="33.75" customHeight="1">
      <c r="B158" s="31"/>
      <c r="C158" s="157" t="s">
        <v>485</v>
      </c>
      <c r="D158" s="157" t="s">
        <v>277</v>
      </c>
      <c r="E158" s="158" t="s">
        <v>674</v>
      </c>
      <c r="F158" s="159" t="s">
        <v>675</v>
      </c>
      <c r="G158" s="160" t="s">
        <v>450</v>
      </c>
      <c r="H158" s="161">
        <v>268.34800000000001</v>
      </c>
      <c r="I158" s="162"/>
      <c r="J158" s="163">
        <f>ROUND(I158*H158,2)</f>
        <v>0</v>
      </c>
      <c r="K158" s="159" t="s">
        <v>270</v>
      </c>
      <c r="L158" s="31"/>
      <c r="M158" s="164" t="s">
        <v>19</v>
      </c>
      <c r="N158" s="165" t="s">
        <v>44</v>
      </c>
      <c r="P158" s="142">
        <f>O158*H158</f>
        <v>0</v>
      </c>
      <c r="Q158" s="142">
        <v>0</v>
      </c>
      <c r="R158" s="142">
        <f>Q158*H158</f>
        <v>0</v>
      </c>
      <c r="S158" s="142">
        <v>0</v>
      </c>
      <c r="T158" s="143">
        <f>S158*H158</f>
        <v>0</v>
      </c>
      <c r="AR158" s="17" t="s">
        <v>252</v>
      </c>
      <c r="AT158" s="17" t="s">
        <v>277</v>
      </c>
      <c r="AU158" s="17" t="s">
        <v>257</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545</v>
      </c>
    </row>
    <row r="159" spans="2:65" s="1" customFormat="1" ht="29.25">
      <c r="B159" s="31"/>
      <c r="D159" s="171" t="s">
        <v>432</v>
      </c>
      <c r="F159" s="172" t="s">
        <v>677</v>
      </c>
      <c r="I159" s="90"/>
      <c r="L159" s="31"/>
      <c r="M159" s="173"/>
      <c r="T159" s="49"/>
      <c r="AT159" s="17" t="s">
        <v>432</v>
      </c>
      <c r="AU159" s="17" t="s">
        <v>257</v>
      </c>
    </row>
    <row r="160" spans="2:65" s="11" customFormat="1" ht="22.9" customHeight="1">
      <c r="B160" s="145"/>
      <c r="D160" s="146" t="s">
        <v>72</v>
      </c>
      <c r="E160" s="155" t="s">
        <v>685</v>
      </c>
      <c r="F160" s="155" t="s">
        <v>427</v>
      </c>
      <c r="I160" s="148"/>
      <c r="J160" s="156">
        <f>BK160</f>
        <v>0</v>
      </c>
      <c r="L160" s="145"/>
      <c r="M160" s="150"/>
      <c r="P160" s="151">
        <f>P161</f>
        <v>0</v>
      </c>
      <c r="R160" s="151">
        <f>R161</f>
        <v>12.727727980000001</v>
      </c>
      <c r="T160" s="152">
        <f>T161</f>
        <v>0</v>
      </c>
      <c r="AR160" s="146" t="s">
        <v>81</v>
      </c>
      <c r="AT160" s="153" t="s">
        <v>72</v>
      </c>
      <c r="AU160" s="153" t="s">
        <v>81</v>
      </c>
      <c r="AY160" s="146" t="s">
        <v>251</v>
      </c>
      <c r="BK160" s="154">
        <f>BK161</f>
        <v>0</v>
      </c>
    </row>
    <row r="161" spans="2:65" s="11" customFormat="1" ht="20.85" customHeight="1">
      <c r="B161" s="145"/>
      <c r="D161" s="146" t="s">
        <v>72</v>
      </c>
      <c r="E161" s="155" t="s">
        <v>849</v>
      </c>
      <c r="F161" s="155" t="s">
        <v>850</v>
      </c>
      <c r="I161" s="148"/>
      <c r="J161" s="156">
        <f>BK161</f>
        <v>0</v>
      </c>
      <c r="L161" s="145"/>
      <c r="M161" s="150"/>
      <c r="P161" s="151">
        <f>SUM(P162:P164)</f>
        <v>0</v>
      </c>
      <c r="R161" s="151">
        <f>SUM(R162:R164)</f>
        <v>12.727727980000001</v>
      </c>
      <c r="T161" s="152">
        <f>SUM(T162:T164)</f>
        <v>0</v>
      </c>
      <c r="AR161" s="146" t="s">
        <v>81</v>
      </c>
      <c r="AT161" s="153" t="s">
        <v>72</v>
      </c>
      <c r="AU161" s="153" t="s">
        <v>83</v>
      </c>
      <c r="AY161" s="146" t="s">
        <v>251</v>
      </c>
      <c r="BK161" s="154">
        <f>SUM(BK162:BK164)</f>
        <v>0</v>
      </c>
    </row>
    <row r="162" spans="2:65" s="1" customFormat="1" ht="16.5" customHeight="1">
      <c r="B162" s="31"/>
      <c r="C162" s="157" t="s">
        <v>546</v>
      </c>
      <c r="D162" s="157" t="s">
        <v>277</v>
      </c>
      <c r="E162" s="158" t="s">
        <v>1070</v>
      </c>
      <c r="F162" s="159" t="s">
        <v>1071</v>
      </c>
      <c r="G162" s="160" t="s">
        <v>431</v>
      </c>
      <c r="H162" s="161">
        <v>17.5</v>
      </c>
      <c r="I162" s="162"/>
      <c r="J162" s="163">
        <f>ROUND(I162*H162,2)</f>
        <v>0</v>
      </c>
      <c r="K162" s="159" t="s">
        <v>690</v>
      </c>
      <c r="L162" s="31"/>
      <c r="M162" s="164" t="s">
        <v>19</v>
      </c>
      <c r="N162" s="165" t="s">
        <v>44</v>
      </c>
      <c r="P162" s="142">
        <f>O162*H162</f>
        <v>0</v>
      </c>
      <c r="Q162" s="142">
        <v>0.39669759999999998</v>
      </c>
      <c r="R162" s="142">
        <f>Q162*H162</f>
        <v>6.9422079999999999</v>
      </c>
      <c r="S162" s="142">
        <v>0</v>
      </c>
      <c r="T162" s="143">
        <f>S162*H162</f>
        <v>0</v>
      </c>
      <c r="AR162" s="17" t="s">
        <v>252</v>
      </c>
      <c r="AT162" s="17" t="s">
        <v>277</v>
      </c>
      <c r="AU162" s="17" t="s">
        <v>257</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549</v>
      </c>
    </row>
    <row r="163" spans="2:65" s="1" customFormat="1" ht="58.5">
      <c r="B163" s="31"/>
      <c r="D163" s="171" t="s">
        <v>432</v>
      </c>
      <c r="F163" s="172" t="s">
        <v>1072</v>
      </c>
      <c r="I163" s="90"/>
      <c r="L163" s="31"/>
      <c r="M163" s="173"/>
      <c r="T163" s="49"/>
      <c r="AT163" s="17" t="s">
        <v>432</v>
      </c>
      <c r="AU163" s="17" t="s">
        <v>257</v>
      </c>
    </row>
    <row r="164" spans="2:65" s="1" customFormat="1" ht="16.5" customHeight="1">
      <c r="B164" s="31"/>
      <c r="C164" s="157" t="s">
        <v>488</v>
      </c>
      <c r="D164" s="157" t="s">
        <v>277</v>
      </c>
      <c r="E164" s="158" t="s">
        <v>1048</v>
      </c>
      <c r="F164" s="159" t="s">
        <v>1049</v>
      </c>
      <c r="G164" s="160" t="s">
        <v>431</v>
      </c>
      <c r="H164" s="161">
        <v>20.667000000000002</v>
      </c>
      <c r="I164" s="162"/>
      <c r="J164" s="163">
        <f>ROUND(I164*H164,2)</f>
        <v>0</v>
      </c>
      <c r="K164" s="159" t="s">
        <v>690</v>
      </c>
      <c r="L164" s="31"/>
      <c r="M164" s="166" t="s">
        <v>19</v>
      </c>
      <c r="N164" s="167" t="s">
        <v>44</v>
      </c>
      <c r="O164" s="168"/>
      <c r="P164" s="169">
        <f>O164*H164</f>
        <v>0</v>
      </c>
      <c r="Q164" s="169">
        <v>0.27994000000000002</v>
      </c>
      <c r="R164" s="169">
        <f>Q164*H164</f>
        <v>5.785519980000001</v>
      </c>
      <c r="S164" s="169">
        <v>0</v>
      </c>
      <c r="T164" s="170">
        <f>S164*H164</f>
        <v>0</v>
      </c>
      <c r="AR164" s="17" t="s">
        <v>252</v>
      </c>
      <c r="AT164" s="17" t="s">
        <v>277</v>
      </c>
      <c r="AU164" s="17" t="s">
        <v>257</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554</v>
      </c>
    </row>
    <row r="165" spans="2:65" s="1" customFormat="1" ht="6.95" customHeight="1">
      <c r="B165" s="39"/>
      <c r="C165" s="40"/>
      <c r="D165" s="40"/>
      <c r="E165" s="40"/>
      <c r="F165" s="40"/>
      <c r="G165" s="40"/>
      <c r="H165" s="40"/>
      <c r="I165" s="107"/>
      <c r="J165" s="40"/>
      <c r="K165" s="40"/>
      <c r="L165" s="31"/>
    </row>
  </sheetData>
  <sheetProtection password="D0DA" sheet="1" objects="1" scenarios="1" selectLockedCells="1" autoFilter="0"/>
  <autoFilter ref="C84:K164"/>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47"/>
  <sheetViews>
    <sheetView showGridLines="0" topLeftCell="A310" workbookViewId="0">
      <selection activeCell="I321" sqref="I32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143</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1076</v>
      </c>
      <c r="F9" s="303"/>
      <c r="G9" s="303"/>
      <c r="H9" s="303"/>
      <c r="I9" s="90"/>
      <c r="L9" s="31"/>
    </row>
    <row r="10" spans="2:46" s="1" customFormat="1" ht="12" customHeight="1">
      <c r="B10" s="31"/>
      <c r="D10" s="26" t="s">
        <v>1077</v>
      </c>
      <c r="I10" s="90"/>
      <c r="L10" s="31"/>
    </row>
    <row r="11" spans="2:46" s="1" customFormat="1" ht="36.950000000000003" customHeight="1">
      <c r="B11" s="31"/>
      <c r="E11" s="304" t="s">
        <v>1078</v>
      </c>
      <c r="F11" s="303"/>
      <c r="G11" s="303"/>
      <c r="H11" s="303"/>
      <c r="I11" s="90"/>
      <c r="L11" s="31"/>
    </row>
    <row r="12" spans="2:46" s="1" customFormat="1">
      <c r="B12" s="31"/>
      <c r="I12" s="90"/>
      <c r="L12" s="31"/>
    </row>
    <row r="13" spans="2:46" s="1" customFormat="1" ht="12" customHeight="1">
      <c r="B13" s="31"/>
      <c r="D13" s="26" t="s">
        <v>18</v>
      </c>
      <c r="F13" s="17" t="s">
        <v>144</v>
      </c>
      <c r="I13" s="91" t="s">
        <v>20</v>
      </c>
      <c r="J13" s="17" t="s">
        <v>83</v>
      </c>
      <c r="L13" s="31"/>
    </row>
    <row r="14" spans="2:46" s="1" customFormat="1" ht="12" customHeight="1">
      <c r="B14" s="31"/>
      <c r="D14" s="26" t="s">
        <v>21</v>
      </c>
      <c r="F14" s="17" t="s">
        <v>225</v>
      </c>
      <c r="I14" s="91" t="s">
        <v>23</v>
      </c>
      <c r="J14" s="46" t="str">
        <f>'Rekapitulace stavby'!AN8</f>
        <v>11. 2. 2019</v>
      </c>
      <c r="L14" s="31"/>
    </row>
    <row r="15" spans="2:46" s="1" customFormat="1" ht="21.75" customHeight="1">
      <c r="B15" s="31"/>
      <c r="D15" s="24" t="s">
        <v>1079</v>
      </c>
      <c r="F15" s="200" t="s">
        <v>1080</v>
      </c>
      <c r="I15" s="201" t="s">
        <v>1081</v>
      </c>
      <c r="J15" s="200" t="s">
        <v>485</v>
      </c>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ROUND(J101,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ROUND((SUM(BE101:BE346)),  2)</f>
        <v>0</v>
      </c>
      <c r="I35" s="99">
        <v>0.21</v>
      </c>
      <c r="J35" s="98">
        <f>ROUND(((SUM(BE101:BE346))*I35),  2)</f>
        <v>0</v>
      </c>
      <c r="L35" s="31"/>
    </row>
    <row r="36" spans="2:12" s="1" customFormat="1" ht="14.45" customHeight="1">
      <c r="B36" s="31"/>
      <c r="E36" s="26" t="s">
        <v>45</v>
      </c>
      <c r="F36" s="98">
        <f>ROUND((SUM(BF101:BF346)),  2)</f>
        <v>0</v>
      </c>
      <c r="I36" s="99">
        <v>0.15</v>
      </c>
      <c r="J36" s="98">
        <f>ROUND(((SUM(BF101:BF346))*I36),  2)</f>
        <v>0</v>
      </c>
      <c r="L36" s="31"/>
    </row>
    <row r="37" spans="2:12" s="1" customFormat="1" ht="14.45" hidden="1" customHeight="1">
      <c r="B37" s="31"/>
      <c r="E37" s="26" t="s">
        <v>46</v>
      </c>
      <c r="F37" s="98">
        <f>ROUND((SUM(BG101:BG346)),  2)</f>
        <v>0</v>
      </c>
      <c r="I37" s="99">
        <v>0.21</v>
      </c>
      <c r="J37" s="98">
        <f>0</f>
        <v>0</v>
      </c>
      <c r="L37" s="31"/>
    </row>
    <row r="38" spans="2:12" s="1" customFormat="1" ht="14.45" hidden="1" customHeight="1">
      <c r="B38" s="31"/>
      <c r="E38" s="26" t="s">
        <v>47</v>
      </c>
      <c r="F38" s="98">
        <f>ROUND((SUM(BH101:BH346)),  2)</f>
        <v>0</v>
      </c>
      <c r="I38" s="99">
        <v>0.15</v>
      </c>
      <c r="J38" s="98">
        <f>0</f>
        <v>0</v>
      </c>
      <c r="L38" s="31"/>
    </row>
    <row r="39" spans="2:12" s="1" customFormat="1" ht="14.45" hidden="1" customHeight="1">
      <c r="B39" s="31"/>
      <c r="E39" s="26" t="s">
        <v>48</v>
      </c>
      <c r="F39" s="98">
        <f>ROUND((SUM(BI101:BI346)),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1076</v>
      </c>
      <c r="F52" s="303"/>
      <c r="G52" s="303"/>
      <c r="H52" s="303"/>
      <c r="I52" s="90"/>
      <c r="L52" s="31"/>
    </row>
    <row r="53" spans="2:47" s="1" customFormat="1" ht="12" customHeight="1">
      <c r="B53" s="31"/>
      <c r="C53" s="26" t="s">
        <v>1077</v>
      </c>
      <c r="I53" s="90"/>
      <c r="L53" s="31"/>
    </row>
    <row r="54" spans="2:47" s="1" customFormat="1" ht="16.5" customHeight="1">
      <c r="B54" s="31"/>
      <c r="E54" s="304" t="str">
        <f>E11</f>
        <v>3110-16-074-01/01 - Železniční most v ev. km 1,224</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J101</f>
        <v>0</v>
      </c>
      <c r="L63" s="31"/>
      <c r="AU63" s="17" t="s">
        <v>229</v>
      </c>
    </row>
    <row r="64" spans="2:47" s="8" customFormat="1" ht="24.95" customHeight="1">
      <c r="B64" s="113"/>
      <c r="D64" s="114" t="s">
        <v>1083</v>
      </c>
      <c r="E64" s="115"/>
      <c r="F64" s="115"/>
      <c r="G64" s="115"/>
      <c r="H64" s="115"/>
      <c r="I64" s="116"/>
      <c r="J64" s="117">
        <f>J102</f>
        <v>0</v>
      </c>
      <c r="L64" s="113"/>
    </row>
    <row r="65" spans="2:12" s="9" customFormat="1" ht="19.899999999999999" customHeight="1">
      <c r="B65" s="118"/>
      <c r="D65" s="119" t="s">
        <v>1084</v>
      </c>
      <c r="E65" s="120"/>
      <c r="F65" s="120"/>
      <c r="G65" s="120"/>
      <c r="H65" s="120"/>
      <c r="I65" s="121"/>
      <c r="J65" s="122">
        <f>J103</f>
        <v>0</v>
      </c>
      <c r="L65" s="118"/>
    </row>
    <row r="66" spans="2:12" s="9" customFormat="1" ht="19.899999999999999" customHeight="1">
      <c r="B66" s="118"/>
      <c r="D66" s="119" t="s">
        <v>1085</v>
      </c>
      <c r="E66" s="120"/>
      <c r="F66" s="120"/>
      <c r="G66" s="120"/>
      <c r="H66" s="120"/>
      <c r="I66" s="121"/>
      <c r="J66" s="122">
        <f>J139</f>
        <v>0</v>
      </c>
      <c r="L66" s="118"/>
    </row>
    <row r="67" spans="2:12" s="9" customFormat="1" ht="19.899999999999999" customHeight="1">
      <c r="B67" s="118"/>
      <c r="D67" s="119" t="s">
        <v>1086</v>
      </c>
      <c r="E67" s="120"/>
      <c r="F67" s="120"/>
      <c r="G67" s="120"/>
      <c r="H67" s="120"/>
      <c r="I67" s="121"/>
      <c r="J67" s="122">
        <f>J158</f>
        <v>0</v>
      </c>
      <c r="L67" s="118"/>
    </row>
    <row r="68" spans="2:12" s="9" customFormat="1" ht="19.899999999999999" customHeight="1">
      <c r="B68" s="118"/>
      <c r="D68" s="119" t="s">
        <v>1087</v>
      </c>
      <c r="E68" s="120"/>
      <c r="F68" s="120"/>
      <c r="G68" s="120"/>
      <c r="H68" s="120"/>
      <c r="I68" s="121"/>
      <c r="J68" s="122">
        <f>J178</f>
        <v>0</v>
      </c>
      <c r="L68" s="118"/>
    </row>
    <row r="69" spans="2:12" s="9" customFormat="1" ht="19.899999999999999" customHeight="1">
      <c r="B69" s="118"/>
      <c r="D69" s="119" t="s">
        <v>1088</v>
      </c>
      <c r="E69" s="120"/>
      <c r="F69" s="120"/>
      <c r="G69" s="120"/>
      <c r="H69" s="120"/>
      <c r="I69" s="121"/>
      <c r="J69" s="122">
        <f>J219</f>
        <v>0</v>
      </c>
      <c r="L69" s="118"/>
    </row>
    <row r="70" spans="2:12" s="9" customFormat="1" ht="19.899999999999999" customHeight="1">
      <c r="B70" s="118"/>
      <c r="D70" s="119" t="s">
        <v>1089</v>
      </c>
      <c r="E70" s="120"/>
      <c r="F70" s="120"/>
      <c r="G70" s="120"/>
      <c r="H70" s="120"/>
      <c r="I70" s="121"/>
      <c r="J70" s="122">
        <f>J222</f>
        <v>0</v>
      </c>
      <c r="L70" s="118"/>
    </row>
    <row r="71" spans="2:12" s="9" customFormat="1" ht="19.899999999999999" customHeight="1">
      <c r="B71" s="118"/>
      <c r="D71" s="119" t="s">
        <v>1090</v>
      </c>
      <c r="E71" s="120"/>
      <c r="F71" s="120"/>
      <c r="G71" s="120"/>
      <c r="H71" s="120"/>
      <c r="I71" s="121"/>
      <c r="J71" s="122">
        <f>J231</f>
        <v>0</v>
      </c>
      <c r="L71" s="118"/>
    </row>
    <row r="72" spans="2:12" s="9" customFormat="1" ht="19.899999999999999" customHeight="1">
      <c r="B72" s="118"/>
      <c r="D72" s="119" t="s">
        <v>1091</v>
      </c>
      <c r="E72" s="120"/>
      <c r="F72" s="120"/>
      <c r="G72" s="120"/>
      <c r="H72" s="120"/>
      <c r="I72" s="121"/>
      <c r="J72" s="122">
        <f>J276</f>
        <v>0</v>
      </c>
      <c r="L72" s="118"/>
    </row>
    <row r="73" spans="2:12" s="9" customFormat="1" ht="19.899999999999999" customHeight="1">
      <c r="B73" s="118"/>
      <c r="D73" s="119" t="s">
        <v>1092</v>
      </c>
      <c r="E73" s="120"/>
      <c r="F73" s="120"/>
      <c r="G73" s="120"/>
      <c r="H73" s="120"/>
      <c r="I73" s="121"/>
      <c r="J73" s="122">
        <f>J292</f>
        <v>0</v>
      </c>
      <c r="L73" s="118"/>
    </row>
    <row r="74" spans="2:12" s="8" customFormat="1" ht="24.95" customHeight="1">
      <c r="B74" s="113"/>
      <c r="D74" s="114" t="s">
        <v>1093</v>
      </c>
      <c r="E74" s="115"/>
      <c r="F74" s="115"/>
      <c r="G74" s="115"/>
      <c r="H74" s="115"/>
      <c r="I74" s="116"/>
      <c r="J74" s="117">
        <f>J294</f>
        <v>0</v>
      </c>
      <c r="L74" s="113"/>
    </row>
    <row r="75" spans="2:12" s="9" customFormat="1" ht="19.899999999999999" customHeight="1">
      <c r="B75" s="118"/>
      <c r="D75" s="119" t="s">
        <v>1094</v>
      </c>
      <c r="E75" s="120"/>
      <c r="F75" s="120"/>
      <c r="G75" s="120"/>
      <c r="H75" s="120"/>
      <c r="I75" s="121"/>
      <c r="J75" s="122">
        <f>J295</f>
        <v>0</v>
      </c>
      <c r="L75" s="118"/>
    </row>
    <row r="76" spans="2:12" s="9" customFormat="1" ht="19.899999999999999" customHeight="1">
      <c r="B76" s="118"/>
      <c r="D76" s="119" t="s">
        <v>1095</v>
      </c>
      <c r="E76" s="120"/>
      <c r="F76" s="120"/>
      <c r="G76" s="120"/>
      <c r="H76" s="120"/>
      <c r="I76" s="121"/>
      <c r="J76" s="122">
        <f>J331</f>
        <v>0</v>
      </c>
      <c r="L76" s="118"/>
    </row>
    <row r="77" spans="2:12" s="8" customFormat="1" ht="24.95" customHeight="1">
      <c r="B77" s="113"/>
      <c r="D77" s="114" t="s">
        <v>1096</v>
      </c>
      <c r="E77" s="115"/>
      <c r="F77" s="115"/>
      <c r="G77" s="115"/>
      <c r="H77" s="115"/>
      <c r="I77" s="116"/>
      <c r="J77" s="117">
        <f>J338</f>
        <v>0</v>
      </c>
      <c r="L77" s="113"/>
    </row>
    <row r="78" spans="2:12" s="9" customFormat="1" ht="19.899999999999999" customHeight="1">
      <c r="B78" s="118"/>
      <c r="D78" s="119" t="s">
        <v>1097</v>
      </c>
      <c r="E78" s="120"/>
      <c r="F78" s="120"/>
      <c r="G78" s="120"/>
      <c r="H78" s="120"/>
      <c r="I78" s="121"/>
      <c r="J78" s="122">
        <f>J339</f>
        <v>0</v>
      </c>
      <c r="L78" s="118"/>
    </row>
    <row r="79" spans="2:12" s="9" customFormat="1" ht="19.899999999999999" customHeight="1">
      <c r="B79" s="118"/>
      <c r="D79" s="119" t="s">
        <v>1098</v>
      </c>
      <c r="E79" s="120"/>
      <c r="F79" s="120"/>
      <c r="G79" s="120"/>
      <c r="H79" s="120"/>
      <c r="I79" s="121"/>
      <c r="J79" s="122">
        <f>J344</f>
        <v>0</v>
      </c>
      <c r="L79" s="118"/>
    </row>
    <row r="80" spans="2:12" s="1" customFormat="1" ht="21.75" customHeight="1">
      <c r="B80" s="31"/>
      <c r="I80" s="90"/>
      <c r="L80" s="31"/>
    </row>
    <row r="81" spans="2:12" s="1" customFormat="1" ht="6.95" customHeight="1">
      <c r="B81" s="39"/>
      <c r="C81" s="40"/>
      <c r="D81" s="40"/>
      <c r="E81" s="40"/>
      <c r="F81" s="40"/>
      <c r="G81" s="40"/>
      <c r="H81" s="40"/>
      <c r="I81" s="107"/>
      <c r="J81" s="40"/>
      <c r="K81" s="40"/>
      <c r="L81" s="31"/>
    </row>
    <row r="85" spans="2:12" s="1" customFormat="1" ht="6.95" customHeight="1">
      <c r="B85" s="41"/>
      <c r="C85" s="42"/>
      <c r="D85" s="42"/>
      <c r="E85" s="42"/>
      <c r="F85" s="42"/>
      <c r="G85" s="42"/>
      <c r="H85" s="42"/>
      <c r="I85" s="108"/>
      <c r="J85" s="42"/>
      <c r="K85" s="42"/>
      <c r="L85" s="31"/>
    </row>
    <row r="86" spans="2:12" s="1" customFormat="1" ht="24.95" customHeight="1">
      <c r="B86" s="31"/>
      <c r="C86" s="21" t="s">
        <v>233</v>
      </c>
      <c r="I86" s="90"/>
      <c r="L86" s="31"/>
    </row>
    <row r="87" spans="2:12" s="1" customFormat="1" ht="6.95" customHeight="1">
      <c r="B87" s="31"/>
      <c r="I87" s="90"/>
      <c r="L87" s="31"/>
    </row>
    <row r="88" spans="2:12" s="1" customFormat="1" ht="12" customHeight="1">
      <c r="B88" s="31"/>
      <c r="C88" s="26" t="s">
        <v>16</v>
      </c>
      <c r="I88" s="90"/>
      <c r="L88" s="31"/>
    </row>
    <row r="89" spans="2:12" s="1" customFormat="1" ht="16.5" customHeight="1">
      <c r="B89" s="31"/>
      <c r="E89" s="324" t="str">
        <f>E7</f>
        <v>Oprava traťového úseku Železný Brod - Tanvald</v>
      </c>
      <c r="F89" s="301"/>
      <c r="G89" s="301"/>
      <c r="H89" s="301"/>
      <c r="I89" s="90"/>
      <c r="L89" s="31"/>
    </row>
    <row r="90" spans="2:12" ht="12" customHeight="1">
      <c r="B90" s="20"/>
      <c r="C90" s="26" t="s">
        <v>223</v>
      </c>
      <c r="L90" s="20"/>
    </row>
    <row r="91" spans="2:12" s="1" customFormat="1" ht="16.5" customHeight="1">
      <c r="B91" s="31"/>
      <c r="E91" s="324" t="s">
        <v>1076</v>
      </c>
      <c r="F91" s="303"/>
      <c r="G91" s="303"/>
      <c r="H91" s="303"/>
      <c r="I91" s="90"/>
      <c r="L91" s="31"/>
    </row>
    <row r="92" spans="2:12" s="1" customFormat="1" ht="12" customHeight="1">
      <c r="B92" s="31"/>
      <c r="C92" s="26" t="s">
        <v>1077</v>
      </c>
      <c r="I92" s="90"/>
      <c r="L92" s="31"/>
    </row>
    <row r="93" spans="2:12" s="1" customFormat="1" ht="16.5" customHeight="1">
      <c r="B93" s="31"/>
      <c r="E93" s="304" t="str">
        <f>E11</f>
        <v>3110-16-074-01/01 - Železniční most v ev. km 1,224</v>
      </c>
      <c r="F93" s="303"/>
      <c r="G93" s="303"/>
      <c r="H93" s="303"/>
      <c r="I93" s="90"/>
      <c r="L93" s="31"/>
    </row>
    <row r="94" spans="2:12" s="1" customFormat="1" ht="6.95" customHeight="1">
      <c r="B94" s="31"/>
      <c r="I94" s="90"/>
      <c r="L94" s="31"/>
    </row>
    <row r="95" spans="2:12" s="1" customFormat="1" ht="12" customHeight="1">
      <c r="B95" s="31"/>
      <c r="C95" s="26" t="s">
        <v>21</v>
      </c>
      <c r="F95" s="17" t="str">
        <f>F14</f>
        <v xml:space="preserve"> </v>
      </c>
      <c r="I95" s="91" t="s">
        <v>23</v>
      </c>
      <c r="J95" s="46" t="str">
        <f>IF(J14="","",J14)</f>
        <v>11. 2. 2019</v>
      </c>
      <c r="L95" s="31"/>
    </row>
    <row r="96" spans="2:12" s="1" customFormat="1" ht="6.95" customHeight="1">
      <c r="B96" s="31"/>
      <c r="I96" s="90"/>
      <c r="L96" s="31"/>
    </row>
    <row r="97" spans="2:65" s="1" customFormat="1" ht="13.7" customHeight="1">
      <c r="B97" s="31"/>
      <c r="C97" s="26" t="s">
        <v>25</v>
      </c>
      <c r="F97" s="17" t="str">
        <f>E17</f>
        <v>SŽDC, s.o., OŘ Hradec Králové</v>
      </c>
      <c r="I97" s="91" t="s">
        <v>32</v>
      </c>
      <c r="J97" s="29" t="str">
        <f>E23</f>
        <v xml:space="preserve"> </v>
      </c>
      <c r="L97" s="31"/>
    </row>
    <row r="98" spans="2:65" s="1" customFormat="1" ht="13.7" customHeight="1">
      <c r="B98" s="31"/>
      <c r="C98" s="26" t="s">
        <v>30</v>
      </c>
      <c r="F98" s="17">
        <f>IF(E20="","",E20)</f>
        <v>0</v>
      </c>
      <c r="I98" s="91" t="s">
        <v>37</v>
      </c>
      <c r="J98" s="29" t="str">
        <f>E26</f>
        <v xml:space="preserve"> </v>
      </c>
      <c r="L98" s="31"/>
    </row>
    <row r="99" spans="2:65" s="1" customFormat="1" ht="10.35" customHeight="1">
      <c r="B99" s="31"/>
      <c r="I99" s="90"/>
      <c r="L99" s="31"/>
    </row>
    <row r="100" spans="2:65" s="10" customFormat="1" ht="29.25" customHeight="1">
      <c r="B100" s="123"/>
      <c r="C100" s="124" t="s">
        <v>234</v>
      </c>
      <c r="D100" s="125" t="s">
        <v>58</v>
      </c>
      <c r="E100" s="125" t="s">
        <v>54</v>
      </c>
      <c r="F100" s="125" t="s">
        <v>55</v>
      </c>
      <c r="G100" s="125" t="s">
        <v>235</v>
      </c>
      <c r="H100" s="125" t="s">
        <v>236</v>
      </c>
      <c r="I100" s="126" t="s">
        <v>237</v>
      </c>
      <c r="J100" s="125" t="s">
        <v>228</v>
      </c>
      <c r="K100" s="127" t="s">
        <v>238</v>
      </c>
      <c r="L100" s="123"/>
      <c r="M100" s="52" t="s">
        <v>19</v>
      </c>
      <c r="N100" s="53" t="s">
        <v>43</v>
      </c>
      <c r="O100" s="53" t="s">
        <v>239</v>
      </c>
      <c r="P100" s="53" t="s">
        <v>240</v>
      </c>
      <c r="Q100" s="53" t="s">
        <v>241</v>
      </c>
      <c r="R100" s="53" t="s">
        <v>242</v>
      </c>
      <c r="S100" s="53" t="s">
        <v>243</v>
      </c>
      <c r="T100" s="54" t="s">
        <v>244</v>
      </c>
    </row>
    <row r="101" spans="2:65" s="1" customFormat="1" ht="22.9" customHeight="1">
      <c r="B101" s="31"/>
      <c r="C101" s="57" t="s">
        <v>245</v>
      </c>
      <c r="I101" s="90"/>
      <c r="J101" s="128">
        <f>BK101</f>
        <v>0</v>
      </c>
      <c r="L101" s="31"/>
      <c r="M101" s="55"/>
      <c r="N101" s="47"/>
      <c r="O101" s="47"/>
      <c r="P101" s="129">
        <f>P102+P294+P338</f>
        <v>0</v>
      </c>
      <c r="Q101" s="47"/>
      <c r="R101" s="129">
        <f>R102+R294+R338</f>
        <v>375.20278373999997</v>
      </c>
      <c r="S101" s="47"/>
      <c r="T101" s="130">
        <f>T102+T294+T338</f>
        <v>148.00575700000002</v>
      </c>
      <c r="AT101" s="17" t="s">
        <v>72</v>
      </c>
      <c r="AU101" s="17" t="s">
        <v>229</v>
      </c>
      <c r="BK101" s="131">
        <f>BK102+BK294+BK338</f>
        <v>0</v>
      </c>
    </row>
    <row r="102" spans="2:65" s="11" customFormat="1" ht="25.9" customHeight="1">
      <c r="B102" s="145"/>
      <c r="D102" s="146" t="s">
        <v>72</v>
      </c>
      <c r="E102" s="147" t="s">
        <v>424</v>
      </c>
      <c r="F102" s="147" t="s">
        <v>1099</v>
      </c>
      <c r="I102" s="148"/>
      <c r="J102" s="149">
        <f>BK102</f>
        <v>0</v>
      </c>
      <c r="L102" s="145"/>
      <c r="M102" s="150"/>
      <c r="P102" s="151">
        <f>P103+P139+P158+P178+P219+P222+P231+P276+P292</f>
        <v>0</v>
      </c>
      <c r="R102" s="151">
        <f>R103+R139+R158+R178+R219+R222+R231+R276+R292</f>
        <v>374.86164317999999</v>
      </c>
      <c r="T102" s="152">
        <f>T103+T139+T158+T178+T219+T222+T231+T276+T292</f>
        <v>148.00575700000002</v>
      </c>
      <c r="AR102" s="146" t="s">
        <v>81</v>
      </c>
      <c r="AT102" s="153" t="s">
        <v>72</v>
      </c>
      <c r="AU102" s="153" t="s">
        <v>73</v>
      </c>
      <c r="AY102" s="146" t="s">
        <v>251</v>
      </c>
      <c r="BK102" s="154">
        <f>BK103+BK139+BK158+BK178+BK219+BK222+BK231+BK276+BK292</f>
        <v>0</v>
      </c>
    </row>
    <row r="103" spans="2:65" s="11" customFormat="1" ht="22.9" customHeight="1">
      <c r="B103" s="145"/>
      <c r="D103" s="146" t="s">
        <v>72</v>
      </c>
      <c r="E103" s="155" t="s">
        <v>81</v>
      </c>
      <c r="F103" s="155" t="s">
        <v>1100</v>
      </c>
      <c r="I103" s="148"/>
      <c r="J103" s="156">
        <f>BK103</f>
        <v>0</v>
      </c>
      <c r="L103" s="145"/>
      <c r="M103" s="150"/>
      <c r="P103" s="151">
        <f>SUM(P104:P138)</f>
        <v>0</v>
      </c>
      <c r="R103" s="151">
        <f>SUM(R104:R138)</f>
        <v>193.44</v>
      </c>
      <c r="T103" s="152">
        <f>SUM(T104:T138)</f>
        <v>0</v>
      </c>
      <c r="AR103" s="146" t="s">
        <v>81</v>
      </c>
      <c r="AT103" s="153" t="s">
        <v>72</v>
      </c>
      <c r="AU103" s="153" t="s">
        <v>81</v>
      </c>
      <c r="AY103" s="146" t="s">
        <v>251</v>
      </c>
      <c r="BK103" s="154">
        <f>SUM(BK104:BK138)</f>
        <v>0</v>
      </c>
    </row>
    <row r="104" spans="2:65" s="1" customFormat="1" ht="16.5" customHeight="1">
      <c r="B104" s="31"/>
      <c r="C104" s="157" t="s">
        <v>81</v>
      </c>
      <c r="D104" s="157" t="s">
        <v>277</v>
      </c>
      <c r="E104" s="158" t="s">
        <v>1101</v>
      </c>
      <c r="F104" s="159" t="s">
        <v>1102</v>
      </c>
      <c r="G104" s="160" t="s">
        <v>436</v>
      </c>
      <c r="H104" s="161">
        <v>143.28</v>
      </c>
      <c r="I104" s="162"/>
      <c r="J104" s="163">
        <f>ROUND(I104*H104,2)</f>
        <v>0</v>
      </c>
      <c r="K104" s="159" t="s">
        <v>690</v>
      </c>
      <c r="L104" s="31"/>
      <c r="M104" s="164" t="s">
        <v>19</v>
      </c>
      <c r="N104" s="165" t="s">
        <v>44</v>
      </c>
      <c r="P104" s="142">
        <f>O104*H104</f>
        <v>0</v>
      </c>
      <c r="Q104" s="142">
        <v>0</v>
      </c>
      <c r="R104" s="142">
        <f>Q104*H104</f>
        <v>0</v>
      </c>
      <c r="S104" s="142">
        <v>0</v>
      </c>
      <c r="T104" s="143">
        <f>S104*H104</f>
        <v>0</v>
      </c>
      <c r="AR104" s="17" t="s">
        <v>252</v>
      </c>
      <c r="AT104" s="17" t="s">
        <v>277</v>
      </c>
      <c r="AU104" s="17" t="s">
        <v>83</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1103</v>
      </c>
    </row>
    <row r="105" spans="2:65" s="13" customFormat="1">
      <c r="B105" s="182"/>
      <c r="D105" s="171" t="s">
        <v>639</v>
      </c>
      <c r="E105" s="183" t="s">
        <v>19</v>
      </c>
      <c r="F105" s="184" t="s">
        <v>1104</v>
      </c>
      <c r="H105" s="185">
        <v>8.5</v>
      </c>
      <c r="I105" s="186"/>
      <c r="L105" s="182"/>
      <c r="M105" s="187"/>
      <c r="T105" s="188"/>
      <c r="AT105" s="183" t="s">
        <v>639</v>
      </c>
      <c r="AU105" s="183" t="s">
        <v>83</v>
      </c>
      <c r="AV105" s="13" t="s">
        <v>83</v>
      </c>
      <c r="AW105" s="13" t="s">
        <v>36</v>
      </c>
      <c r="AX105" s="13" t="s">
        <v>73</v>
      </c>
      <c r="AY105" s="183" t="s">
        <v>251</v>
      </c>
    </row>
    <row r="106" spans="2:65" s="13" customFormat="1">
      <c r="B106" s="182"/>
      <c r="D106" s="171" t="s">
        <v>639</v>
      </c>
      <c r="E106" s="183" t="s">
        <v>19</v>
      </c>
      <c r="F106" s="184" t="s">
        <v>1105</v>
      </c>
      <c r="H106" s="185">
        <v>60</v>
      </c>
      <c r="I106" s="186"/>
      <c r="L106" s="182"/>
      <c r="M106" s="187"/>
      <c r="T106" s="188"/>
      <c r="AT106" s="183" t="s">
        <v>639</v>
      </c>
      <c r="AU106" s="183" t="s">
        <v>83</v>
      </c>
      <c r="AV106" s="13" t="s">
        <v>83</v>
      </c>
      <c r="AW106" s="13" t="s">
        <v>36</v>
      </c>
      <c r="AX106" s="13" t="s">
        <v>73</v>
      </c>
      <c r="AY106" s="183" t="s">
        <v>251</v>
      </c>
    </row>
    <row r="107" spans="2:65" s="13" customFormat="1">
      <c r="B107" s="182"/>
      <c r="D107" s="171" t="s">
        <v>639</v>
      </c>
      <c r="E107" s="183" t="s">
        <v>19</v>
      </c>
      <c r="F107" s="184" t="s">
        <v>1106</v>
      </c>
      <c r="H107" s="185">
        <v>62.78</v>
      </c>
      <c r="I107" s="186"/>
      <c r="L107" s="182"/>
      <c r="M107" s="187"/>
      <c r="T107" s="188"/>
      <c r="AT107" s="183" t="s">
        <v>639</v>
      </c>
      <c r="AU107" s="183" t="s">
        <v>83</v>
      </c>
      <c r="AV107" s="13" t="s">
        <v>83</v>
      </c>
      <c r="AW107" s="13" t="s">
        <v>36</v>
      </c>
      <c r="AX107" s="13" t="s">
        <v>73</v>
      </c>
      <c r="AY107" s="183" t="s">
        <v>251</v>
      </c>
    </row>
    <row r="108" spans="2:65" s="13" customFormat="1">
      <c r="B108" s="182"/>
      <c r="D108" s="171" t="s">
        <v>639</v>
      </c>
      <c r="E108" s="183" t="s">
        <v>19</v>
      </c>
      <c r="F108" s="184" t="s">
        <v>1107</v>
      </c>
      <c r="H108" s="185">
        <v>12</v>
      </c>
      <c r="I108" s="186"/>
      <c r="L108" s="182"/>
      <c r="M108" s="187"/>
      <c r="T108" s="188"/>
      <c r="AT108" s="183" t="s">
        <v>639</v>
      </c>
      <c r="AU108" s="183" t="s">
        <v>83</v>
      </c>
      <c r="AV108" s="13" t="s">
        <v>83</v>
      </c>
      <c r="AW108" s="13" t="s">
        <v>36</v>
      </c>
      <c r="AX108" s="13" t="s">
        <v>73</v>
      </c>
      <c r="AY108" s="183" t="s">
        <v>251</v>
      </c>
    </row>
    <row r="109" spans="2:65" s="14" customFormat="1">
      <c r="B109" s="191"/>
      <c r="D109" s="171" t="s">
        <v>639</v>
      </c>
      <c r="E109" s="192" t="s">
        <v>19</v>
      </c>
      <c r="F109" s="193" t="s">
        <v>830</v>
      </c>
      <c r="H109" s="194">
        <v>143.28</v>
      </c>
      <c r="I109" s="195"/>
      <c r="L109" s="191"/>
      <c r="M109" s="196"/>
      <c r="T109" s="197"/>
      <c r="AT109" s="192" t="s">
        <v>639</v>
      </c>
      <c r="AU109" s="192" t="s">
        <v>83</v>
      </c>
      <c r="AV109" s="14" t="s">
        <v>252</v>
      </c>
      <c r="AW109" s="14" t="s">
        <v>36</v>
      </c>
      <c r="AX109" s="14" t="s">
        <v>81</v>
      </c>
      <c r="AY109" s="192" t="s">
        <v>251</v>
      </c>
    </row>
    <row r="110" spans="2:65" s="1" customFormat="1" ht="16.5" customHeight="1">
      <c r="B110" s="31"/>
      <c r="C110" s="157" t="s">
        <v>83</v>
      </c>
      <c r="D110" s="157" t="s">
        <v>277</v>
      </c>
      <c r="E110" s="158" t="s">
        <v>1108</v>
      </c>
      <c r="F110" s="159" t="s">
        <v>1109</v>
      </c>
      <c r="G110" s="160" t="s">
        <v>436</v>
      </c>
      <c r="H110" s="161">
        <v>143.28</v>
      </c>
      <c r="I110" s="162"/>
      <c r="J110" s="163">
        <f>ROUND(I110*H110,2)</f>
        <v>0</v>
      </c>
      <c r="K110" s="159" t="s">
        <v>690</v>
      </c>
      <c r="L110" s="31"/>
      <c r="M110" s="164" t="s">
        <v>19</v>
      </c>
      <c r="N110" s="165" t="s">
        <v>44</v>
      </c>
      <c r="P110" s="142">
        <f>O110*H110</f>
        <v>0</v>
      </c>
      <c r="Q110" s="142">
        <v>0</v>
      </c>
      <c r="R110" s="142">
        <f>Q110*H110</f>
        <v>0</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1110</v>
      </c>
    </row>
    <row r="111" spans="2:65" s="13" customFormat="1">
      <c r="B111" s="182"/>
      <c r="D111" s="171" t="s">
        <v>639</v>
      </c>
      <c r="E111" s="183" t="s">
        <v>19</v>
      </c>
      <c r="F111" s="184" t="s">
        <v>1104</v>
      </c>
      <c r="H111" s="185">
        <v>8.5</v>
      </c>
      <c r="I111" s="186"/>
      <c r="L111" s="182"/>
      <c r="M111" s="187"/>
      <c r="T111" s="188"/>
      <c r="AT111" s="183" t="s">
        <v>639</v>
      </c>
      <c r="AU111" s="183" t="s">
        <v>83</v>
      </c>
      <c r="AV111" s="13" t="s">
        <v>83</v>
      </c>
      <c r="AW111" s="13" t="s">
        <v>36</v>
      </c>
      <c r="AX111" s="13" t="s">
        <v>73</v>
      </c>
      <c r="AY111" s="183" t="s">
        <v>251</v>
      </c>
    </row>
    <row r="112" spans="2:65" s="13" customFormat="1">
      <c r="B112" s="182"/>
      <c r="D112" s="171" t="s">
        <v>639</v>
      </c>
      <c r="E112" s="183" t="s">
        <v>19</v>
      </c>
      <c r="F112" s="184" t="s">
        <v>1105</v>
      </c>
      <c r="H112" s="185">
        <v>60</v>
      </c>
      <c r="I112" s="186"/>
      <c r="L112" s="182"/>
      <c r="M112" s="187"/>
      <c r="T112" s="188"/>
      <c r="AT112" s="183" t="s">
        <v>639</v>
      </c>
      <c r="AU112" s="183" t="s">
        <v>83</v>
      </c>
      <c r="AV112" s="13" t="s">
        <v>83</v>
      </c>
      <c r="AW112" s="13" t="s">
        <v>36</v>
      </c>
      <c r="AX112" s="13" t="s">
        <v>73</v>
      </c>
      <c r="AY112" s="183" t="s">
        <v>251</v>
      </c>
    </row>
    <row r="113" spans="2:65" s="13" customFormat="1">
      <c r="B113" s="182"/>
      <c r="D113" s="171" t="s">
        <v>639</v>
      </c>
      <c r="E113" s="183" t="s">
        <v>19</v>
      </c>
      <c r="F113" s="184" t="s">
        <v>1106</v>
      </c>
      <c r="H113" s="185">
        <v>62.78</v>
      </c>
      <c r="I113" s="186"/>
      <c r="L113" s="182"/>
      <c r="M113" s="187"/>
      <c r="T113" s="188"/>
      <c r="AT113" s="183" t="s">
        <v>639</v>
      </c>
      <c r="AU113" s="183" t="s">
        <v>83</v>
      </c>
      <c r="AV113" s="13" t="s">
        <v>83</v>
      </c>
      <c r="AW113" s="13" t="s">
        <v>36</v>
      </c>
      <c r="AX113" s="13" t="s">
        <v>73</v>
      </c>
      <c r="AY113" s="183" t="s">
        <v>251</v>
      </c>
    </row>
    <row r="114" spans="2:65" s="13" customFormat="1">
      <c r="B114" s="182"/>
      <c r="D114" s="171" t="s">
        <v>639</v>
      </c>
      <c r="E114" s="183" t="s">
        <v>19</v>
      </c>
      <c r="F114" s="184" t="s">
        <v>1107</v>
      </c>
      <c r="H114" s="185">
        <v>12</v>
      </c>
      <c r="I114" s="186"/>
      <c r="L114" s="182"/>
      <c r="M114" s="187"/>
      <c r="T114" s="188"/>
      <c r="AT114" s="183" t="s">
        <v>639</v>
      </c>
      <c r="AU114" s="183" t="s">
        <v>83</v>
      </c>
      <c r="AV114" s="13" t="s">
        <v>83</v>
      </c>
      <c r="AW114" s="13" t="s">
        <v>36</v>
      </c>
      <c r="AX114" s="13" t="s">
        <v>73</v>
      </c>
      <c r="AY114" s="183" t="s">
        <v>251</v>
      </c>
    </row>
    <row r="115" spans="2:65" s="14" customFormat="1">
      <c r="B115" s="191"/>
      <c r="D115" s="171" t="s">
        <v>639</v>
      </c>
      <c r="E115" s="192" t="s">
        <v>19</v>
      </c>
      <c r="F115" s="193" t="s">
        <v>830</v>
      </c>
      <c r="H115" s="194">
        <v>143.28</v>
      </c>
      <c r="I115" s="195"/>
      <c r="L115" s="191"/>
      <c r="M115" s="196"/>
      <c r="T115" s="197"/>
      <c r="AT115" s="192" t="s">
        <v>639</v>
      </c>
      <c r="AU115" s="192" t="s">
        <v>83</v>
      </c>
      <c r="AV115" s="14" t="s">
        <v>252</v>
      </c>
      <c r="AW115" s="14" t="s">
        <v>36</v>
      </c>
      <c r="AX115" s="14" t="s">
        <v>81</v>
      </c>
      <c r="AY115" s="192" t="s">
        <v>251</v>
      </c>
    </row>
    <row r="116" spans="2:65" s="1" customFormat="1" ht="16.5" customHeight="1">
      <c r="B116" s="31"/>
      <c r="C116" s="157" t="s">
        <v>257</v>
      </c>
      <c r="D116" s="157" t="s">
        <v>277</v>
      </c>
      <c r="E116" s="158" t="s">
        <v>1111</v>
      </c>
      <c r="F116" s="159" t="s">
        <v>1112</v>
      </c>
      <c r="G116" s="160" t="s">
        <v>436</v>
      </c>
      <c r="H116" s="161">
        <v>131.28</v>
      </c>
      <c r="I116" s="162"/>
      <c r="J116" s="163">
        <f>ROUND(I116*H116,2)</f>
        <v>0</v>
      </c>
      <c r="K116" s="159" t="s">
        <v>690</v>
      </c>
      <c r="L116" s="31"/>
      <c r="M116" s="164" t="s">
        <v>19</v>
      </c>
      <c r="N116" s="165" t="s">
        <v>44</v>
      </c>
      <c r="P116" s="142">
        <f>O116*H116</f>
        <v>0</v>
      </c>
      <c r="Q116" s="142">
        <v>0</v>
      </c>
      <c r="R116" s="142">
        <f>Q116*H116</f>
        <v>0</v>
      </c>
      <c r="S116" s="142">
        <v>0</v>
      </c>
      <c r="T116" s="143">
        <f>S116*H116</f>
        <v>0</v>
      </c>
      <c r="AR116" s="17" t="s">
        <v>252</v>
      </c>
      <c r="AT116" s="17" t="s">
        <v>277</v>
      </c>
      <c r="AU116" s="17" t="s">
        <v>83</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1113</v>
      </c>
    </row>
    <row r="117" spans="2:65" s="13" customFormat="1">
      <c r="B117" s="182"/>
      <c r="D117" s="171" t="s">
        <v>639</v>
      </c>
      <c r="E117" s="183" t="s">
        <v>19</v>
      </c>
      <c r="F117" s="184" t="s">
        <v>1104</v>
      </c>
      <c r="H117" s="185">
        <v>8.5</v>
      </c>
      <c r="I117" s="186"/>
      <c r="L117" s="182"/>
      <c r="M117" s="187"/>
      <c r="T117" s="188"/>
      <c r="AT117" s="183" t="s">
        <v>639</v>
      </c>
      <c r="AU117" s="183" t="s">
        <v>83</v>
      </c>
      <c r="AV117" s="13" t="s">
        <v>83</v>
      </c>
      <c r="AW117" s="13" t="s">
        <v>36</v>
      </c>
      <c r="AX117" s="13" t="s">
        <v>73</v>
      </c>
      <c r="AY117" s="183" t="s">
        <v>251</v>
      </c>
    </row>
    <row r="118" spans="2:65" s="13" customFormat="1">
      <c r="B118" s="182"/>
      <c r="D118" s="171" t="s">
        <v>639</v>
      </c>
      <c r="E118" s="183" t="s">
        <v>19</v>
      </c>
      <c r="F118" s="184" t="s">
        <v>1105</v>
      </c>
      <c r="H118" s="185">
        <v>60</v>
      </c>
      <c r="I118" s="186"/>
      <c r="L118" s="182"/>
      <c r="M118" s="187"/>
      <c r="T118" s="188"/>
      <c r="AT118" s="183" t="s">
        <v>639</v>
      </c>
      <c r="AU118" s="183" t="s">
        <v>83</v>
      </c>
      <c r="AV118" s="13" t="s">
        <v>83</v>
      </c>
      <c r="AW118" s="13" t="s">
        <v>36</v>
      </c>
      <c r="AX118" s="13" t="s">
        <v>73</v>
      </c>
      <c r="AY118" s="183" t="s">
        <v>251</v>
      </c>
    </row>
    <row r="119" spans="2:65" s="13" customFormat="1">
      <c r="B119" s="182"/>
      <c r="D119" s="171" t="s">
        <v>639</v>
      </c>
      <c r="E119" s="183" t="s">
        <v>19</v>
      </c>
      <c r="F119" s="184" t="s">
        <v>1106</v>
      </c>
      <c r="H119" s="185">
        <v>62.78</v>
      </c>
      <c r="I119" s="186"/>
      <c r="L119" s="182"/>
      <c r="M119" s="187"/>
      <c r="T119" s="188"/>
      <c r="AT119" s="183" t="s">
        <v>639</v>
      </c>
      <c r="AU119" s="183" t="s">
        <v>83</v>
      </c>
      <c r="AV119" s="13" t="s">
        <v>83</v>
      </c>
      <c r="AW119" s="13" t="s">
        <v>36</v>
      </c>
      <c r="AX119" s="13" t="s">
        <v>73</v>
      </c>
      <c r="AY119" s="183" t="s">
        <v>251</v>
      </c>
    </row>
    <row r="120" spans="2:65" s="14" customFormat="1">
      <c r="B120" s="191"/>
      <c r="D120" s="171" t="s">
        <v>639</v>
      </c>
      <c r="E120" s="192" t="s">
        <v>19</v>
      </c>
      <c r="F120" s="193" t="s">
        <v>830</v>
      </c>
      <c r="H120" s="194">
        <v>131.28</v>
      </c>
      <c r="I120" s="195"/>
      <c r="L120" s="191"/>
      <c r="M120" s="196"/>
      <c r="T120" s="197"/>
      <c r="AT120" s="192" t="s">
        <v>639</v>
      </c>
      <c r="AU120" s="192" t="s">
        <v>83</v>
      </c>
      <c r="AV120" s="14" t="s">
        <v>252</v>
      </c>
      <c r="AW120" s="14" t="s">
        <v>36</v>
      </c>
      <c r="AX120" s="14" t="s">
        <v>81</v>
      </c>
      <c r="AY120" s="192" t="s">
        <v>251</v>
      </c>
    </row>
    <row r="121" spans="2:65" s="1" customFormat="1" ht="16.5" customHeight="1">
      <c r="B121" s="31"/>
      <c r="C121" s="157" t="s">
        <v>252</v>
      </c>
      <c r="D121" s="157" t="s">
        <v>277</v>
      </c>
      <c r="E121" s="158" t="s">
        <v>1114</v>
      </c>
      <c r="F121" s="159" t="s">
        <v>1115</v>
      </c>
      <c r="G121" s="160" t="s">
        <v>436</v>
      </c>
      <c r="H121" s="161">
        <v>2888.16</v>
      </c>
      <c r="I121" s="162"/>
      <c r="J121" s="163">
        <f>ROUND(I121*H121,2)</f>
        <v>0</v>
      </c>
      <c r="K121" s="159" t="s">
        <v>690</v>
      </c>
      <c r="L121" s="31"/>
      <c r="M121" s="164" t="s">
        <v>19</v>
      </c>
      <c r="N121" s="165" t="s">
        <v>44</v>
      </c>
      <c r="P121" s="142">
        <f>O121*H121</f>
        <v>0</v>
      </c>
      <c r="Q121" s="142">
        <v>0</v>
      </c>
      <c r="R121" s="142">
        <f>Q121*H121</f>
        <v>0</v>
      </c>
      <c r="S121" s="142">
        <v>0</v>
      </c>
      <c r="T121" s="143">
        <f>S121*H121</f>
        <v>0</v>
      </c>
      <c r="AR121" s="17" t="s">
        <v>252</v>
      </c>
      <c r="AT121" s="17" t="s">
        <v>277</v>
      </c>
      <c r="AU121" s="17" t="s">
        <v>83</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1116</v>
      </c>
    </row>
    <row r="122" spans="2:65" s="13" customFormat="1">
      <c r="B122" s="182"/>
      <c r="D122" s="171" t="s">
        <v>639</v>
      </c>
      <c r="E122" s="183" t="s">
        <v>19</v>
      </c>
      <c r="F122" s="184" t="s">
        <v>1117</v>
      </c>
      <c r="H122" s="185">
        <v>2888.16</v>
      </c>
      <c r="I122" s="186"/>
      <c r="L122" s="182"/>
      <c r="M122" s="187"/>
      <c r="T122" s="188"/>
      <c r="AT122" s="183" t="s">
        <v>639</v>
      </c>
      <c r="AU122" s="183" t="s">
        <v>83</v>
      </c>
      <c r="AV122" s="13" t="s">
        <v>83</v>
      </c>
      <c r="AW122" s="13" t="s">
        <v>36</v>
      </c>
      <c r="AX122" s="13" t="s">
        <v>81</v>
      </c>
      <c r="AY122" s="183" t="s">
        <v>251</v>
      </c>
    </row>
    <row r="123" spans="2:65" s="1" customFormat="1" ht="16.5" customHeight="1">
      <c r="B123" s="31"/>
      <c r="C123" s="157" t="s">
        <v>267</v>
      </c>
      <c r="D123" s="157" t="s">
        <v>277</v>
      </c>
      <c r="E123" s="158" t="s">
        <v>1118</v>
      </c>
      <c r="F123" s="159" t="s">
        <v>1119</v>
      </c>
      <c r="G123" s="160" t="s">
        <v>436</v>
      </c>
      <c r="H123" s="161">
        <v>131.28</v>
      </c>
      <c r="I123" s="162"/>
      <c r="J123" s="163">
        <f>ROUND(I123*H123,2)</f>
        <v>0</v>
      </c>
      <c r="K123" s="159" t="s">
        <v>690</v>
      </c>
      <c r="L123" s="31"/>
      <c r="M123" s="164" t="s">
        <v>19</v>
      </c>
      <c r="N123" s="165" t="s">
        <v>44</v>
      </c>
      <c r="P123" s="142">
        <f>O123*H123</f>
        <v>0</v>
      </c>
      <c r="Q123" s="142">
        <v>0</v>
      </c>
      <c r="R123" s="142">
        <f>Q123*H123</f>
        <v>0</v>
      </c>
      <c r="S123" s="142">
        <v>0</v>
      </c>
      <c r="T123" s="143">
        <f>S123*H123</f>
        <v>0</v>
      </c>
      <c r="AR123" s="17" t="s">
        <v>252</v>
      </c>
      <c r="AT123" s="17" t="s">
        <v>277</v>
      </c>
      <c r="AU123" s="17" t="s">
        <v>83</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1120</v>
      </c>
    </row>
    <row r="124" spans="2:65" s="13" customFormat="1">
      <c r="B124" s="182"/>
      <c r="D124" s="171" t="s">
        <v>639</v>
      </c>
      <c r="E124" s="183" t="s">
        <v>19</v>
      </c>
      <c r="F124" s="184" t="s">
        <v>1104</v>
      </c>
      <c r="H124" s="185">
        <v>8.5</v>
      </c>
      <c r="I124" s="186"/>
      <c r="L124" s="182"/>
      <c r="M124" s="187"/>
      <c r="T124" s="188"/>
      <c r="AT124" s="183" t="s">
        <v>639</v>
      </c>
      <c r="AU124" s="183" t="s">
        <v>83</v>
      </c>
      <c r="AV124" s="13" t="s">
        <v>83</v>
      </c>
      <c r="AW124" s="13" t="s">
        <v>36</v>
      </c>
      <c r="AX124" s="13" t="s">
        <v>73</v>
      </c>
      <c r="AY124" s="183" t="s">
        <v>251</v>
      </c>
    </row>
    <row r="125" spans="2:65" s="13" customFormat="1">
      <c r="B125" s="182"/>
      <c r="D125" s="171" t="s">
        <v>639</v>
      </c>
      <c r="E125" s="183" t="s">
        <v>19</v>
      </c>
      <c r="F125" s="184" t="s">
        <v>1105</v>
      </c>
      <c r="H125" s="185">
        <v>60</v>
      </c>
      <c r="I125" s="186"/>
      <c r="L125" s="182"/>
      <c r="M125" s="187"/>
      <c r="T125" s="188"/>
      <c r="AT125" s="183" t="s">
        <v>639</v>
      </c>
      <c r="AU125" s="183" t="s">
        <v>83</v>
      </c>
      <c r="AV125" s="13" t="s">
        <v>83</v>
      </c>
      <c r="AW125" s="13" t="s">
        <v>36</v>
      </c>
      <c r="AX125" s="13" t="s">
        <v>73</v>
      </c>
      <c r="AY125" s="183" t="s">
        <v>251</v>
      </c>
    </row>
    <row r="126" spans="2:65" s="13" customFormat="1">
      <c r="B126" s="182"/>
      <c r="D126" s="171" t="s">
        <v>639</v>
      </c>
      <c r="E126" s="183" t="s">
        <v>19</v>
      </c>
      <c r="F126" s="184" t="s">
        <v>1106</v>
      </c>
      <c r="H126" s="185">
        <v>62.78</v>
      </c>
      <c r="I126" s="186"/>
      <c r="L126" s="182"/>
      <c r="M126" s="187"/>
      <c r="T126" s="188"/>
      <c r="AT126" s="183" t="s">
        <v>639</v>
      </c>
      <c r="AU126" s="183" t="s">
        <v>83</v>
      </c>
      <c r="AV126" s="13" t="s">
        <v>83</v>
      </c>
      <c r="AW126" s="13" t="s">
        <v>36</v>
      </c>
      <c r="AX126" s="13" t="s">
        <v>73</v>
      </c>
      <c r="AY126" s="183" t="s">
        <v>251</v>
      </c>
    </row>
    <row r="127" spans="2:65" s="14" customFormat="1">
      <c r="B127" s="191"/>
      <c r="D127" s="171" t="s">
        <v>639</v>
      </c>
      <c r="E127" s="192" t="s">
        <v>19</v>
      </c>
      <c r="F127" s="193" t="s">
        <v>830</v>
      </c>
      <c r="H127" s="194">
        <v>131.28</v>
      </c>
      <c r="I127" s="195"/>
      <c r="L127" s="191"/>
      <c r="M127" s="196"/>
      <c r="T127" s="197"/>
      <c r="AT127" s="192" t="s">
        <v>639</v>
      </c>
      <c r="AU127" s="192" t="s">
        <v>83</v>
      </c>
      <c r="AV127" s="14" t="s">
        <v>252</v>
      </c>
      <c r="AW127" s="14" t="s">
        <v>36</v>
      </c>
      <c r="AX127" s="14" t="s">
        <v>81</v>
      </c>
      <c r="AY127" s="192" t="s">
        <v>251</v>
      </c>
    </row>
    <row r="128" spans="2:65" s="1" customFormat="1" ht="16.5" customHeight="1">
      <c r="B128" s="31"/>
      <c r="C128" s="157" t="s">
        <v>276</v>
      </c>
      <c r="D128" s="157" t="s">
        <v>277</v>
      </c>
      <c r="E128" s="158" t="s">
        <v>1121</v>
      </c>
      <c r="F128" s="159" t="s">
        <v>1122</v>
      </c>
      <c r="G128" s="160" t="s">
        <v>450</v>
      </c>
      <c r="H128" s="161">
        <v>262.56</v>
      </c>
      <c r="I128" s="162"/>
      <c r="J128" s="163">
        <f>ROUND(I128*H128,2)</f>
        <v>0</v>
      </c>
      <c r="K128" s="159" t="s">
        <v>19</v>
      </c>
      <c r="L128" s="31"/>
      <c r="M128" s="164" t="s">
        <v>19</v>
      </c>
      <c r="N128" s="165" t="s">
        <v>44</v>
      </c>
      <c r="P128" s="142">
        <f>O128*H128</f>
        <v>0</v>
      </c>
      <c r="Q128" s="142">
        <v>0</v>
      </c>
      <c r="R128" s="142">
        <f>Q128*H128</f>
        <v>0</v>
      </c>
      <c r="S128" s="142">
        <v>0</v>
      </c>
      <c r="T128" s="143">
        <f>S128*H128</f>
        <v>0</v>
      </c>
      <c r="AR128" s="17" t="s">
        <v>252</v>
      </c>
      <c r="AT128" s="17" t="s">
        <v>277</v>
      </c>
      <c r="AU128" s="17" t="s">
        <v>83</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1123</v>
      </c>
    </row>
    <row r="129" spans="2:65" s="13" customFormat="1">
      <c r="B129" s="182"/>
      <c r="D129" s="171" t="s">
        <v>639</v>
      </c>
      <c r="E129" s="183" t="s">
        <v>19</v>
      </c>
      <c r="F129" s="184" t="s">
        <v>1124</v>
      </c>
      <c r="H129" s="185">
        <v>262.56</v>
      </c>
      <c r="I129" s="186"/>
      <c r="L129" s="182"/>
      <c r="M129" s="187"/>
      <c r="T129" s="188"/>
      <c r="AT129" s="183" t="s">
        <v>639</v>
      </c>
      <c r="AU129" s="183" t="s">
        <v>83</v>
      </c>
      <c r="AV129" s="13" t="s">
        <v>83</v>
      </c>
      <c r="AW129" s="13" t="s">
        <v>36</v>
      </c>
      <c r="AX129" s="13" t="s">
        <v>81</v>
      </c>
      <c r="AY129" s="183" t="s">
        <v>251</v>
      </c>
    </row>
    <row r="130" spans="2:65" s="1" customFormat="1" ht="16.5" customHeight="1">
      <c r="B130" s="31"/>
      <c r="C130" s="157" t="s">
        <v>282</v>
      </c>
      <c r="D130" s="157" t="s">
        <v>277</v>
      </c>
      <c r="E130" s="158" t="s">
        <v>1125</v>
      </c>
      <c r="F130" s="159" t="s">
        <v>1126</v>
      </c>
      <c r="G130" s="160" t="s">
        <v>436</v>
      </c>
      <c r="H130" s="161">
        <v>108.72</v>
      </c>
      <c r="I130" s="162"/>
      <c r="J130" s="163">
        <f>ROUND(I130*H130,2)</f>
        <v>0</v>
      </c>
      <c r="K130" s="159" t="s">
        <v>690</v>
      </c>
      <c r="L130" s="31"/>
      <c r="M130" s="164" t="s">
        <v>19</v>
      </c>
      <c r="N130" s="165" t="s">
        <v>44</v>
      </c>
      <c r="P130" s="142">
        <f>O130*H130</f>
        <v>0</v>
      </c>
      <c r="Q130" s="142">
        <v>0</v>
      </c>
      <c r="R130" s="142">
        <f>Q130*H130</f>
        <v>0</v>
      </c>
      <c r="S130" s="142">
        <v>0</v>
      </c>
      <c r="T130" s="143">
        <f>S130*H130</f>
        <v>0</v>
      </c>
      <c r="AR130" s="17" t="s">
        <v>252</v>
      </c>
      <c r="AT130" s="17" t="s">
        <v>277</v>
      </c>
      <c r="AU130" s="17" t="s">
        <v>83</v>
      </c>
      <c r="AY130" s="17" t="s">
        <v>251</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252</v>
      </c>
      <c r="BM130" s="17" t="s">
        <v>1127</v>
      </c>
    </row>
    <row r="131" spans="2:65" s="13" customFormat="1">
      <c r="B131" s="182"/>
      <c r="D131" s="171" t="s">
        <v>639</v>
      </c>
      <c r="E131" s="183" t="s">
        <v>19</v>
      </c>
      <c r="F131" s="184" t="s">
        <v>1105</v>
      </c>
      <c r="H131" s="185">
        <v>60</v>
      </c>
      <c r="I131" s="186"/>
      <c r="L131" s="182"/>
      <c r="M131" s="187"/>
      <c r="T131" s="188"/>
      <c r="AT131" s="183" t="s">
        <v>639</v>
      </c>
      <c r="AU131" s="183" t="s">
        <v>83</v>
      </c>
      <c r="AV131" s="13" t="s">
        <v>83</v>
      </c>
      <c r="AW131" s="13" t="s">
        <v>36</v>
      </c>
      <c r="AX131" s="13" t="s">
        <v>73</v>
      </c>
      <c r="AY131" s="183" t="s">
        <v>251</v>
      </c>
    </row>
    <row r="132" spans="2:65" s="13" customFormat="1">
      <c r="B132" s="182"/>
      <c r="D132" s="171" t="s">
        <v>639</v>
      </c>
      <c r="E132" s="183" t="s">
        <v>19</v>
      </c>
      <c r="F132" s="184" t="s">
        <v>1128</v>
      </c>
      <c r="H132" s="185">
        <v>36.72</v>
      </c>
      <c r="I132" s="186"/>
      <c r="L132" s="182"/>
      <c r="M132" s="187"/>
      <c r="T132" s="188"/>
      <c r="AT132" s="183" t="s">
        <v>639</v>
      </c>
      <c r="AU132" s="183" t="s">
        <v>83</v>
      </c>
      <c r="AV132" s="13" t="s">
        <v>83</v>
      </c>
      <c r="AW132" s="13" t="s">
        <v>36</v>
      </c>
      <c r="AX132" s="13" t="s">
        <v>73</v>
      </c>
      <c r="AY132" s="183" t="s">
        <v>251</v>
      </c>
    </row>
    <row r="133" spans="2:65" s="13" customFormat="1">
      <c r="B133" s="182"/>
      <c r="D133" s="171" t="s">
        <v>639</v>
      </c>
      <c r="E133" s="183" t="s">
        <v>19</v>
      </c>
      <c r="F133" s="184" t="s">
        <v>1129</v>
      </c>
      <c r="H133" s="185">
        <v>12</v>
      </c>
      <c r="I133" s="186"/>
      <c r="L133" s="182"/>
      <c r="M133" s="187"/>
      <c r="T133" s="188"/>
      <c r="AT133" s="183" t="s">
        <v>639</v>
      </c>
      <c r="AU133" s="183" t="s">
        <v>83</v>
      </c>
      <c r="AV133" s="13" t="s">
        <v>83</v>
      </c>
      <c r="AW133" s="13" t="s">
        <v>36</v>
      </c>
      <c r="AX133" s="13" t="s">
        <v>73</v>
      </c>
      <c r="AY133" s="183" t="s">
        <v>251</v>
      </c>
    </row>
    <row r="134" spans="2:65" s="14" customFormat="1">
      <c r="B134" s="191"/>
      <c r="D134" s="171" t="s">
        <v>639</v>
      </c>
      <c r="E134" s="192" t="s">
        <v>19</v>
      </c>
      <c r="F134" s="193" t="s">
        <v>830</v>
      </c>
      <c r="H134" s="194">
        <v>108.72</v>
      </c>
      <c r="I134" s="195"/>
      <c r="L134" s="191"/>
      <c r="M134" s="196"/>
      <c r="T134" s="197"/>
      <c r="AT134" s="192" t="s">
        <v>639</v>
      </c>
      <c r="AU134" s="192" t="s">
        <v>83</v>
      </c>
      <c r="AV134" s="14" t="s">
        <v>252</v>
      </c>
      <c r="AW134" s="14" t="s">
        <v>36</v>
      </c>
      <c r="AX134" s="14" t="s">
        <v>81</v>
      </c>
      <c r="AY134" s="192" t="s">
        <v>251</v>
      </c>
    </row>
    <row r="135" spans="2:65" s="1" customFormat="1" ht="16.5" customHeight="1">
      <c r="B135" s="31"/>
      <c r="C135" s="132" t="s">
        <v>250</v>
      </c>
      <c r="D135" s="132" t="s">
        <v>246</v>
      </c>
      <c r="E135" s="133" t="s">
        <v>1130</v>
      </c>
      <c r="F135" s="134" t="s">
        <v>1131</v>
      </c>
      <c r="G135" s="135" t="s">
        <v>450</v>
      </c>
      <c r="H135" s="136">
        <v>193.44</v>
      </c>
      <c r="I135" s="137"/>
      <c r="J135" s="138">
        <f>ROUND(I135*H135,2)</f>
        <v>0</v>
      </c>
      <c r="K135" s="134" t="s">
        <v>690</v>
      </c>
      <c r="L135" s="139"/>
      <c r="M135" s="140" t="s">
        <v>19</v>
      </c>
      <c r="N135" s="141" t="s">
        <v>44</v>
      </c>
      <c r="P135" s="142">
        <f>O135*H135</f>
        <v>0</v>
      </c>
      <c r="Q135" s="142">
        <v>1</v>
      </c>
      <c r="R135" s="142">
        <f>Q135*H135</f>
        <v>193.44</v>
      </c>
      <c r="S135" s="142">
        <v>0</v>
      </c>
      <c r="T135" s="143">
        <f>S135*H135</f>
        <v>0</v>
      </c>
      <c r="AR135" s="17" t="s">
        <v>250</v>
      </c>
      <c r="AT135" s="17" t="s">
        <v>246</v>
      </c>
      <c r="AU135" s="17" t="s">
        <v>83</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1132</v>
      </c>
    </row>
    <row r="136" spans="2:65" s="13" customFormat="1">
      <c r="B136" s="182"/>
      <c r="D136" s="171" t="s">
        <v>639</v>
      </c>
      <c r="E136" s="183" t="s">
        <v>19</v>
      </c>
      <c r="F136" s="184" t="s">
        <v>1133</v>
      </c>
      <c r="H136" s="185">
        <v>120</v>
      </c>
      <c r="I136" s="186"/>
      <c r="L136" s="182"/>
      <c r="M136" s="187"/>
      <c r="T136" s="188"/>
      <c r="AT136" s="183" t="s">
        <v>639</v>
      </c>
      <c r="AU136" s="183" t="s">
        <v>83</v>
      </c>
      <c r="AV136" s="13" t="s">
        <v>83</v>
      </c>
      <c r="AW136" s="13" t="s">
        <v>36</v>
      </c>
      <c r="AX136" s="13" t="s">
        <v>73</v>
      </c>
      <c r="AY136" s="183" t="s">
        <v>251</v>
      </c>
    </row>
    <row r="137" spans="2:65" s="13" customFormat="1">
      <c r="B137" s="182"/>
      <c r="D137" s="171" t="s">
        <v>639</v>
      </c>
      <c r="E137" s="183" t="s">
        <v>19</v>
      </c>
      <c r="F137" s="184" t="s">
        <v>1134</v>
      </c>
      <c r="H137" s="185">
        <v>73.44</v>
      </c>
      <c r="I137" s="186"/>
      <c r="L137" s="182"/>
      <c r="M137" s="187"/>
      <c r="T137" s="188"/>
      <c r="AT137" s="183" t="s">
        <v>639</v>
      </c>
      <c r="AU137" s="183" t="s">
        <v>83</v>
      </c>
      <c r="AV137" s="13" t="s">
        <v>83</v>
      </c>
      <c r="AW137" s="13" t="s">
        <v>36</v>
      </c>
      <c r="AX137" s="13" t="s">
        <v>73</v>
      </c>
      <c r="AY137" s="183" t="s">
        <v>251</v>
      </c>
    </row>
    <row r="138" spans="2:65" s="14" customFormat="1">
      <c r="B138" s="191"/>
      <c r="D138" s="171" t="s">
        <v>639</v>
      </c>
      <c r="E138" s="192" t="s">
        <v>19</v>
      </c>
      <c r="F138" s="193" t="s">
        <v>830</v>
      </c>
      <c r="H138" s="194">
        <v>193.44</v>
      </c>
      <c r="I138" s="195"/>
      <c r="L138" s="191"/>
      <c r="M138" s="196"/>
      <c r="T138" s="197"/>
      <c r="AT138" s="192" t="s">
        <v>639</v>
      </c>
      <c r="AU138" s="192" t="s">
        <v>83</v>
      </c>
      <c r="AV138" s="14" t="s">
        <v>252</v>
      </c>
      <c r="AW138" s="14" t="s">
        <v>36</v>
      </c>
      <c r="AX138" s="14" t="s">
        <v>81</v>
      </c>
      <c r="AY138" s="192" t="s">
        <v>251</v>
      </c>
    </row>
    <row r="139" spans="2:65" s="11" customFormat="1" ht="22.9" customHeight="1">
      <c r="B139" s="145"/>
      <c r="D139" s="146" t="s">
        <v>72</v>
      </c>
      <c r="E139" s="155" t="s">
        <v>83</v>
      </c>
      <c r="F139" s="155" t="s">
        <v>1135</v>
      </c>
      <c r="I139" s="148"/>
      <c r="J139" s="156">
        <f>BK139</f>
        <v>0</v>
      </c>
      <c r="L139" s="145"/>
      <c r="M139" s="150"/>
      <c r="P139" s="151">
        <f>SUM(P140:P157)</f>
        <v>0</v>
      </c>
      <c r="R139" s="151">
        <f>SUM(R140:R157)</f>
        <v>30.410877920000001</v>
      </c>
      <c r="T139" s="152">
        <f>SUM(T140:T157)</f>
        <v>0</v>
      </c>
      <c r="AR139" s="146" t="s">
        <v>81</v>
      </c>
      <c r="AT139" s="153" t="s">
        <v>72</v>
      </c>
      <c r="AU139" s="153" t="s">
        <v>81</v>
      </c>
      <c r="AY139" s="146" t="s">
        <v>251</v>
      </c>
      <c r="BK139" s="154">
        <f>SUM(BK140:BK157)</f>
        <v>0</v>
      </c>
    </row>
    <row r="140" spans="2:65" s="1" customFormat="1" ht="16.5" customHeight="1">
      <c r="B140" s="31"/>
      <c r="C140" s="157" t="s">
        <v>291</v>
      </c>
      <c r="D140" s="157" t="s">
        <v>277</v>
      </c>
      <c r="E140" s="158" t="s">
        <v>1136</v>
      </c>
      <c r="F140" s="159" t="s">
        <v>1137</v>
      </c>
      <c r="G140" s="160" t="s">
        <v>249</v>
      </c>
      <c r="H140" s="161">
        <v>12</v>
      </c>
      <c r="I140" s="162"/>
      <c r="J140" s="163">
        <f>ROUND(I140*H140,2)</f>
        <v>0</v>
      </c>
      <c r="K140" s="159" t="s">
        <v>690</v>
      </c>
      <c r="L140" s="31"/>
      <c r="M140" s="164" t="s">
        <v>19</v>
      </c>
      <c r="N140" s="165" t="s">
        <v>44</v>
      </c>
      <c r="P140" s="142">
        <f>O140*H140</f>
        <v>0</v>
      </c>
      <c r="Q140" s="142">
        <v>1.52477</v>
      </c>
      <c r="R140" s="142">
        <f>Q140*H140</f>
        <v>18.297239999999999</v>
      </c>
      <c r="S140" s="142">
        <v>0</v>
      </c>
      <c r="T140" s="143">
        <f>S140*H140</f>
        <v>0</v>
      </c>
      <c r="AR140" s="17" t="s">
        <v>252</v>
      </c>
      <c r="AT140" s="17" t="s">
        <v>277</v>
      </c>
      <c r="AU140" s="17" t="s">
        <v>83</v>
      </c>
      <c r="AY140" s="17" t="s">
        <v>251</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252</v>
      </c>
      <c r="BM140" s="17" t="s">
        <v>1138</v>
      </c>
    </row>
    <row r="141" spans="2:65" s="1" customFormat="1" ht="19.5">
      <c r="B141" s="31"/>
      <c r="D141" s="171" t="s">
        <v>454</v>
      </c>
      <c r="F141" s="172" t="s">
        <v>1139</v>
      </c>
      <c r="I141" s="90"/>
      <c r="L141" s="31"/>
      <c r="M141" s="173"/>
      <c r="T141" s="49"/>
      <c r="AT141" s="17" t="s">
        <v>454</v>
      </c>
      <c r="AU141" s="17" t="s">
        <v>83</v>
      </c>
    </row>
    <row r="142" spans="2:65" s="13" customFormat="1">
      <c r="B142" s="182"/>
      <c r="D142" s="171" t="s">
        <v>639</v>
      </c>
      <c r="E142" s="183" t="s">
        <v>19</v>
      </c>
      <c r="F142" s="184" t="s">
        <v>1140</v>
      </c>
      <c r="H142" s="185">
        <v>12</v>
      </c>
      <c r="I142" s="186"/>
      <c r="L142" s="182"/>
      <c r="M142" s="187"/>
      <c r="T142" s="188"/>
      <c r="AT142" s="183" t="s">
        <v>639</v>
      </c>
      <c r="AU142" s="183" t="s">
        <v>83</v>
      </c>
      <c r="AV142" s="13" t="s">
        <v>83</v>
      </c>
      <c r="AW142" s="13" t="s">
        <v>36</v>
      </c>
      <c r="AX142" s="13" t="s">
        <v>81</v>
      </c>
      <c r="AY142" s="183" t="s">
        <v>251</v>
      </c>
    </row>
    <row r="143" spans="2:65" s="1" customFormat="1" ht="16.5" customHeight="1">
      <c r="B143" s="31"/>
      <c r="C143" s="157" t="s">
        <v>295</v>
      </c>
      <c r="D143" s="157" t="s">
        <v>277</v>
      </c>
      <c r="E143" s="158" t="s">
        <v>1141</v>
      </c>
      <c r="F143" s="159" t="s">
        <v>1142</v>
      </c>
      <c r="G143" s="160" t="s">
        <v>249</v>
      </c>
      <c r="H143" s="161">
        <v>4.8</v>
      </c>
      <c r="I143" s="162"/>
      <c r="J143" s="163">
        <f>ROUND(I143*H143,2)</f>
        <v>0</v>
      </c>
      <c r="K143" s="159" t="s">
        <v>690</v>
      </c>
      <c r="L143" s="31"/>
      <c r="M143" s="164" t="s">
        <v>19</v>
      </c>
      <c r="N143" s="165" t="s">
        <v>44</v>
      </c>
      <c r="P143" s="142">
        <f>O143*H143</f>
        <v>0</v>
      </c>
      <c r="Q143" s="142">
        <v>3.2000000000000003E-4</v>
      </c>
      <c r="R143" s="142">
        <f>Q143*H143</f>
        <v>1.536E-3</v>
      </c>
      <c r="S143" s="142">
        <v>0</v>
      </c>
      <c r="T143" s="143">
        <f>S143*H143</f>
        <v>0</v>
      </c>
      <c r="AR143" s="17" t="s">
        <v>252</v>
      </c>
      <c r="AT143" s="17" t="s">
        <v>277</v>
      </c>
      <c r="AU143" s="17" t="s">
        <v>83</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1143</v>
      </c>
    </row>
    <row r="144" spans="2:65" s="13" customFormat="1">
      <c r="B144" s="182"/>
      <c r="D144" s="171" t="s">
        <v>639</v>
      </c>
      <c r="E144" s="183" t="s">
        <v>19</v>
      </c>
      <c r="F144" s="184" t="s">
        <v>1144</v>
      </c>
      <c r="H144" s="185">
        <v>4.8</v>
      </c>
      <c r="I144" s="186"/>
      <c r="L144" s="182"/>
      <c r="M144" s="187"/>
      <c r="T144" s="188"/>
      <c r="AT144" s="183" t="s">
        <v>639</v>
      </c>
      <c r="AU144" s="183" t="s">
        <v>83</v>
      </c>
      <c r="AV144" s="13" t="s">
        <v>83</v>
      </c>
      <c r="AW144" s="13" t="s">
        <v>36</v>
      </c>
      <c r="AX144" s="13" t="s">
        <v>81</v>
      </c>
      <c r="AY144" s="183" t="s">
        <v>251</v>
      </c>
    </row>
    <row r="145" spans="2:65" s="1" customFormat="1" ht="16.5" customHeight="1">
      <c r="B145" s="31"/>
      <c r="C145" s="157" t="s">
        <v>299</v>
      </c>
      <c r="D145" s="157" t="s">
        <v>277</v>
      </c>
      <c r="E145" s="158" t="s">
        <v>1145</v>
      </c>
      <c r="F145" s="159" t="s">
        <v>1146</v>
      </c>
      <c r="G145" s="160" t="s">
        <v>249</v>
      </c>
      <c r="H145" s="161">
        <v>36</v>
      </c>
      <c r="I145" s="162"/>
      <c r="J145" s="163">
        <f>ROUND(I145*H145,2)</f>
        <v>0</v>
      </c>
      <c r="K145" s="159" t="s">
        <v>690</v>
      </c>
      <c r="L145" s="31"/>
      <c r="M145" s="164" t="s">
        <v>19</v>
      </c>
      <c r="N145" s="165" t="s">
        <v>44</v>
      </c>
      <c r="P145" s="142">
        <f>O145*H145</f>
        <v>0</v>
      </c>
      <c r="Q145" s="142">
        <v>4.4000000000000002E-4</v>
      </c>
      <c r="R145" s="142">
        <f>Q145*H145</f>
        <v>1.584E-2</v>
      </c>
      <c r="S145" s="142">
        <v>0</v>
      </c>
      <c r="T145" s="143">
        <f>S145*H145</f>
        <v>0</v>
      </c>
      <c r="AR145" s="17" t="s">
        <v>252</v>
      </c>
      <c r="AT145" s="17" t="s">
        <v>277</v>
      </c>
      <c r="AU145" s="17" t="s">
        <v>83</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1147</v>
      </c>
    </row>
    <row r="146" spans="2:65" s="13" customFormat="1">
      <c r="B146" s="182"/>
      <c r="D146" s="171" t="s">
        <v>639</v>
      </c>
      <c r="E146" s="183" t="s">
        <v>19</v>
      </c>
      <c r="F146" s="184" t="s">
        <v>1148</v>
      </c>
      <c r="H146" s="185">
        <v>36</v>
      </c>
      <c r="I146" s="186"/>
      <c r="L146" s="182"/>
      <c r="M146" s="187"/>
      <c r="T146" s="188"/>
      <c r="AT146" s="183" t="s">
        <v>639</v>
      </c>
      <c r="AU146" s="183" t="s">
        <v>83</v>
      </c>
      <c r="AV146" s="13" t="s">
        <v>83</v>
      </c>
      <c r="AW146" s="13" t="s">
        <v>36</v>
      </c>
      <c r="AX146" s="13" t="s">
        <v>81</v>
      </c>
      <c r="AY146" s="183" t="s">
        <v>251</v>
      </c>
    </row>
    <row r="147" spans="2:65" s="1" customFormat="1" ht="16.5" customHeight="1">
      <c r="B147" s="31"/>
      <c r="C147" s="157" t="s">
        <v>303</v>
      </c>
      <c r="D147" s="157" t="s">
        <v>277</v>
      </c>
      <c r="E147" s="158" t="s">
        <v>1149</v>
      </c>
      <c r="F147" s="159" t="s">
        <v>1150</v>
      </c>
      <c r="G147" s="160" t="s">
        <v>249</v>
      </c>
      <c r="H147" s="161">
        <v>108</v>
      </c>
      <c r="I147" s="162"/>
      <c r="J147" s="163">
        <f>ROUND(I147*H147,2)</f>
        <v>0</v>
      </c>
      <c r="K147" s="159" t="s">
        <v>690</v>
      </c>
      <c r="L147" s="31"/>
      <c r="M147" s="164" t="s">
        <v>19</v>
      </c>
      <c r="N147" s="165" t="s">
        <v>44</v>
      </c>
      <c r="P147" s="142">
        <f>O147*H147</f>
        <v>0</v>
      </c>
      <c r="Q147" s="142">
        <v>5.0000000000000001E-4</v>
      </c>
      <c r="R147" s="142">
        <f>Q147*H147</f>
        <v>5.3999999999999999E-2</v>
      </c>
      <c r="S147" s="142">
        <v>0</v>
      </c>
      <c r="T147" s="143">
        <f>S147*H147</f>
        <v>0</v>
      </c>
      <c r="AR147" s="17" t="s">
        <v>252</v>
      </c>
      <c r="AT147" s="17" t="s">
        <v>277</v>
      </c>
      <c r="AU147" s="17" t="s">
        <v>83</v>
      </c>
      <c r="AY147" s="17" t="s">
        <v>251</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252</v>
      </c>
      <c r="BM147" s="17" t="s">
        <v>1151</v>
      </c>
    </row>
    <row r="148" spans="2:65" s="13" customFormat="1">
      <c r="B148" s="182"/>
      <c r="D148" s="171" t="s">
        <v>639</v>
      </c>
      <c r="E148" s="183" t="s">
        <v>19</v>
      </c>
      <c r="F148" s="184" t="s">
        <v>1152</v>
      </c>
      <c r="H148" s="185">
        <v>108</v>
      </c>
      <c r="I148" s="186"/>
      <c r="L148" s="182"/>
      <c r="M148" s="187"/>
      <c r="T148" s="188"/>
      <c r="AT148" s="183" t="s">
        <v>639</v>
      </c>
      <c r="AU148" s="183" t="s">
        <v>83</v>
      </c>
      <c r="AV148" s="13" t="s">
        <v>83</v>
      </c>
      <c r="AW148" s="13" t="s">
        <v>36</v>
      </c>
      <c r="AX148" s="13" t="s">
        <v>81</v>
      </c>
      <c r="AY148" s="183" t="s">
        <v>251</v>
      </c>
    </row>
    <row r="149" spans="2:65" s="1" customFormat="1" ht="16.5" customHeight="1">
      <c r="B149" s="31"/>
      <c r="C149" s="157" t="s">
        <v>307</v>
      </c>
      <c r="D149" s="157" t="s">
        <v>277</v>
      </c>
      <c r="E149" s="158" t="s">
        <v>1153</v>
      </c>
      <c r="F149" s="159" t="s">
        <v>1154</v>
      </c>
      <c r="G149" s="160" t="s">
        <v>450</v>
      </c>
      <c r="H149" s="161">
        <v>0.35599999999999998</v>
      </c>
      <c r="I149" s="162"/>
      <c r="J149" s="163">
        <f>ROUND(I149*H149,2)</f>
        <v>0</v>
      </c>
      <c r="K149" s="159" t="s">
        <v>690</v>
      </c>
      <c r="L149" s="31"/>
      <c r="M149" s="164" t="s">
        <v>19</v>
      </c>
      <c r="N149" s="165" t="s">
        <v>44</v>
      </c>
      <c r="P149" s="142">
        <f>O149*H149</f>
        <v>0</v>
      </c>
      <c r="Q149" s="142">
        <v>1.1133200000000001</v>
      </c>
      <c r="R149" s="142">
        <f>Q149*H149</f>
        <v>0.39634192000000001</v>
      </c>
      <c r="S149" s="142">
        <v>0</v>
      </c>
      <c r="T149" s="143">
        <f>S149*H149</f>
        <v>0</v>
      </c>
      <c r="AR149" s="17" t="s">
        <v>252</v>
      </c>
      <c r="AT149" s="17" t="s">
        <v>277</v>
      </c>
      <c r="AU149" s="17" t="s">
        <v>83</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1155</v>
      </c>
    </row>
    <row r="150" spans="2:65" s="13" customFormat="1">
      <c r="B150" s="182"/>
      <c r="D150" s="171" t="s">
        <v>639</v>
      </c>
      <c r="E150" s="183" t="s">
        <v>19</v>
      </c>
      <c r="F150" s="184" t="s">
        <v>1156</v>
      </c>
      <c r="H150" s="185">
        <v>0.35599999999999998</v>
      </c>
      <c r="I150" s="186"/>
      <c r="L150" s="182"/>
      <c r="M150" s="187"/>
      <c r="T150" s="188"/>
      <c r="AT150" s="183" t="s">
        <v>639</v>
      </c>
      <c r="AU150" s="183" t="s">
        <v>83</v>
      </c>
      <c r="AV150" s="13" t="s">
        <v>83</v>
      </c>
      <c r="AW150" s="13" t="s">
        <v>36</v>
      </c>
      <c r="AX150" s="13" t="s">
        <v>81</v>
      </c>
      <c r="AY150" s="183" t="s">
        <v>251</v>
      </c>
    </row>
    <row r="151" spans="2:65" s="1" customFormat="1" ht="16.5" customHeight="1">
      <c r="B151" s="31"/>
      <c r="C151" s="157" t="s">
        <v>311</v>
      </c>
      <c r="D151" s="157" t="s">
        <v>277</v>
      </c>
      <c r="E151" s="158" t="s">
        <v>1157</v>
      </c>
      <c r="F151" s="159" t="s">
        <v>1158</v>
      </c>
      <c r="G151" s="160" t="s">
        <v>413</v>
      </c>
      <c r="H151" s="161">
        <v>26</v>
      </c>
      <c r="I151" s="162"/>
      <c r="J151" s="163">
        <f>ROUND(I151*H151,2)</f>
        <v>0</v>
      </c>
      <c r="K151" s="159" t="s">
        <v>690</v>
      </c>
      <c r="L151" s="31"/>
      <c r="M151" s="164" t="s">
        <v>19</v>
      </c>
      <c r="N151" s="165" t="s">
        <v>44</v>
      </c>
      <c r="P151" s="142">
        <f>O151*H151</f>
        <v>0</v>
      </c>
      <c r="Q151" s="142">
        <v>1.3999999999999999E-4</v>
      </c>
      <c r="R151" s="142">
        <f>Q151*H151</f>
        <v>3.6399999999999996E-3</v>
      </c>
      <c r="S151" s="142">
        <v>0</v>
      </c>
      <c r="T151" s="143">
        <f>S151*H151</f>
        <v>0</v>
      </c>
      <c r="AR151" s="17" t="s">
        <v>252</v>
      </c>
      <c r="AT151" s="17" t="s">
        <v>277</v>
      </c>
      <c r="AU151" s="17" t="s">
        <v>83</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1159</v>
      </c>
    </row>
    <row r="152" spans="2:65" s="1" customFormat="1" ht="16.5" customHeight="1">
      <c r="B152" s="31"/>
      <c r="C152" s="157" t="s">
        <v>8</v>
      </c>
      <c r="D152" s="157" t="s">
        <v>277</v>
      </c>
      <c r="E152" s="158" t="s">
        <v>1160</v>
      </c>
      <c r="F152" s="159" t="s">
        <v>1161</v>
      </c>
      <c r="G152" s="160" t="s">
        <v>249</v>
      </c>
      <c r="H152" s="161">
        <v>144</v>
      </c>
      <c r="I152" s="162"/>
      <c r="J152" s="163">
        <f>ROUND(I152*H152,2)</f>
        <v>0</v>
      </c>
      <c r="K152" s="159" t="s">
        <v>19</v>
      </c>
      <c r="L152" s="31"/>
      <c r="M152" s="164" t="s">
        <v>19</v>
      </c>
      <c r="N152" s="165" t="s">
        <v>44</v>
      </c>
      <c r="P152" s="142">
        <f>O152*H152</f>
        <v>0</v>
      </c>
      <c r="Q152" s="142">
        <v>3.739E-2</v>
      </c>
      <c r="R152" s="142">
        <f>Q152*H152</f>
        <v>5.3841599999999996</v>
      </c>
      <c r="S152" s="142">
        <v>0</v>
      </c>
      <c r="T152" s="143">
        <f>S152*H152</f>
        <v>0</v>
      </c>
      <c r="AR152" s="17" t="s">
        <v>252</v>
      </c>
      <c r="AT152" s="17" t="s">
        <v>277</v>
      </c>
      <c r="AU152" s="17" t="s">
        <v>83</v>
      </c>
      <c r="AY152" s="17" t="s">
        <v>251</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252</v>
      </c>
      <c r="BM152" s="17" t="s">
        <v>1162</v>
      </c>
    </row>
    <row r="153" spans="2:65" s="13" customFormat="1">
      <c r="B153" s="182"/>
      <c r="D153" s="171" t="s">
        <v>639</v>
      </c>
      <c r="E153" s="183" t="s">
        <v>19</v>
      </c>
      <c r="F153" s="184" t="s">
        <v>691</v>
      </c>
      <c r="H153" s="185">
        <v>144</v>
      </c>
      <c r="I153" s="186"/>
      <c r="L153" s="182"/>
      <c r="M153" s="187"/>
      <c r="T153" s="188"/>
      <c r="AT153" s="183" t="s">
        <v>639</v>
      </c>
      <c r="AU153" s="183" t="s">
        <v>83</v>
      </c>
      <c r="AV153" s="13" t="s">
        <v>83</v>
      </c>
      <c r="AW153" s="13" t="s">
        <v>36</v>
      </c>
      <c r="AX153" s="13" t="s">
        <v>81</v>
      </c>
      <c r="AY153" s="183" t="s">
        <v>251</v>
      </c>
    </row>
    <row r="154" spans="2:65" s="1" customFormat="1" ht="16.5" customHeight="1">
      <c r="B154" s="31"/>
      <c r="C154" s="132" t="s">
        <v>318</v>
      </c>
      <c r="D154" s="132" t="s">
        <v>246</v>
      </c>
      <c r="E154" s="133" t="s">
        <v>1163</v>
      </c>
      <c r="F154" s="134" t="s">
        <v>1164</v>
      </c>
      <c r="G154" s="135" t="s">
        <v>249</v>
      </c>
      <c r="H154" s="136">
        <v>144</v>
      </c>
      <c r="I154" s="137"/>
      <c r="J154" s="138">
        <f>ROUND(I154*H154,2)</f>
        <v>0</v>
      </c>
      <c r="K154" s="134" t="s">
        <v>19</v>
      </c>
      <c r="L154" s="139"/>
      <c r="M154" s="140" t="s">
        <v>19</v>
      </c>
      <c r="N154" s="141" t="s">
        <v>44</v>
      </c>
      <c r="P154" s="142">
        <f>O154*H154</f>
        <v>0</v>
      </c>
      <c r="Q154" s="142">
        <v>4.3400000000000001E-2</v>
      </c>
      <c r="R154" s="142">
        <f>Q154*H154</f>
        <v>6.2496</v>
      </c>
      <c r="S154" s="142">
        <v>0</v>
      </c>
      <c r="T154" s="143">
        <f>S154*H154</f>
        <v>0</v>
      </c>
      <c r="AR154" s="17" t="s">
        <v>250</v>
      </c>
      <c r="AT154" s="17" t="s">
        <v>246</v>
      </c>
      <c r="AU154" s="17" t="s">
        <v>83</v>
      </c>
      <c r="AY154" s="17" t="s">
        <v>251</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252</v>
      </c>
      <c r="BM154" s="17" t="s">
        <v>1165</v>
      </c>
    </row>
    <row r="155" spans="2:65" s="13" customFormat="1">
      <c r="B155" s="182"/>
      <c r="D155" s="171" t="s">
        <v>639</v>
      </c>
      <c r="E155" s="183" t="s">
        <v>19</v>
      </c>
      <c r="F155" s="184" t="s">
        <v>691</v>
      </c>
      <c r="H155" s="185">
        <v>144</v>
      </c>
      <c r="I155" s="186"/>
      <c r="L155" s="182"/>
      <c r="M155" s="187"/>
      <c r="T155" s="188"/>
      <c r="AT155" s="183" t="s">
        <v>639</v>
      </c>
      <c r="AU155" s="183" t="s">
        <v>83</v>
      </c>
      <c r="AV155" s="13" t="s">
        <v>83</v>
      </c>
      <c r="AW155" s="13" t="s">
        <v>36</v>
      </c>
      <c r="AX155" s="13" t="s">
        <v>81</v>
      </c>
      <c r="AY155" s="183" t="s">
        <v>251</v>
      </c>
    </row>
    <row r="156" spans="2:65" s="1" customFormat="1" ht="16.5" customHeight="1">
      <c r="B156" s="31"/>
      <c r="C156" s="157" t="s">
        <v>322</v>
      </c>
      <c r="D156" s="157" t="s">
        <v>277</v>
      </c>
      <c r="E156" s="158" t="s">
        <v>1166</v>
      </c>
      <c r="F156" s="159" t="s">
        <v>1167</v>
      </c>
      <c r="G156" s="160" t="s">
        <v>265</v>
      </c>
      <c r="H156" s="161">
        <v>12</v>
      </c>
      <c r="I156" s="162"/>
      <c r="J156" s="163">
        <f>ROUND(I156*H156,2)</f>
        <v>0</v>
      </c>
      <c r="K156" s="159" t="s">
        <v>19</v>
      </c>
      <c r="L156" s="31"/>
      <c r="M156" s="164" t="s">
        <v>19</v>
      </c>
      <c r="N156" s="165" t="s">
        <v>44</v>
      </c>
      <c r="P156" s="142">
        <f>O156*H156</f>
        <v>0</v>
      </c>
      <c r="Q156" s="142">
        <v>7.1000000000000002E-4</v>
      </c>
      <c r="R156" s="142">
        <f>Q156*H156</f>
        <v>8.5199999999999998E-3</v>
      </c>
      <c r="S156" s="142">
        <v>0</v>
      </c>
      <c r="T156" s="143">
        <f>S156*H156</f>
        <v>0</v>
      </c>
      <c r="AR156" s="17" t="s">
        <v>252</v>
      </c>
      <c r="AT156" s="17" t="s">
        <v>277</v>
      </c>
      <c r="AU156" s="17" t="s">
        <v>83</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1168</v>
      </c>
    </row>
    <row r="157" spans="2:65" s="13" customFormat="1">
      <c r="B157" s="182"/>
      <c r="D157" s="171" t="s">
        <v>639</v>
      </c>
      <c r="E157" s="183" t="s">
        <v>19</v>
      </c>
      <c r="F157" s="184" t="s">
        <v>1140</v>
      </c>
      <c r="H157" s="185">
        <v>12</v>
      </c>
      <c r="I157" s="186"/>
      <c r="L157" s="182"/>
      <c r="M157" s="187"/>
      <c r="T157" s="188"/>
      <c r="AT157" s="183" t="s">
        <v>639</v>
      </c>
      <c r="AU157" s="183" t="s">
        <v>83</v>
      </c>
      <c r="AV157" s="13" t="s">
        <v>83</v>
      </c>
      <c r="AW157" s="13" t="s">
        <v>36</v>
      </c>
      <c r="AX157" s="13" t="s">
        <v>81</v>
      </c>
      <c r="AY157" s="183" t="s">
        <v>251</v>
      </c>
    </row>
    <row r="158" spans="2:65" s="11" customFormat="1" ht="22.9" customHeight="1">
      <c r="B158" s="145"/>
      <c r="D158" s="146" t="s">
        <v>72</v>
      </c>
      <c r="E158" s="155" t="s">
        <v>257</v>
      </c>
      <c r="F158" s="155" t="s">
        <v>1169</v>
      </c>
      <c r="I158" s="148"/>
      <c r="J158" s="156">
        <f>BK158</f>
        <v>0</v>
      </c>
      <c r="L158" s="145"/>
      <c r="M158" s="150"/>
      <c r="P158" s="151">
        <f>SUM(P159:P177)</f>
        <v>0</v>
      </c>
      <c r="R158" s="151">
        <f>SUM(R159:R177)</f>
        <v>95.466515019999989</v>
      </c>
      <c r="T158" s="152">
        <f>SUM(T159:T177)</f>
        <v>0</v>
      </c>
      <c r="AR158" s="146" t="s">
        <v>81</v>
      </c>
      <c r="AT158" s="153" t="s">
        <v>72</v>
      </c>
      <c r="AU158" s="153" t="s">
        <v>81</v>
      </c>
      <c r="AY158" s="146" t="s">
        <v>251</v>
      </c>
      <c r="BK158" s="154">
        <f>SUM(BK159:BK177)</f>
        <v>0</v>
      </c>
    </row>
    <row r="159" spans="2:65" s="1" customFormat="1" ht="16.5" customHeight="1">
      <c r="B159" s="31"/>
      <c r="C159" s="157" t="s">
        <v>326</v>
      </c>
      <c r="D159" s="157" t="s">
        <v>277</v>
      </c>
      <c r="E159" s="158" t="s">
        <v>1170</v>
      </c>
      <c r="F159" s="159" t="s">
        <v>1171</v>
      </c>
      <c r="G159" s="160" t="s">
        <v>436</v>
      </c>
      <c r="H159" s="161">
        <v>5</v>
      </c>
      <c r="I159" s="162"/>
      <c r="J159" s="163">
        <f>ROUND(I159*H159,2)</f>
        <v>0</v>
      </c>
      <c r="K159" s="159" t="s">
        <v>19</v>
      </c>
      <c r="L159" s="31"/>
      <c r="M159" s="164" t="s">
        <v>19</v>
      </c>
      <c r="N159" s="165" t="s">
        <v>44</v>
      </c>
      <c r="P159" s="142">
        <f>O159*H159</f>
        <v>0</v>
      </c>
      <c r="Q159" s="142">
        <v>1.733811</v>
      </c>
      <c r="R159" s="142">
        <f>Q159*H159</f>
        <v>8.6690550000000002</v>
      </c>
      <c r="S159" s="142">
        <v>0</v>
      </c>
      <c r="T159" s="143">
        <f>S159*H159</f>
        <v>0</v>
      </c>
      <c r="AR159" s="17" t="s">
        <v>252</v>
      </c>
      <c r="AT159" s="17" t="s">
        <v>277</v>
      </c>
      <c r="AU159" s="17" t="s">
        <v>83</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1172</v>
      </c>
    </row>
    <row r="160" spans="2:65" s="13" customFormat="1">
      <c r="B160" s="182"/>
      <c r="D160" s="171" t="s">
        <v>639</v>
      </c>
      <c r="E160" s="183" t="s">
        <v>19</v>
      </c>
      <c r="F160" s="184" t="s">
        <v>1173</v>
      </c>
      <c r="H160" s="185">
        <v>5</v>
      </c>
      <c r="I160" s="186"/>
      <c r="L160" s="182"/>
      <c r="M160" s="187"/>
      <c r="T160" s="188"/>
      <c r="AT160" s="183" t="s">
        <v>639</v>
      </c>
      <c r="AU160" s="183" t="s">
        <v>83</v>
      </c>
      <c r="AV160" s="13" t="s">
        <v>83</v>
      </c>
      <c r="AW160" s="13" t="s">
        <v>36</v>
      </c>
      <c r="AX160" s="13" t="s">
        <v>81</v>
      </c>
      <c r="AY160" s="183" t="s">
        <v>251</v>
      </c>
    </row>
    <row r="161" spans="2:65" s="1" customFormat="1" ht="16.5" customHeight="1">
      <c r="B161" s="31"/>
      <c r="C161" s="157" t="s">
        <v>330</v>
      </c>
      <c r="D161" s="157" t="s">
        <v>277</v>
      </c>
      <c r="E161" s="158" t="s">
        <v>1174</v>
      </c>
      <c r="F161" s="159" t="s">
        <v>1175</v>
      </c>
      <c r="G161" s="160" t="s">
        <v>265</v>
      </c>
      <c r="H161" s="161">
        <v>6</v>
      </c>
      <c r="I161" s="162"/>
      <c r="J161" s="163">
        <f>ROUND(I161*H161,2)</f>
        <v>0</v>
      </c>
      <c r="K161" s="159" t="s">
        <v>19</v>
      </c>
      <c r="L161" s="31"/>
      <c r="M161" s="164" t="s">
        <v>19</v>
      </c>
      <c r="N161" s="165" t="s">
        <v>44</v>
      </c>
      <c r="P161" s="142">
        <f>O161*H161</f>
        <v>0</v>
      </c>
      <c r="Q161" s="142">
        <v>0.62275000000000003</v>
      </c>
      <c r="R161" s="142">
        <f>Q161*H161</f>
        <v>3.7365000000000004</v>
      </c>
      <c r="S161" s="142">
        <v>0</v>
      </c>
      <c r="T161" s="143">
        <f>S161*H161</f>
        <v>0</v>
      </c>
      <c r="AR161" s="17" t="s">
        <v>252</v>
      </c>
      <c r="AT161" s="17" t="s">
        <v>277</v>
      </c>
      <c r="AU161" s="17" t="s">
        <v>83</v>
      </c>
      <c r="AY161" s="17" t="s">
        <v>251</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252</v>
      </c>
      <c r="BM161" s="17" t="s">
        <v>1176</v>
      </c>
    </row>
    <row r="162" spans="2:65" s="1" customFormat="1" ht="29.25">
      <c r="B162" s="31"/>
      <c r="D162" s="171" t="s">
        <v>454</v>
      </c>
      <c r="F162" s="172" t="s">
        <v>1177</v>
      </c>
      <c r="I162" s="90"/>
      <c r="L162" s="31"/>
      <c r="M162" s="173"/>
      <c r="T162" s="49"/>
      <c r="AT162" s="17" t="s">
        <v>454</v>
      </c>
      <c r="AU162" s="17" t="s">
        <v>83</v>
      </c>
    </row>
    <row r="163" spans="2:65" s="13" customFormat="1">
      <c r="B163" s="182"/>
      <c r="D163" s="171" t="s">
        <v>639</v>
      </c>
      <c r="E163" s="183" t="s">
        <v>19</v>
      </c>
      <c r="F163" s="184" t="s">
        <v>1178</v>
      </c>
      <c r="H163" s="185">
        <v>6</v>
      </c>
      <c r="I163" s="186"/>
      <c r="L163" s="182"/>
      <c r="M163" s="187"/>
      <c r="T163" s="188"/>
      <c r="AT163" s="183" t="s">
        <v>639</v>
      </c>
      <c r="AU163" s="183" t="s">
        <v>83</v>
      </c>
      <c r="AV163" s="13" t="s">
        <v>83</v>
      </c>
      <c r="AW163" s="13" t="s">
        <v>36</v>
      </c>
      <c r="AX163" s="13" t="s">
        <v>81</v>
      </c>
      <c r="AY163" s="183" t="s">
        <v>251</v>
      </c>
    </row>
    <row r="164" spans="2:65" s="1" customFormat="1" ht="16.5" customHeight="1">
      <c r="B164" s="31"/>
      <c r="C164" s="157" t="s">
        <v>334</v>
      </c>
      <c r="D164" s="157" t="s">
        <v>277</v>
      </c>
      <c r="E164" s="158" t="s">
        <v>1179</v>
      </c>
      <c r="F164" s="159" t="s">
        <v>1180</v>
      </c>
      <c r="G164" s="160" t="s">
        <v>436</v>
      </c>
      <c r="H164" s="161">
        <v>30.992000000000001</v>
      </c>
      <c r="I164" s="162"/>
      <c r="J164" s="163">
        <f>ROUND(I164*H164,2)</f>
        <v>0</v>
      </c>
      <c r="K164" s="159" t="s">
        <v>690</v>
      </c>
      <c r="L164" s="31"/>
      <c r="M164" s="164" t="s">
        <v>19</v>
      </c>
      <c r="N164" s="165" t="s">
        <v>44</v>
      </c>
      <c r="P164" s="142">
        <f>O164*H164</f>
        <v>0</v>
      </c>
      <c r="Q164" s="142">
        <v>2.4535100000000001</v>
      </c>
      <c r="R164" s="142">
        <f>Q164*H164</f>
        <v>76.039181920000004</v>
      </c>
      <c r="S164" s="142">
        <v>0</v>
      </c>
      <c r="T164" s="143">
        <f>S164*H164</f>
        <v>0</v>
      </c>
      <c r="AR164" s="17" t="s">
        <v>252</v>
      </c>
      <c r="AT164" s="17" t="s">
        <v>277</v>
      </c>
      <c r="AU164" s="17" t="s">
        <v>83</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1181</v>
      </c>
    </row>
    <row r="165" spans="2:65" s="1" customFormat="1" ht="19.5">
      <c r="B165" s="31"/>
      <c r="D165" s="171" t="s">
        <v>454</v>
      </c>
      <c r="F165" s="172" t="s">
        <v>1182</v>
      </c>
      <c r="I165" s="90"/>
      <c r="L165" s="31"/>
      <c r="M165" s="173"/>
      <c r="T165" s="49"/>
      <c r="AT165" s="17" t="s">
        <v>454</v>
      </c>
      <c r="AU165" s="17" t="s">
        <v>83</v>
      </c>
    </row>
    <row r="166" spans="2:65" s="13" customFormat="1">
      <c r="B166" s="182"/>
      <c r="D166" s="171" t="s">
        <v>639</v>
      </c>
      <c r="E166" s="183" t="s">
        <v>19</v>
      </c>
      <c r="F166" s="184" t="s">
        <v>1183</v>
      </c>
      <c r="H166" s="185">
        <v>17.399999999999999</v>
      </c>
      <c r="I166" s="186"/>
      <c r="L166" s="182"/>
      <c r="M166" s="187"/>
      <c r="T166" s="188"/>
      <c r="AT166" s="183" t="s">
        <v>639</v>
      </c>
      <c r="AU166" s="183" t="s">
        <v>83</v>
      </c>
      <c r="AV166" s="13" t="s">
        <v>83</v>
      </c>
      <c r="AW166" s="13" t="s">
        <v>36</v>
      </c>
      <c r="AX166" s="13" t="s">
        <v>73</v>
      </c>
      <c r="AY166" s="183" t="s">
        <v>251</v>
      </c>
    </row>
    <row r="167" spans="2:65" s="13" customFormat="1">
      <c r="B167" s="182"/>
      <c r="D167" s="171" t="s">
        <v>639</v>
      </c>
      <c r="E167" s="183" t="s">
        <v>19</v>
      </c>
      <c r="F167" s="184" t="s">
        <v>1184</v>
      </c>
      <c r="H167" s="185">
        <v>13.2</v>
      </c>
      <c r="I167" s="186"/>
      <c r="L167" s="182"/>
      <c r="M167" s="187"/>
      <c r="T167" s="188"/>
      <c r="AT167" s="183" t="s">
        <v>639</v>
      </c>
      <c r="AU167" s="183" t="s">
        <v>83</v>
      </c>
      <c r="AV167" s="13" t="s">
        <v>83</v>
      </c>
      <c r="AW167" s="13" t="s">
        <v>36</v>
      </c>
      <c r="AX167" s="13" t="s">
        <v>73</v>
      </c>
      <c r="AY167" s="183" t="s">
        <v>251</v>
      </c>
    </row>
    <row r="168" spans="2:65" s="13" customFormat="1">
      <c r="B168" s="182"/>
      <c r="D168" s="171" t="s">
        <v>639</v>
      </c>
      <c r="E168" s="183" t="s">
        <v>19</v>
      </c>
      <c r="F168" s="184" t="s">
        <v>1185</v>
      </c>
      <c r="H168" s="185">
        <v>0.39200000000000002</v>
      </c>
      <c r="I168" s="186"/>
      <c r="L168" s="182"/>
      <c r="M168" s="187"/>
      <c r="T168" s="188"/>
      <c r="AT168" s="183" t="s">
        <v>639</v>
      </c>
      <c r="AU168" s="183" t="s">
        <v>83</v>
      </c>
      <c r="AV168" s="13" t="s">
        <v>83</v>
      </c>
      <c r="AW168" s="13" t="s">
        <v>36</v>
      </c>
      <c r="AX168" s="13" t="s">
        <v>73</v>
      </c>
      <c r="AY168" s="183" t="s">
        <v>251</v>
      </c>
    </row>
    <row r="169" spans="2:65" s="14" customFormat="1">
      <c r="B169" s="191"/>
      <c r="D169" s="171" t="s">
        <v>639</v>
      </c>
      <c r="E169" s="192" t="s">
        <v>19</v>
      </c>
      <c r="F169" s="193" t="s">
        <v>830</v>
      </c>
      <c r="H169" s="194">
        <v>30.991999999999997</v>
      </c>
      <c r="I169" s="195"/>
      <c r="L169" s="191"/>
      <c r="M169" s="196"/>
      <c r="T169" s="197"/>
      <c r="AT169" s="192" t="s">
        <v>639</v>
      </c>
      <c r="AU169" s="192" t="s">
        <v>83</v>
      </c>
      <c r="AV169" s="14" t="s">
        <v>252</v>
      </c>
      <c r="AW169" s="14" t="s">
        <v>36</v>
      </c>
      <c r="AX169" s="14" t="s">
        <v>81</v>
      </c>
      <c r="AY169" s="192" t="s">
        <v>251</v>
      </c>
    </row>
    <row r="170" spans="2:65" s="1" customFormat="1" ht="16.5" customHeight="1">
      <c r="B170" s="31"/>
      <c r="C170" s="157" t="s">
        <v>7</v>
      </c>
      <c r="D170" s="157" t="s">
        <v>277</v>
      </c>
      <c r="E170" s="158" t="s">
        <v>1186</v>
      </c>
      <c r="F170" s="159" t="s">
        <v>1187</v>
      </c>
      <c r="G170" s="160" t="s">
        <v>431</v>
      </c>
      <c r="H170" s="161">
        <v>73.453000000000003</v>
      </c>
      <c r="I170" s="162"/>
      <c r="J170" s="163">
        <f>ROUND(I170*H170,2)</f>
        <v>0</v>
      </c>
      <c r="K170" s="159" t="s">
        <v>690</v>
      </c>
      <c r="L170" s="31"/>
      <c r="M170" s="164" t="s">
        <v>19</v>
      </c>
      <c r="N170" s="165" t="s">
        <v>44</v>
      </c>
      <c r="P170" s="142">
        <f>O170*H170</f>
        <v>0</v>
      </c>
      <c r="Q170" s="142">
        <v>1.82E-3</v>
      </c>
      <c r="R170" s="142">
        <f>Q170*H170</f>
        <v>0.13368446</v>
      </c>
      <c r="S170" s="142">
        <v>0</v>
      </c>
      <c r="T170" s="143">
        <f>S170*H170</f>
        <v>0</v>
      </c>
      <c r="AR170" s="17" t="s">
        <v>252</v>
      </c>
      <c r="AT170" s="17" t="s">
        <v>277</v>
      </c>
      <c r="AU170" s="17" t="s">
        <v>83</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252</v>
      </c>
      <c r="BM170" s="17" t="s">
        <v>1188</v>
      </c>
    </row>
    <row r="171" spans="2:65" s="1" customFormat="1" ht="19.5">
      <c r="B171" s="31"/>
      <c r="D171" s="171" t="s">
        <v>454</v>
      </c>
      <c r="F171" s="172" t="s">
        <v>1189</v>
      </c>
      <c r="I171" s="90"/>
      <c r="L171" s="31"/>
      <c r="M171" s="173"/>
      <c r="T171" s="49"/>
      <c r="AT171" s="17" t="s">
        <v>454</v>
      </c>
      <c r="AU171" s="17" t="s">
        <v>83</v>
      </c>
    </row>
    <row r="172" spans="2:65" s="13" customFormat="1">
      <c r="B172" s="182"/>
      <c r="D172" s="171" t="s">
        <v>639</v>
      </c>
      <c r="E172" s="183" t="s">
        <v>19</v>
      </c>
      <c r="F172" s="184" t="s">
        <v>1190</v>
      </c>
      <c r="H172" s="185">
        <v>73.453000000000003</v>
      </c>
      <c r="I172" s="186"/>
      <c r="L172" s="182"/>
      <c r="M172" s="187"/>
      <c r="T172" s="188"/>
      <c r="AT172" s="183" t="s">
        <v>639</v>
      </c>
      <c r="AU172" s="183" t="s">
        <v>83</v>
      </c>
      <c r="AV172" s="13" t="s">
        <v>83</v>
      </c>
      <c r="AW172" s="13" t="s">
        <v>36</v>
      </c>
      <c r="AX172" s="13" t="s">
        <v>81</v>
      </c>
      <c r="AY172" s="183" t="s">
        <v>251</v>
      </c>
    </row>
    <row r="173" spans="2:65" s="1" customFormat="1" ht="16.5" customHeight="1">
      <c r="B173" s="31"/>
      <c r="C173" s="157" t="s">
        <v>341</v>
      </c>
      <c r="D173" s="157" t="s">
        <v>277</v>
      </c>
      <c r="E173" s="158" t="s">
        <v>1191</v>
      </c>
      <c r="F173" s="159" t="s">
        <v>1192</v>
      </c>
      <c r="G173" s="160" t="s">
        <v>431</v>
      </c>
      <c r="H173" s="161">
        <v>73.453000000000003</v>
      </c>
      <c r="I173" s="162"/>
      <c r="J173" s="163">
        <f>ROUND(I173*H173,2)</f>
        <v>0</v>
      </c>
      <c r="K173" s="159" t="s">
        <v>690</v>
      </c>
      <c r="L173" s="31"/>
      <c r="M173" s="164" t="s">
        <v>19</v>
      </c>
      <c r="N173" s="165" t="s">
        <v>44</v>
      </c>
      <c r="P173" s="142">
        <f>O173*H173</f>
        <v>0</v>
      </c>
      <c r="Q173" s="142">
        <v>4.0000000000000003E-5</v>
      </c>
      <c r="R173" s="142">
        <f>Q173*H173</f>
        <v>2.9381200000000002E-3</v>
      </c>
      <c r="S173" s="142">
        <v>0</v>
      </c>
      <c r="T173" s="143">
        <f>S173*H173</f>
        <v>0</v>
      </c>
      <c r="AR173" s="17" t="s">
        <v>252</v>
      </c>
      <c r="AT173" s="17" t="s">
        <v>277</v>
      </c>
      <c r="AU173" s="17" t="s">
        <v>83</v>
      </c>
      <c r="AY173" s="17" t="s">
        <v>251</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252</v>
      </c>
      <c r="BM173" s="17" t="s">
        <v>1193</v>
      </c>
    </row>
    <row r="174" spans="2:65" s="13" customFormat="1">
      <c r="B174" s="182"/>
      <c r="D174" s="171" t="s">
        <v>639</v>
      </c>
      <c r="E174" s="183" t="s">
        <v>19</v>
      </c>
      <c r="F174" s="184" t="s">
        <v>1190</v>
      </c>
      <c r="H174" s="185">
        <v>73.453000000000003</v>
      </c>
      <c r="I174" s="186"/>
      <c r="L174" s="182"/>
      <c r="M174" s="187"/>
      <c r="T174" s="188"/>
      <c r="AT174" s="183" t="s">
        <v>639</v>
      </c>
      <c r="AU174" s="183" t="s">
        <v>83</v>
      </c>
      <c r="AV174" s="13" t="s">
        <v>83</v>
      </c>
      <c r="AW174" s="13" t="s">
        <v>36</v>
      </c>
      <c r="AX174" s="13" t="s">
        <v>81</v>
      </c>
      <c r="AY174" s="183" t="s">
        <v>251</v>
      </c>
    </row>
    <row r="175" spans="2:65" s="1" customFormat="1" ht="16.5" customHeight="1">
      <c r="B175" s="31"/>
      <c r="C175" s="157" t="s">
        <v>345</v>
      </c>
      <c r="D175" s="157" t="s">
        <v>277</v>
      </c>
      <c r="E175" s="158" t="s">
        <v>1194</v>
      </c>
      <c r="F175" s="159" t="s">
        <v>1195</v>
      </c>
      <c r="G175" s="160" t="s">
        <v>450</v>
      </c>
      <c r="H175" s="161">
        <v>6.492</v>
      </c>
      <c r="I175" s="162"/>
      <c r="J175" s="163">
        <f>ROUND(I175*H175,2)</f>
        <v>0</v>
      </c>
      <c r="K175" s="159" t="s">
        <v>690</v>
      </c>
      <c r="L175" s="31"/>
      <c r="M175" s="164" t="s">
        <v>19</v>
      </c>
      <c r="N175" s="165" t="s">
        <v>44</v>
      </c>
      <c r="P175" s="142">
        <f>O175*H175</f>
        <v>0</v>
      </c>
      <c r="Q175" s="142">
        <v>1.0605599999999999</v>
      </c>
      <c r="R175" s="142">
        <f>Q175*H175</f>
        <v>6.8851555199999996</v>
      </c>
      <c r="S175" s="142">
        <v>0</v>
      </c>
      <c r="T175" s="143">
        <f>S175*H175</f>
        <v>0</v>
      </c>
      <c r="AR175" s="17" t="s">
        <v>252</v>
      </c>
      <c r="AT175" s="17" t="s">
        <v>277</v>
      </c>
      <c r="AU175" s="17" t="s">
        <v>83</v>
      </c>
      <c r="AY175" s="17" t="s">
        <v>251</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252</v>
      </c>
      <c r="BM175" s="17" t="s">
        <v>1196</v>
      </c>
    </row>
    <row r="176" spans="2:65" s="1" customFormat="1" ht="19.5">
      <c r="B176" s="31"/>
      <c r="D176" s="171" t="s">
        <v>454</v>
      </c>
      <c r="F176" s="172" t="s">
        <v>1197</v>
      </c>
      <c r="I176" s="90"/>
      <c r="L176" s="31"/>
      <c r="M176" s="173"/>
      <c r="T176" s="49"/>
      <c r="AT176" s="17" t="s">
        <v>454</v>
      </c>
      <c r="AU176" s="17" t="s">
        <v>83</v>
      </c>
    </row>
    <row r="177" spans="2:65" s="13" customFormat="1">
      <c r="B177" s="182"/>
      <c r="D177" s="171" t="s">
        <v>639</v>
      </c>
      <c r="E177" s="183" t="s">
        <v>19</v>
      </c>
      <c r="F177" s="184" t="s">
        <v>1198</v>
      </c>
      <c r="H177" s="185">
        <v>6.492</v>
      </c>
      <c r="I177" s="186"/>
      <c r="L177" s="182"/>
      <c r="M177" s="187"/>
      <c r="T177" s="188"/>
      <c r="AT177" s="183" t="s">
        <v>639</v>
      </c>
      <c r="AU177" s="183" t="s">
        <v>83</v>
      </c>
      <c r="AV177" s="13" t="s">
        <v>83</v>
      </c>
      <c r="AW177" s="13" t="s">
        <v>36</v>
      </c>
      <c r="AX177" s="13" t="s">
        <v>81</v>
      </c>
      <c r="AY177" s="183" t="s">
        <v>251</v>
      </c>
    </row>
    <row r="178" spans="2:65" s="11" customFormat="1" ht="22.9" customHeight="1">
      <c r="B178" s="145"/>
      <c r="D178" s="146" t="s">
        <v>72</v>
      </c>
      <c r="E178" s="155" t="s">
        <v>252</v>
      </c>
      <c r="F178" s="155" t="s">
        <v>1199</v>
      </c>
      <c r="I178" s="148"/>
      <c r="J178" s="156">
        <f>BK178</f>
        <v>0</v>
      </c>
      <c r="L178" s="145"/>
      <c r="M178" s="150"/>
      <c r="P178" s="151">
        <f>SUM(P179:P218)</f>
        <v>0</v>
      </c>
      <c r="R178" s="151">
        <f>SUM(R179:R218)</f>
        <v>32.680747029999999</v>
      </c>
      <c r="T178" s="152">
        <f>SUM(T179:T218)</f>
        <v>1.05</v>
      </c>
      <c r="AR178" s="146" t="s">
        <v>81</v>
      </c>
      <c r="AT178" s="153" t="s">
        <v>72</v>
      </c>
      <c r="AU178" s="153" t="s">
        <v>81</v>
      </c>
      <c r="AY178" s="146" t="s">
        <v>251</v>
      </c>
      <c r="BK178" s="154">
        <f>SUM(BK179:BK218)</f>
        <v>0</v>
      </c>
    </row>
    <row r="179" spans="2:65" s="1" customFormat="1" ht="16.5" customHeight="1">
      <c r="B179" s="31"/>
      <c r="C179" s="157" t="s">
        <v>349</v>
      </c>
      <c r="D179" s="157" t="s">
        <v>277</v>
      </c>
      <c r="E179" s="158" t="s">
        <v>1200</v>
      </c>
      <c r="F179" s="159" t="s">
        <v>1201</v>
      </c>
      <c r="G179" s="160" t="s">
        <v>450</v>
      </c>
      <c r="H179" s="161">
        <v>22.45</v>
      </c>
      <c r="I179" s="162"/>
      <c r="J179" s="163">
        <f>ROUND(I179*H179,2)</f>
        <v>0</v>
      </c>
      <c r="K179" s="159" t="s">
        <v>19</v>
      </c>
      <c r="L179" s="31"/>
      <c r="M179" s="164" t="s">
        <v>19</v>
      </c>
      <c r="N179" s="165" t="s">
        <v>44</v>
      </c>
      <c r="P179" s="142">
        <f>O179*H179</f>
        <v>0</v>
      </c>
      <c r="Q179" s="142">
        <v>0</v>
      </c>
      <c r="R179" s="142">
        <f>Q179*H179</f>
        <v>0</v>
      </c>
      <c r="S179" s="142">
        <v>0</v>
      </c>
      <c r="T179" s="143">
        <f>S179*H179</f>
        <v>0</v>
      </c>
      <c r="AR179" s="17" t="s">
        <v>252</v>
      </c>
      <c r="AT179" s="17" t="s">
        <v>277</v>
      </c>
      <c r="AU179" s="17" t="s">
        <v>83</v>
      </c>
      <c r="AY179" s="17" t="s">
        <v>251</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252</v>
      </c>
      <c r="BM179" s="17" t="s">
        <v>1202</v>
      </c>
    </row>
    <row r="180" spans="2:65" s="1" customFormat="1" ht="19.5">
      <c r="B180" s="31"/>
      <c r="D180" s="171" t="s">
        <v>454</v>
      </c>
      <c r="F180" s="172" t="s">
        <v>1203</v>
      </c>
      <c r="I180" s="90"/>
      <c r="L180" s="31"/>
      <c r="M180" s="173"/>
      <c r="T180" s="49"/>
      <c r="AT180" s="17" t="s">
        <v>454</v>
      </c>
      <c r="AU180" s="17" t="s">
        <v>83</v>
      </c>
    </row>
    <row r="181" spans="2:65" s="13" customFormat="1">
      <c r="B181" s="182"/>
      <c r="D181" s="171" t="s">
        <v>639</v>
      </c>
      <c r="E181" s="183" t="s">
        <v>19</v>
      </c>
      <c r="F181" s="184" t="s">
        <v>1204</v>
      </c>
      <c r="H181" s="185">
        <v>22.45</v>
      </c>
      <c r="I181" s="186"/>
      <c r="L181" s="182"/>
      <c r="M181" s="187"/>
      <c r="T181" s="188"/>
      <c r="AT181" s="183" t="s">
        <v>639</v>
      </c>
      <c r="AU181" s="183" t="s">
        <v>83</v>
      </c>
      <c r="AV181" s="13" t="s">
        <v>83</v>
      </c>
      <c r="AW181" s="13" t="s">
        <v>36</v>
      </c>
      <c r="AX181" s="13" t="s">
        <v>81</v>
      </c>
      <c r="AY181" s="183" t="s">
        <v>251</v>
      </c>
    </row>
    <row r="182" spans="2:65" s="1" customFormat="1" ht="16.5" customHeight="1">
      <c r="B182" s="31"/>
      <c r="C182" s="157" t="s">
        <v>353</v>
      </c>
      <c r="D182" s="157" t="s">
        <v>277</v>
      </c>
      <c r="E182" s="158" t="s">
        <v>1205</v>
      </c>
      <c r="F182" s="159" t="s">
        <v>1206</v>
      </c>
      <c r="G182" s="160" t="s">
        <v>431</v>
      </c>
      <c r="H182" s="161">
        <v>18.088999999999999</v>
      </c>
      <c r="I182" s="162"/>
      <c r="J182" s="163">
        <f>ROUND(I182*H182,2)</f>
        <v>0</v>
      </c>
      <c r="K182" s="159" t="s">
        <v>690</v>
      </c>
      <c r="L182" s="31"/>
      <c r="M182" s="164" t="s">
        <v>19</v>
      </c>
      <c r="N182" s="165" t="s">
        <v>44</v>
      </c>
      <c r="P182" s="142">
        <f>O182*H182</f>
        <v>0</v>
      </c>
      <c r="Q182" s="142">
        <v>1.787E-2</v>
      </c>
      <c r="R182" s="142">
        <f>Q182*H182</f>
        <v>0.32325042999999998</v>
      </c>
      <c r="S182" s="142">
        <v>0</v>
      </c>
      <c r="T182" s="143">
        <f>S182*H182</f>
        <v>0</v>
      </c>
      <c r="AR182" s="17" t="s">
        <v>252</v>
      </c>
      <c r="AT182" s="17" t="s">
        <v>277</v>
      </c>
      <c r="AU182" s="17" t="s">
        <v>83</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1207</v>
      </c>
    </row>
    <row r="183" spans="2:65" s="13" customFormat="1">
      <c r="B183" s="182"/>
      <c r="D183" s="171" t="s">
        <v>639</v>
      </c>
      <c r="E183" s="183" t="s">
        <v>19</v>
      </c>
      <c r="F183" s="184" t="s">
        <v>1208</v>
      </c>
      <c r="H183" s="185">
        <v>18.088999999999999</v>
      </c>
      <c r="I183" s="186"/>
      <c r="L183" s="182"/>
      <c r="M183" s="187"/>
      <c r="T183" s="188"/>
      <c r="AT183" s="183" t="s">
        <v>639</v>
      </c>
      <c r="AU183" s="183" t="s">
        <v>83</v>
      </c>
      <c r="AV183" s="13" t="s">
        <v>83</v>
      </c>
      <c r="AW183" s="13" t="s">
        <v>36</v>
      </c>
      <c r="AX183" s="13" t="s">
        <v>81</v>
      </c>
      <c r="AY183" s="183" t="s">
        <v>251</v>
      </c>
    </row>
    <row r="184" spans="2:65" s="1" customFormat="1" ht="16.5" customHeight="1">
      <c r="B184" s="31"/>
      <c r="C184" s="157" t="s">
        <v>357</v>
      </c>
      <c r="D184" s="157" t="s">
        <v>277</v>
      </c>
      <c r="E184" s="158" t="s">
        <v>1209</v>
      </c>
      <c r="F184" s="159" t="s">
        <v>1210</v>
      </c>
      <c r="G184" s="160" t="s">
        <v>431</v>
      </c>
      <c r="H184" s="161">
        <v>18.088999999999999</v>
      </c>
      <c r="I184" s="162"/>
      <c r="J184" s="163">
        <f>ROUND(I184*H184,2)</f>
        <v>0</v>
      </c>
      <c r="K184" s="159" t="s">
        <v>690</v>
      </c>
      <c r="L184" s="31"/>
      <c r="M184" s="164" t="s">
        <v>19</v>
      </c>
      <c r="N184" s="165" t="s">
        <v>44</v>
      </c>
      <c r="P184" s="142">
        <f>O184*H184</f>
        <v>0</v>
      </c>
      <c r="Q184" s="142">
        <v>0</v>
      </c>
      <c r="R184" s="142">
        <f>Q184*H184</f>
        <v>0</v>
      </c>
      <c r="S184" s="142">
        <v>0</v>
      </c>
      <c r="T184" s="143">
        <f>S184*H184</f>
        <v>0</v>
      </c>
      <c r="AR184" s="17" t="s">
        <v>252</v>
      </c>
      <c r="AT184" s="17" t="s">
        <v>277</v>
      </c>
      <c r="AU184" s="17" t="s">
        <v>83</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1211</v>
      </c>
    </row>
    <row r="185" spans="2:65" s="13" customFormat="1">
      <c r="B185" s="182"/>
      <c r="D185" s="171" t="s">
        <v>639</v>
      </c>
      <c r="E185" s="183" t="s">
        <v>19</v>
      </c>
      <c r="F185" s="184" t="s">
        <v>1208</v>
      </c>
      <c r="H185" s="185">
        <v>18.088999999999999</v>
      </c>
      <c r="I185" s="186"/>
      <c r="L185" s="182"/>
      <c r="M185" s="187"/>
      <c r="T185" s="188"/>
      <c r="AT185" s="183" t="s">
        <v>639</v>
      </c>
      <c r="AU185" s="183" t="s">
        <v>83</v>
      </c>
      <c r="AV185" s="13" t="s">
        <v>83</v>
      </c>
      <c r="AW185" s="13" t="s">
        <v>36</v>
      </c>
      <c r="AX185" s="13" t="s">
        <v>81</v>
      </c>
      <c r="AY185" s="183" t="s">
        <v>251</v>
      </c>
    </row>
    <row r="186" spans="2:65" s="1" customFormat="1" ht="16.5" customHeight="1">
      <c r="B186" s="31"/>
      <c r="C186" s="157" t="s">
        <v>361</v>
      </c>
      <c r="D186" s="157" t="s">
        <v>277</v>
      </c>
      <c r="E186" s="158" t="s">
        <v>1212</v>
      </c>
      <c r="F186" s="159" t="s">
        <v>1213</v>
      </c>
      <c r="G186" s="160" t="s">
        <v>450</v>
      </c>
      <c r="H186" s="161">
        <v>29.7</v>
      </c>
      <c r="I186" s="162"/>
      <c r="J186" s="163">
        <f>ROUND(I186*H186,2)</f>
        <v>0</v>
      </c>
      <c r="K186" s="159" t="s">
        <v>19</v>
      </c>
      <c r="L186" s="31"/>
      <c r="M186" s="164" t="s">
        <v>19</v>
      </c>
      <c r="N186" s="165" t="s">
        <v>44</v>
      </c>
      <c r="P186" s="142">
        <f>O186*H186</f>
        <v>0</v>
      </c>
      <c r="Q186" s="142">
        <v>0</v>
      </c>
      <c r="R186" s="142">
        <f>Q186*H186</f>
        <v>0</v>
      </c>
      <c r="S186" s="142">
        <v>0</v>
      </c>
      <c r="T186" s="143">
        <f>S186*H186</f>
        <v>0</v>
      </c>
      <c r="AR186" s="17" t="s">
        <v>252</v>
      </c>
      <c r="AT186" s="17" t="s">
        <v>277</v>
      </c>
      <c r="AU186" s="17" t="s">
        <v>83</v>
      </c>
      <c r="AY186" s="17" t="s">
        <v>251</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252</v>
      </c>
      <c r="BM186" s="17" t="s">
        <v>1214</v>
      </c>
    </row>
    <row r="187" spans="2:65" s="1" customFormat="1" ht="19.5">
      <c r="B187" s="31"/>
      <c r="D187" s="171" t="s">
        <v>454</v>
      </c>
      <c r="F187" s="172" t="s">
        <v>1215</v>
      </c>
      <c r="I187" s="90"/>
      <c r="L187" s="31"/>
      <c r="M187" s="173"/>
      <c r="T187" s="49"/>
      <c r="AT187" s="17" t="s">
        <v>454</v>
      </c>
      <c r="AU187" s="17" t="s">
        <v>83</v>
      </c>
    </row>
    <row r="188" spans="2:65" s="13" customFormat="1">
      <c r="B188" s="182"/>
      <c r="D188" s="171" t="s">
        <v>639</v>
      </c>
      <c r="E188" s="183" t="s">
        <v>19</v>
      </c>
      <c r="F188" s="184" t="s">
        <v>1216</v>
      </c>
      <c r="H188" s="185">
        <v>22.45</v>
      </c>
      <c r="I188" s="186"/>
      <c r="L188" s="182"/>
      <c r="M188" s="187"/>
      <c r="T188" s="188"/>
      <c r="AT188" s="183" t="s">
        <v>639</v>
      </c>
      <c r="AU188" s="183" t="s">
        <v>83</v>
      </c>
      <c r="AV188" s="13" t="s">
        <v>83</v>
      </c>
      <c r="AW188" s="13" t="s">
        <v>36</v>
      </c>
      <c r="AX188" s="13" t="s">
        <v>73</v>
      </c>
      <c r="AY188" s="183" t="s">
        <v>251</v>
      </c>
    </row>
    <row r="189" spans="2:65" s="13" customFormat="1">
      <c r="B189" s="182"/>
      <c r="D189" s="171" t="s">
        <v>639</v>
      </c>
      <c r="E189" s="183" t="s">
        <v>19</v>
      </c>
      <c r="F189" s="184" t="s">
        <v>1217</v>
      </c>
      <c r="H189" s="185">
        <v>6.75</v>
      </c>
      <c r="I189" s="186"/>
      <c r="L189" s="182"/>
      <c r="M189" s="187"/>
      <c r="T189" s="188"/>
      <c r="AT189" s="183" t="s">
        <v>639</v>
      </c>
      <c r="AU189" s="183" t="s">
        <v>83</v>
      </c>
      <c r="AV189" s="13" t="s">
        <v>83</v>
      </c>
      <c r="AW189" s="13" t="s">
        <v>36</v>
      </c>
      <c r="AX189" s="13" t="s">
        <v>73</v>
      </c>
      <c r="AY189" s="183" t="s">
        <v>251</v>
      </c>
    </row>
    <row r="190" spans="2:65" s="13" customFormat="1">
      <c r="B190" s="182"/>
      <c r="D190" s="171" t="s">
        <v>639</v>
      </c>
      <c r="E190" s="183" t="s">
        <v>19</v>
      </c>
      <c r="F190" s="184" t="s">
        <v>1218</v>
      </c>
      <c r="H190" s="185">
        <v>0.5</v>
      </c>
      <c r="I190" s="186"/>
      <c r="L190" s="182"/>
      <c r="M190" s="187"/>
      <c r="T190" s="188"/>
      <c r="AT190" s="183" t="s">
        <v>639</v>
      </c>
      <c r="AU190" s="183" t="s">
        <v>83</v>
      </c>
      <c r="AV190" s="13" t="s">
        <v>83</v>
      </c>
      <c r="AW190" s="13" t="s">
        <v>36</v>
      </c>
      <c r="AX190" s="13" t="s">
        <v>73</v>
      </c>
      <c r="AY190" s="183" t="s">
        <v>251</v>
      </c>
    </row>
    <row r="191" spans="2:65" s="14" customFormat="1">
      <c r="B191" s="191"/>
      <c r="D191" s="171" t="s">
        <v>639</v>
      </c>
      <c r="E191" s="192" t="s">
        <v>19</v>
      </c>
      <c r="F191" s="193" t="s">
        <v>830</v>
      </c>
      <c r="H191" s="194">
        <v>29.7</v>
      </c>
      <c r="I191" s="195"/>
      <c r="L191" s="191"/>
      <c r="M191" s="196"/>
      <c r="T191" s="197"/>
      <c r="AT191" s="192" t="s">
        <v>639</v>
      </c>
      <c r="AU191" s="192" t="s">
        <v>83</v>
      </c>
      <c r="AV191" s="14" t="s">
        <v>252</v>
      </c>
      <c r="AW191" s="14" t="s">
        <v>36</v>
      </c>
      <c r="AX191" s="14" t="s">
        <v>81</v>
      </c>
      <c r="AY191" s="192" t="s">
        <v>251</v>
      </c>
    </row>
    <row r="192" spans="2:65" s="1" customFormat="1" ht="16.5" customHeight="1">
      <c r="B192" s="31"/>
      <c r="C192" s="157" t="s">
        <v>365</v>
      </c>
      <c r="D192" s="157" t="s">
        <v>277</v>
      </c>
      <c r="E192" s="158" t="s">
        <v>1219</v>
      </c>
      <c r="F192" s="159" t="s">
        <v>1220</v>
      </c>
      <c r="G192" s="160" t="s">
        <v>436</v>
      </c>
      <c r="H192" s="161">
        <v>2.7</v>
      </c>
      <c r="I192" s="162"/>
      <c r="J192" s="163">
        <f>ROUND(I192*H192,2)</f>
        <v>0</v>
      </c>
      <c r="K192" s="159" t="s">
        <v>19</v>
      </c>
      <c r="L192" s="31"/>
      <c r="M192" s="164" t="s">
        <v>19</v>
      </c>
      <c r="N192" s="165" t="s">
        <v>44</v>
      </c>
      <c r="P192" s="142">
        <f>O192*H192</f>
        <v>0</v>
      </c>
      <c r="Q192" s="142">
        <v>0</v>
      </c>
      <c r="R192" s="142">
        <f>Q192*H192</f>
        <v>0</v>
      </c>
      <c r="S192" s="142">
        <v>0</v>
      </c>
      <c r="T192" s="143">
        <f>S192*H192</f>
        <v>0</v>
      </c>
      <c r="AR192" s="17" t="s">
        <v>252</v>
      </c>
      <c r="AT192" s="17" t="s">
        <v>277</v>
      </c>
      <c r="AU192" s="17" t="s">
        <v>83</v>
      </c>
      <c r="AY192" s="17" t="s">
        <v>251</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252</v>
      </c>
      <c r="BM192" s="17" t="s">
        <v>1221</v>
      </c>
    </row>
    <row r="193" spans="2:65" s="13" customFormat="1">
      <c r="B193" s="182"/>
      <c r="D193" s="171" t="s">
        <v>639</v>
      </c>
      <c r="E193" s="183" t="s">
        <v>19</v>
      </c>
      <c r="F193" s="184" t="s">
        <v>1222</v>
      </c>
      <c r="H193" s="185">
        <v>2.7</v>
      </c>
      <c r="I193" s="186"/>
      <c r="L193" s="182"/>
      <c r="M193" s="187"/>
      <c r="T193" s="188"/>
      <c r="AT193" s="183" t="s">
        <v>639</v>
      </c>
      <c r="AU193" s="183" t="s">
        <v>83</v>
      </c>
      <c r="AV193" s="13" t="s">
        <v>83</v>
      </c>
      <c r="AW193" s="13" t="s">
        <v>36</v>
      </c>
      <c r="AX193" s="13" t="s">
        <v>81</v>
      </c>
      <c r="AY193" s="183" t="s">
        <v>251</v>
      </c>
    </row>
    <row r="194" spans="2:65" s="1" customFormat="1" ht="16.5" customHeight="1">
      <c r="B194" s="31"/>
      <c r="C194" s="157" t="s">
        <v>369</v>
      </c>
      <c r="D194" s="157" t="s">
        <v>277</v>
      </c>
      <c r="E194" s="158" t="s">
        <v>1223</v>
      </c>
      <c r="F194" s="159" t="s">
        <v>1224</v>
      </c>
      <c r="G194" s="160" t="s">
        <v>450</v>
      </c>
      <c r="H194" s="161">
        <v>0.57999999999999996</v>
      </c>
      <c r="I194" s="162"/>
      <c r="J194" s="163">
        <f>ROUND(I194*H194,2)</f>
        <v>0</v>
      </c>
      <c r="K194" s="159" t="s">
        <v>690</v>
      </c>
      <c r="L194" s="31"/>
      <c r="M194" s="164" t="s">
        <v>19</v>
      </c>
      <c r="N194" s="165" t="s">
        <v>44</v>
      </c>
      <c r="P194" s="142">
        <f>O194*H194</f>
        <v>0</v>
      </c>
      <c r="Q194" s="142">
        <v>1.05898</v>
      </c>
      <c r="R194" s="142">
        <f>Q194*H194</f>
        <v>0.61420839999999999</v>
      </c>
      <c r="S194" s="142">
        <v>0</v>
      </c>
      <c r="T194" s="143">
        <f>S194*H194</f>
        <v>0</v>
      </c>
      <c r="AR194" s="17" t="s">
        <v>252</v>
      </c>
      <c r="AT194" s="17" t="s">
        <v>277</v>
      </c>
      <c r="AU194" s="17" t="s">
        <v>83</v>
      </c>
      <c r="AY194" s="17" t="s">
        <v>251</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252</v>
      </c>
      <c r="BM194" s="17" t="s">
        <v>1225</v>
      </c>
    </row>
    <row r="195" spans="2:65" s="13" customFormat="1">
      <c r="B195" s="182"/>
      <c r="D195" s="171" t="s">
        <v>639</v>
      </c>
      <c r="E195" s="183" t="s">
        <v>19</v>
      </c>
      <c r="F195" s="184" t="s">
        <v>1226</v>
      </c>
      <c r="H195" s="185">
        <v>0.57999999999999996</v>
      </c>
      <c r="I195" s="186"/>
      <c r="L195" s="182"/>
      <c r="M195" s="187"/>
      <c r="T195" s="188"/>
      <c r="AT195" s="183" t="s">
        <v>639</v>
      </c>
      <c r="AU195" s="183" t="s">
        <v>83</v>
      </c>
      <c r="AV195" s="13" t="s">
        <v>83</v>
      </c>
      <c r="AW195" s="13" t="s">
        <v>36</v>
      </c>
      <c r="AX195" s="13" t="s">
        <v>81</v>
      </c>
      <c r="AY195" s="183" t="s">
        <v>251</v>
      </c>
    </row>
    <row r="196" spans="2:65" s="1" customFormat="1" ht="16.5" customHeight="1">
      <c r="B196" s="31"/>
      <c r="C196" s="157" t="s">
        <v>373</v>
      </c>
      <c r="D196" s="157" t="s">
        <v>277</v>
      </c>
      <c r="E196" s="158" t="s">
        <v>1227</v>
      </c>
      <c r="F196" s="159" t="s">
        <v>1228</v>
      </c>
      <c r="G196" s="160" t="s">
        <v>431</v>
      </c>
      <c r="H196" s="161">
        <v>17.5</v>
      </c>
      <c r="I196" s="162"/>
      <c r="J196" s="163">
        <f>ROUND(I196*H196,2)</f>
        <v>0</v>
      </c>
      <c r="K196" s="159" t="s">
        <v>690</v>
      </c>
      <c r="L196" s="31"/>
      <c r="M196" s="164" t="s">
        <v>19</v>
      </c>
      <c r="N196" s="165" t="s">
        <v>44</v>
      </c>
      <c r="P196" s="142">
        <f>O196*H196</f>
        <v>0</v>
      </c>
      <c r="Q196" s="142">
        <v>3.6999999999999999E-4</v>
      </c>
      <c r="R196" s="142">
        <f>Q196*H196</f>
        <v>6.4749999999999999E-3</v>
      </c>
      <c r="S196" s="142">
        <v>0.06</v>
      </c>
      <c r="T196" s="143">
        <f>S196*H196</f>
        <v>1.05</v>
      </c>
      <c r="AR196" s="17" t="s">
        <v>252</v>
      </c>
      <c r="AT196" s="17" t="s">
        <v>277</v>
      </c>
      <c r="AU196" s="17" t="s">
        <v>83</v>
      </c>
      <c r="AY196" s="17" t="s">
        <v>251</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252</v>
      </c>
      <c r="BM196" s="17" t="s">
        <v>1229</v>
      </c>
    </row>
    <row r="197" spans="2:65" s="13" customFormat="1">
      <c r="B197" s="182"/>
      <c r="D197" s="171" t="s">
        <v>639</v>
      </c>
      <c r="E197" s="183" t="s">
        <v>19</v>
      </c>
      <c r="F197" s="184" t="s">
        <v>1230</v>
      </c>
      <c r="H197" s="185">
        <v>17.5</v>
      </c>
      <c r="I197" s="186"/>
      <c r="L197" s="182"/>
      <c r="M197" s="187"/>
      <c r="T197" s="188"/>
      <c r="AT197" s="183" t="s">
        <v>639</v>
      </c>
      <c r="AU197" s="183" t="s">
        <v>83</v>
      </c>
      <c r="AV197" s="13" t="s">
        <v>83</v>
      </c>
      <c r="AW197" s="13" t="s">
        <v>36</v>
      </c>
      <c r="AX197" s="13" t="s">
        <v>81</v>
      </c>
      <c r="AY197" s="183" t="s">
        <v>251</v>
      </c>
    </row>
    <row r="198" spans="2:65" s="1" customFormat="1" ht="16.5" customHeight="1">
      <c r="B198" s="31"/>
      <c r="C198" s="157" t="s">
        <v>377</v>
      </c>
      <c r="D198" s="157" t="s">
        <v>277</v>
      </c>
      <c r="E198" s="158" t="s">
        <v>1231</v>
      </c>
      <c r="F198" s="159" t="s">
        <v>1232</v>
      </c>
      <c r="G198" s="160" t="s">
        <v>431</v>
      </c>
      <c r="H198" s="161">
        <v>13.172000000000001</v>
      </c>
      <c r="I198" s="162"/>
      <c r="J198" s="163">
        <f>ROUND(I198*H198,2)</f>
        <v>0</v>
      </c>
      <c r="K198" s="159" t="s">
        <v>690</v>
      </c>
      <c r="L198" s="31"/>
      <c r="M198" s="164" t="s">
        <v>19</v>
      </c>
      <c r="N198" s="165" t="s">
        <v>44</v>
      </c>
      <c r="P198" s="142">
        <f>O198*H198</f>
        <v>0</v>
      </c>
      <c r="Q198" s="142">
        <v>0</v>
      </c>
      <c r="R198" s="142">
        <f>Q198*H198</f>
        <v>0</v>
      </c>
      <c r="S198" s="142">
        <v>0</v>
      </c>
      <c r="T198" s="143">
        <f>S198*H198</f>
        <v>0</v>
      </c>
      <c r="AR198" s="17" t="s">
        <v>252</v>
      </c>
      <c r="AT198" s="17" t="s">
        <v>277</v>
      </c>
      <c r="AU198" s="17" t="s">
        <v>83</v>
      </c>
      <c r="AY198" s="17" t="s">
        <v>251</v>
      </c>
      <c r="BE198" s="144">
        <f>IF(N198="základní",J198,0)</f>
        <v>0</v>
      </c>
      <c r="BF198" s="144">
        <f>IF(N198="snížená",J198,0)</f>
        <v>0</v>
      </c>
      <c r="BG198" s="144">
        <f>IF(N198="zákl. přenesená",J198,0)</f>
        <v>0</v>
      </c>
      <c r="BH198" s="144">
        <f>IF(N198="sníž. přenesená",J198,0)</f>
        <v>0</v>
      </c>
      <c r="BI198" s="144">
        <f>IF(N198="nulová",J198,0)</f>
        <v>0</v>
      </c>
      <c r="BJ198" s="17" t="s">
        <v>81</v>
      </c>
      <c r="BK198" s="144">
        <f>ROUND(I198*H198,2)</f>
        <v>0</v>
      </c>
      <c r="BL198" s="17" t="s">
        <v>252</v>
      </c>
      <c r="BM198" s="17" t="s">
        <v>1233</v>
      </c>
    </row>
    <row r="199" spans="2:65" s="13" customFormat="1">
      <c r="B199" s="182"/>
      <c r="D199" s="171" t="s">
        <v>639</v>
      </c>
      <c r="E199" s="183" t="s">
        <v>19</v>
      </c>
      <c r="F199" s="184" t="s">
        <v>1234</v>
      </c>
      <c r="H199" s="185">
        <v>13.172000000000001</v>
      </c>
      <c r="I199" s="186"/>
      <c r="L199" s="182"/>
      <c r="M199" s="187"/>
      <c r="T199" s="188"/>
      <c r="AT199" s="183" t="s">
        <v>639</v>
      </c>
      <c r="AU199" s="183" t="s">
        <v>83</v>
      </c>
      <c r="AV199" s="13" t="s">
        <v>83</v>
      </c>
      <c r="AW199" s="13" t="s">
        <v>36</v>
      </c>
      <c r="AX199" s="13" t="s">
        <v>81</v>
      </c>
      <c r="AY199" s="183" t="s">
        <v>251</v>
      </c>
    </row>
    <row r="200" spans="2:65" s="1" customFormat="1" ht="16.5" customHeight="1">
      <c r="B200" s="31"/>
      <c r="C200" s="157" t="s">
        <v>381</v>
      </c>
      <c r="D200" s="157" t="s">
        <v>277</v>
      </c>
      <c r="E200" s="158" t="s">
        <v>1235</v>
      </c>
      <c r="F200" s="159" t="s">
        <v>1236</v>
      </c>
      <c r="G200" s="160" t="s">
        <v>431</v>
      </c>
      <c r="H200" s="161">
        <v>76</v>
      </c>
      <c r="I200" s="162"/>
      <c r="J200" s="163">
        <f>ROUND(I200*H200,2)</f>
        <v>0</v>
      </c>
      <c r="K200" s="159" t="s">
        <v>690</v>
      </c>
      <c r="L200" s="31"/>
      <c r="M200" s="164" t="s">
        <v>19</v>
      </c>
      <c r="N200" s="165" t="s">
        <v>44</v>
      </c>
      <c r="P200" s="142">
        <f>O200*H200</f>
        <v>0</v>
      </c>
      <c r="Q200" s="142">
        <v>0.34190999999999999</v>
      </c>
      <c r="R200" s="142">
        <f>Q200*H200</f>
        <v>25.98516</v>
      </c>
      <c r="S200" s="142">
        <v>0</v>
      </c>
      <c r="T200" s="143">
        <f>S200*H200</f>
        <v>0</v>
      </c>
      <c r="AR200" s="17" t="s">
        <v>252</v>
      </c>
      <c r="AT200" s="17" t="s">
        <v>277</v>
      </c>
      <c r="AU200" s="17" t="s">
        <v>83</v>
      </c>
      <c r="AY200" s="17" t="s">
        <v>251</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252</v>
      </c>
      <c r="BM200" s="17" t="s">
        <v>1237</v>
      </c>
    </row>
    <row r="201" spans="2:65" s="1" customFormat="1" ht="19.5">
      <c r="B201" s="31"/>
      <c r="D201" s="171" t="s">
        <v>454</v>
      </c>
      <c r="F201" s="172" t="s">
        <v>1238</v>
      </c>
      <c r="I201" s="90"/>
      <c r="L201" s="31"/>
      <c r="M201" s="173"/>
      <c r="T201" s="49"/>
      <c r="AT201" s="17" t="s">
        <v>454</v>
      </c>
      <c r="AU201" s="17" t="s">
        <v>83</v>
      </c>
    </row>
    <row r="202" spans="2:65" s="13" customFormat="1">
      <c r="B202" s="182"/>
      <c r="D202" s="171" t="s">
        <v>639</v>
      </c>
      <c r="E202" s="183" t="s">
        <v>19</v>
      </c>
      <c r="F202" s="184" t="s">
        <v>534</v>
      </c>
      <c r="H202" s="185">
        <v>76</v>
      </c>
      <c r="I202" s="186"/>
      <c r="L202" s="182"/>
      <c r="M202" s="187"/>
      <c r="T202" s="188"/>
      <c r="AT202" s="183" t="s">
        <v>639</v>
      </c>
      <c r="AU202" s="183" t="s">
        <v>83</v>
      </c>
      <c r="AV202" s="13" t="s">
        <v>83</v>
      </c>
      <c r="AW202" s="13" t="s">
        <v>36</v>
      </c>
      <c r="AX202" s="13" t="s">
        <v>73</v>
      </c>
      <c r="AY202" s="183" t="s">
        <v>251</v>
      </c>
    </row>
    <row r="203" spans="2:65" s="14" customFormat="1">
      <c r="B203" s="191"/>
      <c r="D203" s="171" t="s">
        <v>639</v>
      </c>
      <c r="E203" s="192" t="s">
        <v>19</v>
      </c>
      <c r="F203" s="193" t="s">
        <v>830</v>
      </c>
      <c r="H203" s="194">
        <v>76</v>
      </c>
      <c r="I203" s="195"/>
      <c r="L203" s="191"/>
      <c r="M203" s="196"/>
      <c r="T203" s="197"/>
      <c r="AT203" s="192" t="s">
        <v>639</v>
      </c>
      <c r="AU203" s="192" t="s">
        <v>83</v>
      </c>
      <c r="AV203" s="14" t="s">
        <v>252</v>
      </c>
      <c r="AW203" s="14" t="s">
        <v>36</v>
      </c>
      <c r="AX203" s="14" t="s">
        <v>81</v>
      </c>
      <c r="AY203" s="192" t="s">
        <v>251</v>
      </c>
    </row>
    <row r="204" spans="2:65" s="1" customFormat="1" ht="16.5" customHeight="1">
      <c r="B204" s="31"/>
      <c r="C204" s="157" t="s">
        <v>385</v>
      </c>
      <c r="D204" s="157" t="s">
        <v>277</v>
      </c>
      <c r="E204" s="158" t="s">
        <v>1239</v>
      </c>
      <c r="F204" s="159" t="s">
        <v>1240</v>
      </c>
      <c r="G204" s="160" t="s">
        <v>431</v>
      </c>
      <c r="H204" s="161">
        <v>5.61</v>
      </c>
      <c r="I204" s="162"/>
      <c r="J204" s="163">
        <f>ROUND(I204*H204,2)</f>
        <v>0</v>
      </c>
      <c r="K204" s="159" t="s">
        <v>690</v>
      </c>
      <c r="L204" s="31"/>
      <c r="M204" s="164" t="s">
        <v>19</v>
      </c>
      <c r="N204" s="165" t="s">
        <v>44</v>
      </c>
      <c r="P204" s="142">
        <f>O204*H204</f>
        <v>0</v>
      </c>
      <c r="Q204" s="142">
        <v>2.102E-2</v>
      </c>
      <c r="R204" s="142">
        <f>Q204*H204</f>
        <v>0.1179222</v>
      </c>
      <c r="S204" s="142">
        <v>0</v>
      </c>
      <c r="T204" s="143">
        <f>S204*H204</f>
        <v>0</v>
      </c>
      <c r="AR204" s="17" t="s">
        <v>252</v>
      </c>
      <c r="AT204" s="17" t="s">
        <v>277</v>
      </c>
      <c r="AU204" s="17" t="s">
        <v>83</v>
      </c>
      <c r="AY204" s="17" t="s">
        <v>251</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252</v>
      </c>
      <c r="BM204" s="17" t="s">
        <v>1241</v>
      </c>
    </row>
    <row r="205" spans="2:65" s="13" customFormat="1">
      <c r="B205" s="182"/>
      <c r="D205" s="171" t="s">
        <v>639</v>
      </c>
      <c r="E205" s="183" t="s">
        <v>19</v>
      </c>
      <c r="F205" s="184" t="s">
        <v>1242</v>
      </c>
      <c r="H205" s="185">
        <v>5.4</v>
      </c>
      <c r="I205" s="186"/>
      <c r="L205" s="182"/>
      <c r="M205" s="187"/>
      <c r="T205" s="188"/>
      <c r="AT205" s="183" t="s">
        <v>639</v>
      </c>
      <c r="AU205" s="183" t="s">
        <v>83</v>
      </c>
      <c r="AV205" s="13" t="s">
        <v>83</v>
      </c>
      <c r="AW205" s="13" t="s">
        <v>36</v>
      </c>
      <c r="AX205" s="13" t="s">
        <v>73</v>
      </c>
      <c r="AY205" s="183" t="s">
        <v>251</v>
      </c>
    </row>
    <row r="206" spans="2:65" s="13" customFormat="1">
      <c r="B206" s="182"/>
      <c r="D206" s="171" t="s">
        <v>639</v>
      </c>
      <c r="E206" s="183" t="s">
        <v>19</v>
      </c>
      <c r="F206" s="184" t="s">
        <v>1243</v>
      </c>
      <c r="H206" s="185">
        <v>0.21</v>
      </c>
      <c r="I206" s="186"/>
      <c r="L206" s="182"/>
      <c r="M206" s="187"/>
      <c r="T206" s="188"/>
      <c r="AT206" s="183" t="s">
        <v>639</v>
      </c>
      <c r="AU206" s="183" t="s">
        <v>83</v>
      </c>
      <c r="AV206" s="13" t="s">
        <v>83</v>
      </c>
      <c r="AW206" s="13" t="s">
        <v>36</v>
      </c>
      <c r="AX206" s="13" t="s">
        <v>73</v>
      </c>
      <c r="AY206" s="183" t="s">
        <v>251</v>
      </c>
    </row>
    <row r="207" spans="2:65" s="14" customFormat="1">
      <c r="B207" s="191"/>
      <c r="D207" s="171" t="s">
        <v>639</v>
      </c>
      <c r="E207" s="192" t="s">
        <v>19</v>
      </c>
      <c r="F207" s="193" t="s">
        <v>830</v>
      </c>
      <c r="H207" s="194">
        <v>5.61</v>
      </c>
      <c r="I207" s="195"/>
      <c r="L207" s="191"/>
      <c r="M207" s="196"/>
      <c r="T207" s="197"/>
      <c r="AT207" s="192" t="s">
        <v>639</v>
      </c>
      <c r="AU207" s="192" t="s">
        <v>83</v>
      </c>
      <c r="AV207" s="14" t="s">
        <v>252</v>
      </c>
      <c r="AW207" s="14" t="s">
        <v>36</v>
      </c>
      <c r="AX207" s="14" t="s">
        <v>81</v>
      </c>
      <c r="AY207" s="192" t="s">
        <v>251</v>
      </c>
    </row>
    <row r="208" spans="2:65" s="1" customFormat="1" ht="16.5" customHeight="1">
      <c r="B208" s="31"/>
      <c r="C208" s="157" t="s">
        <v>390</v>
      </c>
      <c r="D208" s="157" t="s">
        <v>277</v>
      </c>
      <c r="E208" s="158" t="s">
        <v>1244</v>
      </c>
      <c r="F208" s="159" t="s">
        <v>1245</v>
      </c>
      <c r="G208" s="160" t="s">
        <v>431</v>
      </c>
      <c r="H208" s="161">
        <v>11.01</v>
      </c>
      <c r="I208" s="162"/>
      <c r="J208" s="163">
        <f>ROUND(I208*H208,2)</f>
        <v>0</v>
      </c>
      <c r="K208" s="159" t="s">
        <v>690</v>
      </c>
      <c r="L208" s="31"/>
      <c r="M208" s="164" t="s">
        <v>19</v>
      </c>
      <c r="N208" s="165" t="s">
        <v>44</v>
      </c>
      <c r="P208" s="142">
        <f>O208*H208</f>
        <v>0</v>
      </c>
      <c r="Q208" s="142">
        <v>2.102E-2</v>
      </c>
      <c r="R208" s="142">
        <f>Q208*H208</f>
        <v>0.2314302</v>
      </c>
      <c r="S208" s="142">
        <v>0</v>
      </c>
      <c r="T208" s="143">
        <f>S208*H208</f>
        <v>0</v>
      </c>
      <c r="AR208" s="17" t="s">
        <v>252</v>
      </c>
      <c r="AT208" s="17" t="s">
        <v>277</v>
      </c>
      <c r="AU208" s="17" t="s">
        <v>83</v>
      </c>
      <c r="AY208" s="17" t="s">
        <v>251</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252</v>
      </c>
      <c r="BM208" s="17" t="s">
        <v>1246</v>
      </c>
    </row>
    <row r="209" spans="2:65" s="13" customFormat="1">
      <c r="B209" s="182"/>
      <c r="D209" s="171" t="s">
        <v>639</v>
      </c>
      <c r="E209" s="183" t="s">
        <v>19</v>
      </c>
      <c r="F209" s="184" t="s">
        <v>1247</v>
      </c>
      <c r="H209" s="185">
        <v>10.8</v>
      </c>
      <c r="I209" s="186"/>
      <c r="L209" s="182"/>
      <c r="M209" s="187"/>
      <c r="T209" s="188"/>
      <c r="AT209" s="183" t="s">
        <v>639</v>
      </c>
      <c r="AU209" s="183" t="s">
        <v>83</v>
      </c>
      <c r="AV209" s="13" t="s">
        <v>83</v>
      </c>
      <c r="AW209" s="13" t="s">
        <v>36</v>
      </c>
      <c r="AX209" s="13" t="s">
        <v>73</v>
      </c>
      <c r="AY209" s="183" t="s">
        <v>251</v>
      </c>
    </row>
    <row r="210" spans="2:65" s="13" customFormat="1">
      <c r="B210" s="182"/>
      <c r="D210" s="171" t="s">
        <v>639</v>
      </c>
      <c r="E210" s="183" t="s">
        <v>19</v>
      </c>
      <c r="F210" s="184" t="s">
        <v>1248</v>
      </c>
      <c r="H210" s="185">
        <v>0.21</v>
      </c>
      <c r="I210" s="186"/>
      <c r="L210" s="182"/>
      <c r="M210" s="187"/>
      <c r="T210" s="188"/>
      <c r="AT210" s="183" t="s">
        <v>639</v>
      </c>
      <c r="AU210" s="183" t="s">
        <v>83</v>
      </c>
      <c r="AV210" s="13" t="s">
        <v>83</v>
      </c>
      <c r="AW210" s="13" t="s">
        <v>36</v>
      </c>
      <c r="AX210" s="13" t="s">
        <v>73</v>
      </c>
      <c r="AY210" s="183" t="s">
        <v>251</v>
      </c>
    </row>
    <row r="211" spans="2:65" s="14" customFormat="1">
      <c r="B211" s="191"/>
      <c r="D211" s="171" t="s">
        <v>639</v>
      </c>
      <c r="E211" s="192" t="s">
        <v>19</v>
      </c>
      <c r="F211" s="193" t="s">
        <v>830</v>
      </c>
      <c r="H211" s="194">
        <v>11.010000000000002</v>
      </c>
      <c r="I211" s="195"/>
      <c r="L211" s="191"/>
      <c r="M211" s="196"/>
      <c r="T211" s="197"/>
      <c r="AT211" s="192" t="s">
        <v>639</v>
      </c>
      <c r="AU211" s="192" t="s">
        <v>83</v>
      </c>
      <c r="AV211" s="14" t="s">
        <v>252</v>
      </c>
      <c r="AW211" s="14" t="s">
        <v>36</v>
      </c>
      <c r="AX211" s="14" t="s">
        <v>81</v>
      </c>
      <c r="AY211" s="192" t="s">
        <v>251</v>
      </c>
    </row>
    <row r="212" spans="2:65" s="1" customFormat="1" ht="16.5" customHeight="1">
      <c r="B212" s="31"/>
      <c r="C212" s="157" t="s">
        <v>394</v>
      </c>
      <c r="D212" s="157" t="s">
        <v>277</v>
      </c>
      <c r="E212" s="158" t="s">
        <v>1249</v>
      </c>
      <c r="F212" s="159" t="s">
        <v>1250</v>
      </c>
      <c r="G212" s="160" t="s">
        <v>431</v>
      </c>
      <c r="H212" s="161">
        <v>12.045999999999999</v>
      </c>
      <c r="I212" s="162"/>
      <c r="J212" s="163">
        <f>ROUND(I212*H212,2)</f>
        <v>0</v>
      </c>
      <c r="K212" s="159" t="s">
        <v>19</v>
      </c>
      <c r="L212" s="31"/>
      <c r="M212" s="164" t="s">
        <v>19</v>
      </c>
      <c r="N212" s="165" t="s">
        <v>44</v>
      </c>
      <c r="P212" s="142">
        <f>O212*H212</f>
        <v>0</v>
      </c>
      <c r="Q212" s="142">
        <v>2.4799999999999999E-2</v>
      </c>
      <c r="R212" s="142">
        <f>Q212*H212</f>
        <v>0.29874079999999997</v>
      </c>
      <c r="S212" s="142">
        <v>0</v>
      </c>
      <c r="T212" s="143">
        <f>S212*H212</f>
        <v>0</v>
      </c>
      <c r="AR212" s="17" t="s">
        <v>252</v>
      </c>
      <c r="AT212" s="17" t="s">
        <v>277</v>
      </c>
      <c r="AU212" s="17" t="s">
        <v>83</v>
      </c>
      <c r="AY212" s="17" t="s">
        <v>251</v>
      </c>
      <c r="BE212" s="144">
        <f>IF(N212="základní",J212,0)</f>
        <v>0</v>
      </c>
      <c r="BF212" s="144">
        <f>IF(N212="snížená",J212,0)</f>
        <v>0</v>
      </c>
      <c r="BG212" s="144">
        <f>IF(N212="zákl. přenesená",J212,0)</f>
        <v>0</v>
      </c>
      <c r="BH212" s="144">
        <f>IF(N212="sníž. přenesená",J212,0)</f>
        <v>0</v>
      </c>
      <c r="BI212" s="144">
        <f>IF(N212="nulová",J212,0)</f>
        <v>0</v>
      </c>
      <c r="BJ212" s="17" t="s">
        <v>81</v>
      </c>
      <c r="BK212" s="144">
        <f>ROUND(I212*H212,2)</f>
        <v>0</v>
      </c>
      <c r="BL212" s="17" t="s">
        <v>252</v>
      </c>
      <c r="BM212" s="17" t="s">
        <v>1251</v>
      </c>
    </row>
    <row r="213" spans="2:65" s="1" customFormat="1" ht="19.5">
      <c r="B213" s="31"/>
      <c r="D213" s="171" t="s">
        <v>454</v>
      </c>
      <c r="F213" s="172" t="s">
        <v>1252</v>
      </c>
      <c r="I213" s="90"/>
      <c r="L213" s="31"/>
      <c r="M213" s="173"/>
      <c r="T213" s="49"/>
      <c r="AT213" s="17" t="s">
        <v>454</v>
      </c>
      <c r="AU213" s="17" t="s">
        <v>83</v>
      </c>
    </row>
    <row r="214" spans="2:65" s="13" customFormat="1">
      <c r="B214" s="182"/>
      <c r="D214" s="171" t="s">
        <v>639</v>
      </c>
      <c r="E214" s="183" t="s">
        <v>19</v>
      </c>
      <c r="F214" s="184" t="s">
        <v>1253</v>
      </c>
      <c r="H214" s="185">
        <v>12.045999999999999</v>
      </c>
      <c r="I214" s="186"/>
      <c r="L214" s="182"/>
      <c r="M214" s="187"/>
      <c r="T214" s="188"/>
      <c r="AT214" s="183" t="s">
        <v>639</v>
      </c>
      <c r="AU214" s="183" t="s">
        <v>83</v>
      </c>
      <c r="AV214" s="13" t="s">
        <v>83</v>
      </c>
      <c r="AW214" s="13" t="s">
        <v>36</v>
      </c>
      <c r="AX214" s="13" t="s">
        <v>81</v>
      </c>
      <c r="AY214" s="183" t="s">
        <v>251</v>
      </c>
    </row>
    <row r="215" spans="2:65" s="1" customFormat="1" ht="16.5" customHeight="1">
      <c r="B215" s="31"/>
      <c r="C215" s="157" t="s">
        <v>398</v>
      </c>
      <c r="D215" s="157" t="s">
        <v>277</v>
      </c>
      <c r="E215" s="158" t="s">
        <v>1254</v>
      </c>
      <c r="F215" s="159" t="s">
        <v>1255</v>
      </c>
      <c r="G215" s="160" t="s">
        <v>436</v>
      </c>
      <c r="H215" s="161">
        <v>2</v>
      </c>
      <c r="I215" s="162"/>
      <c r="J215" s="163">
        <f>ROUND(I215*H215,2)</f>
        <v>0</v>
      </c>
      <c r="K215" s="159" t="s">
        <v>19</v>
      </c>
      <c r="L215" s="31"/>
      <c r="M215" s="164" t="s">
        <v>19</v>
      </c>
      <c r="N215" s="165" t="s">
        <v>44</v>
      </c>
      <c r="P215" s="142">
        <f>O215*H215</f>
        <v>0</v>
      </c>
      <c r="Q215" s="142">
        <v>2.5517799999999999</v>
      </c>
      <c r="R215" s="142">
        <f>Q215*H215</f>
        <v>5.1035599999999999</v>
      </c>
      <c r="S215" s="142">
        <v>0</v>
      </c>
      <c r="T215" s="143">
        <f>S215*H215</f>
        <v>0</v>
      </c>
      <c r="AR215" s="17" t="s">
        <v>252</v>
      </c>
      <c r="AT215" s="17" t="s">
        <v>277</v>
      </c>
      <c r="AU215" s="17" t="s">
        <v>83</v>
      </c>
      <c r="AY215" s="17" t="s">
        <v>251</v>
      </c>
      <c r="BE215" s="144">
        <f>IF(N215="základní",J215,0)</f>
        <v>0</v>
      </c>
      <c r="BF215" s="144">
        <f>IF(N215="snížená",J215,0)</f>
        <v>0</v>
      </c>
      <c r="BG215" s="144">
        <f>IF(N215="zákl. přenesená",J215,0)</f>
        <v>0</v>
      </c>
      <c r="BH215" s="144">
        <f>IF(N215="sníž. přenesená",J215,0)</f>
        <v>0</v>
      </c>
      <c r="BI215" s="144">
        <f>IF(N215="nulová",J215,0)</f>
        <v>0</v>
      </c>
      <c r="BJ215" s="17" t="s">
        <v>81</v>
      </c>
      <c r="BK215" s="144">
        <f>ROUND(I215*H215,2)</f>
        <v>0</v>
      </c>
      <c r="BL215" s="17" t="s">
        <v>252</v>
      </c>
      <c r="BM215" s="17" t="s">
        <v>1256</v>
      </c>
    </row>
    <row r="216" spans="2:65" s="1" customFormat="1" ht="16.5" customHeight="1">
      <c r="B216" s="31"/>
      <c r="C216" s="157" t="s">
        <v>402</v>
      </c>
      <c r="D216" s="157" t="s">
        <v>277</v>
      </c>
      <c r="E216" s="158" t="s">
        <v>1257</v>
      </c>
      <c r="F216" s="159" t="s">
        <v>1258</v>
      </c>
      <c r="G216" s="160" t="s">
        <v>431</v>
      </c>
      <c r="H216" s="161">
        <v>0.4</v>
      </c>
      <c r="I216" s="162"/>
      <c r="J216" s="163">
        <f>ROUND(I216*H216,2)</f>
        <v>0</v>
      </c>
      <c r="K216" s="159" t="s">
        <v>19</v>
      </c>
      <c r="L216" s="31"/>
      <c r="M216" s="164" t="s">
        <v>19</v>
      </c>
      <c r="N216" s="165" t="s">
        <v>44</v>
      </c>
      <c r="P216" s="142">
        <f>O216*H216</f>
        <v>0</v>
      </c>
      <c r="Q216" s="142">
        <v>0</v>
      </c>
      <c r="R216" s="142">
        <f>Q216*H216</f>
        <v>0</v>
      </c>
      <c r="S216" s="142">
        <v>0</v>
      </c>
      <c r="T216" s="143">
        <f>S216*H216</f>
        <v>0</v>
      </c>
      <c r="AR216" s="17" t="s">
        <v>252</v>
      </c>
      <c r="AT216" s="17" t="s">
        <v>277</v>
      </c>
      <c r="AU216" s="17" t="s">
        <v>83</v>
      </c>
      <c r="AY216" s="17" t="s">
        <v>251</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252</v>
      </c>
      <c r="BM216" s="17" t="s">
        <v>1259</v>
      </c>
    </row>
    <row r="217" spans="2:65" s="1" customFormat="1" ht="19.5">
      <c r="B217" s="31"/>
      <c r="D217" s="171" t="s">
        <v>454</v>
      </c>
      <c r="F217" s="172" t="s">
        <v>1260</v>
      </c>
      <c r="I217" s="90"/>
      <c r="L217" s="31"/>
      <c r="M217" s="173"/>
      <c r="T217" s="49"/>
      <c r="AT217" s="17" t="s">
        <v>454</v>
      </c>
      <c r="AU217" s="17" t="s">
        <v>83</v>
      </c>
    </row>
    <row r="218" spans="2:65" s="13" customFormat="1">
      <c r="B218" s="182"/>
      <c r="D218" s="171" t="s">
        <v>639</v>
      </c>
      <c r="E218" s="183" t="s">
        <v>19</v>
      </c>
      <c r="F218" s="184" t="s">
        <v>1261</v>
      </c>
      <c r="H218" s="185">
        <v>0.4</v>
      </c>
      <c r="I218" s="186"/>
      <c r="L218" s="182"/>
      <c r="M218" s="187"/>
      <c r="T218" s="188"/>
      <c r="AT218" s="183" t="s">
        <v>639</v>
      </c>
      <c r="AU218" s="183" t="s">
        <v>83</v>
      </c>
      <c r="AV218" s="13" t="s">
        <v>83</v>
      </c>
      <c r="AW218" s="13" t="s">
        <v>36</v>
      </c>
      <c r="AX218" s="13" t="s">
        <v>81</v>
      </c>
      <c r="AY218" s="183" t="s">
        <v>251</v>
      </c>
    </row>
    <row r="219" spans="2:65" s="11" customFormat="1" ht="22.9" customHeight="1">
      <c r="B219" s="145"/>
      <c r="D219" s="146" t="s">
        <v>72</v>
      </c>
      <c r="E219" s="155" t="s">
        <v>267</v>
      </c>
      <c r="F219" s="155" t="s">
        <v>1262</v>
      </c>
      <c r="I219" s="148"/>
      <c r="J219" s="156">
        <f>BK219</f>
        <v>0</v>
      </c>
      <c r="L219" s="145"/>
      <c r="M219" s="150"/>
      <c r="P219" s="151">
        <f>SUM(P220:P221)</f>
        <v>0</v>
      </c>
      <c r="R219" s="151">
        <f>SUM(R220:R221)</f>
        <v>9.859999999999999E-3</v>
      </c>
      <c r="T219" s="152">
        <f>SUM(T220:T221)</f>
        <v>2.8220000000000001</v>
      </c>
      <c r="AR219" s="146" t="s">
        <v>81</v>
      </c>
      <c r="AT219" s="153" t="s">
        <v>72</v>
      </c>
      <c r="AU219" s="153" t="s">
        <v>81</v>
      </c>
      <c r="AY219" s="146" t="s">
        <v>251</v>
      </c>
      <c r="BK219" s="154">
        <f>SUM(BK220:BK221)</f>
        <v>0</v>
      </c>
    </row>
    <row r="220" spans="2:65" s="1" customFormat="1" ht="16.5" customHeight="1">
      <c r="B220" s="31"/>
      <c r="C220" s="157" t="s">
        <v>406</v>
      </c>
      <c r="D220" s="157" t="s">
        <v>277</v>
      </c>
      <c r="E220" s="158" t="s">
        <v>1263</v>
      </c>
      <c r="F220" s="159" t="s">
        <v>1264</v>
      </c>
      <c r="G220" s="160" t="s">
        <v>265</v>
      </c>
      <c r="H220" s="161">
        <v>15</v>
      </c>
      <c r="I220" s="162"/>
      <c r="J220" s="163">
        <f>ROUND(I220*H220,2)</f>
        <v>0</v>
      </c>
      <c r="K220" s="159" t="s">
        <v>690</v>
      </c>
      <c r="L220" s="31"/>
      <c r="M220" s="164" t="s">
        <v>19</v>
      </c>
      <c r="N220" s="165" t="s">
        <v>44</v>
      </c>
      <c r="P220" s="142">
        <f>O220*H220</f>
        <v>0</v>
      </c>
      <c r="Q220" s="142">
        <v>5.8E-4</v>
      </c>
      <c r="R220" s="142">
        <f>Q220*H220</f>
        <v>8.6999999999999994E-3</v>
      </c>
      <c r="S220" s="142">
        <v>0.16600000000000001</v>
      </c>
      <c r="T220" s="143">
        <f>S220*H220</f>
        <v>2.4900000000000002</v>
      </c>
      <c r="AR220" s="17" t="s">
        <v>252</v>
      </c>
      <c r="AT220" s="17" t="s">
        <v>277</v>
      </c>
      <c r="AU220" s="17" t="s">
        <v>83</v>
      </c>
      <c r="AY220" s="17" t="s">
        <v>251</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252</v>
      </c>
      <c r="BM220" s="17" t="s">
        <v>1265</v>
      </c>
    </row>
    <row r="221" spans="2:65" s="1" customFormat="1" ht="16.5" customHeight="1">
      <c r="B221" s="31"/>
      <c r="C221" s="157" t="s">
        <v>410</v>
      </c>
      <c r="D221" s="157" t="s">
        <v>277</v>
      </c>
      <c r="E221" s="158" t="s">
        <v>1266</v>
      </c>
      <c r="F221" s="159" t="s">
        <v>1267</v>
      </c>
      <c r="G221" s="160" t="s">
        <v>265</v>
      </c>
      <c r="H221" s="161">
        <v>2</v>
      </c>
      <c r="I221" s="162"/>
      <c r="J221" s="163">
        <f>ROUND(I221*H221,2)</f>
        <v>0</v>
      </c>
      <c r="K221" s="159" t="s">
        <v>690</v>
      </c>
      <c r="L221" s="31"/>
      <c r="M221" s="164" t="s">
        <v>19</v>
      </c>
      <c r="N221" s="165" t="s">
        <v>44</v>
      </c>
      <c r="P221" s="142">
        <f>O221*H221</f>
        <v>0</v>
      </c>
      <c r="Q221" s="142">
        <v>5.8E-4</v>
      </c>
      <c r="R221" s="142">
        <f>Q221*H221</f>
        <v>1.16E-3</v>
      </c>
      <c r="S221" s="142">
        <v>0.16600000000000001</v>
      </c>
      <c r="T221" s="143">
        <f>S221*H221</f>
        <v>0.33200000000000002</v>
      </c>
      <c r="AR221" s="17" t="s">
        <v>252</v>
      </c>
      <c r="AT221" s="17" t="s">
        <v>277</v>
      </c>
      <c r="AU221" s="17" t="s">
        <v>83</v>
      </c>
      <c r="AY221" s="17" t="s">
        <v>251</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252</v>
      </c>
      <c r="BM221" s="17" t="s">
        <v>1268</v>
      </c>
    </row>
    <row r="222" spans="2:65" s="11" customFormat="1" ht="22.9" customHeight="1">
      <c r="B222" s="145"/>
      <c r="D222" s="146" t="s">
        <v>72</v>
      </c>
      <c r="E222" s="155" t="s">
        <v>276</v>
      </c>
      <c r="F222" s="155" t="s">
        <v>1269</v>
      </c>
      <c r="I222" s="148"/>
      <c r="J222" s="156">
        <f>BK222</f>
        <v>0</v>
      </c>
      <c r="L222" s="145"/>
      <c r="M222" s="150"/>
      <c r="P222" s="151">
        <f>SUM(P223:P230)</f>
        <v>0</v>
      </c>
      <c r="R222" s="151">
        <f>SUM(R223:R230)</f>
        <v>11.19798351</v>
      </c>
      <c r="T222" s="152">
        <f>SUM(T223:T230)</f>
        <v>13.013216999999999</v>
      </c>
      <c r="AR222" s="146" t="s">
        <v>81</v>
      </c>
      <c r="AT222" s="153" t="s">
        <v>72</v>
      </c>
      <c r="AU222" s="153" t="s">
        <v>81</v>
      </c>
      <c r="AY222" s="146" t="s">
        <v>251</v>
      </c>
      <c r="BK222" s="154">
        <f>SUM(BK223:BK230)</f>
        <v>0</v>
      </c>
    </row>
    <row r="223" spans="2:65" s="1" customFormat="1" ht="16.5" customHeight="1">
      <c r="B223" s="31"/>
      <c r="C223" s="157" t="s">
        <v>482</v>
      </c>
      <c r="D223" s="157" t="s">
        <v>277</v>
      </c>
      <c r="E223" s="158" t="s">
        <v>1270</v>
      </c>
      <c r="F223" s="159" t="s">
        <v>1271</v>
      </c>
      <c r="G223" s="160" t="s">
        <v>431</v>
      </c>
      <c r="H223" s="161">
        <v>220.56299999999999</v>
      </c>
      <c r="I223" s="162"/>
      <c r="J223" s="163">
        <f>ROUND(I223*H223,2)</f>
        <v>0</v>
      </c>
      <c r="K223" s="159" t="s">
        <v>690</v>
      </c>
      <c r="L223" s="31"/>
      <c r="M223" s="164" t="s">
        <v>19</v>
      </c>
      <c r="N223" s="165" t="s">
        <v>44</v>
      </c>
      <c r="P223" s="142">
        <f>O223*H223</f>
        <v>0</v>
      </c>
      <c r="Q223" s="142">
        <v>5.0770000000000003E-2</v>
      </c>
      <c r="R223" s="142">
        <f>Q223*H223</f>
        <v>11.19798351</v>
      </c>
      <c r="S223" s="142">
        <v>5.8999999999999997E-2</v>
      </c>
      <c r="T223" s="143">
        <f>S223*H223</f>
        <v>13.013216999999999</v>
      </c>
      <c r="AR223" s="17" t="s">
        <v>252</v>
      </c>
      <c r="AT223" s="17" t="s">
        <v>277</v>
      </c>
      <c r="AU223" s="17" t="s">
        <v>83</v>
      </c>
      <c r="AY223" s="17" t="s">
        <v>251</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252</v>
      </c>
      <c r="BM223" s="17" t="s">
        <v>1272</v>
      </c>
    </row>
    <row r="224" spans="2:65" s="1" customFormat="1" ht="19.5">
      <c r="B224" s="31"/>
      <c r="D224" s="171" t="s">
        <v>454</v>
      </c>
      <c r="F224" s="172" t="s">
        <v>1273</v>
      </c>
      <c r="I224" s="90"/>
      <c r="L224" s="31"/>
      <c r="M224" s="173"/>
      <c r="T224" s="49"/>
      <c r="AT224" s="17" t="s">
        <v>454</v>
      </c>
      <c r="AU224" s="17" t="s">
        <v>83</v>
      </c>
    </row>
    <row r="225" spans="2:65" s="13" customFormat="1">
      <c r="B225" s="182"/>
      <c r="D225" s="171" t="s">
        <v>639</v>
      </c>
      <c r="E225" s="183" t="s">
        <v>19</v>
      </c>
      <c r="F225" s="184" t="s">
        <v>1274</v>
      </c>
      <c r="H225" s="185">
        <v>177</v>
      </c>
      <c r="I225" s="186"/>
      <c r="L225" s="182"/>
      <c r="M225" s="187"/>
      <c r="T225" s="188"/>
      <c r="AT225" s="183" t="s">
        <v>639</v>
      </c>
      <c r="AU225" s="183" t="s">
        <v>83</v>
      </c>
      <c r="AV225" s="13" t="s">
        <v>83</v>
      </c>
      <c r="AW225" s="13" t="s">
        <v>36</v>
      </c>
      <c r="AX225" s="13" t="s">
        <v>73</v>
      </c>
      <c r="AY225" s="183" t="s">
        <v>251</v>
      </c>
    </row>
    <row r="226" spans="2:65" s="13" customFormat="1">
      <c r="B226" s="182"/>
      <c r="D226" s="171" t="s">
        <v>639</v>
      </c>
      <c r="E226" s="183" t="s">
        <v>19</v>
      </c>
      <c r="F226" s="184" t="s">
        <v>1275</v>
      </c>
      <c r="H226" s="185">
        <v>43.563000000000002</v>
      </c>
      <c r="I226" s="186"/>
      <c r="L226" s="182"/>
      <c r="M226" s="187"/>
      <c r="T226" s="188"/>
      <c r="AT226" s="183" t="s">
        <v>639</v>
      </c>
      <c r="AU226" s="183" t="s">
        <v>83</v>
      </c>
      <c r="AV226" s="13" t="s">
        <v>83</v>
      </c>
      <c r="AW226" s="13" t="s">
        <v>36</v>
      </c>
      <c r="AX226" s="13" t="s">
        <v>73</v>
      </c>
      <c r="AY226" s="183" t="s">
        <v>251</v>
      </c>
    </row>
    <row r="227" spans="2:65" s="14" customFormat="1">
      <c r="B227" s="191"/>
      <c r="D227" s="171" t="s">
        <v>639</v>
      </c>
      <c r="E227" s="192" t="s">
        <v>19</v>
      </c>
      <c r="F227" s="193" t="s">
        <v>830</v>
      </c>
      <c r="H227" s="194">
        <v>220.56299999999999</v>
      </c>
      <c r="I227" s="195"/>
      <c r="L227" s="191"/>
      <c r="M227" s="196"/>
      <c r="T227" s="197"/>
      <c r="AT227" s="192" t="s">
        <v>639</v>
      </c>
      <c r="AU227" s="192" t="s">
        <v>83</v>
      </c>
      <c r="AV227" s="14" t="s">
        <v>252</v>
      </c>
      <c r="AW227" s="14" t="s">
        <v>36</v>
      </c>
      <c r="AX227" s="14" t="s">
        <v>81</v>
      </c>
      <c r="AY227" s="192" t="s">
        <v>251</v>
      </c>
    </row>
    <row r="228" spans="2:65" s="1" customFormat="1" ht="16.5" customHeight="1">
      <c r="B228" s="31"/>
      <c r="C228" s="132" t="s">
        <v>538</v>
      </c>
      <c r="D228" s="132" t="s">
        <v>246</v>
      </c>
      <c r="E228" s="133" t="s">
        <v>1276</v>
      </c>
      <c r="F228" s="134" t="s">
        <v>1277</v>
      </c>
      <c r="G228" s="135" t="s">
        <v>1278</v>
      </c>
      <c r="H228" s="136">
        <v>283.20299999999997</v>
      </c>
      <c r="I228" s="137"/>
      <c r="J228" s="138">
        <f>ROUND(I228*H228,2)</f>
        <v>0</v>
      </c>
      <c r="K228" s="134" t="s">
        <v>19</v>
      </c>
      <c r="L228" s="139"/>
      <c r="M228" s="140" t="s">
        <v>19</v>
      </c>
      <c r="N228" s="141" t="s">
        <v>44</v>
      </c>
      <c r="P228" s="142">
        <f>O228*H228</f>
        <v>0</v>
      </c>
      <c r="Q228" s="142">
        <v>0</v>
      </c>
      <c r="R228" s="142">
        <f>Q228*H228</f>
        <v>0</v>
      </c>
      <c r="S228" s="142">
        <v>0</v>
      </c>
      <c r="T228" s="143">
        <f>S228*H228</f>
        <v>0</v>
      </c>
      <c r="AR228" s="17" t="s">
        <v>250</v>
      </c>
      <c r="AT228" s="17" t="s">
        <v>246</v>
      </c>
      <c r="AU228" s="17" t="s">
        <v>83</v>
      </c>
      <c r="AY228" s="17" t="s">
        <v>251</v>
      </c>
      <c r="BE228" s="144">
        <f>IF(N228="základní",J228,0)</f>
        <v>0</v>
      </c>
      <c r="BF228" s="144">
        <f>IF(N228="snížená",J228,0)</f>
        <v>0</v>
      </c>
      <c r="BG228" s="144">
        <f>IF(N228="zákl. přenesená",J228,0)</f>
        <v>0</v>
      </c>
      <c r="BH228" s="144">
        <f>IF(N228="sníž. přenesená",J228,0)</f>
        <v>0</v>
      </c>
      <c r="BI228" s="144">
        <f>IF(N228="nulová",J228,0)</f>
        <v>0</v>
      </c>
      <c r="BJ228" s="17" t="s">
        <v>81</v>
      </c>
      <c r="BK228" s="144">
        <f>ROUND(I228*H228,2)</f>
        <v>0</v>
      </c>
      <c r="BL228" s="17" t="s">
        <v>252</v>
      </c>
      <c r="BM228" s="17" t="s">
        <v>1279</v>
      </c>
    </row>
    <row r="229" spans="2:65" s="1" customFormat="1" ht="19.5">
      <c r="B229" s="31"/>
      <c r="D229" s="171" t="s">
        <v>454</v>
      </c>
      <c r="F229" s="172" t="s">
        <v>1280</v>
      </c>
      <c r="I229" s="90"/>
      <c r="L229" s="31"/>
      <c r="M229" s="173"/>
      <c r="T229" s="49"/>
      <c r="AT229" s="17" t="s">
        <v>454</v>
      </c>
      <c r="AU229" s="17" t="s">
        <v>83</v>
      </c>
    </row>
    <row r="230" spans="2:65" s="13" customFormat="1">
      <c r="B230" s="182"/>
      <c r="D230" s="171" t="s">
        <v>639</v>
      </c>
      <c r="E230" s="183" t="s">
        <v>19</v>
      </c>
      <c r="F230" s="184" t="s">
        <v>1281</v>
      </c>
      <c r="H230" s="185">
        <v>283.20299999999997</v>
      </c>
      <c r="I230" s="186"/>
      <c r="L230" s="182"/>
      <c r="M230" s="187"/>
      <c r="T230" s="188"/>
      <c r="AT230" s="183" t="s">
        <v>639</v>
      </c>
      <c r="AU230" s="183" t="s">
        <v>83</v>
      </c>
      <c r="AV230" s="13" t="s">
        <v>83</v>
      </c>
      <c r="AW230" s="13" t="s">
        <v>36</v>
      </c>
      <c r="AX230" s="13" t="s">
        <v>81</v>
      </c>
      <c r="AY230" s="183" t="s">
        <v>251</v>
      </c>
    </row>
    <row r="231" spans="2:65" s="11" customFormat="1" ht="22.9" customHeight="1">
      <c r="B231" s="145"/>
      <c r="D231" s="146" t="s">
        <v>72</v>
      </c>
      <c r="E231" s="155" t="s">
        <v>291</v>
      </c>
      <c r="F231" s="155" t="s">
        <v>1282</v>
      </c>
      <c r="I231" s="148"/>
      <c r="J231" s="156">
        <f>BK231</f>
        <v>0</v>
      </c>
      <c r="L231" s="145"/>
      <c r="M231" s="150"/>
      <c r="P231" s="151">
        <f>SUM(P232:P275)</f>
        <v>0</v>
      </c>
      <c r="R231" s="151">
        <f>SUM(R232:R275)</f>
        <v>11.655659700000001</v>
      </c>
      <c r="T231" s="152">
        <f>SUM(T232:T275)</f>
        <v>131.12054000000001</v>
      </c>
      <c r="AR231" s="146" t="s">
        <v>81</v>
      </c>
      <c r="AT231" s="153" t="s">
        <v>72</v>
      </c>
      <c r="AU231" s="153" t="s">
        <v>81</v>
      </c>
      <c r="AY231" s="146" t="s">
        <v>251</v>
      </c>
      <c r="BK231" s="154">
        <f>SUM(BK232:BK275)</f>
        <v>0</v>
      </c>
    </row>
    <row r="232" spans="2:65" s="1" customFormat="1" ht="16.5" customHeight="1">
      <c r="B232" s="31"/>
      <c r="C232" s="157" t="s">
        <v>485</v>
      </c>
      <c r="D232" s="157" t="s">
        <v>277</v>
      </c>
      <c r="E232" s="158" t="s">
        <v>1283</v>
      </c>
      <c r="F232" s="159" t="s">
        <v>1284</v>
      </c>
      <c r="G232" s="160" t="s">
        <v>249</v>
      </c>
      <c r="H232" s="161">
        <v>36.700000000000003</v>
      </c>
      <c r="I232" s="162"/>
      <c r="J232" s="163">
        <f>ROUND(I232*H232,2)</f>
        <v>0</v>
      </c>
      <c r="K232" s="159" t="s">
        <v>690</v>
      </c>
      <c r="L232" s="31"/>
      <c r="M232" s="164" t="s">
        <v>19</v>
      </c>
      <c r="N232" s="165" t="s">
        <v>44</v>
      </c>
      <c r="P232" s="142">
        <f>O232*H232</f>
        <v>0</v>
      </c>
      <c r="Q232" s="142">
        <v>1.17E-3</v>
      </c>
      <c r="R232" s="142">
        <f>Q232*H232</f>
        <v>4.2939000000000005E-2</v>
      </c>
      <c r="S232" s="142">
        <v>0</v>
      </c>
      <c r="T232" s="143">
        <f>S232*H232</f>
        <v>0</v>
      </c>
      <c r="AR232" s="17" t="s">
        <v>252</v>
      </c>
      <c r="AT232" s="17" t="s">
        <v>277</v>
      </c>
      <c r="AU232" s="17" t="s">
        <v>83</v>
      </c>
      <c r="AY232" s="17" t="s">
        <v>251</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252</v>
      </c>
      <c r="BM232" s="17" t="s">
        <v>1285</v>
      </c>
    </row>
    <row r="233" spans="2:65" s="13" customFormat="1">
      <c r="B233" s="182"/>
      <c r="D233" s="171" t="s">
        <v>639</v>
      </c>
      <c r="E233" s="183" t="s">
        <v>19</v>
      </c>
      <c r="F233" s="184" t="s">
        <v>1286</v>
      </c>
      <c r="H233" s="185">
        <v>36.700000000000003</v>
      </c>
      <c r="I233" s="186"/>
      <c r="L233" s="182"/>
      <c r="M233" s="187"/>
      <c r="T233" s="188"/>
      <c r="AT233" s="183" t="s">
        <v>639</v>
      </c>
      <c r="AU233" s="183" t="s">
        <v>83</v>
      </c>
      <c r="AV233" s="13" t="s">
        <v>83</v>
      </c>
      <c r="AW233" s="13" t="s">
        <v>36</v>
      </c>
      <c r="AX233" s="13" t="s">
        <v>81</v>
      </c>
      <c r="AY233" s="183" t="s">
        <v>251</v>
      </c>
    </row>
    <row r="234" spans="2:65" s="1" customFormat="1" ht="16.5" customHeight="1">
      <c r="B234" s="31"/>
      <c r="C234" s="157" t="s">
        <v>546</v>
      </c>
      <c r="D234" s="157" t="s">
        <v>277</v>
      </c>
      <c r="E234" s="158" t="s">
        <v>1287</v>
      </c>
      <c r="F234" s="159" t="s">
        <v>1288</v>
      </c>
      <c r="G234" s="160" t="s">
        <v>249</v>
      </c>
      <c r="H234" s="161">
        <v>36.700000000000003</v>
      </c>
      <c r="I234" s="162"/>
      <c r="J234" s="163">
        <f>ROUND(I234*H234,2)</f>
        <v>0</v>
      </c>
      <c r="K234" s="159" t="s">
        <v>690</v>
      </c>
      <c r="L234" s="31"/>
      <c r="M234" s="164" t="s">
        <v>19</v>
      </c>
      <c r="N234" s="165" t="s">
        <v>44</v>
      </c>
      <c r="P234" s="142">
        <f>O234*H234</f>
        <v>0</v>
      </c>
      <c r="Q234" s="142">
        <v>6.6E-4</v>
      </c>
      <c r="R234" s="142">
        <f>Q234*H234</f>
        <v>2.4222E-2</v>
      </c>
      <c r="S234" s="142">
        <v>0</v>
      </c>
      <c r="T234" s="143">
        <f>S234*H234</f>
        <v>0</v>
      </c>
      <c r="AR234" s="17" t="s">
        <v>252</v>
      </c>
      <c r="AT234" s="17" t="s">
        <v>277</v>
      </c>
      <c r="AU234" s="17" t="s">
        <v>83</v>
      </c>
      <c r="AY234" s="17" t="s">
        <v>251</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252</v>
      </c>
      <c r="BM234" s="17" t="s">
        <v>1289</v>
      </c>
    </row>
    <row r="235" spans="2:65" s="13" customFormat="1">
      <c r="B235" s="182"/>
      <c r="D235" s="171" t="s">
        <v>639</v>
      </c>
      <c r="E235" s="183" t="s">
        <v>19</v>
      </c>
      <c r="F235" s="184" t="s">
        <v>1286</v>
      </c>
      <c r="H235" s="185">
        <v>36.700000000000003</v>
      </c>
      <c r="I235" s="186"/>
      <c r="L235" s="182"/>
      <c r="M235" s="187"/>
      <c r="T235" s="188"/>
      <c r="AT235" s="183" t="s">
        <v>639</v>
      </c>
      <c r="AU235" s="183" t="s">
        <v>83</v>
      </c>
      <c r="AV235" s="13" t="s">
        <v>83</v>
      </c>
      <c r="AW235" s="13" t="s">
        <v>36</v>
      </c>
      <c r="AX235" s="13" t="s">
        <v>81</v>
      </c>
      <c r="AY235" s="183" t="s">
        <v>251</v>
      </c>
    </row>
    <row r="236" spans="2:65" s="1" customFormat="1" ht="16.5" customHeight="1">
      <c r="B236" s="31"/>
      <c r="C236" s="132" t="s">
        <v>488</v>
      </c>
      <c r="D236" s="132" t="s">
        <v>246</v>
      </c>
      <c r="E236" s="133" t="s">
        <v>1290</v>
      </c>
      <c r="F236" s="134" t="s">
        <v>1291</v>
      </c>
      <c r="G236" s="135" t="s">
        <v>450</v>
      </c>
      <c r="H236" s="136">
        <v>0.95299999999999996</v>
      </c>
      <c r="I236" s="137"/>
      <c r="J236" s="138">
        <f>ROUND(I236*H236,2)</f>
        <v>0</v>
      </c>
      <c r="K236" s="134" t="s">
        <v>19</v>
      </c>
      <c r="L236" s="139"/>
      <c r="M236" s="140" t="s">
        <v>19</v>
      </c>
      <c r="N236" s="141" t="s">
        <v>44</v>
      </c>
      <c r="P236" s="142">
        <f>O236*H236</f>
        <v>0</v>
      </c>
      <c r="Q236" s="142">
        <v>1</v>
      </c>
      <c r="R236" s="142">
        <f>Q236*H236</f>
        <v>0.95299999999999996</v>
      </c>
      <c r="S236" s="142">
        <v>0</v>
      </c>
      <c r="T236" s="143">
        <f>S236*H236</f>
        <v>0</v>
      </c>
      <c r="AR236" s="17" t="s">
        <v>250</v>
      </c>
      <c r="AT236" s="17" t="s">
        <v>246</v>
      </c>
      <c r="AU236" s="17" t="s">
        <v>83</v>
      </c>
      <c r="AY236" s="17" t="s">
        <v>251</v>
      </c>
      <c r="BE236" s="144">
        <f>IF(N236="základní",J236,0)</f>
        <v>0</v>
      </c>
      <c r="BF236" s="144">
        <f>IF(N236="snížená",J236,0)</f>
        <v>0</v>
      </c>
      <c r="BG236" s="144">
        <f>IF(N236="zákl. přenesená",J236,0)</f>
        <v>0</v>
      </c>
      <c r="BH236" s="144">
        <f>IF(N236="sníž. přenesená",J236,0)</f>
        <v>0</v>
      </c>
      <c r="BI236" s="144">
        <f>IF(N236="nulová",J236,0)</f>
        <v>0</v>
      </c>
      <c r="BJ236" s="17" t="s">
        <v>81</v>
      </c>
      <c r="BK236" s="144">
        <f>ROUND(I236*H236,2)</f>
        <v>0</v>
      </c>
      <c r="BL236" s="17" t="s">
        <v>252</v>
      </c>
      <c r="BM236" s="17" t="s">
        <v>1292</v>
      </c>
    </row>
    <row r="237" spans="2:65" s="13" customFormat="1">
      <c r="B237" s="182"/>
      <c r="D237" s="171" t="s">
        <v>639</v>
      </c>
      <c r="E237" s="183" t="s">
        <v>19</v>
      </c>
      <c r="F237" s="184" t="s">
        <v>1293</v>
      </c>
      <c r="H237" s="185">
        <v>0.95299999999999996</v>
      </c>
      <c r="I237" s="186"/>
      <c r="L237" s="182"/>
      <c r="M237" s="187"/>
      <c r="T237" s="188"/>
      <c r="AT237" s="183" t="s">
        <v>639</v>
      </c>
      <c r="AU237" s="183" t="s">
        <v>83</v>
      </c>
      <c r="AV237" s="13" t="s">
        <v>83</v>
      </c>
      <c r="AW237" s="13" t="s">
        <v>36</v>
      </c>
      <c r="AX237" s="13" t="s">
        <v>81</v>
      </c>
      <c r="AY237" s="183" t="s">
        <v>251</v>
      </c>
    </row>
    <row r="238" spans="2:65" s="1" customFormat="1" ht="16.5" customHeight="1">
      <c r="B238" s="31"/>
      <c r="C238" s="132" t="s">
        <v>556</v>
      </c>
      <c r="D238" s="132" t="s">
        <v>246</v>
      </c>
      <c r="E238" s="133" t="s">
        <v>1294</v>
      </c>
      <c r="F238" s="134" t="s">
        <v>1295</v>
      </c>
      <c r="G238" s="135" t="s">
        <v>450</v>
      </c>
      <c r="H238" s="136">
        <v>0.22800000000000001</v>
      </c>
      <c r="I238" s="137"/>
      <c r="J238" s="138">
        <f>ROUND(I238*H238,2)</f>
        <v>0</v>
      </c>
      <c r="K238" s="134" t="s">
        <v>19</v>
      </c>
      <c r="L238" s="139"/>
      <c r="M238" s="140" t="s">
        <v>19</v>
      </c>
      <c r="N238" s="141" t="s">
        <v>44</v>
      </c>
      <c r="P238" s="142">
        <f>O238*H238</f>
        <v>0</v>
      </c>
      <c r="Q238" s="142">
        <v>0</v>
      </c>
      <c r="R238" s="142">
        <f>Q238*H238</f>
        <v>0</v>
      </c>
      <c r="S238" s="142">
        <v>0</v>
      </c>
      <c r="T238" s="143">
        <f>S238*H238</f>
        <v>0</v>
      </c>
      <c r="AR238" s="17" t="s">
        <v>250</v>
      </c>
      <c r="AT238" s="17" t="s">
        <v>246</v>
      </c>
      <c r="AU238" s="17" t="s">
        <v>83</v>
      </c>
      <c r="AY238" s="17" t="s">
        <v>251</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252</v>
      </c>
      <c r="BM238" s="17" t="s">
        <v>1296</v>
      </c>
    </row>
    <row r="239" spans="2:65" s="13" customFormat="1">
      <c r="B239" s="182"/>
      <c r="D239" s="171" t="s">
        <v>639</v>
      </c>
      <c r="E239" s="183" t="s">
        <v>19</v>
      </c>
      <c r="F239" s="184" t="s">
        <v>1297</v>
      </c>
      <c r="H239" s="185">
        <v>0.22800000000000001</v>
      </c>
      <c r="I239" s="186"/>
      <c r="L239" s="182"/>
      <c r="M239" s="187"/>
      <c r="T239" s="188"/>
      <c r="AT239" s="183" t="s">
        <v>639</v>
      </c>
      <c r="AU239" s="183" t="s">
        <v>83</v>
      </c>
      <c r="AV239" s="13" t="s">
        <v>83</v>
      </c>
      <c r="AW239" s="13" t="s">
        <v>36</v>
      </c>
      <c r="AX239" s="13" t="s">
        <v>81</v>
      </c>
      <c r="AY239" s="183" t="s">
        <v>251</v>
      </c>
    </row>
    <row r="240" spans="2:65" s="1" customFormat="1" ht="16.5" customHeight="1">
      <c r="B240" s="31"/>
      <c r="C240" s="132" t="s">
        <v>491</v>
      </c>
      <c r="D240" s="132" t="s">
        <v>246</v>
      </c>
      <c r="E240" s="133" t="s">
        <v>1298</v>
      </c>
      <c r="F240" s="134" t="s">
        <v>1299</v>
      </c>
      <c r="G240" s="135" t="s">
        <v>450</v>
      </c>
      <c r="H240" s="136">
        <v>4.0000000000000001E-3</v>
      </c>
      <c r="I240" s="137"/>
      <c r="J240" s="138">
        <f>ROUND(I240*H240,2)</f>
        <v>0</v>
      </c>
      <c r="K240" s="134" t="s">
        <v>690</v>
      </c>
      <c r="L240" s="139"/>
      <c r="M240" s="140" t="s">
        <v>19</v>
      </c>
      <c r="N240" s="141" t="s">
        <v>44</v>
      </c>
      <c r="P240" s="142">
        <f>O240*H240</f>
        <v>0</v>
      </c>
      <c r="Q240" s="142">
        <v>1</v>
      </c>
      <c r="R240" s="142">
        <f>Q240*H240</f>
        <v>4.0000000000000001E-3</v>
      </c>
      <c r="S240" s="142">
        <v>0</v>
      </c>
      <c r="T240" s="143">
        <f>S240*H240</f>
        <v>0</v>
      </c>
      <c r="AR240" s="17" t="s">
        <v>250</v>
      </c>
      <c r="AT240" s="17" t="s">
        <v>246</v>
      </c>
      <c r="AU240" s="17" t="s">
        <v>83</v>
      </c>
      <c r="AY240" s="17" t="s">
        <v>251</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252</v>
      </c>
      <c r="BM240" s="17" t="s">
        <v>1300</v>
      </c>
    </row>
    <row r="241" spans="2:65" s="13" customFormat="1">
      <c r="B241" s="182"/>
      <c r="D241" s="171" t="s">
        <v>639</v>
      </c>
      <c r="E241" s="183" t="s">
        <v>19</v>
      </c>
      <c r="F241" s="184" t="s">
        <v>1301</v>
      </c>
      <c r="H241" s="185">
        <v>4.0000000000000001E-3</v>
      </c>
      <c r="I241" s="186"/>
      <c r="L241" s="182"/>
      <c r="M241" s="187"/>
      <c r="T241" s="188"/>
      <c r="AT241" s="183" t="s">
        <v>639</v>
      </c>
      <c r="AU241" s="183" t="s">
        <v>83</v>
      </c>
      <c r="AV241" s="13" t="s">
        <v>83</v>
      </c>
      <c r="AW241" s="13" t="s">
        <v>36</v>
      </c>
      <c r="AX241" s="13" t="s">
        <v>81</v>
      </c>
      <c r="AY241" s="183" t="s">
        <v>251</v>
      </c>
    </row>
    <row r="242" spans="2:65" s="1" customFormat="1" ht="16.5" customHeight="1">
      <c r="B242" s="31"/>
      <c r="C242" s="132" t="s">
        <v>565</v>
      </c>
      <c r="D242" s="132" t="s">
        <v>246</v>
      </c>
      <c r="E242" s="133" t="s">
        <v>1302</v>
      </c>
      <c r="F242" s="134" t="s">
        <v>1303</v>
      </c>
      <c r="G242" s="135" t="s">
        <v>450</v>
      </c>
      <c r="H242" s="136">
        <v>6.6000000000000003E-2</v>
      </c>
      <c r="I242" s="137"/>
      <c r="J242" s="138">
        <f>ROUND(I242*H242,2)</f>
        <v>0</v>
      </c>
      <c r="K242" s="134" t="s">
        <v>19</v>
      </c>
      <c r="L242" s="139"/>
      <c r="M242" s="140" t="s">
        <v>19</v>
      </c>
      <c r="N242" s="141" t="s">
        <v>44</v>
      </c>
      <c r="P242" s="142">
        <f>O242*H242</f>
        <v>0</v>
      </c>
      <c r="Q242" s="142">
        <v>1</v>
      </c>
      <c r="R242" s="142">
        <f>Q242*H242</f>
        <v>6.6000000000000003E-2</v>
      </c>
      <c r="S242" s="142">
        <v>0</v>
      </c>
      <c r="T242" s="143">
        <f>S242*H242</f>
        <v>0</v>
      </c>
      <c r="AR242" s="17" t="s">
        <v>250</v>
      </c>
      <c r="AT242" s="17" t="s">
        <v>246</v>
      </c>
      <c r="AU242" s="17" t="s">
        <v>83</v>
      </c>
      <c r="AY242" s="17" t="s">
        <v>251</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252</v>
      </c>
      <c r="BM242" s="17" t="s">
        <v>1304</v>
      </c>
    </row>
    <row r="243" spans="2:65" s="13" customFormat="1">
      <c r="B243" s="182"/>
      <c r="D243" s="171" t="s">
        <v>639</v>
      </c>
      <c r="E243" s="183" t="s">
        <v>19</v>
      </c>
      <c r="F243" s="184" t="s">
        <v>1305</v>
      </c>
      <c r="H243" s="185">
        <v>6.6000000000000003E-2</v>
      </c>
      <c r="I243" s="186"/>
      <c r="L243" s="182"/>
      <c r="M243" s="187"/>
      <c r="T243" s="188"/>
      <c r="AT243" s="183" t="s">
        <v>639</v>
      </c>
      <c r="AU243" s="183" t="s">
        <v>83</v>
      </c>
      <c r="AV243" s="13" t="s">
        <v>83</v>
      </c>
      <c r="AW243" s="13" t="s">
        <v>36</v>
      </c>
      <c r="AX243" s="13" t="s">
        <v>81</v>
      </c>
      <c r="AY243" s="183" t="s">
        <v>251</v>
      </c>
    </row>
    <row r="244" spans="2:65" s="1" customFormat="1" ht="16.5" customHeight="1">
      <c r="B244" s="31"/>
      <c r="C244" s="157" t="s">
        <v>495</v>
      </c>
      <c r="D244" s="157" t="s">
        <v>277</v>
      </c>
      <c r="E244" s="158" t="s">
        <v>1306</v>
      </c>
      <c r="F244" s="159" t="s">
        <v>1307</v>
      </c>
      <c r="G244" s="160" t="s">
        <v>388</v>
      </c>
      <c r="H244" s="161">
        <v>2</v>
      </c>
      <c r="I244" s="162"/>
      <c r="J244" s="163">
        <f>ROUND(I244*H244,2)</f>
        <v>0</v>
      </c>
      <c r="K244" s="159" t="s">
        <v>19</v>
      </c>
      <c r="L244" s="31"/>
      <c r="M244" s="164" t="s">
        <v>19</v>
      </c>
      <c r="N244" s="165" t="s">
        <v>44</v>
      </c>
      <c r="P244" s="142">
        <f>O244*H244</f>
        <v>0</v>
      </c>
      <c r="Q244" s="142">
        <v>0</v>
      </c>
      <c r="R244" s="142">
        <f>Q244*H244</f>
        <v>0</v>
      </c>
      <c r="S244" s="142">
        <v>0</v>
      </c>
      <c r="T244" s="143">
        <f>S244*H244</f>
        <v>0</v>
      </c>
      <c r="AR244" s="17" t="s">
        <v>252</v>
      </c>
      <c r="AT244" s="17" t="s">
        <v>277</v>
      </c>
      <c r="AU244" s="17" t="s">
        <v>83</v>
      </c>
      <c r="AY244" s="17" t="s">
        <v>251</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252</v>
      </c>
      <c r="BM244" s="17" t="s">
        <v>1308</v>
      </c>
    </row>
    <row r="245" spans="2:65" s="1" customFormat="1" ht="19.5">
      <c r="B245" s="31"/>
      <c r="D245" s="171" t="s">
        <v>454</v>
      </c>
      <c r="F245" s="172" t="s">
        <v>1309</v>
      </c>
      <c r="I245" s="90"/>
      <c r="L245" s="31"/>
      <c r="M245" s="173"/>
      <c r="T245" s="49"/>
      <c r="AT245" s="17" t="s">
        <v>454</v>
      </c>
      <c r="AU245" s="17" t="s">
        <v>83</v>
      </c>
    </row>
    <row r="246" spans="2:65" s="1" customFormat="1" ht="16.5" customHeight="1">
      <c r="B246" s="31"/>
      <c r="C246" s="157" t="s">
        <v>573</v>
      </c>
      <c r="D246" s="157" t="s">
        <v>277</v>
      </c>
      <c r="E246" s="158" t="s">
        <v>1310</v>
      </c>
      <c r="F246" s="159" t="s">
        <v>1311</v>
      </c>
      <c r="G246" s="160" t="s">
        <v>431</v>
      </c>
      <c r="H246" s="161">
        <v>320</v>
      </c>
      <c r="I246" s="162"/>
      <c r="J246" s="163">
        <f>ROUND(I246*H246,2)</f>
        <v>0</v>
      </c>
      <c r="K246" s="159" t="s">
        <v>690</v>
      </c>
      <c r="L246" s="31"/>
      <c r="M246" s="164" t="s">
        <v>19</v>
      </c>
      <c r="N246" s="165" t="s">
        <v>44</v>
      </c>
      <c r="P246" s="142">
        <f>O246*H246</f>
        <v>0</v>
      </c>
      <c r="Q246" s="142">
        <v>0</v>
      </c>
      <c r="R246" s="142">
        <f>Q246*H246</f>
        <v>0</v>
      </c>
      <c r="S246" s="142">
        <v>0</v>
      </c>
      <c r="T246" s="143">
        <f>S246*H246</f>
        <v>0</v>
      </c>
      <c r="AR246" s="17" t="s">
        <v>252</v>
      </c>
      <c r="AT246" s="17" t="s">
        <v>277</v>
      </c>
      <c r="AU246" s="17" t="s">
        <v>83</v>
      </c>
      <c r="AY246" s="17" t="s">
        <v>251</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252</v>
      </c>
      <c r="BM246" s="17" t="s">
        <v>1312</v>
      </c>
    </row>
    <row r="247" spans="2:65" s="13" customFormat="1">
      <c r="B247" s="182"/>
      <c r="D247" s="171" t="s">
        <v>639</v>
      </c>
      <c r="E247" s="183" t="s">
        <v>19</v>
      </c>
      <c r="F247" s="184" t="s">
        <v>1313</v>
      </c>
      <c r="H247" s="185">
        <v>320</v>
      </c>
      <c r="I247" s="186"/>
      <c r="L247" s="182"/>
      <c r="M247" s="187"/>
      <c r="T247" s="188"/>
      <c r="AT247" s="183" t="s">
        <v>639</v>
      </c>
      <c r="AU247" s="183" t="s">
        <v>83</v>
      </c>
      <c r="AV247" s="13" t="s">
        <v>83</v>
      </c>
      <c r="AW247" s="13" t="s">
        <v>36</v>
      </c>
      <c r="AX247" s="13" t="s">
        <v>81</v>
      </c>
      <c r="AY247" s="183" t="s">
        <v>251</v>
      </c>
    </row>
    <row r="248" spans="2:65" s="1" customFormat="1" ht="16.5" customHeight="1">
      <c r="B248" s="31"/>
      <c r="C248" s="157" t="s">
        <v>499</v>
      </c>
      <c r="D248" s="157" t="s">
        <v>277</v>
      </c>
      <c r="E248" s="158" t="s">
        <v>1314</v>
      </c>
      <c r="F248" s="159" t="s">
        <v>1315</v>
      </c>
      <c r="G248" s="160" t="s">
        <v>431</v>
      </c>
      <c r="H248" s="161">
        <v>6400</v>
      </c>
      <c r="I248" s="162"/>
      <c r="J248" s="163">
        <f>ROUND(I248*H248,2)</f>
        <v>0</v>
      </c>
      <c r="K248" s="159" t="s">
        <v>690</v>
      </c>
      <c r="L248" s="31"/>
      <c r="M248" s="164" t="s">
        <v>19</v>
      </c>
      <c r="N248" s="165" t="s">
        <v>44</v>
      </c>
      <c r="P248" s="142">
        <f>O248*H248</f>
        <v>0</v>
      </c>
      <c r="Q248" s="142">
        <v>0</v>
      </c>
      <c r="R248" s="142">
        <f>Q248*H248</f>
        <v>0</v>
      </c>
      <c r="S248" s="142">
        <v>0</v>
      </c>
      <c r="T248" s="143">
        <f>S248*H248</f>
        <v>0</v>
      </c>
      <c r="AR248" s="17" t="s">
        <v>252</v>
      </c>
      <c r="AT248" s="17" t="s">
        <v>277</v>
      </c>
      <c r="AU248" s="17" t="s">
        <v>83</v>
      </c>
      <c r="AY248" s="17" t="s">
        <v>251</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252</v>
      </c>
      <c r="BM248" s="17" t="s">
        <v>1316</v>
      </c>
    </row>
    <row r="249" spans="2:65" s="13" customFormat="1">
      <c r="B249" s="182"/>
      <c r="D249" s="171" t="s">
        <v>639</v>
      </c>
      <c r="E249" s="183" t="s">
        <v>19</v>
      </c>
      <c r="F249" s="184" t="s">
        <v>1317</v>
      </c>
      <c r="H249" s="185">
        <v>6400</v>
      </c>
      <c r="I249" s="186"/>
      <c r="L249" s="182"/>
      <c r="M249" s="187"/>
      <c r="T249" s="188"/>
      <c r="AT249" s="183" t="s">
        <v>639</v>
      </c>
      <c r="AU249" s="183" t="s">
        <v>83</v>
      </c>
      <c r="AV249" s="13" t="s">
        <v>83</v>
      </c>
      <c r="AW249" s="13" t="s">
        <v>36</v>
      </c>
      <c r="AX249" s="13" t="s">
        <v>81</v>
      </c>
      <c r="AY249" s="183" t="s">
        <v>251</v>
      </c>
    </row>
    <row r="250" spans="2:65" s="1" customFormat="1" ht="16.5" customHeight="1">
      <c r="B250" s="31"/>
      <c r="C250" s="157" t="s">
        <v>582</v>
      </c>
      <c r="D250" s="157" t="s">
        <v>277</v>
      </c>
      <c r="E250" s="158" t="s">
        <v>1318</v>
      </c>
      <c r="F250" s="159" t="s">
        <v>1319</v>
      </c>
      <c r="G250" s="160" t="s">
        <v>431</v>
      </c>
      <c r="H250" s="161">
        <v>320</v>
      </c>
      <c r="I250" s="162"/>
      <c r="J250" s="163">
        <f>ROUND(I250*H250,2)</f>
        <v>0</v>
      </c>
      <c r="K250" s="159" t="s">
        <v>690</v>
      </c>
      <c r="L250" s="31"/>
      <c r="M250" s="164" t="s">
        <v>19</v>
      </c>
      <c r="N250" s="165" t="s">
        <v>44</v>
      </c>
      <c r="P250" s="142">
        <f>O250*H250</f>
        <v>0</v>
      </c>
      <c r="Q250" s="142">
        <v>0</v>
      </c>
      <c r="R250" s="142">
        <f>Q250*H250</f>
        <v>0</v>
      </c>
      <c r="S250" s="142">
        <v>0</v>
      </c>
      <c r="T250" s="143">
        <f>S250*H250</f>
        <v>0</v>
      </c>
      <c r="AR250" s="17" t="s">
        <v>252</v>
      </c>
      <c r="AT250" s="17" t="s">
        <v>277</v>
      </c>
      <c r="AU250" s="17" t="s">
        <v>83</v>
      </c>
      <c r="AY250" s="17" t="s">
        <v>251</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252</v>
      </c>
      <c r="BM250" s="17" t="s">
        <v>1320</v>
      </c>
    </row>
    <row r="251" spans="2:65" s="13" customFormat="1">
      <c r="B251" s="182"/>
      <c r="D251" s="171" t="s">
        <v>639</v>
      </c>
      <c r="E251" s="183" t="s">
        <v>19</v>
      </c>
      <c r="F251" s="184" t="s">
        <v>1313</v>
      </c>
      <c r="H251" s="185">
        <v>320</v>
      </c>
      <c r="I251" s="186"/>
      <c r="L251" s="182"/>
      <c r="M251" s="187"/>
      <c r="T251" s="188"/>
      <c r="AT251" s="183" t="s">
        <v>639</v>
      </c>
      <c r="AU251" s="183" t="s">
        <v>83</v>
      </c>
      <c r="AV251" s="13" t="s">
        <v>83</v>
      </c>
      <c r="AW251" s="13" t="s">
        <v>36</v>
      </c>
      <c r="AX251" s="13" t="s">
        <v>81</v>
      </c>
      <c r="AY251" s="183" t="s">
        <v>251</v>
      </c>
    </row>
    <row r="252" spans="2:65" s="1" customFormat="1" ht="16.5" customHeight="1">
      <c r="B252" s="31"/>
      <c r="C252" s="157" t="s">
        <v>502</v>
      </c>
      <c r="D252" s="157" t="s">
        <v>277</v>
      </c>
      <c r="E252" s="158" t="s">
        <v>1321</v>
      </c>
      <c r="F252" s="159" t="s">
        <v>1322</v>
      </c>
      <c r="G252" s="160" t="s">
        <v>436</v>
      </c>
      <c r="H252" s="161">
        <v>10.8</v>
      </c>
      <c r="I252" s="162"/>
      <c r="J252" s="163">
        <f>ROUND(I252*H252,2)</f>
        <v>0</v>
      </c>
      <c r="K252" s="159" t="s">
        <v>690</v>
      </c>
      <c r="L252" s="31"/>
      <c r="M252" s="164" t="s">
        <v>19</v>
      </c>
      <c r="N252" s="165" t="s">
        <v>44</v>
      </c>
      <c r="P252" s="142">
        <f>O252*H252</f>
        <v>0</v>
      </c>
      <c r="Q252" s="142">
        <v>0.12</v>
      </c>
      <c r="R252" s="142">
        <f>Q252*H252</f>
        <v>1.296</v>
      </c>
      <c r="S252" s="142">
        <v>2.4900000000000002</v>
      </c>
      <c r="T252" s="143">
        <f>S252*H252</f>
        <v>26.892000000000003</v>
      </c>
      <c r="AR252" s="17" t="s">
        <v>252</v>
      </c>
      <c r="AT252" s="17" t="s">
        <v>277</v>
      </c>
      <c r="AU252" s="17" t="s">
        <v>83</v>
      </c>
      <c r="AY252" s="17" t="s">
        <v>251</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252</v>
      </c>
      <c r="BM252" s="17" t="s">
        <v>1323</v>
      </c>
    </row>
    <row r="253" spans="2:65" s="13" customFormat="1">
      <c r="B253" s="182"/>
      <c r="D253" s="171" t="s">
        <v>639</v>
      </c>
      <c r="E253" s="183" t="s">
        <v>19</v>
      </c>
      <c r="F253" s="184" t="s">
        <v>1324</v>
      </c>
      <c r="H253" s="185">
        <v>10.8</v>
      </c>
      <c r="I253" s="186"/>
      <c r="L253" s="182"/>
      <c r="M253" s="187"/>
      <c r="T253" s="188"/>
      <c r="AT253" s="183" t="s">
        <v>639</v>
      </c>
      <c r="AU253" s="183" t="s">
        <v>83</v>
      </c>
      <c r="AV253" s="13" t="s">
        <v>83</v>
      </c>
      <c r="AW253" s="13" t="s">
        <v>36</v>
      </c>
      <c r="AX253" s="13" t="s">
        <v>81</v>
      </c>
      <c r="AY253" s="183" t="s">
        <v>251</v>
      </c>
    </row>
    <row r="254" spans="2:65" s="1" customFormat="1" ht="16.5" customHeight="1">
      <c r="B254" s="31"/>
      <c r="C254" s="157" t="s">
        <v>589</v>
      </c>
      <c r="D254" s="157" t="s">
        <v>277</v>
      </c>
      <c r="E254" s="158" t="s">
        <v>1325</v>
      </c>
      <c r="F254" s="159" t="s">
        <v>1326</v>
      </c>
      <c r="G254" s="160" t="s">
        <v>436</v>
      </c>
      <c r="H254" s="161">
        <v>24.97</v>
      </c>
      <c r="I254" s="162"/>
      <c r="J254" s="163">
        <f>ROUND(I254*H254,2)</f>
        <v>0</v>
      </c>
      <c r="K254" s="159" t="s">
        <v>690</v>
      </c>
      <c r="L254" s="31"/>
      <c r="M254" s="164" t="s">
        <v>19</v>
      </c>
      <c r="N254" s="165" t="s">
        <v>44</v>
      </c>
      <c r="P254" s="142">
        <f>O254*H254</f>
        <v>0</v>
      </c>
      <c r="Q254" s="142">
        <v>0.12171</v>
      </c>
      <c r="R254" s="142">
        <f>Q254*H254</f>
        <v>3.0390986999999998</v>
      </c>
      <c r="S254" s="142">
        <v>2.4</v>
      </c>
      <c r="T254" s="143">
        <f>S254*H254</f>
        <v>59.927999999999997</v>
      </c>
      <c r="AR254" s="17" t="s">
        <v>252</v>
      </c>
      <c r="AT254" s="17" t="s">
        <v>277</v>
      </c>
      <c r="AU254" s="17" t="s">
        <v>83</v>
      </c>
      <c r="AY254" s="17" t="s">
        <v>251</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252</v>
      </c>
      <c r="BM254" s="17" t="s">
        <v>1327</v>
      </c>
    </row>
    <row r="255" spans="2:65" s="13" customFormat="1">
      <c r="B255" s="182"/>
      <c r="D255" s="171" t="s">
        <v>639</v>
      </c>
      <c r="E255" s="183" t="s">
        <v>19</v>
      </c>
      <c r="F255" s="184" t="s">
        <v>1328</v>
      </c>
      <c r="H255" s="185">
        <v>24.97</v>
      </c>
      <c r="I255" s="186"/>
      <c r="L255" s="182"/>
      <c r="M255" s="187"/>
      <c r="T255" s="188"/>
      <c r="AT255" s="183" t="s">
        <v>639</v>
      </c>
      <c r="AU255" s="183" t="s">
        <v>83</v>
      </c>
      <c r="AV255" s="13" t="s">
        <v>83</v>
      </c>
      <c r="AW255" s="13" t="s">
        <v>36</v>
      </c>
      <c r="AX255" s="13" t="s">
        <v>81</v>
      </c>
      <c r="AY255" s="183" t="s">
        <v>251</v>
      </c>
    </row>
    <row r="256" spans="2:65" s="1" customFormat="1" ht="16.5" customHeight="1">
      <c r="B256" s="31"/>
      <c r="C256" s="157" t="s">
        <v>505</v>
      </c>
      <c r="D256" s="157" t="s">
        <v>277</v>
      </c>
      <c r="E256" s="158" t="s">
        <v>1329</v>
      </c>
      <c r="F256" s="159" t="s">
        <v>1330</v>
      </c>
      <c r="G256" s="160" t="s">
        <v>249</v>
      </c>
      <c r="H256" s="161">
        <v>31.6</v>
      </c>
      <c r="I256" s="162"/>
      <c r="J256" s="163">
        <f>ROUND(I256*H256,2)</f>
        <v>0</v>
      </c>
      <c r="K256" s="159" t="s">
        <v>690</v>
      </c>
      <c r="L256" s="31"/>
      <c r="M256" s="164" t="s">
        <v>19</v>
      </c>
      <c r="N256" s="165" t="s">
        <v>44</v>
      </c>
      <c r="P256" s="142">
        <f>O256*H256</f>
        <v>0</v>
      </c>
      <c r="Q256" s="142">
        <v>8.0000000000000007E-5</v>
      </c>
      <c r="R256" s="142">
        <f>Q256*H256</f>
        <v>2.5280000000000003E-3</v>
      </c>
      <c r="S256" s="142">
        <v>1.7999999999999999E-2</v>
      </c>
      <c r="T256" s="143">
        <f>S256*H256</f>
        <v>0.56879999999999997</v>
      </c>
      <c r="AR256" s="17" t="s">
        <v>252</v>
      </c>
      <c r="AT256" s="17" t="s">
        <v>277</v>
      </c>
      <c r="AU256" s="17" t="s">
        <v>83</v>
      </c>
      <c r="AY256" s="17" t="s">
        <v>251</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252</v>
      </c>
      <c r="BM256" s="17" t="s">
        <v>1331</v>
      </c>
    </row>
    <row r="257" spans="2:65" s="13" customFormat="1">
      <c r="B257" s="182"/>
      <c r="D257" s="171" t="s">
        <v>639</v>
      </c>
      <c r="E257" s="183" t="s">
        <v>19</v>
      </c>
      <c r="F257" s="184" t="s">
        <v>1332</v>
      </c>
      <c r="H257" s="185">
        <v>31.6</v>
      </c>
      <c r="I257" s="186"/>
      <c r="L257" s="182"/>
      <c r="M257" s="187"/>
      <c r="T257" s="188"/>
      <c r="AT257" s="183" t="s">
        <v>639</v>
      </c>
      <c r="AU257" s="183" t="s">
        <v>83</v>
      </c>
      <c r="AV257" s="13" t="s">
        <v>83</v>
      </c>
      <c r="AW257" s="13" t="s">
        <v>36</v>
      </c>
      <c r="AX257" s="13" t="s">
        <v>81</v>
      </c>
      <c r="AY257" s="183" t="s">
        <v>251</v>
      </c>
    </row>
    <row r="258" spans="2:65" s="1" customFormat="1" ht="16.5" customHeight="1">
      <c r="B258" s="31"/>
      <c r="C258" s="157" t="s">
        <v>598</v>
      </c>
      <c r="D258" s="157" t="s">
        <v>277</v>
      </c>
      <c r="E258" s="158" t="s">
        <v>1333</v>
      </c>
      <c r="F258" s="159" t="s">
        <v>1334</v>
      </c>
      <c r="G258" s="160" t="s">
        <v>265</v>
      </c>
      <c r="H258" s="161">
        <v>6</v>
      </c>
      <c r="I258" s="162"/>
      <c r="J258" s="163">
        <f>ROUND(I258*H258,2)</f>
        <v>0</v>
      </c>
      <c r="K258" s="159" t="s">
        <v>19</v>
      </c>
      <c r="L258" s="31"/>
      <c r="M258" s="164" t="s">
        <v>19</v>
      </c>
      <c r="N258" s="165" t="s">
        <v>44</v>
      </c>
      <c r="P258" s="142">
        <f>O258*H258</f>
        <v>0</v>
      </c>
      <c r="Q258" s="142">
        <v>6.9999999999999999E-4</v>
      </c>
      <c r="R258" s="142">
        <f>Q258*H258</f>
        <v>4.1999999999999997E-3</v>
      </c>
      <c r="S258" s="142">
        <v>0</v>
      </c>
      <c r="T258" s="143">
        <f>S258*H258</f>
        <v>0</v>
      </c>
      <c r="AR258" s="17" t="s">
        <v>252</v>
      </c>
      <c r="AT258" s="17" t="s">
        <v>277</v>
      </c>
      <c r="AU258" s="17" t="s">
        <v>83</v>
      </c>
      <c r="AY258" s="17" t="s">
        <v>251</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252</v>
      </c>
      <c r="BM258" s="17" t="s">
        <v>1335</v>
      </c>
    </row>
    <row r="259" spans="2:65" s="13" customFormat="1">
      <c r="B259" s="182"/>
      <c r="D259" s="171" t="s">
        <v>639</v>
      </c>
      <c r="E259" s="183" t="s">
        <v>19</v>
      </c>
      <c r="F259" s="184" t="s">
        <v>1336</v>
      </c>
      <c r="H259" s="185">
        <v>6</v>
      </c>
      <c r="I259" s="186"/>
      <c r="L259" s="182"/>
      <c r="M259" s="187"/>
      <c r="T259" s="188"/>
      <c r="AT259" s="183" t="s">
        <v>639</v>
      </c>
      <c r="AU259" s="183" t="s">
        <v>83</v>
      </c>
      <c r="AV259" s="13" t="s">
        <v>83</v>
      </c>
      <c r="AW259" s="13" t="s">
        <v>36</v>
      </c>
      <c r="AX259" s="13" t="s">
        <v>81</v>
      </c>
      <c r="AY259" s="183" t="s">
        <v>251</v>
      </c>
    </row>
    <row r="260" spans="2:65" s="1" customFormat="1" ht="16.5" customHeight="1">
      <c r="B260" s="31"/>
      <c r="C260" s="157" t="s">
        <v>508</v>
      </c>
      <c r="D260" s="157" t="s">
        <v>277</v>
      </c>
      <c r="E260" s="158" t="s">
        <v>1337</v>
      </c>
      <c r="F260" s="159" t="s">
        <v>1338</v>
      </c>
      <c r="G260" s="160" t="s">
        <v>431</v>
      </c>
      <c r="H260" s="161">
        <v>535.6</v>
      </c>
      <c r="I260" s="162"/>
      <c r="J260" s="163">
        <f>ROUND(I260*H260,2)</f>
        <v>0</v>
      </c>
      <c r="K260" s="159" t="s">
        <v>690</v>
      </c>
      <c r="L260" s="31"/>
      <c r="M260" s="164" t="s">
        <v>19</v>
      </c>
      <c r="N260" s="165" t="s">
        <v>44</v>
      </c>
      <c r="P260" s="142">
        <f>O260*H260</f>
        <v>0</v>
      </c>
      <c r="Q260" s="142">
        <v>0</v>
      </c>
      <c r="R260" s="142">
        <f>Q260*H260</f>
        <v>0</v>
      </c>
      <c r="S260" s="142">
        <v>7.0000000000000007E-2</v>
      </c>
      <c r="T260" s="143">
        <f>S260*H260</f>
        <v>37.492000000000004</v>
      </c>
      <c r="AR260" s="17" t="s">
        <v>252</v>
      </c>
      <c r="AT260" s="17" t="s">
        <v>277</v>
      </c>
      <c r="AU260" s="17" t="s">
        <v>83</v>
      </c>
      <c r="AY260" s="17" t="s">
        <v>251</v>
      </c>
      <c r="BE260" s="144">
        <f>IF(N260="základní",J260,0)</f>
        <v>0</v>
      </c>
      <c r="BF260" s="144">
        <f>IF(N260="snížená",J260,0)</f>
        <v>0</v>
      </c>
      <c r="BG260" s="144">
        <f>IF(N260="zákl. přenesená",J260,0)</f>
        <v>0</v>
      </c>
      <c r="BH260" s="144">
        <f>IF(N260="sníž. přenesená",J260,0)</f>
        <v>0</v>
      </c>
      <c r="BI260" s="144">
        <f>IF(N260="nulová",J260,0)</f>
        <v>0</v>
      </c>
      <c r="BJ260" s="17" t="s">
        <v>81</v>
      </c>
      <c r="BK260" s="144">
        <f>ROUND(I260*H260,2)</f>
        <v>0</v>
      </c>
      <c r="BL260" s="17" t="s">
        <v>252</v>
      </c>
      <c r="BM260" s="17" t="s">
        <v>1339</v>
      </c>
    </row>
    <row r="261" spans="2:65" s="1" customFormat="1" ht="19.5">
      <c r="B261" s="31"/>
      <c r="D261" s="171" t="s">
        <v>454</v>
      </c>
      <c r="F261" s="172" t="s">
        <v>1340</v>
      </c>
      <c r="I261" s="90"/>
      <c r="L261" s="31"/>
      <c r="M261" s="173"/>
      <c r="T261" s="49"/>
      <c r="AT261" s="17" t="s">
        <v>454</v>
      </c>
      <c r="AU261" s="17" t="s">
        <v>83</v>
      </c>
    </row>
    <row r="262" spans="2:65" s="13" customFormat="1">
      <c r="B262" s="182"/>
      <c r="D262" s="171" t="s">
        <v>639</v>
      </c>
      <c r="E262" s="183" t="s">
        <v>19</v>
      </c>
      <c r="F262" s="184" t="s">
        <v>1341</v>
      </c>
      <c r="H262" s="185">
        <v>169.2</v>
      </c>
      <c r="I262" s="186"/>
      <c r="L262" s="182"/>
      <c r="M262" s="187"/>
      <c r="T262" s="188"/>
      <c r="AT262" s="183" t="s">
        <v>639</v>
      </c>
      <c r="AU262" s="183" t="s">
        <v>83</v>
      </c>
      <c r="AV262" s="13" t="s">
        <v>83</v>
      </c>
      <c r="AW262" s="13" t="s">
        <v>36</v>
      </c>
      <c r="AX262" s="13" t="s">
        <v>73</v>
      </c>
      <c r="AY262" s="183" t="s">
        <v>251</v>
      </c>
    </row>
    <row r="263" spans="2:65" s="13" customFormat="1">
      <c r="B263" s="182"/>
      <c r="D263" s="171" t="s">
        <v>639</v>
      </c>
      <c r="E263" s="183" t="s">
        <v>19</v>
      </c>
      <c r="F263" s="184" t="s">
        <v>1342</v>
      </c>
      <c r="H263" s="185">
        <v>249.5</v>
      </c>
      <c r="I263" s="186"/>
      <c r="L263" s="182"/>
      <c r="M263" s="187"/>
      <c r="T263" s="188"/>
      <c r="AT263" s="183" t="s">
        <v>639</v>
      </c>
      <c r="AU263" s="183" t="s">
        <v>83</v>
      </c>
      <c r="AV263" s="13" t="s">
        <v>83</v>
      </c>
      <c r="AW263" s="13" t="s">
        <v>36</v>
      </c>
      <c r="AX263" s="13" t="s">
        <v>73</v>
      </c>
      <c r="AY263" s="183" t="s">
        <v>251</v>
      </c>
    </row>
    <row r="264" spans="2:65" s="13" customFormat="1">
      <c r="B264" s="182"/>
      <c r="D264" s="171" t="s">
        <v>639</v>
      </c>
      <c r="E264" s="183" t="s">
        <v>19</v>
      </c>
      <c r="F264" s="184" t="s">
        <v>1343</v>
      </c>
      <c r="H264" s="185">
        <v>116.9</v>
      </c>
      <c r="I264" s="186"/>
      <c r="L264" s="182"/>
      <c r="M264" s="187"/>
      <c r="T264" s="188"/>
      <c r="AT264" s="183" t="s">
        <v>639</v>
      </c>
      <c r="AU264" s="183" t="s">
        <v>83</v>
      </c>
      <c r="AV264" s="13" t="s">
        <v>83</v>
      </c>
      <c r="AW264" s="13" t="s">
        <v>36</v>
      </c>
      <c r="AX264" s="13" t="s">
        <v>73</v>
      </c>
      <c r="AY264" s="183" t="s">
        <v>251</v>
      </c>
    </row>
    <row r="265" spans="2:65" s="14" customFormat="1">
      <c r="B265" s="191"/>
      <c r="D265" s="171" t="s">
        <v>639</v>
      </c>
      <c r="E265" s="192" t="s">
        <v>19</v>
      </c>
      <c r="F265" s="193" t="s">
        <v>830</v>
      </c>
      <c r="H265" s="194">
        <v>535.6</v>
      </c>
      <c r="I265" s="195"/>
      <c r="L265" s="191"/>
      <c r="M265" s="196"/>
      <c r="T265" s="197"/>
      <c r="AT265" s="192" t="s">
        <v>639</v>
      </c>
      <c r="AU265" s="192" t="s">
        <v>83</v>
      </c>
      <c r="AV265" s="14" t="s">
        <v>252</v>
      </c>
      <c r="AW265" s="14" t="s">
        <v>36</v>
      </c>
      <c r="AX265" s="14" t="s">
        <v>81</v>
      </c>
      <c r="AY265" s="192" t="s">
        <v>251</v>
      </c>
    </row>
    <row r="266" spans="2:65" s="1" customFormat="1" ht="16.5" customHeight="1">
      <c r="B266" s="31"/>
      <c r="C266" s="157" t="s">
        <v>606</v>
      </c>
      <c r="D266" s="157" t="s">
        <v>277</v>
      </c>
      <c r="E266" s="158" t="s">
        <v>1344</v>
      </c>
      <c r="F266" s="159" t="s">
        <v>1345</v>
      </c>
      <c r="G266" s="160" t="s">
        <v>431</v>
      </c>
      <c r="H266" s="161">
        <v>267.8</v>
      </c>
      <c r="I266" s="162"/>
      <c r="J266" s="163">
        <f>ROUND(I266*H266,2)</f>
        <v>0</v>
      </c>
      <c r="K266" s="159" t="s">
        <v>690</v>
      </c>
      <c r="L266" s="31"/>
      <c r="M266" s="164" t="s">
        <v>19</v>
      </c>
      <c r="N266" s="165" t="s">
        <v>44</v>
      </c>
      <c r="P266" s="142">
        <f>O266*H266</f>
        <v>0</v>
      </c>
      <c r="Q266" s="142">
        <v>0</v>
      </c>
      <c r="R266" s="142">
        <f>Q266*H266</f>
        <v>0</v>
      </c>
      <c r="S266" s="142">
        <v>2.3300000000000001E-2</v>
      </c>
      <c r="T266" s="143">
        <f>S266*H266</f>
        <v>6.2397400000000003</v>
      </c>
      <c r="AR266" s="17" t="s">
        <v>252</v>
      </c>
      <c r="AT266" s="17" t="s">
        <v>277</v>
      </c>
      <c r="AU266" s="17" t="s">
        <v>83</v>
      </c>
      <c r="AY266" s="17" t="s">
        <v>251</v>
      </c>
      <c r="BE266" s="144">
        <f>IF(N266="základní",J266,0)</f>
        <v>0</v>
      </c>
      <c r="BF266" s="144">
        <f>IF(N266="snížená",J266,0)</f>
        <v>0</v>
      </c>
      <c r="BG266" s="144">
        <f>IF(N266="zákl. přenesená",J266,0)</f>
        <v>0</v>
      </c>
      <c r="BH266" s="144">
        <f>IF(N266="sníž. přenesená",J266,0)</f>
        <v>0</v>
      </c>
      <c r="BI266" s="144">
        <f>IF(N266="nulová",J266,0)</f>
        <v>0</v>
      </c>
      <c r="BJ266" s="17" t="s">
        <v>81</v>
      </c>
      <c r="BK266" s="144">
        <f>ROUND(I266*H266,2)</f>
        <v>0</v>
      </c>
      <c r="BL266" s="17" t="s">
        <v>252</v>
      </c>
      <c r="BM266" s="17" t="s">
        <v>1346</v>
      </c>
    </row>
    <row r="267" spans="2:65" s="13" customFormat="1">
      <c r="B267" s="182"/>
      <c r="D267" s="171" t="s">
        <v>639</v>
      </c>
      <c r="E267" s="183" t="s">
        <v>19</v>
      </c>
      <c r="F267" s="184" t="s">
        <v>1347</v>
      </c>
      <c r="H267" s="185">
        <v>84.6</v>
      </c>
      <c r="I267" s="186"/>
      <c r="L267" s="182"/>
      <c r="M267" s="187"/>
      <c r="T267" s="188"/>
      <c r="AT267" s="183" t="s">
        <v>639</v>
      </c>
      <c r="AU267" s="183" t="s">
        <v>83</v>
      </c>
      <c r="AV267" s="13" t="s">
        <v>83</v>
      </c>
      <c r="AW267" s="13" t="s">
        <v>36</v>
      </c>
      <c r="AX267" s="13" t="s">
        <v>73</v>
      </c>
      <c r="AY267" s="183" t="s">
        <v>251</v>
      </c>
    </row>
    <row r="268" spans="2:65" s="13" customFormat="1">
      <c r="B268" s="182"/>
      <c r="D268" s="171" t="s">
        <v>639</v>
      </c>
      <c r="E268" s="183" t="s">
        <v>19</v>
      </c>
      <c r="F268" s="184" t="s">
        <v>1348</v>
      </c>
      <c r="H268" s="185">
        <v>124.75</v>
      </c>
      <c r="I268" s="186"/>
      <c r="L268" s="182"/>
      <c r="M268" s="187"/>
      <c r="T268" s="188"/>
      <c r="AT268" s="183" t="s">
        <v>639</v>
      </c>
      <c r="AU268" s="183" t="s">
        <v>83</v>
      </c>
      <c r="AV268" s="13" t="s">
        <v>83</v>
      </c>
      <c r="AW268" s="13" t="s">
        <v>36</v>
      </c>
      <c r="AX268" s="13" t="s">
        <v>73</v>
      </c>
      <c r="AY268" s="183" t="s">
        <v>251</v>
      </c>
    </row>
    <row r="269" spans="2:65" s="13" customFormat="1">
      <c r="B269" s="182"/>
      <c r="D269" s="171" t="s">
        <v>639</v>
      </c>
      <c r="E269" s="183" t="s">
        <v>19</v>
      </c>
      <c r="F269" s="184" t="s">
        <v>1349</v>
      </c>
      <c r="H269" s="185">
        <v>58.45</v>
      </c>
      <c r="I269" s="186"/>
      <c r="L269" s="182"/>
      <c r="M269" s="187"/>
      <c r="T269" s="188"/>
      <c r="AT269" s="183" t="s">
        <v>639</v>
      </c>
      <c r="AU269" s="183" t="s">
        <v>83</v>
      </c>
      <c r="AV269" s="13" t="s">
        <v>83</v>
      </c>
      <c r="AW269" s="13" t="s">
        <v>36</v>
      </c>
      <c r="AX269" s="13" t="s">
        <v>73</v>
      </c>
      <c r="AY269" s="183" t="s">
        <v>251</v>
      </c>
    </row>
    <row r="270" spans="2:65" s="14" customFormat="1">
      <c r="B270" s="191"/>
      <c r="D270" s="171" t="s">
        <v>639</v>
      </c>
      <c r="E270" s="192" t="s">
        <v>19</v>
      </c>
      <c r="F270" s="193" t="s">
        <v>830</v>
      </c>
      <c r="H270" s="194">
        <v>267.8</v>
      </c>
      <c r="I270" s="195"/>
      <c r="L270" s="191"/>
      <c r="M270" s="196"/>
      <c r="T270" s="197"/>
      <c r="AT270" s="192" t="s">
        <v>639</v>
      </c>
      <c r="AU270" s="192" t="s">
        <v>83</v>
      </c>
      <c r="AV270" s="14" t="s">
        <v>252</v>
      </c>
      <c r="AW270" s="14" t="s">
        <v>36</v>
      </c>
      <c r="AX270" s="14" t="s">
        <v>81</v>
      </c>
      <c r="AY270" s="192" t="s">
        <v>251</v>
      </c>
    </row>
    <row r="271" spans="2:65" s="1" customFormat="1" ht="16.5" customHeight="1">
      <c r="B271" s="31"/>
      <c r="C271" s="157" t="s">
        <v>509</v>
      </c>
      <c r="D271" s="157" t="s">
        <v>277</v>
      </c>
      <c r="E271" s="158" t="s">
        <v>1350</v>
      </c>
      <c r="F271" s="159" t="s">
        <v>1351</v>
      </c>
      <c r="G271" s="160" t="s">
        <v>431</v>
      </c>
      <c r="H271" s="161">
        <v>267.8</v>
      </c>
      <c r="I271" s="162"/>
      <c r="J271" s="163">
        <f>ROUND(I271*H271,2)</f>
        <v>0</v>
      </c>
      <c r="K271" s="159" t="s">
        <v>690</v>
      </c>
      <c r="L271" s="31"/>
      <c r="M271" s="164" t="s">
        <v>19</v>
      </c>
      <c r="N271" s="165" t="s">
        <v>44</v>
      </c>
      <c r="P271" s="142">
        <f>O271*H271</f>
        <v>0</v>
      </c>
      <c r="Q271" s="142">
        <v>2.324E-2</v>
      </c>
      <c r="R271" s="142">
        <f>Q271*H271</f>
        <v>6.2236720000000005</v>
      </c>
      <c r="S271" s="142">
        <v>0</v>
      </c>
      <c r="T271" s="143">
        <f>S271*H271</f>
        <v>0</v>
      </c>
      <c r="AR271" s="17" t="s">
        <v>252</v>
      </c>
      <c r="AT271" s="17" t="s">
        <v>277</v>
      </c>
      <c r="AU271" s="17" t="s">
        <v>83</v>
      </c>
      <c r="AY271" s="17" t="s">
        <v>251</v>
      </c>
      <c r="BE271" s="144">
        <f>IF(N271="základní",J271,0)</f>
        <v>0</v>
      </c>
      <c r="BF271" s="144">
        <f>IF(N271="snížená",J271,0)</f>
        <v>0</v>
      </c>
      <c r="BG271" s="144">
        <f>IF(N271="zákl. přenesená",J271,0)</f>
        <v>0</v>
      </c>
      <c r="BH271" s="144">
        <f>IF(N271="sníž. přenesená",J271,0)</f>
        <v>0</v>
      </c>
      <c r="BI271" s="144">
        <f>IF(N271="nulová",J271,0)</f>
        <v>0</v>
      </c>
      <c r="BJ271" s="17" t="s">
        <v>81</v>
      </c>
      <c r="BK271" s="144">
        <f>ROUND(I271*H271,2)</f>
        <v>0</v>
      </c>
      <c r="BL271" s="17" t="s">
        <v>252</v>
      </c>
      <c r="BM271" s="17" t="s">
        <v>1352</v>
      </c>
    </row>
    <row r="272" spans="2:65" s="13" customFormat="1">
      <c r="B272" s="182"/>
      <c r="D272" s="171" t="s">
        <v>639</v>
      </c>
      <c r="E272" s="183" t="s">
        <v>19</v>
      </c>
      <c r="F272" s="184" t="s">
        <v>1347</v>
      </c>
      <c r="H272" s="185">
        <v>84.6</v>
      </c>
      <c r="I272" s="186"/>
      <c r="L272" s="182"/>
      <c r="M272" s="187"/>
      <c r="T272" s="188"/>
      <c r="AT272" s="183" t="s">
        <v>639</v>
      </c>
      <c r="AU272" s="183" t="s">
        <v>83</v>
      </c>
      <c r="AV272" s="13" t="s">
        <v>83</v>
      </c>
      <c r="AW272" s="13" t="s">
        <v>36</v>
      </c>
      <c r="AX272" s="13" t="s">
        <v>73</v>
      </c>
      <c r="AY272" s="183" t="s">
        <v>251</v>
      </c>
    </row>
    <row r="273" spans="2:65" s="13" customFormat="1">
      <c r="B273" s="182"/>
      <c r="D273" s="171" t="s">
        <v>639</v>
      </c>
      <c r="E273" s="183" t="s">
        <v>19</v>
      </c>
      <c r="F273" s="184" t="s">
        <v>1348</v>
      </c>
      <c r="H273" s="185">
        <v>124.75</v>
      </c>
      <c r="I273" s="186"/>
      <c r="L273" s="182"/>
      <c r="M273" s="187"/>
      <c r="T273" s="188"/>
      <c r="AT273" s="183" t="s">
        <v>639</v>
      </c>
      <c r="AU273" s="183" t="s">
        <v>83</v>
      </c>
      <c r="AV273" s="13" t="s">
        <v>83</v>
      </c>
      <c r="AW273" s="13" t="s">
        <v>36</v>
      </c>
      <c r="AX273" s="13" t="s">
        <v>73</v>
      </c>
      <c r="AY273" s="183" t="s">
        <v>251</v>
      </c>
    </row>
    <row r="274" spans="2:65" s="13" customFormat="1">
      <c r="B274" s="182"/>
      <c r="D274" s="171" t="s">
        <v>639</v>
      </c>
      <c r="E274" s="183" t="s">
        <v>19</v>
      </c>
      <c r="F274" s="184" t="s">
        <v>1349</v>
      </c>
      <c r="H274" s="185">
        <v>58.45</v>
      </c>
      <c r="I274" s="186"/>
      <c r="L274" s="182"/>
      <c r="M274" s="187"/>
      <c r="T274" s="188"/>
      <c r="AT274" s="183" t="s">
        <v>639</v>
      </c>
      <c r="AU274" s="183" t="s">
        <v>83</v>
      </c>
      <c r="AV274" s="13" t="s">
        <v>83</v>
      </c>
      <c r="AW274" s="13" t="s">
        <v>36</v>
      </c>
      <c r="AX274" s="13" t="s">
        <v>73</v>
      </c>
      <c r="AY274" s="183" t="s">
        <v>251</v>
      </c>
    </row>
    <row r="275" spans="2:65" s="14" customFormat="1">
      <c r="B275" s="191"/>
      <c r="D275" s="171" t="s">
        <v>639</v>
      </c>
      <c r="E275" s="192" t="s">
        <v>19</v>
      </c>
      <c r="F275" s="193" t="s">
        <v>830</v>
      </c>
      <c r="H275" s="194">
        <v>267.8</v>
      </c>
      <c r="I275" s="195"/>
      <c r="L275" s="191"/>
      <c r="M275" s="196"/>
      <c r="T275" s="197"/>
      <c r="AT275" s="192" t="s">
        <v>639</v>
      </c>
      <c r="AU275" s="192" t="s">
        <v>83</v>
      </c>
      <c r="AV275" s="14" t="s">
        <v>252</v>
      </c>
      <c r="AW275" s="14" t="s">
        <v>36</v>
      </c>
      <c r="AX275" s="14" t="s">
        <v>81</v>
      </c>
      <c r="AY275" s="192" t="s">
        <v>251</v>
      </c>
    </row>
    <row r="276" spans="2:65" s="11" customFormat="1" ht="22.9" customHeight="1">
      <c r="B276" s="145"/>
      <c r="D276" s="146" t="s">
        <v>72</v>
      </c>
      <c r="E276" s="155" t="s">
        <v>1353</v>
      </c>
      <c r="F276" s="155" t="s">
        <v>1354</v>
      </c>
      <c r="I276" s="148"/>
      <c r="J276" s="156">
        <f>BK276</f>
        <v>0</v>
      </c>
      <c r="L276" s="145"/>
      <c r="M276" s="150"/>
      <c r="P276" s="151">
        <f>SUM(P277:P291)</f>
        <v>0</v>
      </c>
      <c r="R276" s="151">
        <f>SUM(R277:R291)</f>
        <v>0</v>
      </c>
      <c r="T276" s="152">
        <f>SUM(T277:T291)</f>
        <v>0</v>
      </c>
      <c r="AR276" s="146" t="s">
        <v>81</v>
      </c>
      <c r="AT276" s="153" t="s">
        <v>72</v>
      </c>
      <c r="AU276" s="153" t="s">
        <v>81</v>
      </c>
      <c r="AY276" s="146" t="s">
        <v>251</v>
      </c>
      <c r="BK276" s="154">
        <f>SUM(BK277:BK291)</f>
        <v>0</v>
      </c>
    </row>
    <row r="277" spans="2:65" s="1" customFormat="1" ht="16.5" customHeight="1">
      <c r="B277" s="31"/>
      <c r="C277" s="157" t="s">
        <v>615</v>
      </c>
      <c r="D277" s="157" t="s">
        <v>277</v>
      </c>
      <c r="E277" s="158" t="s">
        <v>1355</v>
      </c>
      <c r="F277" s="159" t="s">
        <v>1356</v>
      </c>
      <c r="G277" s="160" t="s">
        <v>450</v>
      </c>
      <c r="H277" s="161">
        <v>0.39400000000000002</v>
      </c>
      <c r="I277" s="162"/>
      <c r="J277" s="163">
        <f>ROUND(I277*H277,2)</f>
        <v>0</v>
      </c>
      <c r="K277" s="159" t="s">
        <v>690</v>
      </c>
      <c r="L277" s="31"/>
      <c r="M277" s="164" t="s">
        <v>19</v>
      </c>
      <c r="N277" s="165" t="s">
        <v>44</v>
      </c>
      <c r="P277" s="142">
        <f>O277*H277</f>
        <v>0</v>
      </c>
      <c r="Q277" s="142">
        <v>0</v>
      </c>
      <c r="R277" s="142">
        <f>Q277*H277</f>
        <v>0</v>
      </c>
      <c r="S277" s="142">
        <v>0</v>
      </c>
      <c r="T277" s="143">
        <f>S277*H277</f>
        <v>0</v>
      </c>
      <c r="AR277" s="17" t="s">
        <v>252</v>
      </c>
      <c r="AT277" s="17" t="s">
        <v>277</v>
      </c>
      <c r="AU277" s="17" t="s">
        <v>83</v>
      </c>
      <c r="AY277" s="17" t="s">
        <v>251</v>
      </c>
      <c r="BE277" s="144">
        <f>IF(N277="základní",J277,0)</f>
        <v>0</v>
      </c>
      <c r="BF277" s="144">
        <f>IF(N277="snížená",J277,0)</f>
        <v>0</v>
      </c>
      <c r="BG277" s="144">
        <f>IF(N277="zákl. přenesená",J277,0)</f>
        <v>0</v>
      </c>
      <c r="BH277" s="144">
        <f>IF(N277="sníž. přenesená",J277,0)</f>
        <v>0</v>
      </c>
      <c r="BI277" s="144">
        <f>IF(N277="nulová",J277,0)</f>
        <v>0</v>
      </c>
      <c r="BJ277" s="17" t="s">
        <v>81</v>
      </c>
      <c r="BK277" s="144">
        <f>ROUND(I277*H277,2)</f>
        <v>0</v>
      </c>
      <c r="BL277" s="17" t="s">
        <v>252</v>
      </c>
      <c r="BM277" s="17" t="s">
        <v>1357</v>
      </c>
    </row>
    <row r="278" spans="2:65" s="13" customFormat="1">
      <c r="B278" s="182"/>
      <c r="D278" s="171" t="s">
        <v>639</v>
      </c>
      <c r="E278" s="183" t="s">
        <v>19</v>
      </c>
      <c r="F278" s="184" t="s">
        <v>1358</v>
      </c>
      <c r="H278" s="185">
        <v>0.39400000000000002</v>
      </c>
      <c r="I278" s="186"/>
      <c r="L278" s="182"/>
      <c r="M278" s="187"/>
      <c r="T278" s="188"/>
      <c r="AT278" s="183" t="s">
        <v>639</v>
      </c>
      <c r="AU278" s="183" t="s">
        <v>83</v>
      </c>
      <c r="AV278" s="13" t="s">
        <v>83</v>
      </c>
      <c r="AW278" s="13" t="s">
        <v>36</v>
      </c>
      <c r="AX278" s="13" t="s">
        <v>81</v>
      </c>
      <c r="AY278" s="183" t="s">
        <v>251</v>
      </c>
    </row>
    <row r="279" spans="2:65" s="1" customFormat="1" ht="16.5" customHeight="1">
      <c r="B279" s="31"/>
      <c r="C279" s="157" t="s">
        <v>512</v>
      </c>
      <c r="D279" s="157" t="s">
        <v>277</v>
      </c>
      <c r="E279" s="158" t="s">
        <v>1359</v>
      </c>
      <c r="F279" s="159" t="s">
        <v>1360</v>
      </c>
      <c r="G279" s="160" t="s">
        <v>450</v>
      </c>
      <c r="H279" s="161">
        <v>62.424999999999997</v>
      </c>
      <c r="I279" s="162"/>
      <c r="J279" s="163">
        <f>ROUND(I279*H279,2)</f>
        <v>0</v>
      </c>
      <c r="K279" s="159" t="s">
        <v>19</v>
      </c>
      <c r="L279" s="31"/>
      <c r="M279" s="164" t="s">
        <v>19</v>
      </c>
      <c r="N279" s="165" t="s">
        <v>44</v>
      </c>
      <c r="P279" s="142">
        <f>O279*H279</f>
        <v>0</v>
      </c>
      <c r="Q279" s="142">
        <v>0</v>
      </c>
      <c r="R279" s="142">
        <f>Q279*H279</f>
        <v>0</v>
      </c>
      <c r="S279" s="142">
        <v>0</v>
      </c>
      <c r="T279" s="143">
        <f>S279*H279</f>
        <v>0</v>
      </c>
      <c r="AR279" s="17" t="s">
        <v>252</v>
      </c>
      <c r="AT279" s="17" t="s">
        <v>277</v>
      </c>
      <c r="AU279" s="17" t="s">
        <v>83</v>
      </c>
      <c r="AY279" s="17" t="s">
        <v>251</v>
      </c>
      <c r="BE279" s="144">
        <f>IF(N279="základní",J279,0)</f>
        <v>0</v>
      </c>
      <c r="BF279" s="144">
        <f>IF(N279="snížená",J279,0)</f>
        <v>0</v>
      </c>
      <c r="BG279" s="144">
        <f>IF(N279="zákl. přenesená",J279,0)</f>
        <v>0</v>
      </c>
      <c r="BH279" s="144">
        <f>IF(N279="sníž. přenesená",J279,0)</f>
        <v>0</v>
      </c>
      <c r="BI279" s="144">
        <f>IF(N279="nulová",J279,0)</f>
        <v>0</v>
      </c>
      <c r="BJ279" s="17" t="s">
        <v>81</v>
      </c>
      <c r="BK279" s="144">
        <f>ROUND(I279*H279,2)</f>
        <v>0</v>
      </c>
      <c r="BL279" s="17" t="s">
        <v>252</v>
      </c>
      <c r="BM279" s="17" t="s">
        <v>1361</v>
      </c>
    </row>
    <row r="280" spans="2:65" s="1" customFormat="1" ht="19.5">
      <c r="B280" s="31"/>
      <c r="D280" s="171" t="s">
        <v>454</v>
      </c>
      <c r="F280" s="172" t="s">
        <v>1362</v>
      </c>
      <c r="I280" s="90"/>
      <c r="L280" s="31"/>
      <c r="M280" s="173"/>
      <c r="T280" s="49"/>
      <c r="AT280" s="17" t="s">
        <v>454</v>
      </c>
      <c r="AU280" s="17" t="s">
        <v>83</v>
      </c>
    </row>
    <row r="281" spans="2:65" s="13" customFormat="1">
      <c r="B281" s="182"/>
      <c r="D281" s="171" t="s">
        <v>639</v>
      </c>
      <c r="E281" s="183" t="s">
        <v>19</v>
      </c>
      <c r="F281" s="184" t="s">
        <v>1363</v>
      </c>
      <c r="H281" s="185">
        <v>62.424999999999997</v>
      </c>
      <c r="I281" s="186"/>
      <c r="L281" s="182"/>
      <c r="M281" s="187"/>
      <c r="T281" s="188"/>
      <c r="AT281" s="183" t="s">
        <v>639</v>
      </c>
      <c r="AU281" s="183" t="s">
        <v>83</v>
      </c>
      <c r="AV281" s="13" t="s">
        <v>83</v>
      </c>
      <c r="AW281" s="13" t="s">
        <v>36</v>
      </c>
      <c r="AX281" s="13" t="s">
        <v>81</v>
      </c>
      <c r="AY281" s="183" t="s">
        <v>251</v>
      </c>
    </row>
    <row r="282" spans="2:65" s="1" customFormat="1" ht="16.5" customHeight="1">
      <c r="B282" s="31"/>
      <c r="C282" s="157" t="s">
        <v>625</v>
      </c>
      <c r="D282" s="157" t="s">
        <v>277</v>
      </c>
      <c r="E282" s="158" t="s">
        <v>1364</v>
      </c>
      <c r="F282" s="159" t="s">
        <v>1365</v>
      </c>
      <c r="G282" s="160" t="s">
        <v>450</v>
      </c>
      <c r="H282" s="161">
        <v>25.92</v>
      </c>
      <c r="I282" s="162"/>
      <c r="J282" s="163">
        <f>ROUND(I282*H282,2)</f>
        <v>0</v>
      </c>
      <c r="K282" s="159" t="s">
        <v>690</v>
      </c>
      <c r="L282" s="31"/>
      <c r="M282" s="164" t="s">
        <v>19</v>
      </c>
      <c r="N282" s="165" t="s">
        <v>44</v>
      </c>
      <c r="P282" s="142">
        <f>O282*H282</f>
        <v>0</v>
      </c>
      <c r="Q282" s="142">
        <v>0</v>
      </c>
      <c r="R282" s="142">
        <f>Q282*H282</f>
        <v>0</v>
      </c>
      <c r="S282" s="142">
        <v>0</v>
      </c>
      <c r="T282" s="143">
        <f>S282*H282</f>
        <v>0</v>
      </c>
      <c r="AR282" s="17" t="s">
        <v>252</v>
      </c>
      <c r="AT282" s="17" t="s">
        <v>277</v>
      </c>
      <c r="AU282" s="17" t="s">
        <v>83</v>
      </c>
      <c r="AY282" s="17" t="s">
        <v>251</v>
      </c>
      <c r="BE282" s="144">
        <f>IF(N282="základní",J282,0)</f>
        <v>0</v>
      </c>
      <c r="BF282" s="144">
        <f>IF(N282="snížená",J282,0)</f>
        <v>0</v>
      </c>
      <c r="BG282" s="144">
        <f>IF(N282="zákl. přenesená",J282,0)</f>
        <v>0</v>
      </c>
      <c r="BH282" s="144">
        <f>IF(N282="sníž. přenesená",J282,0)</f>
        <v>0</v>
      </c>
      <c r="BI282" s="144">
        <f>IF(N282="nulová",J282,0)</f>
        <v>0</v>
      </c>
      <c r="BJ282" s="17" t="s">
        <v>81</v>
      </c>
      <c r="BK282" s="144">
        <f>ROUND(I282*H282,2)</f>
        <v>0</v>
      </c>
      <c r="BL282" s="17" t="s">
        <v>252</v>
      </c>
      <c r="BM282" s="17" t="s">
        <v>1366</v>
      </c>
    </row>
    <row r="283" spans="2:65" s="13" customFormat="1">
      <c r="B283" s="182"/>
      <c r="D283" s="171" t="s">
        <v>639</v>
      </c>
      <c r="E283" s="183" t="s">
        <v>19</v>
      </c>
      <c r="F283" s="184" t="s">
        <v>1367</v>
      </c>
      <c r="H283" s="185">
        <v>25.92</v>
      </c>
      <c r="I283" s="186"/>
      <c r="L283" s="182"/>
      <c r="M283" s="187"/>
      <c r="T283" s="188"/>
      <c r="AT283" s="183" t="s">
        <v>639</v>
      </c>
      <c r="AU283" s="183" t="s">
        <v>83</v>
      </c>
      <c r="AV283" s="13" t="s">
        <v>83</v>
      </c>
      <c r="AW283" s="13" t="s">
        <v>36</v>
      </c>
      <c r="AX283" s="13" t="s">
        <v>81</v>
      </c>
      <c r="AY283" s="183" t="s">
        <v>251</v>
      </c>
    </row>
    <row r="284" spans="2:65" s="1" customFormat="1" ht="16.5" customHeight="1">
      <c r="B284" s="31"/>
      <c r="C284" s="157" t="s">
        <v>515</v>
      </c>
      <c r="D284" s="157" t="s">
        <v>277</v>
      </c>
      <c r="E284" s="158" t="s">
        <v>1368</v>
      </c>
      <c r="F284" s="159" t="s">
        <v>1369</v>
      </c>
      <c r="G284" s="160" t="s">
        <v>450</v>
      </c>
      <c r="H284" s="161">
        <v>90.864000000000004</v>
      </c>
      <c r="I284" s="162"/>
      <c r="J284" s="163">
        <f>ROUND(I284*H284,2)</f>
        <v>0</v>
      </c>
      <c r="K284" s="159" t="s">
        <v>690</v>
      </c>
      <c r="L284" s="31"/>
      <c r="M284" s="164" t="s">
        <v>19</v>
      </c>
      <c r="N284" s="165" t="s">
        <v>44</v>
      </c>
      <c r="P284" s="142">
        <f>O284*H284</f>
        <v>0</v>
      </c>
      <c r="Q284" s="142">
        <v>0</v>
      </c>
      <c r="R284" s="142">
        <f>Q284*H284</f>
        <v>0</v>
      </c>
      <c r="S284" s="142">
        <v>0</v>
      </c>
      <c r="T284" s="143">
        <f>S284*H284</f>
        <v>0</v>
      </c>
      <c r="AR284" s="17" t="s">
        <v>252</v>
      </c>
      <c r="AT284" s="17" t="s">
        <v>277</v>
      </c>
      <c r="AU284" s="17" t="s">
        <v>83</v>
      </c>
      <c r="AY284" s="17" t="s">
        <v>251</v>
      </c>
      <c r="BE284" s="144">
        <f>IF(N284="základní",J284,0)</f>
        <v>0</v>
      </c>
      <c r="BF284" s="144">
        <f>IF(N284="snížená",J284,0)</f>
        <v>0</v>
      </c>
      <c r="BG284" s="144">
        <f>IF(N284="zákl. přenesená",J284,0)</f>
        <v>0</v>
      </c>
      <c r="BH284" s="144">
        <f>IF(N284="sníž. přenesená",J284,0)</f>
        <v>0</v>
      </c>
      <c r="BI284" s="144">
        <f>IF(N284="nulová",J284,0)</f>
        <v>0</v>
      </c>
      <c r="BJ284" s="17" t="s">
        <v>81</v>
      </c>
      <c r="BK284" s="144">
        <f>ROUND(I284*H284,2)</f>
        <v>0</v>
      </c>
      <c r="BL284" s="17" t="s">
        <v>252</v>
      </c>
      <c r="BM284" s="17" t="s">
        <v>1370</v>
      </c>
    </row>
    <row r="285" spans="2:65" s="13" customFormat="1">
      <c r="B285" s="182"/>
      <c r="D285" s="171" t="s">
        <v>639</v>
      </c>
      <c r="E285" s="183" t="s">
        <v>19</v>
      </c>
      <c r="F285" s="184" t="s">
        <v>1371</v>
      </c>
      <c r="H285" s="185">
        <v>90.864000000000004</v>
      </c>
      <c r="I285" s="186"/>
      <c r="L285" s="182"/>
      <c r="M285" s="187"/>
      <c r="T285" s="188"/>
      <c r="AT285" s="183" t="s">
        <v>639</v>
      </c>
      <c r="AU285" s="183" t="s">
        <v>83</v>
      </c>
      <c r="AV285" s="13" t="s">
        <v>83</v>
      </c>
      <c r="AW285" s="13" t="s">
        <v>36</v>
      </c>
      <c r="AX285" s="13" t="s">
        <v>81</v>
      </c>
      <c r="AY285" s="183" t="s">
        <v>251</v>
      </c>
    </row>
    <row r="286" spans="2:65" s="1" customFormat="1" ht="16.5" customHeight="1">
      <c r="B286" s="31"/>
      <c r="C286" s="157" t="s">
        <v>630</v>
      </c>
      <c r="D286" s="157" t="s">
        <v>277</v>
      </c>
      <c r="E286" s="158" t="s">
        <v>1372</v>
      </c>
      <c r="F286" s="159" t="s">
        <v>1373</v>
      </c>
      <c r="G286" s="160" t="s">
        <v>450</v>
      </c>
      <c r="H286" s="161">
        <v>1908.144</v>
      </c>
      <c r="I286" s="162"/>
      <c r="J286" s="163">
        <f>ROUND(I286*H286,2)</f>
        <v>0</v>
      </c>
      <c r="K286" s="159" t="s">
        <v>690</v>
      </c>
      <c r="L286" s="31"/>
      <c r="M286" s="164" t="s">
        <v>19</v>
      </c>
      <c r="N286" s="165" t="s">
        <v>44</v>
      </c>
      <c r="P286" s="142">
        <f>O286*H286</f>
        <v>0</v>
      </c>
      <c r="Q286" s="142">
        <v>0</v>
      </c>
      <c r="R286" s="142">
        <f>Q286*H286</f>
        <v>0</v>
      </c>
      <c r="S286" s="142">
        <v>0</v>
      </c>
      <c r="T286" s="143">
        <f>S286*H286</f>
        <v>0</v>
      </c>
      <c r="AR286" s="17" t="s">
        <v>252</v>
      </c>
      <c r="AT286" s="17" t="s">
        <v>277</v>
      </c>
      <c r="AU286" s="17" t="s">
        <v>83</v>
      </c>
      <c r="AY286" s="17" t="s">
        <v>251</v>
      </c>
      <c r="BE286" s="144">
        <f>IF(N286="základní",J286,0)</f>
        <v>0</v>
      </c>
      <c r="BF286" s="144">
        <f>IF(N286="snížená",J286,0)</f>
        <v>0</v>
      </c>
      <c r="BG286" s="144">
        <f>IF(N286="zákl. přenesená",J286,0)</f>
        <v>0</v>
      </c>
      <c r="BH286" s="144">
        <f>IF(N286="sníž. přenesená",J286,0)</f>
        <v>0</v>
      </c>
      <c r="BI286" s="144">
        <f>IF(N286="nulová",J286,0)</f>
        <v>0</v>
      </c>
      <c r="BJ286" s="17" t="s">
        <v>81</v>
      </c>
      <c r="BK286" s="144">
        <f>ROUND(I286*H286,2)</f>
        <v>0</v>
      </c>
      <c r="BL286" s="17" t="s">
        <v>252</v>
      </c>
      <c r="BM286" s="17" t="s">
        <v>1374</v>
      </c>
    </row>
    <row r="287" spans="2:65" s="13" customFormat="1">
      <c r="B287" s="182"/>
      <c r="D287" s="171" t="s">
        <v>639</v>
      </c>
      <c r="E287" s="183" t="s">
        <v>19</v>
      </c>
      <c r="F287" s="184" t="s">
        <v>1375</v>
      </c>
      <c r="H287" s="185">
        <v>1908.144</v>
      </c>
      <c r="I287" s="186"/>
      <c r="L287" s="182"/>
      <c r="M287" s="187"/>
      <c r="T287" s="188"/>
      <c r="AT287" s="183" t="s">
        <v>639</v>
      </c>
      <c r="AU287" s="183" t="s">
        <v>83</v>
      </c>
      <c r="AV287" s="13" t="s">
        <v>83</v>
      </c>
      <c r="AW287" s="13" t="s">
        <v>36</v>
      </c>
      <c r="AX287" s="13" t="s">
        <v>81</v>
      </c>
      <c r="AY287" s="183" t="s">
        <v>251</v>
      </c>
    </row>
    <row r="288" spans="2:65" s="1" customFormat="1" ht="16.5" customHeight="1">
      <c r="B288" s="31"/>
      <c r="C288" s="157" t="s">
        <v>280</v>
      </c>
      <c r="D288" s="157" t="s">
        <v>277</v>
      </c>
      <c r="E288" s="158" t="s">
        <v>1376</v>
      </c>
      <c r="F288" s="159" t="s">
        <v>1377</v>
      </c>
      <c r="G288" s="160" t="s">
        <v>450</v>
      </c>
      <c r="H288" s="161">
        <v>1908.165</v>
      </c>
      <c r="I288" s="162"/>
      <c r="J288" s="163">
        <f>ROUND(I288*H288,2)</f>
        <v>0</v>
      </c>
      <c r="K288" s="159" t="s">
        <v>690</v>
      </c>
      <c r="L288" s="31"/>
      <c r="M288" s="164" t="s">
        <v>19</v>
      </c>
      <c r="N288" s="165" t="s">
        <v>44</v>
      </c>
      <c r="P288" s="142">
        <f>O288*H288</f>
        <v>0</v>
      </c>
      <c r="Q288" s="142">
        <v>0</v>
      </c>
      <c r="R288" s="142">
        <f>Q288*H288</f>
        <v>0</v>
      </c>
      <c r="S288" s="142">
        <v>0</v>
      </c>
      <c r="T288" s="143">
        <f>S288*H288</f>
        <v>0</v>
      </c>
      <c r="AR288" s="17" t="s">
        <v>252</v>
      </c>
      <c r="AT288" s="17" t="s">
        <v>277</v>
      </c>
      <c r="AU288" s="17" t="s">
        <v>83</v>
      </c>
      <c r="AY288" s="17" t="s">
        <v>251</v>
      </c>
      <c r="BE288" s="144">
        <f>IF(N288="základní",J288,0)</f>
        <v>0</v>
      </c>
      <c r="BF288" s="144">
        <f>IF(N288="snížená",J288,0)</f>
        <v>0</v>
      </c>
      <c r="BG288" s="144">
        <f>IF(N288="zákl. přenesená",J288,0)</f>
        <v>0</v>
      </c>
      <c r="BH288" s="144">
        <f>IF(N288="sníž. přenesená",J288,0)</f>
        <v>0</v>
      </c>
      <c r="BI288" s="144">
        <f>IF(N288="nulová",J288,0)</f>
        <v>0</v>
      </c>
      <c r="BJ288" s="17" t="s">
        <v>81</v>
      </c>
      <c r="BK288" s="144">
        <f>ROUND(I288*H288,2)</f>
        <v>0</v>
      </c>
      <c r="BL288" s="17" t="s">
        <v>252</v>
      </c>
      <c r="BM288" s="17" t="s">
        <v>1378</v>
      </c>
    </row>
    <row r="289" spans="2:65" s="13" customFormat="1">
      <c r="B289" s="182"/>
      <c r="D289" s="171" t="s">
        <v>639</v>
      </c>
      <c r="E289" s="183" t="s">
        <v>19</v>
      </c>
      <c r="F289" s="184" t="s">
        <v>1379</v>
      </c>
      <c r="H289" s="185">
        <v>1908.165</v>
      </c>
      <c r="I289" s="186"/>
      <c r="L289" s="182"/>
      <c r="M289" s="187"/>
      <c r="T289" s="188"/>
      <c r="AT289" s="183" t="s">
        <v>639</v>
      </c>
      <c r="AU289" s="183" t="s">
        <v>83</v>
      </c>
      <c r="AV289" s="13" t="s">
        <v>83</v>
      </c>
      <c r="AW289" s="13" t="s">
        <v>36</v>
      </c>
      <c r="AX289" s="13" t="s">
        <v>81</v>
      </c>
      <c r="AY289" s="183" t="s">
        <v>251</v>
      </c>
    </row>
    <row r="290" spans="2:65" s="1" customFormat="1" ht="16.5" customHeight="1">
      <c r="B290" s="31"/>
      <c r="C290" s="157" t="s">
        <v>633</v>
      </c>
      <c r="D290" s="157" t="s">
        <v>277</v>
      </c>
      <c r="E290" s="158" t="s">
        <v>1380</v>
      </c>
      <c r="F290" s="159" t="s">
        <v>1381</v>
      </c>
      <c r="G290" s="160" t="s">
        <v>450</v>
      </c>
      <c r="H290" s="161">
        <v>2.125</v>
      </c>
      <c r="I290" s="162"/>
      <c r="J290" s="163">
        <f>ROUND(I290*H290,2)</f>
        <v>0</v>
      </c>
      <c r="K290" s="159" t="s">
        <v>19</v>
      </c>
      <c r="L290" s="31"/>
      <c r="M290" s="164" t="s">
        <v>19</v>
      </c>
      <c r="N290" s="165" t="s">
        <v>44</v>
      </c>
      <c r="P290" s="142">
        <f>O290*H290</f>
        <v>0</v>
      </c>
      <c r="Q290" s="142">
        <v>0</v>
      </c>
      <c r="R290" s="142">
        <f>Q290*H290</f>
        <v>0</v>
      </c>
      <c r="S290" s="142">
        <v>0</v>
      </c>
      <c r="T290" s="143">
        <f>S290*H290</f>
        <v>0</v>
      </c>
      <c r="AR290" s="17" t="s">
        <v>252</v>
      </c>
      <c r="AT290" s="17" t="s">
        <v>277</v>
      </c>
      <c r="AU290" s="17" t="s">
        <v>83</v>
      </c>
      <c r="AY290" s="17" t="s">
        <v>251</v>
      </c>
      <c r="BE290" s="144">
        <f>IF(N290="základní",J290,0)</f>
        <v>0</v>
      </c>
      <c r="BF290" s="144">
        <f>IF(N290="snížená",J290,0)</f>
        <v>0</v>
      </c>
      <c r="BG290" s="144">
        <f>IF(N290="zákl. přenesená",J290,0)</f>
        <v>0</v>
      </c>
      <c r="BH290" s="144">
        <f>IF(N290="sníž. přenesená",J290,0)</f>
        <v>0</v>
      </c>
      <c r="BI290" s="144">
        <f>IF(N290="nulová",J290,0)</f>
        <v>0</v>
      </c>
      <c r="BJ290" s="17" t="s">
        <v>81</v>
      </c>
      <c r="BK290" s="144">
        <f>ROUND(I290*H290,2)</f>
        <v>0</v>
      </c>
      <c r="BL290" s="17" t="s">
        <v>252</v>
      </c>
      <c r="BM290" s="17" t="s">
        <v>1382</v>
      </c>
    </row>
    <row r="291" spans="2:65" s="13" customFormat="1">
      <c r="B291" s="182"/>
      <c r="D291" s="171" t="s">
        <v>639</v>
      </c>
      <c r="E291" s="183" t="s">
        <v>19</v>
      </c>
      <c r="F291" s="184" t="s">
        <v>1383</v>
      </c>
      <c r="H291" s="185">
        <v>2.125</v>
      </c>
      <c r="I291" s="186"/>
      <c r="L291" s="182"/>
      <c r="M291" s="187"/>
      <c r="T291" s="188"/>
      <c r="AT291" s="183" t="s">
        <v>639</v>
      </c>
      <c r="AU291" s="183" t="s">
        <v>83</v>
      </c>
      <c r="AV291" s="13" t="s">
        <v>83</v>
      </c>
      <c r="AW291" s="13" t="s">
        <v>36</v>
      </c>
      <c r="AX291" s="13" t="s">
        <v>81</v>
      </c>
      <c r="AY291" s="183" t="s">
        <v>251</v>
      </c>
    </row>
    <row r="292" spans="2:65" s="11" customFormat="1" ht="22.9" customHeight="1">
      <c r="B292" s="145"/>
      <c r="D292" s="146" t="s">
        <v>72</v>
      </c>
      <c r="E292" s="155" t="s">
        <v>1384</v>
      </c>
      <c r="F292" s="155" t="s">
        <v>1385</v>
      </c>
      <c r="I292" s="148"/>
      <c r="J292" s="156">
        <f>BK292</f>
        <v>0</v>
      </c>
      <c r="L292" s="145"/>
      <c r="M292" s="150"/>
      <c r="P292" s="151">
        <f>P293</f>
        <v>0</v>
      </c>
      <c r="R292" s="151">
        <f>R293</f>
        <v>0</v>
      </c>
      <c r="T292" s="152">
        <f>T293</f>
        <v>0</v>
      </c>
      <c r="AR292" s="146" t="s">
        <v>81</v>
      </c>
      <c r="AT292" s="153" t="s">
        <v>72</v>
      </c>
      <c r="AU292" s="153" t="s">
        <v>81</v>
      </c>
      <c r="AY292" s="146" t="s">
        <v>251</v>
      </c>
      <c r="BK292" s="154">
        <f>BK293</f>
        <v>0</v>
      </c>
    </row>
    <row r="293" spans="2:65" s="1" customFormat="1" ht="16.5" customHeight="1">
      <c r="B293" s="31"/>
      <c r="C293" s="157" t="s">
        <v>520</v>
      </c>
      <c r="D293" s="157" t="s">
        <v>277</v>
      </c>
      <c r="E293" s="158" t="s">
        <v>1386</v>
      </c>
      <c r="F293" s="159" t="s">
        <v>1387</v>
      </c>
      <c r="G293" s="160" t="s">
        <v>450</v>
      </c>
      <c r="H293" s="161">
        <v>375.20299999999997</v>
      </c>
      <c r="I293" s="162"/>
      <c r="J293" s="163">
        <f>ROUND(I293*H293,2)</f>
        <v>0</v>
      </c>
      <c r="K293" s="159" t="s">
        <v>690</v>
      </c>
      <c r="L293" s="31"/>
      <c r="M293" s="164" t="s">
        <v>19</v>
      </c>
      <c r="N293" s="165" t="s">
        <v>44</v>
      </c>
      <c r="P293" s="142">
        <f>O293*H293</f>
        <v>0</v>
      </c>
      <c r="Q293" s="142">
        <v>0</v>
      </c>
      <c r="R293" s="142">
        <f>Q293*H293</f>
        <v>0</v>
      </c>
      <c r="S293" s="142">
        <v>0</v>
      </c>
      <c r="T293" s="143">
        <f>S293*H293</f>
        <v>0</v>
      </c>
      <c r="AR293" s="17" t="s">
        <v>252</v>
      </c>
      <c r="AT293" s="17" t="s">
        <v>277</v>
      </c>
      <c r="AU293" s="17" t="s">
        <v>83</v>
      </c>
      <c r="AY293" s="17" t="s">
        <v>251</v>
      </c>
      <c r="BE293" s="144">
        <f>IF(N293="základní",J293,0)</f>
        <v>0</v>
      </c>
      <c r="BF293" s="144">
        <f>IF(N293="snížená",J293,0)</f>
        <v>0</v>
      </c>
      <c r="BG293" s="144">
        <f>IF(N293="zákl. přenesená",J293,0)</f>
        <v>0</v>
      </c>
      <c r="BH293" s="144">
        <f>IF(N293="sníž. přenesená",J293,0)</f>
        <v>0</v>
      </c>
      <c r="BI293" s="144">
        <f>IF(N293="nulová",J293,0)</f>
        <v>0</v>
      </c>
      <c r="BJ293" s="17" t="s">
        <v>81</v>
      </c>
      <c r="BK293" s="144">
        <f>ROUND(I293*H293,2)</f>
        <v>0</v>
      </c>
      <c r="BL293" s="17" t="s">
        <v>252</v>
      </c>
      <c r="BM293" s="17" t="s">
        <v>1388</v>
      </c>
    </row>
    <row r="294" spans="2:65" s="11" customFormat="1" ht="25.9" customHeight="1">
      <c r="B294" s="145"/>
      <c r="D294" s="146" t="s">
        <v>72</v>
      </c>
      <c r="E294" s="147" t="s">
        <v>1389</v>
      </c>
      <c r="F294" s="147" t="s">
        <v>1390</v>
      </c>
      <c r="I294" s="148"/>
      <c r="J294" s="149">
        <f>BK294</f>
        <v>0</v>
      </c>
      <c r="L294" s="145"/>
      <c r="M294" s="150"/>
      <c r="P294" s="151">
        <f>P295+P331</f>
        <v>0</v>
      </c>
      <c r="R294" s="151">
        <f>R295+R331</f>
        <v>0.10809655999999998</v>
      </c>
      <c r="T294" s="152">
        <f>T295+T331</f>
        <v>0</v>
      </c>
      <c r="AR294" s="146" t="s">
        <v>83</v>
      </c>
      <c r="AT294" s="153" t="s">
        <v>72</v>
      </c>
      <c r="AU294" s="153" t="s">
        <v>73</v>
      </c>
      <c r="AY294" s="146" t="s">
        <v>251</v>
      </c>
      <c r="BK294" s="154">
        <f>BK295+BK331</f>
        <v>0</v>
      </c>
    </row>
    <row r="295" spans="2:65" s="11" customFormat="1" ht="22.9" customHeight="1">
      <c r="B295" s="145"/>
      <c r="D295" s="146" t="s">
        <v>72</v>
      </c>
      <c r="E295" s="155" t="s">
        <v>1391</v>
      </c>
      <c r="F295" s="155" t="s">
        <v>1392</v>
      </c>
      <c r="I295" s="148"/>
      <c r="J295" s="156">
        <f>BK295</f>
        <v>0</v>
      </c>
      <c r="L295" s="145"/>
      <c r="M295" s="150"/>
      <c r="P295" s="151">
        <f>SUM(P296:P330)</f>
        <v>0</v>
      </c>
      <c r="R295" s="151">
        <f>SUM(R296:R330)</f>
        <v>8.2416559999999986E-2</v>
      </c>
      <c r="T295" s="152">
        <f>SUM(T296:T330)</f>
        <v>0</v>
      </c>
      <c r="AR295" s="146" t="s">
        <v>83</v>
      </c>
      <c r="AT295" s="153" t="s">
        <v>72</v>
      </c>
      <c r="AU295" s="153" t="s">
        <v>81</v>
      </c>
      <c r="AY295" s="146" t="s">
        <v>251</v>
      </c>
      <c r="BK295" s="154">
        <f>SUM(BK296:BK330)</f>
        <v>0</v>
      </c>
    </row>
    <row r="296" spans="2:65" s="1" customFormat="1" ht="16.5" customHeight="1">
      <c r="B296" s="31"/>
      <c r="C296" s="157" t="s">
        <v>641</v>
      </c>
      <c r="D296" s="157" t="s">
        <v>277</v>
      </c>
      <c r="E296" s="158" t="s">
        <v>1393</v>
      </c>
      <c r="F296" s="159" t="s">
        <v>1394</v>
      </c>
      <c r="G296" s="160" t="s">
        <v>431</v>
      </c>
      <c r="H296" s="161">
        <v>18</v>
      </c>
      <c r="I296" s="162"/>
      <c r="J296" s="163">
        <f>ROUND(I296*H296,2)</f>
        <v>0</v>
      </c>
      <c r="K296" s="159" t="s">
        <v>690</v>
      </c>
      <c r="L296" s="31"/>
      <c r="M296" s="164" t="s">
        <v>19</v>
      </c>
      <c r="N296" s="165" t="s">
        <v>44</v>
      </c>
      <c r="P296" s="142">
        <f>O296*H296</f>
        <v>0</v>
      </c>
      <c r="Q296" s="142">
        <v>0</v>
      </c>
      <c r="R296" s="142">
        <f>Q296*H296</f>
        <v>0</v>
      </c>
      <c r="S296" s="142">
        <v>0</v>
      </c>
      <c r="T296" s="143">
        <f>S296*H296</f>
        <v>0</v>
      </c>
      <c r="AR296" s="17" t="s">
        <v>318</v>
      </c>
      <c r="AT296" s="17" t="s">
        <v>277</v>
      </c>
      <c r="AU296" s="17" t="s">
        <v>83</v>
      </c>
      <c r="AY296" s="17" t="s">
        <v>251</v>
      </c>
      <c r="BE296" s="144">
        <f>IF(N296="základní",J296,0)</f>
        <v>0</v>
      </c>
      <c r="BF296" s="144">
        <f>IF(N296="snížená",J296,0)</f>
        <v>0</v>
      </c>
      <c r="BG296" s="144">
        <f>IF(N296="zákl. přenesená",J296,0)</f>
        <v>0</v>
      </c>
      <c r="BH296" s="144">
        <f>IF(N296="sníž. přenesená",J296,0)</f>
        <v>0</v>
      </c>
      <c r="BI296" s="144">
        <f>IF(N296="nulová",J296,0)</f>
        <v>0</v>
      </c>
      <c r="BJ296" s="17" t="s">
        <v>81</v>
      </c>
      <c r="BK296" s="144">
        <f>ROUND(I296*H296,2)</f>
        <v>0</v>
      </c>
      <c r="BL296" s="17" t="s">
        <v>318</v>
      </c>
      <c r="BM296" s="17" t="s">
        <v>1395</v>
      </c>
    </row>
    <row r="297" spans="2:65" s="13" customFormat="1">
      <c r="B297" s="182"/>
      <c r="D297" s="171" t="s">
        <v>639</v>
      </c>
      <c r="E297" s="183" t="s">
        <v>19</v>
      </c>
      <c r="F297" s="184" t="s">
        <v>1396</v>
      </c>
      <c r="H297" s="185">
        <v>18</v>
      </c>
      <c r="I297" s="186"/>
      <c r="L297" s="182"/>
      <c r="M297" s="187"/>
      <c r="T297" s="188"/>
      <c r="AT297" s="183" t="s">
        <v>639</v>
      </c>
      <c r="AU297" s="183" t="s">
        <v>83</v>
      </c>
      <c r="AV297" s="13" t="s">
        <v>83</v>
      </c>
      <c r="AW297" s="13" t="s">
        <v>36</v>
      </c>
      <c r="AX297" s="13" t="s">
        <v>81</v>
      </c>
      <c r="AY297" s="183" t="s">
        <v>251</v>
      </c>
    </row>
    <row r="298" spans="2:65" s="1" customFormat="1" ht="16.5" customHeight="1">
      <c r="B298" s="31"/>
      <c r="C298" s="132" t="s">
        <v>521</v>
      </c>
      <c r="D298" s="132" t="s">
        <v>246</v>
      </c>
      <c r="E298" s="133" t="s">
        <v>1397</v>
      </c>
      <c r="F298" s="134" t="s">
        <v>1398</v>
      </c>
      <c r="G298" s="135" t="s">
        <v>450</v>
      </c>
      <c r="H298" s="136">
        <v>7.0000000000000001E-3</v>
      </c>
      <c r="I298" s="137"/>
      <c r="J298" s="138">
        <f>ROUND(I298*H298,2)</f>
        <v>0</v>
      </c>
      <c r="K298" s="134" t="s">
        <v>19</v>
      </c>
      <c r="L298" s="139"/>
      <c r="M298" s="140" t="s">
        <v>19</v>
      </c>
      <c r="N298" s="141" t="s">
        <v>44</v>
      </c>
      <c r="P298" s="142">
        <f>O298*H298</f>
        <v>0</v>
      </c>
      <c r="Q298" s="142">
        <v>1</v>
      </c>
      <c r="R298" s="142">
        <f>Q298*H298</f>
        <v>7.0000000000000001E-3</v>
      </c>
      <c r="S298" s="142">
        <v>0</v>
      </c>
      <c r="T298" s="143">
        <f>S298*H298</f>
        <v>0</v>
      </c>
      <c r="AR298" s="17" t="s">
        <v>381</v>
      </c>
      <c r="AT298" s="17" t="s">
        <v>246</v>
      </c>
      <c r="AU298" s="17" t="s">
        <v>83</v>
      </c>
      <c r="AY298" s="17" t="s">
        <v>251</v>
      </c>
      <c r="BE298" s="144">
        <f>IF(N298="základní",J298,0)</f>
        <v>0</v>
      </c>
      <c r="BF298" s="144">
        <f>IF(N298="snížená",J298,0)</f>
        <v>0</v>
      </c>
      <c r="BG298" s="144">
        <f>IF(N298="zákl. přenesená",J298,0)</f>
        <v>0</v>
      </c>
      <c r="BH298" s="144">
        <f>IF(N298="sníž. přenesená",J298,0)</f>
        <v>0</v>
      </c>
      <c r="BI298" s="144">
        <f>IF(N298="nulová",J298,0)</f>
        <v>0</v>
      </c>
      <c r="BJ298" s="17" t="s">
        <v>81</v>
      </c>
      <c r="BK298" s="144">
        <f>ROUND(I298*H298,2)</f>
        <v>0</v>
      </c>
      <c r="BL298" s="17" t="s">
        <v>318</v>
      </c>
      <c r="BM298" s="17" t="s">
        <v>1399</v>
      </c>
    </row>
    <row r="299" spans="2:65" s="13" customFormat="1">
      <c r="B299" s="182"/>
      <c r="D299" s="171" t="s">
        <v>639</v>
      </c>
      <c r="E299" s="183" t="s">
        <v>19</v>
      </c>
      <c r="F299" s="184" t="s">
        <v>1400</v>
      </c>
      <c r="H299" s="185">
        <v>7.0000000000000001E-3</v>
      </c>
      <c r="I299" s="186"/>
      <c r="L299" s="182"/>
      <c r="M299" s="187"/>
      <c r="T299" s="188"/>
      <c r="AT299" s="183" t="s">
        <v>639</v>
      </c>
      <c r="AU299" s="183" t="s">
        <v>83</v>
      </c>
      <c r="AV299" s="13" t="s">
        <v>83</v>
      </c>
      <c r="AW299" s="13" t="s">
        <v>36</v>
      </c>
      <c r="AX299" s="13" t="s">
        <v>81</v>
      </c>
      <c r="AY299" s="183" t="s">
        <v>251</v>
      </c>
    </row>
    <row r="300" spans="2:65" s="1" customFormat="1" ht="16.5" customHeight="1">
      <c r="B300" s="31"/>
      <c r="C300" s="157" t="s">
        <v>651</v>
      </c>
      <c r="D300" s="157" t="s">
        <v>277</v>
      </c>
      <c r="E300" s="158" t="s">
        <v>1401</v>
      </c>
      <c r="F300" s="159" t="s">
        <v>1402</v>
      </c>
      <c r="G300" s="160" t="s">
        <v>431</v>
      </c>
      <c r="H300" s="161">
        <v>36</v>
      </c>
      <c r="I300" s="162"/>
      <c r="J300" s="163">
        <f>ROUND(I300*H300,2)</f>
        <v>0</v>
      </c>
      <c r="K300" s="159" t="s">
        <v>690</v>
      </c>
      <c r="L300" s="31"/>
      <c r="M300" s="164" t="s">
        <v>19</v>
      </c>
      <c r="N300" s="165" t="s">
        <v>44</v>
      </c>
      <c r="P300" s="142">
        <f>O300*H300</f>
        <v>0</v>
      </c>
      <c r="Q300" s="142">
        <v>0</v>
      </c>
      <c r="R300" s="142">
        <f>Q300*H300</f>
        <v>0</v>
      </c>
      <c r="S300" s="142">
        <v>0</v>
      </c>
      <c r="T300" s="143">
        <f>S300*H300</f>
        <v>0</v>
      </c>
      <c r="AR300" s="17" t="s">
        <v>318</v>
      </c>
      <c r="AT300" s="17" t="s">
        <v>277</v>
      </c>
      <c r="AU300" s="17" t="s">
        <v>83</v>
      </c>
      <c r="AY300" s="17" t="s">
        <v>251</v>
      </c>
      <c r="BE300" s="144">
        <f>IF(N300="základní",J300,0)</f>
        <v>0</v>
      </c>
      <c r="BF300" s="144">
        <f>IF(N300="snížená",J300,0)</f>
        <v>0</v>
      </c>
      <c r="BG300" s="144">
        <f>IF(N300="zákl. přenesená",J300,0)</f>
        <v>0</v>
      </c>
      <c r="BH300" s="144">
        <f>IF(N300="sníž. přenesená",J300,0)</f>
        <v>0</v>
      </c>
      <c r="BI300" s="144">
        <f>IF(N300="nulová",J300,0)</f>
        <v>0</v>
      </c>
      <c r="BJ300" s="17" t="s">
        <v>81</v>
      </c>
      <c r="BK300" s="144">
        <f>ROUND(I300*H300,2)</f>
        <v>0</v>
      </c>
      <c r="BL300" s="17" t="s">
        <v>318</v>
      </c>
      <c r="BM300" s="17" t="s">
        <v>1403</v>
      </c>
    </row>
    <row r="301" spans="2:65" s="13" customFormat="1">
      <c r="B301" s="182"/>
      <c r="D301" s="171" t="s">
        <v>639</v>
      </c>
      <c r="E301" s="183" t="s">
        <v>19</v>
      </c>
      <c r="F301" s="184" t="s">
        <v>1404</v>
      </c>
      <c r="H301" s="185">
        <v>36</v>
      </c>
      <c r="I301" s="186"/>
      <c r="L301" s="182"/>
      <c r="M301" s="187"/>
      <c r="T301" s="188"/>
      <c r="AT301" s="183" t="s">
        <v>639</v>
      </c>
      <c r="AU301" s="183" t="s">
        <v>83</v>
      </c>
      <c r="AV301" s="13" t="s">
        <v>83</v>
      </c>
      <c r="AW301" s="13" t="s">
        <v>36</v>
      </c>
      <c r="AX301" s="13" t="s">
        <v>81</v>
      </c>
      <c r="AY301" s="183" t="s">
        <v>251</v>
      </c>
    </row>
    <row r="302" spans="2:65" s="1" customFormat="1" ht="16.5" customHeight="1">
      <c r="B302" s="31"/>
      <c r="C302" s="132" t="s">
        <v>522</v>
      </c>
      <c r="D302" s="132" t="s">
        <v>246</v>
      </c>
      <c r="E302" s="133" t="s">
        <v>1405</v>
      </c>
      <c r="F302" s="134" t="s">
        <v>1406</v>
      </c>
      <c r="G302" s="135" t="s">
        <v>450</v>
      </c>
      <c r="H302" s="136">
        <v>4.2999999999999997E-2</v>
      </c>
      <c r="I302" s="137"/>
      <c r="J302" s="138">
        <f>ROUND(I302*H302,2)</f>
        <v>0</v>
      </c>
      <c r="K302" s="134" t="s">
        <v>19</v>
      </c>
      <c r="L302" s="139"/>
      <c r="M302" s="140" t="s">
        <v>19</v>
      </c>
      <c r="N302" s="141" t="s">
        <v>44</v>
      </c>
      <c r="P302" s="142">
        <f>O302*H302</f>
        <v>0</v>
      </c>
      <c r="Q302" s="142">
        <v>1</v>
      </c>
      <c r="R302" s="142">
        <f>Q302*H302</f>
        <v>4.2999999999999997E-2</v>
      </c>
      <c r="S302" s="142">
        <v>0</v>
      </c>
      <c r="T302" s="143">
        <f>S302*H302</f>
        <v>0</v>
      </c>
      <c r="AR302" s="17" t="s">
        <v>381</v>
      </c>
      <c r="AT302" s="17" t="s">
        <v>246</v>
      </c>
      <c r="AU302" s="17" t="s">
        <v>83</v>
      </c>
      <c r="AY302" s="17" t="s">
        <v>251</v>
      </c>
      <c r="BE302" s="144">
        <f>IF(N302="základní",J302,0)</f>
        <v>0</v>
      </c>
      <c r="BF302" s="144">
        <f>IF(N302="snížená",J302,0)</f>
        <v>0</v>
      </c>
      <c r="BG302" s="144">
        <f>IF(N302="zákl. přenesená",J302,0)</f>
        <v>0</v>
      </c>
      <c r="BH302" s="144">
        <f>IF(N302="sníž. přenesená",J302,0)</f>
        <v>0</v>
      </c>
      <c r="BI302" s="144">
        <f>IF(N302="nulová",J302,0)</f>
        <v>0</v>
      </c>
      <c r="BJ302" s="17" t="s">
        <v>81</v>
      </c>
      <c r="BK302" s="144">
        <f>ROUND(I302*H302,2)</f>
        <v>0</v>
      </c>
      <c r="BL302" s="17" t="s">
        <v>318</v>
      </c>
      <c r="BM302" s="17" t="s">
        <v>1407</v>
      </c>
    </row>
    <row r="303" spans="2:65" s="13" customFormat="1">
      <c r="B303" s="182"/>
      <c r="D303" s="171" t="s">
        <v>639</v>
      </c>
      <c r="E303" s="183" t="s">
        <v>19</v>
      </c>
      <c r="F303" s="184" t="s">
        <v>1408</v>
      </c>
      <c r="H303" s="185">
        <v>4.2999999999999997E-2</v>
      </c>
      <c r="I303" s="186"/>
      <c r="L303" s="182"/>
      <c r="M303" s="187"/>
      <c r="T303" s="188"/>
      <c r="AT303" s="183" t="s">
        <v>639</v>
      </c>
      <c r="AU303" s="183" t="s">
        <v>83</v>
      </c>
      <c r="AV303" s="13" t="s">
        <v>83</v>
      </c>
      <c r="AW303" s="13" t="s">
        <v>36</v>
      </c>
      <c r="AX303" s="13" t="s">
        <v>81</v>
      </c>
      <c r="AY303" s="183" t="s">
        <v>251</v>
      </c>
    </row>
    <row r="304" spans="2:65" s="1" customFormat="1" ht="16.5" customHeight="1">
      <c r="B304" s="31"/>
      <c r="C304" s="157" t="s">
        <v>659</v>
      </c>
      <c r="D304" s="157" t="s">
        <v>277</v>
      </c>
      <c r="E304" s="158" t="s">
        <v>1409</v>
      </c>
      <c r="F304" s="159" t="s">
        <v>1410</v>
      </c>
      <c r="G304" s="160" t="s">
        <v>431</v>
      </c>
      <c r="H304" s="161">
        <v>65.471999999999994</v>
      </c>
      <c r="I304" s="162"/>
      <c r="J304" s="163">
        <f>ROUND(I304*H304,2)</f>
        <v>0</v>
      </c>
      <c r="K304" s="159" t="s">
        <v>690</v>
      </c>
      <c r="L304" s="31"/>
      <c r="M304" s="164" t="s">
        <v>19</v>
      </c>
      <c r="N304" s="165" t="s">
        <v>44</v>
      </c>
      <c r="P304" s="142">
        <f>O304*H304</f>
        <v>0</v>
      </c>
      <c r="Q304" s="142">
        <v>3.8000000000000002E-4</v>
      </c>
      <c r="R304" s="142">
        <f>Q304*H304</f>
        <v>2.487936E-2</v>
      </c>
      <c r="S304" s="142">
        <v>0</v>
      </c>
      <c r="T304" s="143">
        <f>S304*H304</f>
        <v>0</v>
      </c>
      <c r="AR304" s="17" t="s">
        <v>318</v>
      </c>
      <c r="AT304" s="17" t="s">
        <v>277</v>
      </c>
      <c r="AU304" s="17" t="s">
        <v>83</v>
      </c>
      <c r="AY304" s="17" t="s">
        <v>251</v>
      </c>
      <c r="BE304" s="144">
        <f>IF(N304="základní",J304,0)</f>
        <v>0</v>
      </c>
      <c r="BF304" s="144">
        <f>IF(N304="snížená",J304,0)</f>
        <v>0</v>
      </c>
      <c r="BG304" s="144">
        <f>IF(N304="zákl. přenesená",J304,0)</f>
        <v>0</v>
      </c>
      <c r="BH304" s="144">
        <f>IF(N304="sníž. přenesená",J304,0)</f>
        <v>0</v>
      </c>
      <c r="BI304" s="144">
        <f>IF(N304="nulová",J304,0)</f>
        <v>0</v>
      </c>
      <c r="BJ304" s="17" t="s">
        <v>81</v>
      </c>
      <c r="BK304" s="144">
        <f>ROUND(I304*H304,2)</f>
        <v>0</v>
      </c>
      <c r="BL304" s="17" t="s">
        <v>318</v>
      </c>
      <c r="BM304" s="17" t="s">
        <v>1411</v>
      </c>
    </row>
    <row r="305" spans="2:65" s="1" customFormat="1" ht="19.5">
      <c r="B305" s="31"/>
      <c r="D305" s="171" t="s">
        <v>454</v>
      </c>
      <c r="F305" s="172" t="s">
        <v>1412</v>
      </c>
      <c r="I305" s="90"/>
      <c r="L305" s="31"/>
      <c r="M305" s="173"/>
      <c r="T305" s="49"/>
      <c r="AT305" s="17" t="s">
        <v>454</v>
      </c>
      <c r="AU305" s="17" t="s">
        <v>83</v>
      </c>
    </row>
    <row r="306" spans="2:65" s="13" customFormat="1">
      <c r="B306" s="182"/>
      <c r="D306" s="171" t="s">
        <v>639</v>
      </c>
      <c r="E306" s="183" t="s">
        <v>19</v>
      </c>
      <c r="F306" s="184" t="s">
        <v>1413</v>
      </c>
      <c r="H306" s="185">
        <v>55.44</v>
      </c>
      <c r="I306" s="186"/>
      <c r="L306" s="182"/>
      <c r="M306" s="187"/>
      <c r="T306" s="188"/>
      <c r="AT306" s="183" t="s">
        <v>639</v>
      </c>
      <c r="AU306" s="183" t="s">
        <v>83</v>
      </c>
      <c r="AV306" s="13" t="s">
        <v>83</v>
      </c>
      <c r="AW306" s="13" t="s">
        <v>36</v>
      </c>
      <c r="AX306" s="13" t="s">
        <v>73</v>
      </c>
      <c r="AY306" s="183" t="s">
        <v>251</v>
      </c>
    </row>
    <row r="307" spans="2:65" s="13" customFormat="1">
      <c r="B307" s="182"/>
      <c r="D307" s="171" t="s">
        <v>639</v>
      </c>
      <c r="E307" s="183" t="s">
        <v>19</v>
      </c>
      <c r="F307" s="184" t="s">
        <v>1414</v>
      </c>
      <c r="H307" s="185">
        <v>10.032</v>
      </c>
      <c r="I307" s="186"/>
      <c r="L307" s="182"/>
      <c r="M307" s="187"/>
      <c r="T307" s="188"/>
      <c r="AT307" s="183" t="s">
        <v>639</v>
      </c>
      <c r="AU307" s="183" t="s">
        <v>83</v>
      </c>
      <c r="AV307" s="13" t="s">
        <v>83</v>
      </c>
      <c r="AW307" s="13" t="s">
        <v>36</v>
      </c>
      <c r="AX307" s="13" t="s">
        <v>73</v>
      </c>
      <c r="AY307" s="183" t="s">
        <v>251</v>
      </c>
    </row>
    <row r="308" spans="2:65" s="14" customFormat="1">
      <c r="B308" s="191"/>
      <c r="D308" s="171" t="s">
        <v>639</v>
      </c>
      <c r="E308" s="192" t="s">
        <v>19</v>
      </c>
      <c r="F308" s="193" t="s">
        <v>830</v>
      </c>
      <c r="H308" s="194">
        <v>65.471999999999994</v>
      </c>
      <c r="I308" s="195"/>
      <c r="L308" s="191"/>
      <c r="M308" s="196"/>
      <c r="T308" s="197"/>
      <c r="AT308" s="192" t="s">
        <v>639</v>
      </c>
      <c r="AU308" s="192" t="s">
        <v>83</v>
      </c>
      <c r="AV308" s="14" t="s">
        <v>252</v>
      </c>
      <c r="AW308" s="14" t="s">
        <v>36</v>
      </c>
      <c r="AX308" s="14" t="s">
        <v>81</v>
      </c>
      <c r="AY308" s="192" t="s">
        <v>251</v>
      </c>
    </row>
    <row r="309" spans="2:65" s="1" customFormat="1" ht="16.5" customHeight="1">
      <c r="B309" s="31"/>
      <c r="C309" s="132" t="s">
        <v>525</v>
      </c>
      <c r="D309" s="132" t="s">
        <v>246</v>
      </c>
      <c r="E309" s="133" t="s">
        <v>1415</v>
      </c>
      <c r="F309" s="134" t="s">
        <v>1416</v>
      </c>
      <c r="G309" s="135" t="s">
        <v>431</v>
      </c>
      <c r="H309" s="136">
        <v>65.471999999999994</v>
      </c>
      <c r="I309" s="137"/>
      <c r="J309" s="138">
        <f>ROUND(I309*H309,2)</f>
        <v>0</v>
      </c>
      <c r="K309" s="134" t="s">
        <v>19</v>
      </c>
      <c r="L309" s="139"/>
      <c r="M309" s="140" t="s">
        <v>19</v>
      </c>
      <c r="N309" s="141" t="s">
        <v>44</v>
      </c>
      <c r="P309" s="142">
        <f>O309*H309</f>
        <v>0</v>
      </c>
      <c r="Q309" s="142">
        <v>0</v>
      </c>
      <c r="R309" s="142">
        <f>Q309*H309</f>
        <v>0</v>
      </c>
      <c r="S309" s="142">
        <v>0</v>
      </c>
      <c r="T309" s="143">
        <f>S309*H309</f>
        <v>0</v>
      </c>
      <c r="AR309" s="17" t="s">
        <v>381</v>
      </c>
      <c r="AT309" s="17" t="s">
        <v>246</v>
      </c>
      <c r="AU309" s="17" t="s">
        <v>83</v>
      </c>
      <c r="AY309" s="17" t="s">
        <v>251</v>
      </c>
      <c r="BE309" s="144">
        <f>IF(N309="základní",J309,0)</f>
        <v>0</v>
      </c>
      <c r="BF309" s="144">
        <f>IF(N309="snížená",J309,0)</f>
        <v>0</v>
      </c>
      <c r="BG309" s="144">
        <f>IF(N309="zákl. přenesená",J309,0)</f>
        <v>0</v>
      </c>
      <c r="BH309" s="144">
        <f>IF(N309="sníž. přenesená",J309,0)</f>
        <v>0</v>
      </c>
      <c r="BI309" s="144">
        <f>IF(N309="nulová",J309,0)</f>
        <v>0</v>
      </c>
      <c r="BJ309" s="17" t="s">
        <v>81</v>
      </c>
      <c r="BK309" s="144">
        <f>ROUND(I309*H309,2)</f>
        <v>0</v>
      </c>
      <c r="BL309" s="17" t="s">
        <v>318</v>
      </c>
      <c r="BM309" s="17" t="s">
        <v>1417</v>
      </c>
    </row>
    <row r="310" spans="2:65" s="13" customFormat="1">
      <c r="B310" s="182"/>
      <c r="D310" s="171" t="s">
        <v>639</v>
      </c>
      <c r="E310" s="183" t="s">
        <v>19</v>
      </c>
      <c r="F310" s="184" t="s">
        <v>1413</v>
      </c>
      <c r="H310" s="185">
        <v>55.44</v>
      </c>
      <c r="I310" s="186"/>
      <c r="L310" s="182"/>
      <c r="M310" s="187"/>
      <c r="T310" s="188"/>
      <c r="AT310" s="183" t="s">
        <v>639</v>
      </c>
      <c r="AU310" s="183" t="s">
        <v>83</v>
      </c>
      <c r="AV310" s="13" t="s">
        <v>83</v>
      </c>
      <c r="AW310" s="13" t="s">
        <v>36</v>
      </c>
      <c r="AX310" s="13" t="s">
        <v>73</v>
      </c>
      <c r="AY310" s="183" t="s">
        <v>251</v>
      </c>
    </row>
    <row r="311" spans="2:65" s="13" customFormat="1">
      <c r="B311" s="182"/>
      <c r="D311" s="171" t="s">
        <v>639</v>
      </c>
      <c r="E311" s="183" t="s">
        <v>19</v>
      </c>
      <c r="F311" s="184" t="s">
        <v>1414</v>
      </c>
      <c r="H311" s="185">
        <v>10.032</v>
      </c>
      <c r="I311" s="186"/>
      <c r="L311" s="182"/>
      <c r="M311" s="187"/>
      <c r="T311" s="188"/>
      <c r="AT311" s="183" t="s">
        <v>639</v>
      </c>
      <c r="AU311" s="183" t="s">
        <v>83</v>
      </c>
      <c r="AV311" s="13" t="s">
        <v>83</v>
      </c>
      <c r="AW311" s="13" t="s">
        <v>36</v>
      </c>
      <c r="AX311" s="13" t="s">
        <v>73</v>
      </c>
      <c r="AY311" s="183" t="s">
        <v>251</v>
      </c>
    </row>
    <row r="312" spans="2:65" s="14" customFormat="1">
      <c r="B312" s="191"/>
      <c r="D312" s="171" t="s">
        <v>639</v>
      </c>
      <c r="E312" s="192" t="s">
        <v>19</v>
      </c>
      <c r="F312" s="193" t="s">
        <v>830</v>
      </c>
      <c r="H312" s="194">
        <v>65.471999999999994</v>
      </c>
      <c r="I312" s="195"/>
      <c r="L312" s="191"/>
      <c r="M312" s="196"/>
      <c r="T312" s="197"/>
      <c r="AT312" s="192" t="s">
        <v>639</v>
      </c>
      <c r="AU312" s="192" t="s">
        <v>83</v>
      </c>
      <c r="AV312" s="14" t="s">
        <v>252</v>
      </c>
      <c r="AW312" s="14" t="s">
        <v>36</v>
      </c>
      <c r="AX312" s="14" t="s">
        <v>81</v>
      </c>
      <c r="AY312" s="192" t="s">
        <v>251</v>
      </c>
    </row>
    <row r="313" spans="2:65" s="1" customFormat="1" ht="16.5" customHeight="1">
      <c r="B313" s="31"/>
      <c r="C313" s="157" t="s">
        <v>669</v>
      </c>
      <c r="D313" s="157" t="s">
        <v>277</v>
      </c>
      <c r="E313" s="158" t="s">
        <v>1418</v>
      </c>
      <c r="F313" s="159" t="s">
        <v>1419</v>
      </c>
      <c r="G313" s="160" t="s">
        <v>431</v>
      </c>
      <c r="H313" s="161">
        <v>64.13</v>
      </c>
      <c r="I313" s="162"/>
      <c r="J313" s="163">
        <f>ROUND(I313*H313,2)</f>
        <v>0</v>
      </c>
      <c r="K313" s="159" t="s">
        <v>19</v>
      </c>
      <c r="L313" s="31"/>
      <c r="M313" s="164" t="s">
        <v>19</v>
      </c>
      <c r="N313" s="165" t="s">
        <v>44</v>
      </c>
      <c r="P313" s="142">
        <f>O313*H313</f>
        <v>0</v>
      </c>
      <c r="Q313" s="142">
        <v>0</v>
      </c>
      <c r="R313" s="142">
        <f>Q313*H313</f>
        <v>0</v>
      </c>
      <c r="S313" s="142">
        <v>0</v>
      </c>
      <c r="T313" s="143">
        <f>S313*H313</f>
        <v>0</v>
      </c>
      <c r="AR313" s="17" t="s">
        <v>318</v>
      </c>
      <c r="AT313" s="17" t="s">
        <v>277</v>
      </c>
      <c r="AU313" s="17" t="s">
        <v>83</v>
      </c>
      <c r="AY313" s="17" t="s">
        <v>251</v>
      </c>
      <c r="BE313" s="144">
        <f>IF(N313="základní",J313,0)</f>
        <v>0</v>
      </c>
      <c r="BF313" s="144">
        <f>IF(N313="snížená",J313,0)</f>
        <v>0</v>
      </c>
      <c r="BG313" s="144">
        <f>IF(N313="zákl. přenesená",J313,0)</f>
        <v>0</v>
      </c>
      <c r="BH313" s="144">
        <f>IF(N313="sníž. přenesená",J313,0)</f>
        <v>0</v>
      </c>
      <c r="BI313" s="144">
        <f>IF(N313="nulová",J313,0)</f>
        <v>0</v>
      </c>
      <c r="BJ313" s="17" t="s">
        <v>81</v>
      </c>
      <c r="BK313" s="144">
        <f>ROUND(I313*H313,2)</f>
        <v>0</v>
      </c>
      <c r="BL313" s="17" t="s">
        <v>318</v>
      </c>
      <c r="BM313" s="17" t="s">
        <v>1420</v>
      </c>
    </row>
    <row r="314" spans="2:65" s="1" customFormat="1" ht="19.5">
      <c r="B314" s="31"/>
      <c r="D314" s="171" t="s">
        <v>454</v>
      </c>
      <c r="F314" s="172" t="s">
        <v>1421</v>
      </c>
      <c r="I314" s="90"/>
      <c r="L314" s="31"/>
      <c r="M314" s="173"/>
      <c r="T314" s="49"/>
      <c r="AT314" s="17" t="s">
        <v>454</v>
      </c>
      <c r="AU314" s="17" t="s">
        <v>83</v>
      </c>
    </row>
    <row r="315" spans="2:65" s="13" customFormat="1">
      <c r="B315" s="182"/>
      <c r="D315" s="171" t="s">
        <v>639</v>
      </c>
      <c r="E315" s="183" t="s">
        <v>19</v>
      </c>
      <c r="F315" s="184" t="s">
        <v>1422</v>
      </c>
      <c r="H315" s="185">
        <v>64.13</v>
      </c>
      <c r="I315" s="186"/>
      <c r="L315" s="182"/>
      <c r="M315" s="187"/>
      <c r="T315" s="188"/>
      <c r="AT315" s="183" t="s">
        <v>639</v>
      </c>
      <c r="AU315" s="183" t="s">
        <v>83</v>
      </c>
      <c r="AV315" s="13" t="s">
        <v>83</v>
      </c>
      <c r="AW315" s="13" t="s">
        <v>36</v>
      </c>
      <c r="AX315" s="13" t="s">
        <v>81</v>
      </c>
      <c r="AY315" s="183" t="s">
        <v>251</v>
      </c>
    </row>
    <row r="316" spans="2:65" s="1" customFormat="1" ht="16.5" customHeight="1">
      <c r="B316" s="31"/>
      <c r="C316" s="157" t="s">
        <v>529</v>
      </c>
      <c r="D316" s="157" t="s">
        <v>277</v>
      </c>
      <c r="E316" s="158" t="s">
        <v>1423</v>
      </c>
      <c r="F316" s="159" t="s">
        <v>1424</v>
      </c>
      <c r="G316" s="160" t="s">
        <v>249</v>
      </c>
      <c r="H316" s="161">
        <v>22.84</v>
      </c>
      <c r="I316" s="162"/>
      <c r="J316" s="163">
        <f>ROUND(I316*H316,2)</f>
        <v>0</v>
      </c>
      <c r="K316" s="159" t="s">
        <v>690</v>
      </c>
      <c r="L316" s="31"/>
      <c r="M316" s="164" t="s">
        <v>19</v>
      </c>
      <c r="N316" s="165" t="s">
        <v>44</v>
      </c>
      <c r="P316" s="142">
        <f>O316*H316</f>
        <v>0</v>
      </c>
      <c r="Q316" s="142">
        <v>3.3E-4</v>
      </c>
      <c r="R316" s="142">
        <f>Q316*H316</f>
        <v>7.5372E-3</v>
      </c>
      <c r="S316" s="142">
        <v>0</v>
      </c>
      <c r="T316" s="143">
        <f>S316*H316</f>
        <v>0</v>
      </c>
      <c r="AR316" s="17" t="s">
        <v>318</v>
      </c>
      <c r="AT316" s="17" t="s">
        <v>277</v>
      </c>
      <c r="AU316" s="17" t="s">
        <v>83</v>
      </c>
      <c r="AY316" s="17" t="s">
        <v>251</v>
      </c>
      <c r="BE316" s="144">
        <f>IF(N316="základní",J316,0)</f>
        <v>0</v>
      </c>
      <c r="BF316" s="144">
        <f>IF(N316="snížená",J316,0)</f>
        <v>0</v>
      </c>
      <c r="BG316" s="144">
        <f>IF(N316="zákl. přenesená",J316,0)</f>
        <v>0</v>
      </c>
      <c r="BH316" s="144">
        <f>IF(N316="sníž. přenesená",J316,0)</f>
        <v>0</v>
      </c>
      <c r="BI316" s="144">
        <f>IF(N316="nulová",J316,0)</f>
        <v>0</v>
      </c>
      <c r="BJ316" s="17" t="s">
        <v>81</v>
      </c>
      <c r="BK316" s="144">
        <f>ROUND(I316*H316,2)</f>
        <v>0</v>
      </c>
      <c r="BL316" s="17" t="s">
        <v>318</v>
      </c>
      <c r="BM316" s="17" t="s">
        <v>1425</v>
      </c>
    </row>
    <row r="317" spans="2:65" s="13" customFormat="1">
      <c r="B317" s="182"/>
      <c r="D317" s="171" t="s">
        <v>639</v>
      </c>
      <c r="E317" s="183" t="s">
        <v>19</v>
      </c>
      <c r="F317" s="184" t="s">
        <v>1426</v>
      </c>
      <c r="H317" s="185">
        <v>22.84</v>
      </c>
      <c r="I317" s="186"/>
      <c r="L317" s="182"/>
      <c r="M317" s="187"/>
      <c r="T317" s="188"/>
      <c r="AT317" s="183" t="s">
        <v>639</v>
      </c>
      <c r="AU317" s="183" t="s">
        <v>83</v>
      </c>
      <c r="AV317" s="13" t="s">
        <v>83</v>
      </c>
      <c r="AW317" s="13" t="s">
        <v>36</v>
      </c>
      <c r="AX317" s="13" t="s">
        <v>81</v>
      </c>
      <c r="AY317" s="183" t="s">
        <v>251</v>
      </c>
    </row>
    <row r="318" spans="2:65" s="1" customFormat="1" ht="16.5" customHeight="1">
      <c r="B318" s="31"/>
      <c r="C318" s="132" t="s">
        <v>678</v>
      </c>
      <c r="D318" s="132" t="s">
        <v>246</v>
      </c>
      <c r="E318" s="133" t="s">
        <v>1427</v>
      </c>
      <c r="F318" s="134" t="s">
        <v>1428</v>
      </c>
      <c r="G318" s="135" t="s">
        <v>249</v>
      </c>
      <c r="H318" s="136">
        <v>22.84</v>
      </c>
      <c r="I318" s="137"/>
      <c r="J318" s="138">
        <f>ROUND(I318*H318,2)</f>
        <v>0</v>
      </c>
      <c r="K318" s="134" t="s">
        <v>19</v>
      </c>
      <c r="L318" s="139"/>
      <c r="M318" s="140" t="s">
        <v>19</v>
      </c>
      <c r="N318" s="141" t="s">
        <v>44</v>
      </c>
      <c r="P318" s="142">
        <f>O318*H318</f>
        <v>0</v>
      </c>
      <c r="Q318" s="142">
        <v>0</v>
      </c>
      <c r="R318" s="142">
        <f>Q318*H318</f>
        <v>0</v>
      </c>
      <c r="S318" s="142">
        <v>0</v>
      </c>
      <c r="T318" s="143">
        <f>S318*H318</f>
        <v>0</v>
      </c>
      <c r="AR318" s="17" t="s">
        <v>381</v>
      </c>
      <c r="AT318" s="17" t="s">
        <v>246</v>
      </c>
      <c r="AU318" s="17" t="s">
        <v>83</v>
      </c>
      <c r="AY318" s="17" t="s">
        <v>251</v>
      </c>
      <c r="BE318" s="144">
        <f>IF(N318="základní",J318,0)</f>
        <v>0</v>
      </c>
      <c r="BF318" s="144">
        <f>IF(N318="snížená",J318,0)</f>
        <v>0</v>
      </c>
      <c r="BG318" s="144">
        <f>IF(N318="zákl. přenesená",J318,0)</f>
        <v>0</v>
      </c>
      <c r="BH318" s="144">
        <f>IF(N318="sníž. přenesená",J318,0)</f>
        <v>0</v>
      </c>
      <c r="BI318" s="144">
        <f>IF(N318="nulová",J318,0)</f>
        <v>0</v>
      </c>
      <c r="BJ318" s="17" t="s">
        <v>81</v>
      </c>
      <c r="BK318" s="144">
        <f>ROUND(I318*H318,2)</f>
        <v>0</v>
      </c>
      <c r="BL318" s="17" t="s">
        <v>318</v>
      </c>
      <c r="BM318" s="17" t="s">
        <v>1429</v>
      </c>
    </row>
    <row r="319" spans="2:65" s="13" customFormat="1">
      <c r="B319" s="182"/>
      <c r="D319" s="171" t="s">
        <v>639</v>
      </c>
      <c r="E319" s="183" t="s">
        <v>19</v>
      </c>
      <c r="F319" s="184" t="s">
        <v>1426</v>
      </c>
      <c r="H319" s="185">
        <v>22.84</v>
      </c>
      <c r="I319" s="186"/>
      <c r="L319" s="182"/>
      <c r="M319" s="187"/>
      <c r="T319" s="188"/>
      <c r="AT319" s="183" t="s">
        <v>639</v>
      </c>
      <c r="AU319" s="183" t="s">
        <v>83</v>
      </c>
      <c r="AV319" s="13" t="s">
        <v>83</v>
      </c>
      <c r="AW319" s="13" t="s">
        <v>36</v>
      </c>
      <c r="AX319" s="13" t="s">
        <v>81</v>
      </c>
      <c r="AY319" s="183" t="s">
        <v>251</v>
      </c>
    </row>
    <row r="320" spans="2:65" s="1" customFormat="1" ht="16.5" customHeight="1">
      <c r="B320" s="31"/>
      <c r="C320" s="132" t="s">
        <v>534</v>
      </c>
      <c r="D320" s="132" t="s">
        <v>246</v>
      </c>
      <c r="E320" s="133" t="s">
        <v>1430</v>
      </c>
      <c r="F320" s="134" t="s">
        <v>1431</v>
      </c>
      <c r="G320" s="135" t="s">
        <v>1432</v>
      </c>
      <c r="H320" s="136">
        <v>6.9000000000000006E-2</v>
      </c>
      <c r="I320" s="137"/>
      <c r="J320" s="138">
        <f>ROUND(I320*H320,2)</f>
        <v>0</v>
      </c>
      <c r="K320" s="134" t="s">
        <v>19</v>
      </c>
      <c r="L320" s="139"/>
      <c r="M320" s="140" t="s">
        <v>19</v>
      </c>
      <c r="N320" s="141" t="s">
        <v>44</v>
      </c>
      <c r="P320" s="142">
        <f>O320*H320</f>
        <v>0</v>
      </c>
      <c r="Q320" s="142">
        <v>0</v>
      </c>
      <c r="R320" s="142">
        <f>Q320*H320</f>
        <v>0</v>
      </c>
      <c r="S320" s="142">
        <v>0</v>
      </c>
      <c r="T320" s="143">
        <f>S320*H320</f>
        <v>0</v>
      </c>
      <c r="AR320" s="17" t="s">
        <v>381</v>
      </c>
      <c r="AT320" s="17" t="s">
        <v>246</v>
      </c>
      <c r="AU320" s="17" t="s">
        <v>83</v>
      </c>
      <c r="AY320" s="17" t="s">
        <v>251</v>
      </c>
      <c r="BE320" s="144">
        <f>IF(N320="základní",J320,0)</f>
        <v>0</v>
      </c>
      <c r="BF320" s="144">
        <f>IF(N320="snížená",J320,0)</f>
        <v>0</v>
      </c>
      <c r="BG320" s="144">
        <f>IF(N320="zákl. přenesená",J320,0)</f>
        <v>0</v>
      </c>
      <c r="BH320" s="144">
        <f>IF(N320="sníž. přenesená",J320,0)</f>
        <v>0</v>
      </c>
      <c r="BI320" s="144">
        <f>IF(N320="nulová",J320,0)</f>
        <v>0</v>
      </c>
      <c r="BJ320" s="17" t="s">
        <v>81</v>
      </c>
      <c r="BK320" s="144">
        <f>ROUND(I320*H320,2)</f>
        <v>0</v>
      </c>
      <c r="BL320" s="17" t="s">
        <v>318</v>
      </c>
      <c r="BM320" s="17" t="s">
        <v>1433</v>
      </c>
    </row>
    <row r="321" spans="2:65" s="13" customFormat="1">
      <c r="B321" s="182"/>
      <c r="D321" s="171" t="s">
        <v>639</v>
      </c>
      <c r="E321" s="183" t="s">
        <v>19</v>
      </c>
      <c r="F321" s="184" t="s">
        <v>1434</v>
      </c>
      <c r="H321" s="185">
        <v>6.9000000000000006E-2</v>
      </c>
      <c r="I321" s="186"/>
      <c r="L321" s="182"/>
      <c r="M321" s="187"/>
      <c r="T321" s="188"/>
      <c r="AT321" s="183" t="s">
        <v>639</v>
      </c>
      <c r="AU321" s="183" t="s">
        <v>83</v>
      </c>
      <c r="AV321" s="13" t="s">
        <v>83</v>
      </c>
      <c r="AW321" s="13" t="s">
        <v>36</v>
      </c>
      <c r="AX321" s="13" t="s">
        <v>81</v>
      </c>
      <c r="AY321" s="183" t="s">
        <v>251</v>
      </c>
    </row>
    <row r="322" spans="2:65" s="1" customFormat="1" ht="16.5" customHeight="1">
      <c r="B322" s="31"/>
      <c r="C322" s="157" t="s">
        <v>687</v>
      </c>
      <c r="D322" s="157" t="s">
        <v>277</v>
      </c>
      <c r="E322" s="158" t="s">
        <v>1435</v>
      </c>
      <c r="F322" s="159" t="s">
        <v>1436</v>
      </c>
      <c r="G322" s="160" t="s">
        <v>431</v>
      </c>
      <c r="H322" s="161">
        <v>65.471999999999994</v>
      </c>
      <c r="I322" s="162"/>
      <c r="J322" s="163">
        <f>ROUND(I322*H322,2)</f>
        <v>0</v>
      </c>
      <c r="K322" s="159" t="s">
        <v>690</v>
      </c>
      <c r="L322" s="31"/>
      <c r="M322" s="164" t="s">
        <v>19</v>
      </c>
      <c r="N322" s="165" t="s">
        <v>44</v>
      </c>
      <c r="P322" s="142">
        <f>O322*H322</f>
        <v>0</v>
      </c>
      <c r="Q322" s="142">
        <v>0</v>
      </c>
      <c r="R322" s="142">
        <f>Q322*H322</f>
        <v>0</v>
      </c>
      <c r="S322" s="142">
        <v>0</v>
      </c>
      <c r="T322" s="143">
        <f>S322*H322</f>
        <v>0</v>
      </c>
      <c r="AR322" s="17" t="s">
        <v>318</v>
      </c>
      <c r="AT322" s="17" t="s">
        <v>277</v>
      </c>
      <c r="AU322" s="17" t="s">
        <v>83</v>
      </c>
      <c r="AY322" s="17" t="s">
        <v>251</v>
      </c>
      <c r="BE322" s="144">
        <f>IF(N322="základní",J322,0)</f>
        <v>0</v>
      </c>
      <c r="BF322" s="144">
        <f>IF(N322="snížená",J322,0)</f>
        <v>0</v>
      </c>
      <c r="BG322" s="144">
        <f>IF(N322="zákl. přenesená",J322,0)</f>
        <v>0</v>
      </c>
      <c r="BH322" s="144">
        <f>IF(N322="sníž. přenesená",J322,0)</f>
        <v>0</v>
      </c>
      <c r="BI322" s="144">
        <f>IF(N322="nulová",J322,0)</f>
        <v>0</v>
      </c>
      <c r="BJ322" s="17" t="s">
        <v>81</v>
      </c>
      <c r="BK322" s="144">
        <f>ROUND(I322*H322,2)</f>
        <v>0</v>
      </c>
      <c r="BL322" s="17" t="s">
        <v>318</v>
      </c>
      <c r="BM322" s="17" t="s">
        <v>1437</v>
      </c>
    </row>
    <row r="323" spans="2:65" s="13" customFormat="1">
      <c r="B323" s="182"/>
      <c r="D323" s="171" t="s">
        <v>639</v>
      </c>
      <c r="E323" s="183" t="s">
        <v>19</v>
      </c>
      <c r="F323" s="184" t="s">
        <v>1413</v>
      </c>
      <c r="H323" s="185">
        <v>55.44</v>
      </c>
      <c r="I323" s="186"/>
      <c r="L323" s="182"/>
      <c r="M323" s="187"/>
      <c r="T323" s="188"/>
      <c r="AT323" s="183" t="s">
        <v>639</v>
      </c>
      <c r="AU323" s="183" t="s">
        <v>83</v>
      </c>
      <c r="AV323" s="13" t="s">
        <v>83</v>
      </c>
      <c r="AW323" s="13" t="s">
        <v>36</v>
      </c>
      <c r="AX323" s="13" t="s">
        <v>73</v>
      </c>
      <c r="AY323" s="183" t="s">
        <v>251</v>
      </c>
    </row>
    <row r="324" spans="2:65" s="13" customFormat="1">
      <c r="B324" s="182"/>
      <c r="D324" s="171" t="s">
        <v>639</v>
      </c>
      <c r="E324" s="183" t="s">
        <v>19</v>
      </c>
      <c r="F324" s="184" t="s">
        <v>1414</v>
      </c>
      <c r="H324" s="185">
        <v>10.032</v>
      </c>
      <c r="I324" s="186"/>
      <c r="L324" s="182"/>
      <c r="M324" s="187"/>
      <c r="T324" s="188"/>
      <c r="AT324" s="183" t="s">
        <v>639</v>
      </c>
      <c r="AU324" s="183" t="s">
        <v>83</v>
      </c>
      <c r="AV324" s="13" t="s">
        <v>83</v>
      </c>
      <c r="AW324" s="13" t="s">
        <v>36</v>
      </c>
      <c r="AX324" s="13" t="s">
        <v>73</v>
      </c>
      <c r="AY324" s="183" t="s">
        <v>251</v>
      </c>
    </row>
    <row r="325" spans="2:65" s="14" customFormat="1">
      <c r="B325" s="191"/>
      <c r="D325" s="171" t="s">
        <v>639</v>
      </c>
      <c r="E325" s="192" t="s">
        <v>19</v>
      </c>
      <c r="F325" s="193" t="s">
        <v>830</v>
      </c>
      <c r="H325" s="194">
        <v>65.471999999999994</v>
      </c>
      <c r="I325" s="195"/>
      <c r="L325" s="191"/>
      <c r="M325" s="196"/>
      <c r="T325" s="197"/>
      <c r="AT325" s="192" t="s">
        <v>639</v>
      </c>
      <c r="AU325" s="192" t="s">
        <v>83</v>
      </c>
      <c r="AV325" s="14" t="s">
        <v>252</v>
      </c>
      <c r="AW325" s="14" t="s">
        <v>36</v>
      </c>
      <c r="AX325" s="14" t="s">
        <v>81</v>
      </c>
      <c r="AY325" s="192" t="s">
        <v>251</v>
      </c>
    </row>
    <row r="326" spans="2:65" s="1" customFormat="1" ht="16.5" customHeight="1">
      <c r="B326" s="31"/>
      <c r="C326" s="132" t="s">
        <v>536</v>
      </c>
      <c r="D326" s="132" t="s">
        <v>246</v>
      </c>
      <c r="E326" s="133" t="s">
        <v>1438</v>
      </c>
      <c r="F326" s="134" t="s">
        <v>1439</v>
      </c>
      <c r="G326" s="135" t="s">
        <v>431</v>
      </c>
      <c r="H326" s="136">
        <v>65.471999999999994</v>
      </c>
      <c r="I326" s="137"/>
      <c r="J326" s="138">
        <f>ROUND(I326*H326,2)</f>
        <v>0</v>
      </c>
      <c r="K326" s="134" t="s">
        <v>19</v>
      </c>
      <c r="L326" s="139"/>
      <c r="M326" s="140" t="s">
        <v>19</v>
      </c>
      <c r="N326" s="141" t="s">
        <v>44</v>
      </c>
      <c r="P326" s="142">
        <f>O326*H326</f>
        <v>0</v>
      </c>
      <c r="Q326" s="142">
        <v>0</v>
      </c>
      <c r="R326" s="142">
        <f>Q326*H326</f>
        <v>0</v>
      </c>
      <c r="S326" s="142">
        <v>0</v>
      </c>
      <c r="T326" s="143">
        <f>S326*H326</f>
        <v>0</v>
      </c>
      <c r="AR326" s="17" t="s">
        <v>381</v>
      </c>
      <c r="AT326" s="17" t="s">
        <v>246</v>
      </c>
      <c r="AU326" s="17" t="s">
        <v>83</v>
      </c>
      <c r="AY326" s="17" t="s">
        <v>251</v>
      </c>
      <c r="BE326" s="144">
        <f>IF(N326="základní",J326,0)</f>
        <v>0</v>
      </c>
      <c r="BF326" s="144">
        <f>IF(N326="snížená",J326,0)</f>
        <v>0</v>
      </c>
      <c r="BG326" s="144">
        <f>IF(N326="zákl. přenesená",J326,0)</f>
        <v>0</v>
      </c>
      <c r="BH326" s="144">
        <f>IF(N326="sníž. přenesená",J326,0)</f>
        <v>0</v>
      </c>
      <c r="BI326" s="144">
        <f>IF(N326="nulová",J326,0)</f>
        <v>0</v>
      </c>
      <c r="BJ326" s="17" t="s">
        <v>81</v>
      </c>
      <c r="BK326" s="144">
        <f>ROUND(I326*H326,2)</f>
        <v>0</v>
      </c>
      <c r="BL326" s="17" t="s">
        <v>318</v>
      </c>
      <c r="BM326" s="17" t="s">
        <v>1440</v>
      </c>
    </row>
    <row r="327" spans="2:65" s="13" customFormat="1">
      <c r="B327" s="182"/>
      <c r="D327" s="171" t="s">
        <v>639</v>
      </c>
      <c r="E327" s="183" t="s">
        <v>19</v>
      </c>
      <c r="F327" s="184" t="s">
        <v>1413</v>
      </c>
      <c r="H327" s="185">
        <v>55.44</v>
      </c>
      <c r="I327" s="186"/>
      <c r="L327" s="182"/>
      <c r="M327" s="187"/>
      <c r="T327" s="188"/>
      <c r="AT327" s="183" t="s">
        <v>639</v>
      </c>
      <c r="AU327" s="183" t="s">
        <v>83</v>
      </c>
      <c r="AV327" s="13" t="s">
        <v>83</v>
      </c>
      <c r="AW327" s="13" t="s">
        <v>36</v>
      </c>
      <c r="AX327" s="13" t="s">
        <v>73</v>
      </c>
      <c r="AY327" s="183" t="s">
        <v>251</v>
      </c>
    </row>
    <row r="328" spans="2:65" s="13" customFormat="1">
      <c r="B328" s="182"/>
      <c r="D328" s="171" t="s">
        <v>639</v>
      </c>
      <c r="E328" s="183" t="s">
        <v>19</v>
      </c>
      <c r="F328" s="184" t="s">
        <v>1414</v>
      </c>
      <c r="H328" s="185">
        <v>10.032</v>
      </c>
      <c r="I328" s="186"/>
      <c r="L328" s="182"/>
      <c r="M328" s="187"/>
      <c r="T328" s="188"/>
      <c r="AT328" s="183" t="s">
        <v>639</v>
      </c>
      <c r="AU328" s="183" t="s">
        <v>83</v>
      </c>
      <c r="AV328" s="13" t="s">
        <v>83</v>
      </c>
      <c r="AW328" s="13" t="s">
        <v>36</v>
      </c>
      <c r="AX328" s="13" t="s">
        <v>73</v>
      </c>
      <c r="AY328" s="183" t="s">
        <v>251</v>
      </c>
    </row>
    <row r="329" spans="2:65" s="14" customFormat="1">
      <c r="B329" s="191"/>
      <c r="D329" s="171" t="s">
        <v>639</v>
      </c>
      <c r="E329" s="192" t="s">
        <v>19</v>
      </c>
      <c r="F329" s="193" t="s">
        <v>830</v>
      </c>
      <c r="H329" s="194">
        <v>65.471999999999994</v>
      </c>
      <c r="I329" s="195"/>
      <c r="L329" s="191"/>
      <c r="M329" s="196"/>
      <c r="T329" s="197"/>
      <c r="AT329" s="192" t="s">
        <v>639</v>
      </c>
      <c r="AU329" s="192" t="s">
        <v>83</v>
      </c>
      <c r="AV329" s="14" t="s">
        <v>252</v>
      </c>
      <c r="AW329" s="14" t="s">
        <v>36</v>
      </c>
      <c r="AX329" s="14" t="s">
        <v>81</v>
      </c>
      <c r="AY329" s="192" t="s">
        <v>251</v>
      </c>
    </row>
    <row r="330" spans="2:65" s="1" customFormat="1" ht="16.5" customHeight="1">
      <c r="B330" s="31"/>
      <c r="C330" s="157" t="s">
        <v>699</v>
      </c>
      <c r="D330" s="157" t="s">
        <v>277</v>
      </c>
      <c r="E330" s="158" t="s">
        <v>1441</v>
      </c>
      <c r="F330" s="159" t="s">
        <v>1442</v>
      </c>
      <c r="G330" s="160" t="s">
        <v>1443</v>
      </c>
      <c r="H330" s="337">
        <v>2074.8290000000002</v>
      </c>
      <c r="I330" s="162"/>
      <c r="J330" s="163">
        <f>ROUND(I330*H330,2)</f>
        <v>0</v>
      </c>
      <c r="K330" s="159" t="s">
        <v>690</v>
      </c>
      <c r="L330" s="31"/>
      <c r="M330" s="164" t="s">
        <v>19</v>
      </c>
      <c r="N330" s="165" t="s">
        <v>44</v>
      </c>
      <c r="P330" s="142">
        <f>O330*H330</f>
        <v>0</v>
      </c>
      <c r="Q330" s="142">
        <v>0</v>
      </c>
      <c r="R330" s="142">
        <f>Q330*H330</f>
        <v>0</v>
      </c>
      <c r="S330" s="142">
        <v>0</v>
      </c>
      <c r="T330" s="143">
        <f>S330*H330</f>
        <v>0</v>
      </c>
      <c r="AR330" s="17" t="s">
        <v>318</v>
      </c>
      <c r="AT330" s="17" t="s">
        <v>277</v>
      </c>
      <c r="AU330" s="17" t="s">
        <v>83</v>
      </c>
      <c r="AY330" s="17" t="s">
        <v>251</v>
      </c>
      <c r="BE330" s="144">
        <f>IF(N330="základní",J330,0)</f>
        <v>0</v>
      </c>
      <c r="BF330" s="144">
        <f>IF(N330="snížená",J330,0)</f>
        <v>0</v>
      </c>
      <c r="BG330" s="144">
        <f>IF(N330="zákl. přenesená",J330,0)</f>
        <v>0</v>
      </c>
      <c r="BH330" s="144">
        <f>IF(N330="sníž. přenesená",J330,0)</f>
        <v>0</v>
      </c>
      <c r="BI330" s="144">
        <f>IF(N330="nulová",J330,0)</f>
        <v>0</v>
      </c>
      <c r="BJ330" s="17" t="s">
        <v>81</v>
      </c>
      <c r="BK330" s="144">
        <f>ROUND(I330*H330,2)</f>
        <v>0</v>
      </c>
      <c r="BL330" s="17" t="s">
        <v>318</v>
      </c>
      <c r="BM330" s="17" t="s">
        <v>1444</v>
      </c>
    </row>
    <row r="331" spans="2:65" s="11" customFormat="1" ht="22.9" customHeight="1">
      <c r="B331" s="145"/>
      <c r="D331" s="146" t="s">
        <v>72</v>
      </c>
      <c r="E331" s="155" t="s">
        <v>1445</v>
      </c>
      <c r="F331" s="155" t="s">
        <v>1446</v>
      </c>
      <c r="I331" s="148"/>
      <c r="J331" s="156">
        <f>BK331</f>
        <v>0</v>
      </c>
      <c r="L331" s="145"/>
      <c r="M331" s="150"/>
      <c r="P331" s="151">
        <f>SUM(P332:P337)</f>
        <v>0</v>
      </c>
      <c r="R331" s="151">
        <f>SUM(R332:R337)</f>
        <v>2.5680000000000001E-2</v>
      </c>
      <c r="T331" s="152">
        <f>SUM(T332:T337)</f>
        <v>0</v>
      </c>
      <c r="AR331" s="146" t="s">
        <v>83</v>
      </c>
      <c r="AT331" s="153" t="s">
        <v>72</v>
      </c>
      <c r="AU331" s="153" t="s">
        <v>81</v>
      </c>
      <c r="AY331" s="146" t="s">
        <v>251</v>
      </c>
      <c r="BK331" s="154">
        <f>SUM(BK332:BK337)</f>
        <v>0</v>
      </c>
    </row>
    <row r="332" spans="2:65" s="1" customFormat="1" ht="16.5" customHeight="1">
      <c r="B332" s="31"/>
      <c r="C332" s="157" t="s">
        <v>537</v>
      </c>
      <c r="D332" s="157" t="s">
        <v>277</v>
      </c>
      <c r="E332" s="158" t="s">
        <v>1447</v>
      </c>
      <c r="F332" s="159" t="s">
        <v>1448</v>
      </c>
      <c r="G332" s="160" t="s">
        <v>1278</v>
      </c>
      <c r="H332" s="161">
        <v>24</v>
      </c>
      <c r="I332" s="162"/>
      <c r="J332" s="163">
        <f>ROUND(I332*H332,2)</f>
        <v>0</v>
      </c>
      <c r="K332" s="159" t="s">
        <v>690</v>
      </c>
      <c r="L332" s="31"/>
      <c r="M332" s="164" t="s">
        <v>19</v>
      </c>
      <c r="N332" s="165" t="s">
        <v>44</v>
      </c>
      <c r="P332" s="142">
        <f>O332*H332</f>
        <v>0</v>
      </c>
      <c r="Q332" s="142">
        <v>6.9999999999999994E-5</v>
      </c>
      <c r="R332" s="142">
        <f>Q332*H332</f>
        <v>1.6799999999999999E-3</v>
      </c>
      <c r="S332" s="142">
        <v>0</v>
      </c>
      <c r="T332" s="143">
        <f>S332*H332</f>
        <v>0</v>
      </c>
      <c r="AR332" s="17" t="s">
        <v>318</v>
      </c>
      <c r="AT332" s="17" t="s">
        <v>277</v>
      </c>
      <c r="AU332" s="17" t="s">
        <v>83</v>
      </c>
      <c r="AY332" s="17" t="s">
        <v>251</v>
      </c>
      <c r="BE332" s="144">
        <f>IF(N332="základní",J332,0)</f>
        <v>0</v>
      </c>
      <c r="BF332" s="144">
        <f>IF(N332="snížená",J332,0)</f>
        <v>0</v>
      </c>
      <c r="BG332" s="144">
        <f>IF(N332="zákl. přenesená",J332,0)</f>
        <v>0</v>
      </c>
      <c r="BH332" s="144">
        <f>IF(N332="sníž. přenesená",J332,0)</f>
        <v>0</v>
      </c>
      <c r="BI332" s="144">
        <f>IF(N332="nulová",J332,0)</f>
        <v>0</v>
      </c>
      <c r="BJ332" s="17" t="s">
        <v>81</v>
      </c>
      <c r="BK332" s="144">
        <f>ROUND(I332*H332,2)</f>
        <v>0</v>
      </c>
      <c r="BL332" s="17" t="s">
        <v>318</v>
      </c>
      <c r="BM332" s="17" t="s">
        <v>1449</v>
      </c>
    </row>
    <row r="333" spans="2:65" s="1" customFormat="1" ht="19.5">
      <c r="B333" s="31"/>
      <c r="D333" s="171" t="s">
        <v>454</v>
      </c>
      <c r="F333" s="172" t="s">
        <v>1450</v>
      </c>
      <c r="I333" s="90"/>
      <c r="L333" s="31"/>
      <c r="M333" s="173"/>
      <c r="T333" s="49"/>
      <c r="AT333" s="17" t="s">
        <v>454</v>
      </c>
      <c r="AU333" s="17" t="s">
        <v>83</v>
      </c>
    </row>
    <row r="334" spans="2:65" s="1" customFormat="1" ht="16.5" customHeight="1">
      <c r="B334" s="31"/>
      <c r="C334" s="132" t="s">
        <v>744</v>
      </c>
      <c r="D334" s="132" t="s">
        <v>246</v>
      </c>
      <c r="E334" s="133" t="s">
        <v>1451</v>
      </c>
      <c r="F334" s="134" t="s">
        <v>1452</v>
      </c>
      <c r="G334" s="135" t="s">
        <v>450</v>
      </c>
      <c r="H334" s="136">
        <v>2.4E-2</v>
      </c>
      <c r="I334" s="137"/>
      <c r="J334" s="138">
        <f>ROUND(I334*H334,2)</f>
        <v>0</v>
      </c>
      <c r="K334" s="134" t="s">
        <v>690</v>
      </c>
      <c r="L334" s="139"/>
      <c r="M334" s="140" t="s">
        <v>19</v>
      </c>
      <c r="N334" s="141" t="s">
        <v>44</v>
      </c>
      <c r="P334" s="142">
        <f>O334*H334</f>
        <v>0</v>
      </c>
      <c r="Q334" s="142">
        <v>1</v>
      </c>
      <c r="R334" s="142">
        <f>Q334*H334</f>
        <v>2.4E-2</v>
      </c>
      <c r="S334" s="142">
        <v>0</v>
      </c>
      <c r="T334" s="143">
        <f>S334*H334</f>
        <v>0</v>
      </c>
      <c r="AR334" s="17" t="s">
        <v>381</v>
      </c>
      <c r="AT334" s="17" t="s">
        <v>246</v>
      </c>
      <c r="AU334" s="17" t="s">
        <v>83</v>
      </c>
      <c r="AY334" s="17" t="s">
        <v>251</v>
      </c>
      <c r="BE334" s="144">
        <f>IF(N334="základní",J334,0)</f>
        <v>0</v>
      </c>
      <c r="BF334" s="144">
        <f>IF(N334="snížená",J334,0)</f>
        <v>0</v>
      </c>
      <c r="BG334" s="144">
        <f>IF(N334="zákl. přenesená",J334,0)</f>
        <v>0</v>
      </c>
      <c r="BH334" s="144">
        <f>IF(N334="sníž. přenesená",J334,0)</f>
        <v>0</v>
      </c>
      <c r="BI334" s="144">
        <f>IF(N334="nulová",J334,0)</f>
        <v>0</v>
      </c>
      <c r="BJ334" s="17" t="s">
        <v>81</v>
      </c>
      <c r="BK334" s="144">
        <f>ROUND(I334*H334,2)</f>
        <v>0</v>
      </c>
      <c r="BL334" s="17" t="s">
        <v>318</v>
      </c>
      <c r="BM334" s="17" t="s">
        <v>1453</v>
      </c>
    </row>
    <row r="335" spans="2:65" s="1" customFormat="1" ht="16.5" customHeight="1">
      <c r="B335" s="31"/>
      <c r="C335" s="157" t="s">
        <v>541</v>
      </c>
      <c r="D335" s="157" t="s">
        <v>277</v>
      </c>
      <c r="E335" s="158" t="s">
        <v>1454</v>
      </c>
      <c r="F335" s="159" t="s">
        <v>1455</v>
      </c>
      <c r="G335" s="160" t="s">
        <v>450</v>
      </c>
      <c r="H335" s="161">
        <v>10.5</v>
      </c>
      <c r="I335" s="162"/>
      <c r="J335" s="163">
        <f>ROUND(I335*H335,2)</f>
        <v>0</v>
      </c>
      <c r="K335" s="159" t="s">
        <v>19</v>
      </c>
      <c r="L335" s="31"/>
      <c r="M335" s="164" t="s">
        <v>19</v>
      </c>
      <c r="N335" s="165" t="s">
        <v>44</v>
      </c>
      <c r="P335" s="142">
        <f>O335*H335</f>
        <v>0</v>
      </c>
      <c r="Q335" s="142">
        <v>0</v>
      </c>
      <c r="R335" s="142">
        <f>Q335*H335</f>
        <v>0</v>
      </c>
      <c r="S335" s="142">
        <v>0</v>
      </c>
      <c r="T335" s="143">
        <f>S335*H335</f>
        <v>0</v>
      </c>
      <c r="AR335" s="17" t="s">
        <v>318</v>
      </c>
      <c r="AT335" s="17" t="s">
        <v>277</v>
      </c>
      <c r="AU335" s="17" t="s">
        <v>83</v>
      </c>
      <c r="AY335" s="17" t="s">
        <v>251</v>
      </c>
      <c r="BE335" s="144">
        <f>IF(N335="základní",J335,0)</f>
        <v>0</v>
      </c>
      <c r="BF335" s="144">
        <f>IF(N335="snížená",J335,0)</f>
        <v>0</v>
      </c>
      <c r="BG335" s="144">
        <f>IF(N335="zákl. přenesená",J335,0)</f>
        <v>0</v>
      </c>
      <c r="BH335" s="144">
        <f>IF(N335="sníž. přenesená",J335,0)</f>
        <v>0</v>
      </c>
      <c r="BI335" s="144">
        <f>IF(N335="nulová",J335,0)</f>
        <v>0</v>
      </c>
      <c r="BJ335" s="17" t="s">
        <v>81</v>
      </c>
      <c r="BK335" s="144">
        <f>ROUND(I335*H335,2)</f>
        <v>0</v>
      </c>
      <c r="BL335" s="17" t="s">
        <v>318</v>
      </c>
      <c r="BM335" s="17" t="s">
        <v>1456</v>
      </c>
    </row>
    <row r="336" spans="2:65" s="1" customFormat="1" ht="19.5">
      <c r="B336" s="31"/>
      <c r="D336" s="171" t="s">
        <v>454</v>
      </c>
      <c r="F336" s="172" t="s">
        <v>1457</v>
      </c>
      <c r="I336" s="90"/>
      <c r="L336" s="31"/>
      <c r="M336" s="173"/>
      <c r="T336" s="49"/>
      <c r="AT336" s="17" t="s">
        <v>454</v>
      </c>
      <c r="AU336" s="17" t="s">
        <v>83</v>
      </c>
    </row>
    <row r="337" spans="2:65" s="13" customFormat="1">
      <c r="B337" s="182"/>
      <c r="D337" s="171" t="s">
        <v>639</v>
      </c>
      <c r="E337" s="183" t="s">
        <v>19</v>
      </c>
      <c r="F337" s="184" t="s">
        <v>1458</v>
      </c>
      <c r="H337" s="185">
        <v>10.5</v>
      </c>
      <c r="I337" s="186"/>
      <c r="L337" s="182"/>
      <c r="M337" s="187"/>
      <c r="T337" s="188"/>
      <c r="AT337" s="183" t="s">
        <v>639</v>
      </c>
      <c r="AU337" s="183" t="s">
        <v>83</v>
      </c>
      <c r="AV337" s="13" t="s">
        <v>83</v>
      </c>
      <c r="AW337" s="13" t="s">
        <v>36</v>
      </c>
      <c r="AX337" s="13" t="s">
        <v>81</v>
      </c>
      <c r="AY337" s="183" t="s">
        <v>251</v>
      </c>
    </row>
    <row r="338" spans="2:65" s="11" customFormat="1" ht="25.9" customHeight="1">
      <c r="B338" s="145"/>
      <c r="D338" s="146" t="s">
        <v>72</v>
      </c>
      <c r="E338" s="147" t="s">
        <v>246</v>
      </c>
      <c r="F338" s="147" t="s">
        <v>1459</v>
      </c>
      <c r="I338" s="148"/>
      <c r="J338" s="149">
        <f>BK338</f>
        <v>0</v>
      </c>
      <c r="L338" s="145"/>
      <c r="M338" s="150"/>
      <c r="P338" s="151">
        <f>P339+P344</f>
        <v>0</v>
      </c>
      <c r="R338" s="151">
        <f>R339+R344</f>
        <v>0.233044</v>
      </c>
      <c r="T338" s="152">
        <f>T339+T344</f>
        <v>0</v>
      </c>
      <c r="AR338" s="146" t="s">
        <v>257</v>
      </c>
      <c r="AT338" s="153" t="s">
        <v>72</v>
      </c>
      <c r="AU338" s="153" t="s">
        <v>73</v>
      </c>
      <c r="AY338" s="146" t="s">
        <v>251</v>
      </c>
      <c r="BK338" s="154">
        <f>BK339+BK344</f>
        <v>0</v>
      </c>
    </row>
    <row r="339" spans="2:65" s="11" customFormat="1" ht="22.9" customHeight="1">
      <c r="B339" s="145"/>
      <c r="D339" s="146" t="s">
        <v>72</v>
      </c>
      <c r="E339" s="155" t="s">
        <v>1460</v>
      </c>
      <c r="F339" s="155" t="s">
        <v>1461</v>
      </c>
      <c r="I339" s="148"/>
      <c r="J339" s="156">
        <f>BK339</f>
        <v>0</v>
      </c>
      <c r="L339" s="145"/>
      <c r="M339" s="150"/>
      <c r="P339" s="151">
        <f>SUM(P340:P343)</f>
        <v>0</v>
      </c>
      <c r="R339" s="151">
        <f>SUM(R340:R343)</f>
        <v>0.233044</v>
      </c>
      <c r="T339" s="152">
        <f>SUM(T340:T343)</f>
        <v>0</v>
      </c>
      <c r="AR339" s="146" t="s">
        <v>257</v>
      </c>
      <c r="AT339" s="153" t="s">
        <v>72</v>
      </c>
      <c r="AU339" s="153" t="s">
        <v>81</v>
      </c>
      <c r="AY339" s="146" t="s">
        <v>251</v>
      </c>
      <c r="BK339" s="154">
        <f>SUM(BK340:BK343)</f>
        <v>0</v>
      </c>
    </row>
    <row r="340" spans="2:65" s="1" customFormat="1" ht="16.5" customHeight="1">
      <c r="B340" s="31"/>
      <c r="C340" s="157" t="s">
        <v>745</v>
      </c>
      <c r="D340" s="157" t="s">
        <v>277</v>
      </c>
      <c r="E340" s="158" t="s">
        <v>1462</v>
      </c>
      <c r="F340" s="159" t="s">
        <v>1463</v>
      </c>
      <c r="G340" s="160" t="s">
        <v>1464</v>
      </c>
      <c r="H340" s="161">
        <v>1</v>
      </c>
      <c r="I340" s="162"/>
      <c r="J340" s="163">
        <f>ROUND(I340*H340,2)</f>
        <v>0</v>
      </c>
      <c r="K340" s="159" t="s">
        <v>19</v>
      </c>
      <c r="L340" s="31"/>
      <c r="M340" s="164" t="s">
        <v>19</v>
      </c>
      <c r="N340" s="165" t="s">
        <v>44</v>
      </c>
      <c r="P340" s="142">
        <f>O340*H340</f>
        <v>0</v>
      </c>
      <c r="Q340" s="142">
        <v>2.0000000000000002E-5</v>
      </c>
      <c r="R340" s="142">
        <f>Q340*H340</f>
        <v>2.0000000000000002E-5</v>
      </c>
      <c r="S340" s="142">
        <v>0</v>
      </c>
      <c r="T340" s="143">
        <f>S340*H340</f>
        <v>0</v>
      </c>
      <c r="AR340" s="17" t="s">
        <v>280</v>
      </c>
      <c r="AT340" s="17" t="s">
        <v>277</v>
      </c>
      <c r="AU340" s="17" t="s">
        <v>83</v>
      </c>
      <c r="AY340" s="17" t="s">
        <v>251</v>
      </c>
      <c r="BE340" s="144">
        <f>IF(N340="základní",J340,0)</f>
        <v>0</v>
      </c>
      <c r="BF340" s="144">
        <f>IF(N340="snížená",J340,0)</f>
        <v>0</v>
      </c>
      <c r="BG340" s="144">
        <f>IF(N340="zákl. přenesená",J340,0)</f>
        <v>0</v>
      </c>
      <c r="BH340" s="144">
        <f>IF(N340="sníž. přenesená",J340,0)</f>
        <v>0</v>
      </c>
      <c r="BI340" s="144">
        <f>IF(N340="nulová",J340,0)</f>
        <v>0</v>
      </c>
      <c r="BJ340" s="17" t="s">
        <v>81</v>
      </c>
      <c r="BK340" s="144">
        <f>ROUND(I340*H340,2)</f>
        <v>0</v>
      </c>
      <c r="BL340" s="17" t="s">
        <v>280</v>
      </c>
      <c r="BM340" s="17" t="s">
        <v>1465</v>
      </c>
    </row>
    <row r="341" spans="2:65" s="13" customFormat="1">
      <c r="B341" s="182"/>
      <c r="D341" s="171" t="s">
        <v>639</v>
      </c>
      <c r="E341" s="183" t="s">
        <v>19</v>
      </c>
      <c r="F341" s="184" t="s">
        <v>81</v>
      </c>
      <c r="H341" s="185">
        <v>1</v>
      </c>
      <c r="I341" s="186"/>
      <c r="L341" s="182"/>
      <c r="M341" s="187"/>
      <c r="T341" s="188"/>
      <c r="AT341" s="183" t="s">
        <v>639</v>
      </c>
      <c r="AU341" s="183" t="s">
        <v>83</v>
      </c>
      <c r="AV341" s="13" t="s">
        <v>83</v>
      </c>
      <c r="AW341" s="13" t="s">
        <v>36</v>
      </c>
      <c r="AX341" s="13" t="s">
        <v>81</v>
      </c>
      <c r="AY341" s="183" t="s">
        <v>251</v>
      </c>
    </row>
    <row r="342" spans="2:65" s="1" customFormat="1" ht="16.5" customHeight="1">
      <c r="B342" s="31"/>
      <c r="C342" s="157" t="s">
        <v>545</v>
      </c>
      <c r="D342" s="157" t="s">
        <v>277</v>
      </c>
      <c r="E342" s="158" t="s">
        <v>1466</v>
      </c>
      <c r="F342" s="159" t="s">
        <v>1467</v>
      </c>
      <c r="G342" s="160" t="s">
        <v>249</v>
      </c>
      <c r="H342" s="161">
        <v>35.200000000000003</v>
      </c>
      <c r="I342" s="162"/>
      <c r="J342" s="163">
        <f>ROUND(I342*H342,2)</f>
        <v>0</v>
      </c>
      <c r="K342" s="159" t="s">
        <v>690</v>
      </c>
      <c r="L342" s="31"/>
      <c r="M342" s="164" t="s">
        <v>19</v>
      </c>
      <c r="N342" s="165" t="s">
        <v>44</v>
      </c>
      <c r="P342" s="142">
        <f>O342*H342</f>
        <v>0</v>
      </c>
      <c r="Q342" s="142">
        <v>6.62E-3</v>
      </c>
      <c r="R342" s="142">
        <f>Q342*H342</f>
        <v>0.23302400000000001</v>
      </c>
      <c r="S342" s="142">
        <v>0</v>
      </c>
      <c r="T342" s="143">
        <f>S342*H342</f>
        <v>0</v>
      </c>
      <c r="AR342" s="17" t="s">
        <v>252</v>
      </c>
      <c r="AT342" s="17" t="s">
        <v>277</v>
      </c>
      <c r="AU342" s="17" t="s">
        <v>83</v>
      </c>
      <c r="AY342" s="17" t="s">
        <v>251</v>
      </c>
      <c r="BE342" s="144">
        <f>IF(N342="základní",J342,0)</f>
        <v>0</v>
      </c>
      <c r="BF342" s="144">
        <f>IF(N342="snížená",J342,0)</f>
        <v>0</v>
      </c>
      <c r="BG342" s="144">
        <f>IF(N342="zákl. přenesená",J342,0)</f>
        <v>0</v>
      </c>
      <c r="BH342" s="144">
        <f>IF(N342="sníž. přenesená",J342,0)</f>
        <v>0</v>
      </c>
      <c r="BI342" s="144">
        <f>IF(N342="nulová",J342,0)</f>
        <v>0</v>
      </c>
      <c r="BJ342" s="17" t="s">
        <v>81</v>
      </c>
      <c r="BK342" s="144">
        <f>ROUND(I342*H342,2)</f>
        <v>0</v>
      </c>
      <c r="BL342" s="17" t="s">
        <v>252</v>
      </c>
      <c r="BM342" s="17" t="s">
        <v>1468</v>
      </c>
    </row>
    <row r="343" spans="2:65" s="13" customFormat="1">
      <c r="B343" s="182"/>
      <c r="D343" s="171" t="s">
        <v>639</v>
      </c>
      <c r="E343" s="183" t="s">
        <v>19</v>
      </c>
      <c r="F343" s="184" t="s">
        <v>1469</v>
      </c>
      <c r="H343" s="185">
        <v>35.200000000000003</v>
      </c>
      <c r="I343" s="186"/>
      <c r="L343" s="182"/>
      <c r="M343" s="187"/>
      <c r="T343" s="188"/>
      <c r="AT343" s="183" t="s">
        <v>639</v>
      </c>
      <c r="AU343" s="183" t="s">
        <v>83</v>
      </c>
      <c r="AV343" s="13" t="s">
        <v>83</v>
      </c>
      <c r="AW343" s="13" t="s">
        <v>36</v>
      </c>
      <c r="AX343" s="13" t="s">
        <v>81</v>
      </c>
      <c r="AY343" s="183" t="s">
        <v>251</v>
      </c>
    </row>
    <row r="344" spans="2:65" s="11" customFormat="1" ht="22.9" customHeight="1">
      <c r="B344" s="145"/>
      <c r="D344" s="146" t="s">
        <v>72</v>
      </c>
      <c r="E344" s="155" t="s">
        <v>274</v>
      </c>
      <c r="F344" s="155" t="s">
        <v>1470</v>
      </c>
      <c r="I344" s="148"/>
      <c r="J344" s="156">
        <f>BK344</f>
        <v>0</v>
      </c>
      <c r="L344" s="145"/>
      <c r="M344" s="150"/>
      <c r="P344" s="151">
        <f>SUM(P345:P346)</f>
        <v>0</v>
      </c>
      <c r="R344" s="151">
        <f>SUM(R345:R346)</f>
        <v>0</v>
      </c>
      <c r="T344" s="152">
        <f>SUM(T345:T346)</f>
        <v>0</v>
      </c>
      <c r="AR344" s="146" t="s">
        <v>257</v>
      </c>
      <c r="AT344" s="153" t="s">
        <v>72</v>
      </c>
      <c r="AU344" s="153" t="s">
        <v>81</v>
      </c>
      <c r="AY344" s="146" t="s">
        <v>251</v>
      </c>
      <c r="BK344" s="154">
        <f>SUM(BK345:BK346)</f>
        <v>0</v>
      </c>
    </row>
    <row r="345" spans="2:65" s="1" customFormat="1" ht="16.5" customHeight="1">
      <c r="B345" s="31"/>
      <c r="C345" s="157" t="s">
        <v>844</v>
      </c>
      <c r="D345" s="157" t="s">
        <v>277</v>
      </c>
      <c r="E345" s="158" t="s">
        <v>1471</v>
      </c>
      <c r="F345" s="159" t="s">
        <v>1472</v>
      </c>
      <c r="G345" s="160" t="s">
        <v>1464</v>
      </c>
      <c r="H345" s="161">
        <v>1</v>
      </c>
      <c r="I345" s="162"/>
      <c r="J345" s="163">
        <f>ROUND(I345*H345,2)</f>
        <v>0</v>
      </c>
      <c r="K345" s="159" t="s">
        <v>19</v>
      </c>
      <c r="L345" s="31"/>
      <c r="M345" s="164" t="s">
        <v>19</v>
      </c>
      <c r="N345" s="165" t="s">
        <v>44</v>
      </c>
      <c r="P345" s="142">
        <f>O345*H345</f>
        <v>0</v>
      </c>
      <c r="Q345" s="142">
        <v>0</v>
      </c>
      <c r="R345" s="142">
        <f>Q345*H345</f>
        <v>0</v>
      </c>
      <c r="S345" s="142">
        <v>0</v>
      </c>
      <c r="T345" s="143">
        <f>S345*H345</f>
        <v>0</v>
      </c>
      <c r="AR345" s="17" t="s">
        <v>280</v>
      </c>
      <c r="AT345" s="17" t="s">
        <v>277</v>
      </c>
      <c r="AU345" s="17" t="s">
        <v>83</v>
      </c>
      <c r="AY345" s="17" t="s">
        <v>251</v>
      </c>
      <c r="BE345" s="144">
        <f>IF(N345="základní",J345,0)</f>
        <v>0</v>
      </c>
      <c r="BF345" s="144">
        <f>IF(N345="snížená",J345,0)</f>
        <v>0</v>
      </c>
      <c r="BG345" s="144">
        <f>IF(N345="zákl. přenesená",J345,0)</f>
        <v>0</v>
      </c>
      <c r="BH345" s="144">
        <f>IF(N345="sníž. přenesená",J345,0)</f>
        <v>0</v>
      </c>
      <c r="BI345" s="144">
        <f>IF(N345="nulová",J345,0)</f>
        <v>0</v>
      </c>
      <c r="BJ345" s="17" t="s">
        <v>81</v>
      </c>
      <c r="BK345" s="144">
        <f>ROUND(I345*H345,2)</f>
        <v>0</v>
      </c>
      <c r="BL345" s="17" t="s">
        <v>280</v>
      </c>
      <c r="BM345" s="17" t="s">
        <v>1473</v>
      </c>
    </row>
    <row r="346" spans="2:65" s="13" customFormat="1">
      <c r="B346" s="182"/>
      <c r="D346" s="171" t="s">
        <v>639</v>
      </c>
      <c r="E346" s="183" t="s">
        <v>19</v>
      </c>
      <c r="F346" s="184" t="s">
        <v>81</v>
      </c>
      <c r="H346" s="185">
        <v>1</v>
      </c>
      <c r="I346" s="186"/>
      <c r="L346" s="182"/>
      <c r="M346" s="202"/>
      <c r="N346" s="203"/>
      <c r="O346" s="203"/>
      <c r="P346" s="203"/>
      <c r="Q346" s="203"/>
      <c r="R346" s="203"/>
      <c r="S346" s="203"/>
      <c r="T346" s="204"/>
      <c r="AT346" s="183" t="s">
        <v>639</v>
      </c>
      <c r="AU346" s="183" t="s">
        <v>83</v>
      </c>
      <c r="AV346" s="13" t="s">
        <v>83</v>
      </c>
      <c r="AW346" s="13" t="s">
        <v>36</v>
      </c>
      <c r="AX346" s="13" t="s">
        <v>81</v>
      </c>
      <c r="AY346" s="183" t="s">
        <v>251</v>
      </c>
    </row>
    <row r="347" spans="2:65" s="1" customFormat="1" ht="6.95" customHeight="1">
      <c r="B347" s="39"/>
      <c r="C347" s="40"/>
      <c r="D347" s="40"/>
      <c r="E347" s="40"/>
      <c r="F347" s="40"/>
      <c r="G347" s="40"/>
      <c r="H347" s="40"/>
      <c r="I347" s="107"/>
      <c r="J347" s="40"/>
      <c r="K347" s="40"/>
      <c r="L347" s="31"/>
    </row>
  </sheetData>
  <sheetProtection password="D0DA" sheet="1" objects="1" scenarios="1" selectLockedCells="1" autoFilter="0"/>
  <autoFilter ref="C100:K346"/>
  <mergeCells count="12">
    <mergeCell ref="E93:H93"/>
    <mergeCell ref="L2:V2"/>
    <mergeCell ref="E50:H50"/>
    <mergeCell ref="E52:H52"/>
    <mergeCell ref="E54:H54"/>
    <mergeCell ref="E89:H89"/>
    <mergeCell ref="E91:H91"/>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65"/>
  <sheetViews>
    <sheetView showGridLines="0" topLeftCell="A43" workbookViewId="0">
      <selection activeCell="I52" sqref="I52"/>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149</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1474</v>
      </c>
      <c r="F9" s="303"/>
      <c r="G9" s="303"/>
      <c r="H9" s="303"/>
      <c r="I9" s="90"/>
      <c r="L9" s="31"/>
    </row>
    <row r="10" spans="2:46" s="1" customFormat="1" ht="12" customHeight="1">
      <c r="B10" s="31"/>
      <c r="D10" s="26" t="s">
        <v>1077</v>
      </c>
      <c r="I10" s="90"/>
      <c r="L10" s="31"/>
    </row>
    <row r="11" spans="2:46" s="1" customFormat="1" ht="36.950000000000003" customHeight="1">
      <c r="B11" s="31"/>
      <c r="E11" s="304" t="s">
        <v>1475</v>
      </c>
      <c r="F11" s="303"/>
      <c r="G11" s="303"/>
      <c r="H11" s="303"/>
      <c r="I11" s="90"/>
      <c r="L11" s="31"/>
    </row>
    <row r="12" spans="2:46" s="1" customFormat="1">
      <c r="B12" s="31"/>
      <c r="I12" s="90"/>
      <c r="L12" s="31"/>
    </row>
    <row r="13" spans="2:46" s="1" customFormat="1" ht="12" customHeight="1">
      <c r="B13" s="31"/>
      <c r="D13" s="26" t="s">
        <v>18</v>
      </c>
      <c r="F13" s="17" t="s">
        <v>144</v>
      </c>
      <c r="I13" s="91" t="s">
        <v>20</v>
      </c>
      <c r="J13" s="17" t="s">
        <v>83</v>
      </c>
      <c r="L13" s="31"/>
    </row>
    <row r="14" spans="2:46" s="1" customFormat="1" ht="12" customHeight="1">
      <c r="B14" s="31"/>
      <c r="D14" s="26" t="s">
        <v>21</v>
      </c>
      <c r="F14" s="17" t="s">
        <v>225</v>
      </c>
      <c r="I14" s="91" t="s">
        <v>23</v>
      </c>
      <c r="J14" s="46" t="str">
        <f>'Rekapitulace stavby'!AN8</f>
        <v>11. 2. 2019</v>
      </c>
      <c r="L14" s="31"/>
    </row>
    <row r="15" spans="2:46" s="1" customFormat="1" ht="21.75" customHeight="1">
      <c r="B15" s="31"/>
      <c r="D15" s="24" t="s">
        <v>1079</v>
      </c>
      <c r="F15" s="200" t="s">
        <v>1080</v>
      </c>
      <c r="I15" s="201" t="s">
        <v>1081</v>
      </c>
      <c r="J15" s="200" t="s">
        <v>485</v>
      </c>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ROUND(J92,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ROUND((SUM(BE92:BE164)),  2)</f>
        <v>0</v>
      </c>
      <c r="I35" s="99">
        <v>0.21</v>
      </c>
      <c r="J35" s="98">
        <f>ROUND(((SUM(BE92:BE164))*I35),  2)</f>
        <v>0</v>
      </c>
      <c r="L35" s="31"/>
    </row>
    <row r="36" spans="2:12" s="1" customFormat="1" ht="14.45" customHeight="1">
      <c r="B36" s="31"/>
      <c r="E36" s="26" t="s">
        <v>45</v>
      </c>
      <c r="F36" s="98">
        <f>ROUND((SUM(BF92:BF164)),  2)</f>
        <v>0</v>
      </c>
      <c r="I36" s="99">
        <v>0.15</v>
      </c>
      <c r="J36" s="98">
        <f>ROUND(((SUM(BF92:BF164))*I36),  2)</f>
        <v>0</v>
      </c>
      <c r="L36" s="31"/>
    </row>
    <row r="37" spans="2:12" s="1" customFormat="1" ht="14.45" hidden="1" customHeight="1">
      <c r="B37" s="31"/>
      <c r="E37" s="26" t="s">
        <v>46</v>
      </c>
      <c r="F37" s="98">
        <f>ROUND((SUM(BG92:BG164)),  2)</f>
        <v>0</v>
      </c>
      <c r="I37" s="99">
        <v>0.21</v>
      </c>
      <c r="J37" s="98">
        <f>0</f>
        <v>0</v>
      </c>
      <c r="L37" s="31"/>
    </row>
    <row r="38" spans="2:12" s="1" customFormat="1" ht="14.45" hidden="1" customHeight="1">
      <c r="B38" s="31"/>
      <c r="E38" s="26" t="s">
        <v>47</v>
      </c>
      <c r="F38" s="98">
        <f>ROUND((SUM(BH92:BH164)),  2)</f>
        <v>0</v>
      </c>
      <c r="I38" s="99">
        <v>0.15</v>
      </c>
      <c r="J38" s="98">
        <f>0</f>
        <v>0</v>
      </c>
      <c r="L38" s="31"/>
    </row>
    <row r="39" spans="2:12" s="1" customFormat="1" ht="14.45" hidden="1" customHeight="1">
      <c r="B39" s="31"/>
      <c r="E39" s="26" t="s">
        <v>48</v>
      </c>
      <c r="F39" s="98">
        <f>ROUND((SUM(BI92:BI164)),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1474</v>
      </c>
      <c r="F52" s="303"/>
      <c r="G52" s="303"/>
      <c r="H52" s="303"/>
      <c r="I52" s="90"/>
      <c r="L52" s="31"/>
    </row>
    <row r="53" spans="2:47" s="1" customFormat="1" ht="12" customHeight="1">
      <c r="B53" s="31"/>
      <c r="C53" s="26" t="s">
        <v>1077</v>
      </c>
      <c r="I53" s="90"/>
      <c r="L53" s="31"/>
    </row>
    <row r="54" spans="2:47" s="1" customFormat="1" ht="16.5" customHeight="1">
      <c r="B54" s="31"/>
      <c r="E54" s="304" t="str">
        <f>E11</f>
        <v>3110-16-074-02/01 - Železniční most v ev. km 3,230</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J92</f>
        <v>0</v>
      </c>
      <c r="L63" s="31"/>
      <c r="AU63" s="17" t="s">
        <v>229</v>
      </c>
    </row>
    <row r="64" spans="2:47" s="8" customFormat="1" ht="24.95" customHeight="1">
      <c r="B64" s="113"/>
      <c r="D64" s="114" t="s">
        <v>1083</v>
      </c>
      <c r="E64" s="115"/>
      <c r="F64" s="115"/>
      <c r="G64" s="115"/>
      <c r="H64" s="115"/>
      <c r="I64" s="116"/>
      <c r="J64" s="117">
        <f>J93</f>
        <v>0</v>
      </c>
      <c r="L64" s="113"/>
    </row>
    <row r="65" spans="2:12" s="9" customFormat="1" ht="19.899999999999999" customHeight="1">
      <c r="B65" s="118"/>
      <c r="D65" s="119" t="s">
        <v>1087</v>
      </c>
      <c r="E65" s="120"/>
      <c r="F65" s="120"/>
      <c r="G65" s="120"/>
      <c r="H65" s="120"/>
      <c r="I65" s="121"/>
      <c r="J65" s="122">
        <f>J94</f>
        <v>0</v>
      </c>
      <c r="L65" s="118"/>
    </row>
    <row r="66" spans="2:12" s="9" customFormat="1" ht="19.899999999999999" customHeight="1">
      <c r="B66" s="118"/>
      <c r="D66" s="119" t="s">
        <v>1088</v>
      </c>
      <c r="E66" s="120"/>
      <c r="F66" s="120"/>
      <c r="G66" s="120"/>
      <c r="H66" s="120"/>
      <c r="I66" s="121"/>
      <c r="J66" s="122">
        <f>J105</f>
        <v>0</v>
      </c>
      <c r="L66" s="118"/>
    </row>
    <row r="67" spans="2:12" s="9" customFormat="1" ht="19.899999999999999" customHeight="1">
      <c r="B67" s="118"/>
      <c r="D67" s="119" t="s">
        <v>1476</v>
      </c>
      <c r="E67" s="120"/>
      <c r="F67" s="120"/>
      <c r="G67" s="120"/>
      <c r="H67" s="120"/>
      <c r="I67" s="121"/>
      <c r="J67" s="122">
        <f>J124</f>
        <v>0</v>
      </c>
      <c r="L67" s="118"/>
    </row>
    <row r="68" spans="2:12" s="9" customFormat="1" ht="19.899999999999999" customHeight="1">
      <c r="B68" s="118"/>
      <c r="D68" s="119" t="s">
        <v>1477</v>
      </c>
      <c r="E68" s="120"/>
      <c r="F68" s="120"/>
      <c r="G68" s="120"/>
      <c r="H68" s="120"/>
      <c r="I68" s="121"/>
      <c r="J68" s="122">
        <f>J139</f>
        <v>0</v>
      </c>
      <c r="L68" s="118"/>
    </row>
    <row r="69" spans="2:12" s="9" customFormat="1" ht="19.899999999999999" customHeight="1">
      <c r="B69" s="118"/>
      <c r="D69" s="119" t="s">
        <v>1478</v>
      </c>
      <c r="E69" s="120"/>
      <c r="F69" s="120"/>
      <c r="G69" s="120"/>
      <c r="H69" s="120"/>
      <c r="I69" s="121"/>
      <c r="J69" s="122">
        <f>J155</f>
        <v>0</v>
      </c>
      <c r="L69" s="118"/>
    </row>
    <row r="70" spans="2:12" s="9" customFormat="1" ht="19.899999999999999" customHeight="1">
      <c r="B70" s="118"/>
      <c r="D70" s="119" t="s">
        <v>1091</v>
      </c>
      <c r="E70" s="120"/>
      <c r="F70" s="120"/>
      <c r="G70" s="120"/>
      <c r="H70" s="120"/>
      <c r="I70" s="121"/>
      <c r="J70" s="122">
        <f>J158</f>
        <v>0</v>
      </c>
      <c r="L70" s="118"/>
    </row>
    <row r="71" spans="2:12" s="1" customFormat="1" ht="21.75" customHeight="1">
      <c r="B71" s="31"/>
      <c r="I71" s="90"/>
      <c r="L71" s="31"/>
    </row>
    <row r="72" spans="2:12" s="1" customFormat="1" ht="6.95" customHeight="1">
      <c r="B72" s="39"/>
      <c r="C72" s="40"/>
      <c r="D72" s="40"/>
      <c r="E72" s="40"/>
      <c r="F72" s="40"/>
      <c r="G72" s="40"/>
      <c r="H72" s="40"/>
      <c r="I72" s="107"/>
      <c r="J72" s="40"/>
      <c r="K72" s="40"/>
      <c r="L72" s="31"/>
    </row>
    <row r="76" spans="2:12" s="1" customFormat="1" ht="6.95" customHeight="1">
      <c r="B76" s="41"/>
      <c r="C76" s="42"/>
      <c r="D76" s="42"/>
      <c r="E76" s="42"/>
      <c r="F76" s="42"/>
      <c r="G76" s="42"/>
      <c r="H76" s="42"/>
      <c r="I76" s="108"/>
      <c r="J76" s="42"/>
      <c r="K76" s="42"/>
      <c r="L76" s="31"/>
    </row>
    <row r="77" spans="2:12" s="1" customFormat="1" ht="24.95" customHeight="1">
      <c r="B77" s="31"/>
      <c r="C77" s="21" t="s">
        <v>233</v>
      </c>
      <c r="I77" s="90"/>
      <c r="L77" s="31"/>
    </row>
    <row r="78" spans="2:12" s="1" customFormat="1" ht="6.95" customHeight="1">
      <c r="B78" s="31"/>
      <c r="I78" s="90"/>
      <c r="L78" s="31"/>
    </row>
    <row r="79" spans="2:12" s="1" customFormat="1" ht="12" customHeight="1">
      <c r="B79" s="31"/>
      <c r="C79" s="26" t="s">
        <v>16</v>
      </c>
      <c r="I79" s="90"/>
      <c r="L79" s="31"/>
    </row>
    <row r="80" spans="2:12" s="1" customFormat="1" ht="16.5" customHeight="1">
      <c r="B80" s="31"/>
      <c r="E80" s="324" t="str">
        <f>E7</f>
        <v>Oprava traťového úseku Železný Brod - Tanvald</v>
      </c>
      <c r="F80" s="301"/>
      <c r="G80" s="301"/>
      <c r="H80" s="301"/>
      <c r="I80" s="90"/>
      <c r="L80" s="31"/>
    </row>
    <row r="81" spans="2:65" ht="12" customHeight="1">
      <c r="B81" s="20"/>
      <c r="C81" s="26" t="s">
        <v>223</v>
      </c>
      <c r="L81" s="20"/>
    </row>
    <row r="82" spans="2:65" s="1" customFormat="1" ht="16.5" customHeight="1">
      <c r="B82" s="31"/>
      <c r="E82" s="324" t="s">
        <v>1474</v>
      </c>
      <c r="F82" s="303"/>
      <c r="G82" s="303"/>
      <c r="H82" s="303"/>
      <c r="I82" s="90"/>
      <c r="L82" s="31"/>
    </row>
    <row r="83" spans="2:65" s="1" customFormat="1" ht="12" customHeight="1">
      <c r="B83" s="31"/>
      <c r="C83" s="26" t="s">
        <v>1077</v>
      </c>
      <c r="I83" s="90"/>
      <c r="L83" s="31"/>
    </row>
    <row r="84" spans="2:65" s="1" customFormat="1" ht="16.5" customHeight="1">
      <c r="B84" s="31"/>
      <c r="E84" s="304" t="str">
        <f>E11</f>
        <v>3110-16-074-02/01 - Železniční most v ev. km 3,230</v>
      </c>
      <c r="F84" s="303"/>
      <c r="G84" s="303"/>
      <c r="H84" s="303"/>
      <c r="I84" s="90"/>
      <c r="L84" s="31"/>
    </row>
    <row r="85" spans="2:65" s="1" customFormat="1" ht="6.95" customHeight="1">
      <c r="B85" s="31"/>
      <c r="I85" s="90"/>
      <c r="L85" s="31"/>
    </row>
    <row r="86" spans="2:65" s="1" customFormat="1" ht="12" customHeight="1">
      <c r="B86" s="31"/>
      <c r="C86" s="26" t="s">
        <v>21</v>
      </c>
      <c r="F86" s="17" t="str">
        <f>F14</f>
        <v xml:space="preserve"> </v>
      </c>
      <c r="I86" s="91" t="s">
        <v>23</v>
      </c>
      <c r="J86" s="46" t="str">
        <f>IF(J14="","",J14)</f>
        <v>11. 2. 2019</v>
      </c>
      <c r="L86" s="31"/>
    </row>
    <row r="87" spans="2:65" s="1" customFormat="1" ht="6.95" customHeight="1">
      <c r="B87" s="31"/>
      <c r="I87" s="90"/>
      <c r="L87" s="31"/>
    </row>
    <row r="88" spans="2:65" s="1" customFormat="1" ht="13.7" customHeight="1">
      <c r="B88" s="31"/>
      <c r="C88" s="26" t="s">
        <v>25</v>
      </c>
      <c r="F88" s="17" t="str">
        <f>E17</f>
        <v>SŽDC, s.o., OŘ Hradec Králové</v>
      </c>
      <c r="I88" s="91" t="s">
        <v>32</v>
      </c>
      <c r="J88" s="29" t="str">
        <f>E23</f>
        <v xml:space="preserve"> </v>
      </c>
      <c r="L88" s="31"/>
    </row>
    <row r="89" spans="2:65" s="1" customFormat="1" ht="13.7" customHeight="1">
      <c r="B89" s="31"/>
      <c r="C89" s="26" t="s">
        <v>30</v>
      </c>
      <c r="F89" s="17">
        <f>IF(E20="","",E20)</f>
        <v>0</v>
      </c>
      <c r="I89" s="91" t="s">
        <v>37</v>
      </c>
      <c r="J89" s="29" t="str">
        <f>E26</f>
        <v xml:space="preserve"> </v>
      </c>
      <c r="L89" s="31"/>
    </row>
    <row r="90" spans="2:65" s="1" customFormat="1" ht="10.35" customHeight="1">
      <c r="B90" s="31"/>
      <c r="I90" s="90"/>
      <c r="L90" s="31"/>
    </row>
    <row r="91" spans="2:65" s="10" customFormat="1" ht="29.25" customHeight="1">
      <c r="B91" s="123"/>
      <c r="C91" s="124" t="s">
        <v>234</v>
      </c>
      <c r="D91" s="125" t="s">
        <v>58</v>
      </c>
      <c r="E91" s="125" t="s">
        <v>54</v>
      </c>
      <c r="F91" s="125" t="s">
        <v>55</v>
      </c>
      <c r="G91" s="125" t="s">
        <v>235</v>
      </c>
      <c r="H91" s="125" t="s">
        <v>236</v>
      </c>
      <c r="I91" s="126" t="s">
        <v>237</v>
      </c>
      <c r="J91" s="125" t="s">
        <v>228</v>
      </c>
      <c r="K91" s="127" t="s">
        <v>238</v>
      </c>
      <c r="L91" s="123"/>
      <c r="M91" s="52" t="s">
        <v>19</v>
      </c>
      <c r="N91" s="53" t="s">
        <v>43</v>
      </c>
      <c r="O91" s="53" t="s">
        <v>239</v>
      </c>
      <c r="P91" s="53" t="s">
        <v>240</v>
      </c>
      <c r="Q91" s="53" t="s">
        <v>241</v>
      </c>
      <c r="R91" s="53" t="s">
        <v>242</v>
      </c>
      <c r="S91" s="53" t="s">
        <v>243</v>
      </c>
      <c r="T91" s="54" t="s">
        <v>244</v>
      </c>
    </row>
    <row r="92" spans="2:65" s="1" customFormat="1" ht="22.9" customHeight="1">
      <c r="B92" s="31"/>
      <c r="C92" s="57" t="s">
        <v>245</v>
      </c>
      <c r="I92" s="90"/>
      <c r="J92" s="128">
        <f>BK92</f>
        <v>0</v>
      </c>
      <c r="L92" s="31"/>
      <c r="M92" s="55"/>
      <c r="N92" s="47"/>
      <c r="O92" s="47"/>
      <c r="P92" s="129">
        <f>P93</f>
        <v>0</v>
      </c>
      <c r="Q92" s="47"/>
      <c r="R92" s="129">
        <f>R93</f>
        <v>17.912927440000001</v>
      </c>
      <c r="S92" s="47"/>
      <c r="T92" s="130">
        <f>T93</f>
        <v>23.6645</v>
      </c>
      <c r="AT92" s="17" t="s">
        <v>72</v>
      </c>
      <c r="AU92" s="17" t="s">
        <v>229</v>
      </c>
      <c r="BK92" s="131">
        <f>BK93</f>
        <v>0</v>
      </c>
    </row>
    <row r="93" spans="2:65" s="11" customFormat="1" ht="25.9" customHeight="1">
      <c r="B93" s="145"/>
      <c r="D93" s="146" t="s">
        <v>72</v>
      </c>
      <c r="E93" s="147" t="s">
        <v>424</v>
      </c>
      <c r="F93" s="147" t="s">
        <v>1099</v>
      </c>
      <c r="I93" s="148"/>
      <c r="J93" s="149">
        <f>BK93</f>
        <v>0</v>
      </c>
      <c r="L93" s="145"/>
      <c r="M93" s="150"/>
      <c r="P93" s="151">
        <f>P94+P105+P124+P139+P155+P158</f>
        <v>0</v>
      </c>
      <c r="R93" s="151">
        <f>R94+R105+R124+R139+R155+R158</f>
        <v>17.912927440000001</v>
      </c>
      <c r="T93" s="152">
        <f>T94+T105+T124+T139+T155+T158</f>
        <v>23.6645</v>
      </c>
      <c r="AR93" s="146" t="s">
        <v>81</v>
      </c>
      <c r="AT93" s="153" t="s">
        <v>72</v>
      </c>
      <c r="AU93" s="153" t="s">
        <v>73</v>
      </c>
      <c r="AY93" s="146" t="s">
        <v>251</v>
      </c>
      <c r="BK93" s="154">
        <f>BK94+BK105+BK124+BK139+BK155+BK158</f>
        <v>0</v>
      </c>
    </row>
    <row r="94" spans="2:65" s="11" customFormat="1" ht="22.9" customHeight="1">
      <c r="B94" s="145"/>
      <c r="D94" s="146" t="s">
        <v>72</v>
      </c>
      <c r="E94" s="155" t="s">
        <v>252</v>
      </c>
      <c r="F94" s="155" t="s">
        <v>1199</v>
      </c>
      <c r="I94" s="148"/>
      <c r="J94" s="156">
        <f>BK94</f>
        <v>0</v>
      </c>
      <c r="L94" s="145"/>
      <c r="M94" s="150"/>
      <c r="P94" s="151">
        <f>SUM(P95:P104)</f>
        <v>0</v>
      </c>
      <c r="R94" s="151">
        <f>SUM(R95:R104)</f>
        <v>0.12089443999999999</v>
      </c>
      <c r="T94" s="152">
        <f>SUM(T95:T104)</f>
        <v>3.0221999999999998</v>
      </c>
      <c r="AR94" s="146" t="s">
        <v>81</v>
      </c>
      <c r="AT94" s="153" t="s">
        <v>72</v>
      </c>
      <c r="AU94" s="153" t="s">
        <v>81</v>
      </c>
      <c r="AY94" s="146" t="s">
        <v>251</v>
      </c>
      <c r="BK94" s="154">
        <f>SUM(BK95:BK104)</f>
        <v>0</v>
      </c>
    </row>
    <row r="95" spans="2:65" s="1" customFormat="1" ht="16.5" customHeight="1">
      <c r="B95" s="31"/>
      <c r="C95" s="157" t="s">
        <v>81</v>
      </c>
      <c r="D95" s="157" t="s">
        <v>277</v>
      </c>
      <c r="E95" s="158" t="s">
        <v>1227</v>
      </c>
      <c r="F95" s="159" t="s">
        <v>1228</v>
      </c>
      <c r="G95" s="160" t="s">
        <v>431</v>
      </c>
      <c r="H95" s="161">
        <v>50.37</v>
      </c>
      <c r="I95" s="162"/>
      <c r="J95" s="163">
        <f>ROUND(I95*H95,2)</f>
        <v>0</v>
      </c>
      <c r="K95" s="159" t="s">
        <v>690</v>
      </c>
      <c r="L95" s="31"/>
      <c r="M95" s="164" t="s">
        <v>19</v>
      </c>
      <c r="N95" s="165" t="s">
        <v>44</v>
      </c>
      <c r="P95" s="142">
        <f>O95*H95</f>
        <v>0</v>
      </c>
      <c r="Q95" s="142">
        <v>3.6999999999999999E-4</v>
      </c>
      <c r="R95" s="142">
        <f>Q95*H95</f>
        <v>1.8636899999999998E-2</v>
      </c>
      <c r="S95" s="142">
        <v>0.06</v>
      </c>
      <c r="T95" s="143">
        <f>S95*H95</f>
        <v>3.0221999999999998</v>
      </c>
      <c r="AR95" s="17" t="s">
        <v>252</v>
      </c>
      <c r="AT95" s="17" t="s">
        <v>277</v>
      </c>
      <c r="AU95" s="17" t="s">
        <v>83</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1479</v>
      </c>
    </row>
    <row r="96" spans="2:65" s="1" customFormat="1" ht="19.5">
      <c r="B96" s="31"/>
      <c r="D96" s="171" t="s">
        <v>454</v>
      </c>
      <c r="F96" s="172" t="s">
        <v>1480</v>
      </c>
      <c r="I96" s="90"/>
      <c r="L96" s="31"/>
      <c r="M96" s="173"/>
      <c r="T96" s="49"/>
      <c r="AT96" s="17" t="s">
        <v>454</v>
      </c>
      <c r="AU96" s="17" t="s">
        <v>83</v>
      </c>
    </row>
    <row r="97" spans="2:65" s="13" customFormat="1">
      <c r="B97" s="182"/>
      <c r="D97" s="171" t="s">
        <v>639</v>
      </c>
      <c r="E97" s="183" t="s">
        <v>19</v>
      </c>
      <c r="F97" s="184" t="s">
        <v>1481</v>
      </c>
      <c r="H97" s="185">
        <v>50.37</v>
      </c>
      <c r="I97" s="186"/>
      <c r="L97" s="182"/>
      <c r="M97" s="187"/>
      <c r="T97" s="188"/>
      <c r="AT97" s="183" t="s">
        <v>639</v>
      </c>
      <c r="AU97" s="183" t="s">
        <v>83</v>
      </c>
      <c r="AV97" s="13" t="s">
        <v>83</v>
      </c>
      <c r="AW97" s="13" t="s">
        <v>36</v>
      </c>
      <c r="AX97" s="13" t="s">
        <v>81</v>
      </c>
      <c r="AY97" s="183" t="s">
        <v>251</v>
      </c>
    </row>
    <row r="98" spans="2:65" s="1" customFormat="1" ht="16.5" customHeight="1">
      <c r="B98" s="31"/>
      <c r="C98" s="157" t="s">
        <v>83</v>
      </c>
      <c r="D98" s="157" t="s">
        <v>277</v>
      </c>
      <c r="E98" s="158" t="s">
        <v>1482</v>
      </c>
      <c r="F98" s="159" t="s">
        <v>1483</v>
      </c>
      <c r="G98" s="160" t="s">
        <v>431</v>
      </c>
      <c r="H98" s="161">
        <v>50.37</v>
      </c>
      <c r="I98" s="162"/>
      <c r="J98" s="163">
        <f>ROUND(I98*H98,2)</f>
        <v>0</v>
      </c>
      <c r="K98" s="159" t="s">
        <v>690</v>
      </c>
      <c r="L98" s="31"/>
      <c r="M98" s="164" t="s">
        <v>19</v>
      </c>
      <c r="N98" s="165" t="s">
        <v>44</v>
      </c>
      <c r="P98" s="142">
        <f>O98*H98</f>
        <v>0</v>
      </c>
      <c r="Q98" s="142">
        <v>5.9999999999999995E-4</v>
      </c>
      <c r="R98" s="142">
        <f>Q98*H98</f>
        <v>3.0221999999999995E-2</v>
      </c>
      <c r="S98" s="142">
        <v>0</v>
      </c>
      <c r="T98" s="143">
        <f>S98*H98</f>
        <v>0</v>
      </c>
      <c r="AR98" s="17" t="s">
        <v>252</v>
      </c>
      <c r="AT98" s="17" t="s">
        <v>277</v>
      </c>
      <c r="AU98" s="17" t="s">
        <v>83</v>
      </c>
      <c r="AY98" s="17" t="s">
        <v>251</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252</v>
      </c>
      <c r="BM98" s="17" t="s">
        <v>1484</v>
      </c>
    </row>
    <row r="99" spans="2:65" s="1" customFormat="1" ht="19.5">
      <c r="B99" s="31"/>
      <c r="D99" s="171" t="s">
        <v>454</v>
      </c>
      <c r="F99" s="172" t="s">
        <v>1485</v>
      </c>
      <c r="I99" s="90"/>
      <c r="L99" s="31"/>
      <c r="M99" s="173"/>
      <c r="T99" s="49"/>
      <c r="AT99" s="17" t="s">
        <v>454</v>
      </c>
      <c r="AU99" s="17" t="s">
        <v>83</v>
      </c>
    </row>
    <row r="100" spans="2:65" s="13" customFormat="1">
      <c r="B100" s="182"/>
      <c r="D100" s="171" t="s">
        <v>639</v>
      </c>
      <c r="E100" s="183" t="s">
        <v>19</v>
      </c>
      <c r="F100" s="184" t="s">
        <v>1481</v>
      </c>
      <c r="H100" s="185">
        <v>50.37</v>
      </c>
      <c r="I100" s="186"/>
      <c r="L100" s="182"/>
      <c r="M100" s="187"/>
      <c r="T100" s="188"/>
      <c r="AT100" s="183" t="s">
        <v>639</v>
      </c>
      <c r="AU100" s="183" t="s">
        <v>83</v>
      </c>
      <c r="AV100" s="13" t="s">
        <v>83</v>
      </c>
      <c r="AW100" s="13" t="s">
        <v>36</v>
      </c>
      <c r="AX100" s="13" t="s">
        <v>81</v>
      </c>
      <c r="AY100" s="183" t="s">
        <v>251</v>
      </c>
    </row>
    <row r="101" spans="2:65" s="1" customFormat="1" ht="16.5" customHeight="1">
      <c r="B101" s="31"/>
      <c r="C101" s="157" t="s">
        <v>257</v>
      </c>
      <c r="D101" s="157" t="s">
        <v>277</v>
      </c>
      <c r="E101" s="158" t="s">
        <v>1239</v>
      </c>
      <c r="F101" s="159" t="s">
        <v>1240</v>
      </c>
      <c r="G101" s="160" t="s">
        <v>431</v>
      </c>
      <c r="H101" s="161">
        <v>1.1419999999999999</v>
      </c>
      <c r="I101" s="162"/>
      <c r="J101" s="163">
        <f>ROUND(I101*H101,2)</f>
        <v>0</v>
      </c>
      <c r="K101" s="159" t="s">
        <v>690</v>
      </c>
      <c r="L101" s="31"/>
      <c r="M101" s="164" t="s">
        <v>19</v>
      </c>
      <c r="N101" s="165" t="s">
        <v>44</v>
      </c>
      <c r="P101" s="142">
        <f>O101*H101</f>
        <v>0</v>
      </c>
      <c r="Q101" s="142">
        <v>2.102E-2</v>
      </c>
      <c r="R101" s="142">
        <f>Q101*H101</f>
        <v>2.400484E-2</v>
      </c>
      <c r="S101" s="142">
        <v>0</v>
      </c>
      <c r="T101" s="143">
        <f>S101*H101</f>
        <v>0</v>
      </c>
      <c r="AR101" s="17" t="s">
        <v>252</v>
      </c>
      <c r="AT101" s="17" t="s">
        <v>277</v>
      </c>
      <c r="AU101" s="17" t="s">
        <v>83</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1486</v>
      </c>
    </row>
    <row r="102" spans="2:65" s="13" customFormat="1">
      <c r="B102" s="182"/>
      <c r="D102" s="171" t="s">
        <v>639</v>
      </c>
      <c r="E102" s="183" t="s">
        <v>19</v>
      </c>
      <c r="F102" s="184" t="s">
        <v>1487</v>
      </c>
      <c r="H102" s="185">
        <v>1.1419999999999999</v>
      </c>
      <c r="I102" s="186"/>
      <c r="L102" s="182"/>
      <c r="M102" s="187"/>
      <c r="T102" s="188"/>
      <c r="AT102" s="183" t="s">
        <v>639</v>
      </c>
      <c r="AU102" s="183" t="s">
        <v>83</v>
      </c>
      <c r="AV102" s="13" t="s">
        <v>83</v>
      </c>
      <c r="AW102" s="13" t="s">
        <v>36</v>
      </c>
      <c r="AX102" s="13" t="s">
        <v>81</v>
      </c>
      <c r="AY102" s="183" t="s">
        <v>251</v>
      </c>
    </row>
    <row r="103" spans="2:65" s="1" customFormat="1" ht="16.5" customHeight="1">
      <c r="B103" s="31"/>
      <c r="C103" s="157" t="s">
        <v>252</v>
      </c>
      <c r="D103" s="157" t="s">
        <v>277</v>
      </c>
      <c r="E103" s="158" t="s">
        <v>1244</v>
      </c>
      <c r="F103" s="159" t="s">
        <v>1245</v>
      </c>
      <c r="G103" s="160" t="s">
        <v>431</v>
      </c>
      <c r="H103" s="161">
        <v>2.2850000000000001</v>
      </c>
      <c r="I103" s="162"/>
      <c r="J103" s="163">
        <f>ROUND(I103*H103,2)</f>
        <v>0</v>
      </c>
      <c r="K103" s="159" t="s">
        <v>690</v>
      </c>
      <c r="L103" s="31"/>
      <c r="M103" s="164" t="s">
        <v>19</v>
      </c>
      <c r="N103" s="165" t="s">
        <v>44</v>
      </c>
      <c r="P103" s="142">
        <f>O103*H103</f>
        <v>0</v>
      </c>
      <c r="Q103" s="142">
        <v>2.102E-2</v>
      </c>
      <c r="R103" s="142">
        <f>Q103*H103</f>
        <v>4.8030700000000003E-2</v>
      </c>
      <c r="S103" s="142">
        <v>0</v>
      </c>
      <c r="T103" s="143">
        <f>S103*H103</f>
        <v>0</v>
      </c>
      <c r="AR103" s="17" t="s">
        <v>252</v>
      </c>
      <c r="AT103" s="17" t="s">
        <v>277</v>
      </c>
      <c r="AU103" s="17" t="s">
        <v>83</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1488</v>
      </c>
    </row>
    <row r="104" spans="2:65" s="13" customFormat="1">
      <c r="B104" s="182"/>
      <c r="D104" s="171" t="s">
        <v>639</v>
      </c>
      <c r="E104" s="183" t="s">
        <v>19</v>
      </c>
      <c r="F104" s="184" t="s">
        <v>1489</v>
      </c>
      <c r="H104" s="185">
        <v>2.2850000000000001</v>
      </c>
      <c r="I104" s="186"/>
      <c r="L104" s="182"/>
      <c r="M104" s="187"/>
      <c r="T104" s="188"/>
      <c r="AT104" s="183" t="s">
        <v>639</v>
      </c>
      <c r="AU104" s="183" t="s">
        <v>83</v>
      </c>
      <c r="AV104" s="13" t="s">
        <v>83</v>
      </c>
      <c r="AW104" s="13" t="s">
        <v>36</v>
      </c>
      <c r="AX104" s="13" t="s">
        <v>81</v>
      </c>
      <c r="AY104" s="183" t="s">
        <v>251</v>
      </c>
    </row>
    <row r="105" spans="2:65" s="11" customFormat="1" ht="22.9" customHeight="1">
      <c r="B105" s="145"/>
      <c r="D105" s="146" t="s">
        <v>72</v>
      </c>
      <c r="E105" s="155" t="s">
        <v>267</v>
      </c>
      <c r="F105" s="155" t="s">
        <v>1262</v>
      </c>
      <c r="I105" s="148"/>
      <c r="J105" s="156">
        <f>BK105</f>
        <v>0</v>
      </c>
      <c r="L105" s="145"/>
      <c r="M105" s="150"/>
      <c r="P105" s="151">
        <f>SUM(P106:P123)</f>
        <v>0</v>
      </c>
      <c r="R105" s="151">
        <f>SUM(R106:R123)</f>
        <v>7.9542979999999996</v>
      </c>
      <c r="T105" s="152">
        <f>SUM(T106:T123)</f>
        <v>10.624000000000001</v>
      </c>
      <c r="AR105" s="146" t="s">
        <v>81</v>
      </c>
      <c r="AT105" s="153" t="s">
        <v>72</v>
      </c>
      <c r="AU105" s="153" t="s">
        <v>81</v>
      </c>
      <c r="AY105" s="146" t="s">
        <v>251</v>
      </c>
      <c r="BK105" s="154">
        <f>SUM(BK106:BK123)</f>
        <v>0</v>
      </c>
    </row>
    <row r="106" spans="2:65" s="1" customFormat="1" ht="16.5" customHeight="1">
      <c r="B106" s="31"/>
      <c r="C106" s="157" t="s">
        <v>267</v>
      </c>
      <c r="D106" s="157" t="s">
        <v>277</v>
      </c>
      <c r="E106" s="158" t="s">
        <v>1263</v>
      </c>
      <c r="F106" s="159" t="s">
        <v>1264</v>
      </c>
      <c r="G106" s="160" t="s">
        <v>265</v>
      </c>
      <c r="H106" s="161">
        <v>62</v>
      </c>
      <c r="I106" s="162"/>
      <c r="J106" s="163">
        <f>ROUND(I106*H106,2)</f>
        <v>0</v>
      </c>
      <c r="K106" s="159" t="s">
        <v>690</v>
      </c>
      <c r="L106" s="31"/>
      <c r="M106" s="164" t="s">
        <v>19</v>
      </c>
      <c r="N106" s="165" t="s">
        <v>44</v>
      </c>
      <c r="P106" s="142">
        <f>O106*H106</f>
        <v>0</v>
      </c>
      <c r="Q106" s="142">
        <v>5.8E-4</v>
      </c>
      <c r="R106" s="142">
        <f>Q106*H106</f>
        <v>3.5959999999999999E-2</v>
      </c>
      <c r="S106" s="142">
        <v>0.16600000000000001</v>
      </c>
      <c r="T106" s="143">
        <f>S106*H106</f>
        <v>10.292</v>
      </c>
      <c r="AR106" s="17" t="s">
        <v>252</v>
      </c>
      <c r="AT106" s="17" t="s">
        <v>277</v>
      </c>
      <c r="AU106" s="17" t="s">
        <v>83</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1490</v>
      </c>
    </row>
    <row r="107" spans="2:65" s="1" customFormat="1" ht="19.5">
      <c r="B107" s="31"/>
      <c r="D107" s="171" t="s">
        <v>454</v>
      </c>
      <c r="F107" s="172" t="s">
        <v>1491</v>
      </c>
      <c r="I107" s="90"/>
      <c r="L107" s="31"/>
      <c r="M107" s="173"/>
      <c r="T107" s="49"/>
      <c r="AT107" s="17" t="s">
        <v>454</v>
      </c>
      <c r="AU107" s="17" t="s">
        <v>83</v>
      </c>
    </row>
    <row r="108" spans="2:65" s="1" customFormat="1" ht="16.5" customHeight="1">
      <c r="B108" s="31"/>
      <c r="C108" s="157" t="s">
        <v>276</v>
      </c>
      <c r="D108" s="157" t="s">
        <v>277</v>
      </c>
      <c r="E108" s="158" t="s">
        <v>1492</v>
      </c>
      <c r="F108" s="159" t="s">
        <v>1493</v>
      </c>
      <c r="G108" s="160" t="s">
        <v>265</v>
      </c>
      <c r="H108" s="161">
        <v>62</v>
      </c>
      <c r="I108" s="162"/>
      <c r="J108" s="163">
        <f>ROUND(I108*H108,2)</f>
        <v>0</v>
      </c>
      <c r="K108" s="159" t="s">
        <v>690</v>
      </c>
      <c r="L108" s="31"/>
      <c r="M108" s="164" t="s">
        <v>19</v>
      </c>
      <c r="N108" s="165" t="s">
        <v>44</v>
      </c>
      <c r="P108" s="142">
        <f>O108*H108</f>
        <v>0</v>
      </c>
      <c r="Q108" s="142">
        <v>2.1099999999999999E-3</v>
      </c>
      <c r="R108" s="142">
        <f>Q108*H108</f>
        <v>0.13081999999999999</v>
      </c>
      <c r="S108" s="142">
        <v>0</v>
      </c>
      <c r="T108" s="143">
        <f>S108*H108</f>
        <v>0</v>
      </c>
      <c r="AR108" s="17" t="s">
        <v>252</v>
      </c>
      <c r="AT108" s="17" t="s">
        <v>277</v>
      </c>
      <c r="AU108" s="17" t="s">
        <v>83</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1494</v>
      </c>
    </row>
    <row r="109" spans="2:65" s="13" customFormat="1">
      <c r="B109" s="182"/>
      <c r="D109" s="171" t="s">
        <v>639</v>
      </c>
      <c r="E109" s="183" t="s">
        <v>19</v>
      </c>
      <c r="F109" s="184" t="s">
        <v>515</v>
      </c>
      <c r="H109" s="185">
        <v>62</v>
      </c>
      <c r="I109" s="186"/>
      <c r="L109" s="182"/>
      <c r="M109" s="187"/>
      <c r="T109" s="188"/>
      <c r="AT109" s="183" t="s">
        <v>639</v>
      </c>
      <c r="AU109" s="183" t="s">
        <v>83</v>
      </c>
      <c r="AV109" s="13" t="s">
        <v>83</v>
      </c>
      <c r="AW109" s="13" t="s">
        <v>36</v>
      </c>
      <c r="AX109" s="13" t="s">
        <v>81</v>
      </c>
      <c r="AY109" s="183" t="s">
        <v>251</v>
      </c>
    </row>
    <row r="110" spans="2:65" s="1" customFormat="1" ht="16.5" customHeight="1">
      <c r="B110" s="31"/>
      <c r="C110" s="157" t="s">
        <v>282</v>
      </c>
      <c r="D110" s="157" t="s">
        <v>277</v>
      </c>
      <c r="E110" s="158" t="s">
        <v>1495</v>
      </c>
      <c r="F110" s="159" t="s">
        <v>1496</v>
      </c>
      <c r="G110" s="160" t="s">
        <v>265</v>
      </c>
      <c r="H110" s="161">
        <v>62</v>
      </c>
      <c r="I110" s="162"/>
      <c r="J110" s="163">
        <f>ROUND(I110*H110,2)</f>
        <v>0</v>
      </c>
      <c r="K110" s="159" t="s">
        <v>690</v>
      </c>
      <c r="L110" s="31"/>
      <c r="M110" s="164" t="s">
        <v>19</v>
      </c>
      <c r="N110" s="165" t="s">
        <v>44</v>
      </c>
      <c r="P110" s="142">
        <f>O110*H110</f>
        <v>0</v>
      </c>
      <c r="Q110" s="142">
        <v>2.66E-3</v>
      </c>
      <c r="R110" s="142">
        <f>Q110*H110</f>
        <v>0.16492000000000001</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1497</v>
      </c>
    </row>
    <row r="111" spans="2:65" s="13" customFormat="1">
      <c r="B111" s="182"/>
      <c r="D111" s="171" t="s">
        <v>639</v>
      </c>
      <c r="E111" s="183" t="s">
        <v>19</v>
      </c>
      <c r="F111" s="184" t="s">
        <v>515</v>
      </c>
      <c r="H111" s="185">
        <v>62</v>
      </c>
      <c r="I111" s="186"/>
      <c r="L111" s="182"/>
      <c r="M111" s="187"/>
      <c r="T111" s="188"/>
      <c r="AT111" s="183" t="s">
        <v>639</v>
      </c>
      <c r="AU111" s="183" t="s">
        <v>83</v>
      </c>
      <c r="AV111" s="13" t="s">
        <v>83</v>
      </c>
      <c r="AW111" s="13" t="s">
        <v>36</v>
      </c>
      <c r="AX111" s="13" t="s">
        <v>81</v>
      </c>
      <c r="AY111" s="183" t="s">
        <v>251</v>
      </c>
    </row>
    <row r="112" spans="2:65" s="1" customFormat="1" ht="16.5" customHeight="1">
      <c r="B112" s="31"/>
      <c r="C112" s="132" t="s">
        <v>250</v>
      </c>
      <c r="D112" s="132" t="s">
        <v>246</v>
      </c>
      <c r="E112" s="133" t="s">
        <v>1498</v>
      </c>
      <c r="F112" s="134" t="s">
        <v>1499</v>
      </c>
      <c r="G112" s="135" t="s">
        <v>436</v>
      </c>
      <c r="H112" s="136">
        <v>1.3480000000000001</v>
      </c>
      <c r="I112" s="137"/>
      <c r="J112" s="138">
        <f>ROUND(I112*H112,2)</f>
        <v>0</v>
      </c>
      <c r="K112" s="134" t="s">
        <v>690</v>
      </c>
      <c r="L112" s="139"/>
      <c r="M112" s="140" t="s">
        <v>19</v>
      </c>
      <c r="N112" s="141" t="s">
        <v>44</v>
      </c>
      <c r="P112" s="142">
        <f>O112*H112</f>
        <v>0</v>
      </c>
      <c r="Q112" s="142">
        <v>0.81499999999999995</v>
      </c>
      <c r="R112" s="142">
        <f>Q112*H112</f>
        <v>1.0986199999999999</v>
      </c>
      <c r="S112" s="142">
        <v>0</v>
      </c>
      <c r="T112" s="143">
        <f>S112*H112</f>
        <v>0</v>
      </c>
      <c r="AR112" s="17" t="s">
        <v>250</v>
      </c>
      <c r="AT112" s="17" t="s">
        <v>246</v>
      </c>
      <c r="AU112" s="17" t="s">
        <v>83</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1500</v>
      </c>
    </row>
    <row r="113" spans="2:65" s="13" customFormat="1">
      <c r="B113" s="182"/>
      <c r="D113" s="171" t="s">
        <v>639</v>
      </c>
      <c r="E113" s="183" t="s">
        <v>19</v>
      </c>
      <c r="F113" s="184" t="s">
        <v>1501</v>
      </c>
      <c r="H113" s="185">
        <v>1.3480000000000001</v>
      </c>
      <c r="I113" s="186"/>
      <c r="L113" s="182"/>
      <c r="M113" s="187"/>
      <c r="T113" s="188"/>
      <c r="AT113" s="183" t="s">
        <v>639</v>
      </c>
      <c r="AU113" s="183" t="s">
        <v>83</v>
      </c>
      <c r="AV113" s="13" t="s">
        <v>83</v>
      </c>
      <c r="AW113" s="13" t="s">
        <v>36</v>
      </c>
      <c r="AX113" s="13" t="s">
        <v>81</v>
      </c>
      <c r="AY113" s="183" t="s">
        <v>251</v>
      </c>
    </row>
    <row r="114" spans="2:65" s="1" customFormat="1" ht="16.5" customHeight="1">
      <c r="B114" s="31"/>
      <c r="C114" s="132" t="s">
        <v>291</v>
      </c>
      <c r="D114" s="132" t="s">
        <v>246</v>
      </c>
      <c r="E114" s="133" t="s">
        <v>1502</v>
      </c>
      <c r="F114" s="134" t="s">
        <v>1503</v>
      </c>
      <c r="G114" s="135" t="s">
        <v>436</v>
      </c>
      <c r="H114" s="136">
        <v>7.327</v>
      </c>
      <c r="I114" s="137"/>
      <c r="J114" s="138">
        <f>ROUND(I114*H114,2)</f>
        <v>0</v>
      </c>
      <c r="K114" s="134" t="s">
        <v>690</v>
      </c>
      <c r="L114" s="139"/>
      <c r="M114" s="140" t="s">
        <v>19</v>
      </c>
      <c r="N114" s="141" t="s">
        <v>44</v>
      </c>
      <c r="P114" s="142">
        <f>O114*H114</f>
        <v>0</v>
      </c>
      <c r="Q114" s="142">
        <v>0.81499999999999995</v>
      </c>
      <c r="R114" s="142">
        <f>Q114*H114</f>
        <v>5.9715049999999996</v>
      </c>
      <c r="S114" s="142">
        <v>0</v>
      </c>
      <c r="T114" s="143">
        <f>S114*H114</f>
        <v>0</v>
      </c>
      <c r="AR114" s="17" t="s">
        <v>250</v>
      </c>
      <c r="AT114" s="17" t="s">
        <v>246</v>
      </c>
      <c r="AU114" s="17" t="s">
        <v>83</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1504</v>
      </c>
    </row>
    <row r="115" spans="2:65" s="13" customFormat="1">
      <c r="B115" s="182"/>
      <c r="D115" s="171" t="s">
        <v>639</v>
      </c>
      <c r="E115" s="183" t="s">
        <v>19</v>
      </c>
      <c r="F115" s="184" t="s">
        <v>1505</v>
      </c>
      <c r="H115" s="185">
        <v>7.327</v>
      </c>
      <c r="I115" s="186"/>
      <c r="L115" s="182"/>
      <c r="M115" s="187"/>
      <c r="T115" s="188"/>
      <c r="AT115" s="183" t="s">
        <v>639</v>
      </c>
      <c r="AU115" s="183" t="s">
        <v>83</v>
      </c>
      <c r="AV115" s="13" t="s">
        <v>83</v>
      </c>
      <c r="AW115" s="13" t="s">
        <v>36</v>
      </c>
      <c r="AX115" s="13" t="s">
        <v>81</v>
      </c>
      <c r="AY115" s="183" t="s">
        <v>251</v>
      </c>
    </row>
    <row r="116" spans="2:65" s="1" customFormat="1" ht="16.5" customHeight="1">
      <c r="B116" s="31"/>
      <c r="C116" s="132" t="s">
        <v>295</v>
      </c>
      <c r="D116" s="132" t="s">
        <v>246</v>
      </c>
      <c r="E116" s="133" t="s">
        <v>1506</v>
      </c>
      <c r="F116" s="134" t="s">
        <v>1507</v>
      </c>
      <c r="G116" s="135" t="s">
        <v>1432</v>
      </c>
      <c r="H116" s="136">
        <v>0.248</v>
      </c>
      <c r="I116" s="137"/>
      <c r="J116" s="138">
        <f>ROUND(I116*H116,2)</f>
        <v>0</v>
      </c>
      <c r="K116" s="134" t="s">
        <v>19</v>
      </c>
      <c r="L116" s="139"/>
      <c r="M116" s="140" t="s">
        <v>19</v>
      </c>
      <c r="N116" s="141" t="s">
        <v>44</v>
      </c>
      <c r="P116" s="142">
        <f>O116*H116</f>
        <v>0</v>
      </c>
      <c r="Q116" s="142">
        <v>0.80100000000000005</v>
      </c>
      <c r="R116" s="142">
        <f>Q116*H116</f>
        <v>0.19864800000000002</v>
      </c>
      <c r="S116" s="142">
        <v>0</v>
      </c>
      <c r="T116" s="143">
        <f>S116*H116</f>
        <v>0</v>
      </c>
      <c r="AR116" s="17" t="s">
        <v>250</v>
      </c>
      <c r="AT116" s="17" t="s">
        <v>246</v>
      </c>
      <c r="AU116" s="17" t="s">
        <v>83</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1508</v>
      </c>
    </row>
    <row r="117" spans="2:65" s="1" customFormat="1" ht="16.5" customHeight="1">
      <c r="B117" s="31"/>
      <c r="C117" s="157" t="s">
        <v>299</v>
      </c>
      <c r="D117" s="157" t="s">
        <v>277</v>
      </c>
      <c r="E117" s="158" t="s">
        <v>1509</v>
      </c>
      <c r="F117" s="159" t="s">
        <v>1510</v>
      </c>
      <c r="G117" s="160" t="s">
        <v>265</v>
      </c>
      <c r="H117" s="161">
        <v>4</v>
      </c>
      <c r="I117" s="162"/>
      <c r="J117" s="163">
        <f>ROUND(I117*H117,2)</f>
        <v>0</v>
      </c>
      <c r="K117" s="159" t="s">
        <v>690</v>
      </c>
      <c r="L117" s="31"/>
      <c r="M117" s="164" t="s">
        <v>19</v>
      </c>
      <c r="N117" s="165" t="s">
        <v>44</v>
      </c>
      <c r="P117" s="142">
        <f>O117*H117</f>
        <v>0</v>
      </c>
      <c r="Q117" s="142">
        <v>2.1199999999999999E-3</v>
      </c>
      <c r="R117" s="142">
        <f>Q117*H117</f>
        <v>8.4799999999999997E-3</v>
      </c>
      <c r="S117" s="142">
        <v>0</v>
      </c>
      <c r="T117" s="143">
        <f>S117*H117</f>
        <v>0</v>
      </c>
      <c r="AR117" s="17" t="s">
        <v>252</v>
      </c>
      <c r="AT117" s="17" t="s">
        <v>277</v>
      </c>
      <c r="AU117" s="17" t="s">
        <v>83</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1511</v>
      </c>
    </row>
    <row r="118" spans="2:65" s="13" customFormat="1">
      <c r="B118" s="182"/>
      <c r="D118" s="171" t="s">
        <v>639</v>
      </c>
      <c r="E118" s="183" t="s">
        <v>19</v>
      </c>
      <c r="F118" s="184" t="s">
        <v>1512</v>
      </c>
      <c r="H118" s="185">
        <v>4</v>
      </c>
      <c r="I118" s="186"/>
      <c r="L118" s="182"/>
      <c r="M118" s="187"/>
      <c r="T118" s="188"/>
      <c r="AT118" s="183" t="s">
        <v>639</v>
      </c>
      <c r="AU118" s="183" t="s">
        <v>83</v>
      </c>
      <c r="AV118" s="13" t="s">
        <v>83</v>
      </c>
      <c r="AW118" s="13" t="s">
        <v>36</v>
      </c>
      <c r="AX118" s="13" t="s">
        <v>81</v>
      </c>
      <c r="AY118" s="183" t="s">
        <v>251</v>
      </c>
    </row>
    <row r="119" spans="2:65" s="1" customFormat="1" ht="16.5" customHeight="1">
      <c r="B119" s="31"/>
      <c r="C119" s="157" t="s">
        <v>303</v>
      </c>
      <c r="D119" s="157" t="s">
        <v>277</v>
      </c>
      <c r="E119" s="158" t="s">
        <v>1513</v>
      </c>
      <c r="F119" s="159" t="s">
        <v>1514</v>
      </c>
      <c r="G119" s="160" t="s">
        <v>265</v>
      </c>
      <c r="H119" s="161">
        <v>4</v>
      </c>
      <c r="I119" s="162"/>
      <c r="J119" s="163">
        <f>ROUND(I119*H119,2)</f>
        <v>0</v>
      </c>
      <c r="K119" s="159" t="s">
        <v>690</v>
      </c>
      <c r="L119" s="31"/>
      <c r="M119" s="164" t="s">
        <v>19</v>
      </c>
      <c r="N119" s="165" t="s">
        <v>44</v>
      </c>
      <c r="P119" s="142">
        <f>O119*H119</f>
        <v>0</v>
      </c>
      <c r="Q119" s="142">
        <v>4.7499999999999999E-3</v>
      </c>
      <c r="R119" s="142">
        <f>Q119*H119</f>
        <v>1.9E-2</v>
      </c>
      <c r="S119" s="142">
        <v>0</v>
      </c>
      <c r="T119" s="143">
        <f>S119*H119</f>
        <v>0</v>
      </c>
      <c r="AR119" s="17" t="s">
        <v>252</v>
      </c>
      <c r="AT119" s="17" t="s">
        <v>277</v>
      </c>
      <c r="AU119" s="17" t="s">
        <v>83</v>
      </c>
      <c r="AY119" s="17" t="s">
        <v>251</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252</v>
      </c>
      <c r="BM119" s="17" t="s">
        <v>1515</v>
      </c>
    </row>
    <row r="120" spans="2:65" s="13" customFormat="1">
      <c r="B120" s="182"/>
      <c r="D120" s="171" t="s">
        <v>639</v>
      </c>
      <c r="E120" s="183" t="s">
        <v>19</v>
      </c>
      <c r="F120" s="184" t="s">
        <v>1512</v>
      </c>
      <c r="H120" s="185">
        <v>4</v>
      </c>
      <c r="I120" s="186"/>
      <c r="L120" s="182"/>
      <c r="M120" s="187"/>
      <c r="T120" s="188"/>
      <c r="AT120" s="183" t="s">
        <v>639</v>
      </c>
      <c r="AU120" s="183" t="s">
        <v>83</v>
      </c>
      <c r="AV120" s="13" t="s">
        <v>83</v>
      </c>
      <c r="AW120" s="13" t="s">
        <v>36</v>
      </c>
      <c r="AX120" s="13" t="s">
        <v>81</v>
      </c>
      <c r="AY120" s="183" t="s">
        <v>251</v>
      </c>
    </row>
    <row r="121" spans="2:65" s="1" customFormat="1" ht="16.5" customHeight="1">
      <c r="B121" s="31"/>
      <c r="C121" s="132" t="s">
        <v>307</v>
      </c>
      <c r="D121" s="132" t="s">
        <v>246</v>
      </c>
      <c r="E121" s="133" t="s">
        <v>1516</v>
      </c>
      <c r="F121" s="134" t="s">
        <v>1517</v>
      </c>
      <c r="G121" s="135" t="s">
        <v>436</v>
      </c>
      <c r="H121" s="136">
        <v>0.39900000000000002</v>
      </c>
      <c r="I121" s="137"/>
      <c r="J121" s="138">
        <f>ROUND(I121*H121,2)</f>
        <v>0</v>
      </c>
      <c r="K121" s="134" t="s">
        <v>19</v>
      </c>
      <c r="L121" s="139"/>
      <c r="M121" s="140" t="s">
        <v>19</v>
      </c>
      <c r="N121" s="141" t="s">
        <v>44</v>
      </c>
      <c r="P121" s="142">
        <f>O121*H121</f>
        <v>0</v>
      </c>
      <c r="Q121" s="142">
        <v>0.81499999999999995</v>
      </c>
      <c r="R121" s="142">
        <f>Q121*H121</f>
        <v>0.325185</v>
      </c>
      <c r="S121" s="142">
        <v>0</v>
      </c>
      <c r="T121" s="143">
        <f>S121*H121</f>
        <v>0</v>
      </c>
      <c r="AR121" s="17" t="s">
        <v>250</v>
      </c>
      <c r="AT121" s="17" t="s">
        <v>246</v>
      </c>
      <c r="AU121" s="17" t="s">
        <v>83</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1518</v>
      </c>
    </row>
    <row r="122" spans="2:65" s="13" customFormat="1">
      <c r="B122" s="182"/>
      <c r="D122" s="171" t="s">
        <v>639</v>
      </c>
      <c r="E122" s="183" t="s">
        <v>19</v>
      </c>
      <c r="F122" s="184" t="s">
        <v>1519</v>
      </c>
      <c r="H122" s="185">
        <v>0.39900000000000002</v>
      </c>
      <c r="I122" s="186"/>
      <c r="L122" s="182"/>
      <c r="M122" s="187"/>
      <c r="T122" s="188"/>
      <c r="AT122" s="183" t="s">
        <v>639</v>
      </c>
      <c r="AU122" s="183" t="s">
        <v>83</v>
      </c>
      <c r="AV122" s="13" t="s">
        <v>83</v>
      </c>
      <c r="AW122" s="13" t="s">
        <v>36</v>
      </c>
      <c r="AX122" s="13" t="s">
        <v>81</v>
      </c>
      <c r="AY122" s="183" t="s">
        <v>251</v>
      </c>
    </row>
    <row r="123" spans="2:65" s="1" customFormat="1" ht="16.5" customHeight="1">
      <c r="B123" s="31"/>
      <c r="C123" s="157" t="s">
        <v>311</v>
      </c>
      <c r="D123" s="157" t="s">
        <v>277</v>
      </c>
      <c r="E123" s="158" t="s">
        <v>1266</v>
      </c>
      <c r="F123" s="159" t="s">
        <v>1267</v>
      </c>
      <c r="G123" s="160" t="s">
        <v>265</v>
      </c>
      <c r="H123" s="161">
        <v>2</v>
      </c>
      <c r="I123" s="162"/>
      <c r="J123" s="163">
        <f>ROUND(I123*H123,2)</f>
        <v>0</v>
      </c>
      <c r="K123" s="159" t="s">
        <v>690</v>
      </c>
      <c r="L123" s="31"/>
      <c r="M123" s="164" t="s">
        <v>19</v>
      </c>
      <c r="N123" s="165" t="s">
        <v>44</v>
      </c>
      <c r="P123" s="142">
        <f>O123*H123</f>
        <v>0</v>
      </c>
      <c r="Q123" s="142">
        <v>5.8E-4</v>
      </c>
      <c r="R123" s="142">
        <f>Q123*H123</f>
        <v>1.16E-3</v>
      </c>
      <c r="S123" s="142">
        <v>0.16600000000000001</v>
      </c>
      <c r="T123" s="143">
        <f>S123*H123</f>
        <v>0.33200000000000002</v>
      </c>
      <c r="AR123" s="17" t="s">
        <v>252</v>
      </c>
      <c r="AT123" s="17" t="s">
        <v>277</v>
      </c>
      <c r="AU123" s="17" t="s">
        <v>83</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1520</v>
      </c>
    </row>
    <row r="124" spans="2:65" s="11" customFormat="1" ht="22.9" customHeight="1">
      <c r="B124" s="145"/>
      <c r="D124" s="146" t="s">
        <v>72</v>
      </c>
      <c r="E124" s="155" t="s">
        <v>276</v>
      </c>
      <c r="F124" s="155" t="s">
        <v>1521</v>
      </c>
      <c r="I124" s="148"/>
      <c r="J124" s="156">
        <f>BK124</f>
        <v>0</v>
      </c>
      <c r="L124" s="145"/>
      <c r="M124" s="150"/>
      <c r="P124" s="151">
        <f>SUM(P125:P138)</f>
        <v>0</v>
      </c>
      <c r="R124" s="151">
        <f>SUM(R125:R138)</f>
        <v>5.4765150000000009</v>
      </c>
      <c r="T124" s="152">
        <f>SUM(T125:T138)</f>
        <v>6.3063000000000002</v>
      </c>
      <c r="AR124" s="146" t="s">
        <v>81</v>
      </c>
      <c r="AT124" s="153" t="s">
        <v>72</v>
      </c>
      <c r="AU124" s="153" t="s">
        <v>81</v>
      </c>
      <c r="AY124" s="146" t="s">
        <v>251</v>
      </c>
      <c r="BK124" s="154">
        <f>SUM(BK125:BK138)</f>
        <v>0</v>
      </c>
    </row>
    <row r="125" spans="2:65" s="1" customFormat="1" ht="16.5" customHeight="1">
      <c r="B125" s="31"/>
      <c r="C125" s="157" t="s">
        <v>8</v>
      </c>
      <c r="D125" s="157" t="s">
        <v>277</v>
      </c>
      <c r="E125" s="158" t="s">
        <v>1522</v>
      </c>
      <c r="F125" s="159" t="s">
        <v>1523</v>
      </c>
      <c r="G125" s="160" t="s">
        <v>431</v>
      </c>
      <c r="H125" s="161">
        <v>20.6</v>
      </c>
      <c r="I125" s="162"/>
      <c r="J125" s="163">
        <f>ROUND(I125*H125,2)</f>
        <v>0</v>
      </c>
      <c r="K125" s="159" t="s">
        <v>690</v>
      </c>
      <c r="L125" s="31"/>
      <c r="M125" s="164" t="s">
        <v>19</v>
      </c>
      <c r="N125" s="165" t="s">
        <v>44</v>
      </c>
      <c r="P125" s="142">
        <f>O125*H125</f>
        <v>0</v>
      </c>
      <c r="Q125" s="142">
        <v>6.6960000000000006E-2</v>
      </c>
      <c r="R125" s="142">
        <f>Q125*H125</f>
        <v>1.3793760000000002</v>
      </c>
      <c r="S125" s="142">
        <v>7.4999999999999997E-2</v>
      </c>
      <c r="T125" s="143">
        <f>S125*H125</f>
        <v>1.5450000000000002</v>
      </c>
      <c r="AR125" s="17" t="s">
        <v>252</v>
      </c>
      <c r="AT125" s="17" t="s">
        <v>277</v>
      </c>
      <c r="AU125" s="17" t="s">
        <v>83</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1524</v>
      </c>
    </row>
    <row r="126" spans="2:65" s="1" customFormat="1" ht="19.5">
      <c r="B126" s="31"/>
      <c r="D126" s="171" t="s">
        <v>454</v>
      </c>
      <c r="F126" s="172" t="s">
        <v>1525</v>
      </c>
      <c r="I126" s="90"/>
      <c r="L126" s="31"/>
      <c r="M126" s="173"/>
      <c r="T126" s="49"/>
      <c r="AT126" s="17" t="s">
        <v>454</v>
      </c>
      <c r="AU126" s="17" t="s">
        <v>83</v>
      </c>
    </row>
    <row r="127" spans="2:65" s="13" customFormat="1">
      <c r="B127" s="182"/>
      <c r="D127" s="171" t="s">
        <v>639</v>
      </c>
      <c r="E127" s="183" t="s">
        <v>19</v>
      </c>
      <c r="F127" s="184" t="s">
        <v>1526</v>
      </c>
      <c r="H127" s="185">
        <v>20.6</v>
      </c>
      <c r="I127" s="186"/>
      <c r="L127" s="182"/>
      <c r="M127" s="187"/>
      <c r="T127" s="188"/>
      <c r="AT127" s="183" t="s">
        <v>639</v>
      </c>
      <c r="AU127" s="183" t="s">
        <v>83</v>
      </c>
      <c r="AV127" s="13" t="s">
        <v>83</v>
      </c>
      <c r="AW127" s="13" t="s">
        <v>36</v>
      </c>
      <c r="AX127" s="13" t="s">
        <v>81</v>
      </c>
      <c r="AY127" s="183" t="s">
        <v>251</v>
      </c>
    </row>
    <row r="128" spans="2:65" s="1" customFormat="1" ht="16.5" customHeight="1">
      <c r="B128" s="31"/>
      <c r="C128" s="132" t="s">
        <v>318</v>
      </c>
      <c r="D128" s="132" t="s">
        <v>246</v>
      </c>
      <c r="E128" s="133" t="s">
        <v>1276</v>
      </c>
      <c r="F128" s="134" t="s">
        <v>1277</v>
      </c>
      <c r="G128" s="135" t="s">
        <v>1278</v>
      </c>
      <c r="H128" s="136">
        <v>22.66</v>
      </c>
      <c r="I128" s="137"/>
      <c r="J128" s="138">
        <f>ROUND(I128*H128,2)</f>
        <v>0</v>
      </c>
      <c r="K128" s="134" t="s">
        <v>19</v>
      </c>
      <c r="L128" s="139"/>
      <c r="M128" s="140" t="s">
        <v>19</v>
      </c>
      <c r="N128" s="141" t="s">
        <v>44</v>
      </c>
      <c r="P128" s="142">
        <f>O128*H128</f>
        <v>0</v>
      </c>
      <c r="Q128" s="142">
        <v>0</v>
      </c>
      <c r="R128" s="142">
        <f>Q128*H128</f>
        <v>0</v>
      </c>
      <c r="S128" s="142">
        <v>0</v>
      </c>
      <c r="T128" s="143">
        <f>S128*H128</f>
        <v>0</v>
      </c>
      <c r="AR128" s="17" t="s">
        <v>250</v>
      </c>
      <c r="AT128" s="17" t="s">
        <v>246</v>
      </c>
      <c r="AU128" s="17" t="s">
        <v>83</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1527</v>
      </c>
    </row>
    <row r="129" spans="2:65" s="1" customFormat="1" ht="19.5">
      <c r="B129" s="31"/>
      <c r="D129" s="171" t="s">
        <v>454</v>
      </c>
      <c r="F129" s="172" t="s">
        <v>1280</v>
      </c>
      <c r="I129" s="90"/>
      <c r="L129" s="31"/>
      <c r="M129" s="173"/>
      <c r="T129" s="49"/>
      <c r="AT129" s="17" t="s">
        <v>454</v>
      </c>
      <c r="AU129" s="17" t="s">
        <v>83</v>
      </c>
    </row>
    <row r="130" spans="2:65" s="13" customFormat="1">
      <c r="B130" s="182"/>
      <c r="D130" s="171" t="s">
        <v>639</v>
      </c>
      <c r="E130" s="183" t="s">
        <v>19</v>
      </c>
      <c r="F130" s="184" t="s">
        <v>1528</v>
      </c>
      <c r="H130" s="185">
        <v>22.66</v>
      </c>
      <c r="I130" s="186"/>
      <c r="L130" s="182"/>
      <c r="M130" s="187"/>
      <c r="T130" s="188"/>
      <c r="AT130" s="183" t="s">
        <v>639</v>
      </c>
      <c r="AU130" s="183" t="s">
        <v>83</v>
      </c>
      <c r="AV130" s="13" t="s">
        <v>83</v>
      </c>
      <c r="AW130" s="13" t="s">
        <v>36</v>
      </c>
      <c r="AX130" s="13" t="s">
        <v>81</v>
      </c>
      <c r="AY130" s="183" t="s">
        <v>251</v>
      </c>
    </row>
    <row r="131" spans="2:65" s="1" customFormat="1" ht="16.5" customHeight="1">
      <c r="B131" s="31"/>
      <c r="C131" s="157" t="s">
        <v>322</v>
      </c>
      <c r="D131" s="157" t="s">
        <v>277</v>
      </c>
      <c r="E131" s="158" t="s">
        <v>1270</v>
      </c>
      <c r="F131" s="159" t="s">
        <v>1271</v>
      </c>
      <c r="G131" s="160" t="s">
        <v>431</v>
      </c>
      <c r="H131" s="161">
        <v>80.7</v>
      </c>
      <c r="I131" s="162"/>
      <c r="J131" s="163">
        <f>ROUND(I131*H131,2)</f>
        <v>0</v>
      </c>
      <c r="K131" s="159" t="s">
        <v>690</v>
      </c>
      <c r="L131" s="31"/>
      <c r="M131" s="164" t="s">
        <v>19</v>
      </c>
      <c r="N131" s="165" t="s">
        <v>44</v>
      </c>
      <c r="P131" s="142">
        <f>O131*H131</f>
        <v>0</v>
      </c>
      <c r="Q131" s="142">
        <v>5.0770000000000003E-2</v>
      </c>
      <c r="R131" s="142">
        <f>Q131*H131</f>
        <v>4.0971390000000003</v>
      </c>
      <c r="S131" s="142">
        <v>5.8999999999999997E-2</v>
      </c>
      <c r="T131" s="143">
        <f>S131*H131</f>
        <v>4.7613000000000003</v>
      </c>
      <c r="AR131" s="17" t="s">
        <v>252</v>
      </c>
      <c r="AT131" s="17" t="s">
        <v>277</v>
      </c>
      <c r="AU131" s="17" t="s">
        <v>83</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1529</v>
      </c>
    </row>
    <row r="132" spans="2:65" s="1" customFormat="1" ht="19.5">
      <c r="B132" s="31"/>
      <c r="D132" s="171" t="s">
        <v>454</v>
      </c>
      <c r="F132" s="172" t="s">
        <v>1530</v>
      </c>
      <c r="I132" s="90"/>
      <c r="L132" s="31"/>
      <c r="M132" s="173"/>
      <c r="T132" s="49"/>
      <c r="AT132" s="17" t="s">
        <v>454</v>
      </c>
      <c r="AU132" s="17" t="s">
        <v>83</v>
      </c>
    </row>
    <row r="133" spans="2:65" s="13" customFormat="1">
      <c r="B133" s="182"/>
      <c r="D133" s="171" t="s">
        <v>639</v>
      </c>
      <c r="E133" s="183" t="s">
        <v>19</v>
      </c>
      <c r="F133" s="184" t="s">
        <v>1531</v>
      </c>
      <c r="H133" s="185">
        <v>39.9</v>
      </c>
      <c r="I133" s="186"/>
      <c r="L133" s="182"/>
      <c r="M133" s="187"/>
      <c r="T133" s="188"/>
      <c r="AT133" s="183" t="s">
        <v>639</v>
      </c>
      <c r="AU133" s="183" t="s">
        <v>83</v>
      </c>
      <c r="AV133" s="13" t="s">
        <v>83</v>
      </c>
      <c r="AW133" s="13" t="s">
        <v>36</v>
      </c>
      <c r="AX133" s="13" t="s">
        <v>73</v>
      </c>
      <c r="AY133" s="183" t="s">
        <v>251</v>
      </c>
    </row>
    <row r="134" spans="2:65" s="13" customFormat="1">
      <c r="B134" s="182"/>
      <c r="D134" s="171" t="s">
        <v>639</v>
      </c>
      <c r="E134" s="183" t="s">
        <v>19</v>
      </c>
      <c r="F134" s="184" t="s">
        <v>1532</v>
      </c>
      <c r="H134" s="185">
        <v>25.2</v>
      </c>
      <c r="I134" s="186"/>
      <c r="L134" s="182"/>
      <c r="M134" s="187"/>
      <c r="T134" s="188"/>
      <c r="AT134" s="183" t="s">
        <v>639</v>
      </c>
      <c r="AU134" s="183" t="s">
        <v>83</v>
      </c>
      <c r="AV134" s="13" t="s">
        <v>83</v>
      </c>
      <c r="AW134" s="13" t="s">
        <v>36</v>
      </c>
      <c r="AX134" s="13" t="s">
        <v>73</v>
      </c>
      <c r="AY134" s="183" t="s">
        <v>251</v>
      </c>
    </row>
    <row r="135" spans="2:65" s="13" customFormat="1">
      <c r="B135" s="182"/>
      <c r="D135" s="171" t="s">
        <v>639</v>
      </c>
      <c r="E135" s="183" t="s">
        <v>19</v>
      </c>
      <c r="F135" s="184" t="s">
        <v>1533</v>
      </c>
      <c r="H135" s="185">
        <v>15.6</v>
      </c>
      <c r="I135" s="186"/>
      <c r="L135" s="182"/>
      <c r="M135" s="187"/>
      <c r="T135" s="188"/>
      <c r="AT135" s="183" t="s">
        <v>639</v>
      </c>
      <c r="AU135" s="183" t="s">
        <v>83</v>
      </c>
      <c r="AV135" s="13" t="s">
        <v>83</v>
      </c>
      <c r="AW135" s="13" t="s">
        <v>36</v>
      </c>
      <c r="AX135" s="13" t="s">
        <v>73</v>
      </c>
      <c r="AY135" s="183" t="s">
        <v>251</v>
      </c>
    </row>
    <row r="136" spans="2:65" s="14" customFormat="1">
      <c r="B136" s="191"/>
      <c r="D136" s="171" t="s">
        <v>639</v>
      </c>
      <c r="E136" s="192" t="s">
        <v>19</v>
      </c>
      <c r="F136" s="193" t="s">
        <v>830</v>
      </c>
      <c r="H136" s="194">
        <v>80.699999999999989</v>
      </c>
      <c r="I136" s="195"/>
      <c r="L136" s="191"/>
      <c r="M136" s="196"/>
      <c r="T136" s="197"/>
      <c r="AT136" s="192" t="s">
        <v>639</v>
      </c>
      <c r="AU136" s="192" t="s">
        <v>83</v>
      </c>
      <c r="AV136" s="14" t="s">
        <v>252</v>
      </c>
      <c r="AW136" s="14" t="s">
        <v>36</v>
      </c>
      <c r="AX136" s="14" t="s">
        <v>81</v>
      </c>
      <c r="AY136" s="192" t="s">
        <v>251</v>
      </c>
    </row>
    <row r="137" spans="2:65" s="1" customFormat="1" ht="16.5" customHeight="1">
      <c r="B137" s="31"/>
      <c r="C137" s="132" t="s">
        <v>326</v>
      </c>
      <c r="D137" s="132" t="s">
        <v>246</v>
      </c>
      <c r="E137" s="133" t="s">
        <v>1276</v>
      </c>
      <c r="F137" s="134" t="s">
        <v>1277</v>
      </c>
      <c r="G137" s="135" t="s">
        <v>1278</v>
      </c>
      <c r="H137" s="136">
        <v>88.77</v>
      </c>
      <c r="I137" s="137"/>
      <c r="J137" s="138">
        <f>ROUND(I137*H137,2)</f>
        <v>0</v>
      </c>
      <c r="K137" s="134" t="s">
        <v>19</v>
      </c>
      <c r="L137" s="139"/>
      <c r="M137" s="140" t="s">
        <v>19</v>
      </c>
      <c r="N137" s="141" t="s">
        <v>44</v>
      </c>
      <c r="P137" s="142">
        <f>O137*H137</f>
        <v>0</v>
      </c>
      <c r="Q137" s="142">
        <v>0</v>
      </c>
      <c r="R137" s="142">
        <f>Q137*H137</f>
        <v>0</v>
      </c>
      <c r="S137" s="142">
        <v>0</v>
      </c>
      <c r="T137" s="143">
        <f>S137*H137</f>
        <v>0</v>
      </c>
      <c r="AR137" s="17" t="s">
        <v>250</v>
      </c>
      <c r="AT137" s="17" t="s">
        <v>246</v>
      </c>
      <c r="AU137" s="17" t="s">
        <v>83</v>
      </c>
      <c r="AY137" s="17" t="s">
        <v>251</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252</v>
      </c>
      <c r="BM137" s="17" t="s">
        <v>1534</v>
      </c>
    </row>
    <row r="138" spans="2:65" s="13" customFormat="1">
      <c r="B138" s="182"/>
      <c r="D138" s="171" t="s">
        <v>639</v>
      </c>
      <c r="E138" s="183" t="s">
        <v>19</v>
      </c>
      <c r="F138" s="184" t="s">
        <v>1535</v>
      </c>
      <c r="H138" s="185">
        <v>88.77</v>
      </c>
      <c r="I138" s="186"/>
      <c r="L138" s="182"/>
      <c r="M138" s="187"/>
      <c r="T138" s="188"/>
      <c r="AT138" s="183" t="s">
        <v>639</v>
      </c>
      <c r="AU138" s="183" t="s">
        <v>83</v>
      </c>
      <c r="AV138" s="13" t="s">
        <v>83</v>
      </c>
      <c r="AW138" s="13" t="s">
        <v>36</v>
      </c>
      <c r="AX138" s="13" t="s">
        <v>81</v>
      </c>
      <c r="AY138" s="183" t="s">
        <v>251</v>
      </c>
    </row>
    <row r="139" spans="2:65" s="11" customFormat="1" ht="22.9" customHeight="1">
      <c r="B139" s="145"/>
      <c r="D139" s="146" t="s">
        <v>72</v>
      </c>
      <c r="E139" s="155" t="s">
        <v>291</v>
      </c>
      <c r="F139" s="155" t="s">
        <v>1536</v>
      </c>
      <c r="I139" s="148"/>
      <c r="J139" s="156">
        <f>BK139</f>
        <v>0</v>
      </c>
      <c r="L139" s="145"/>
      <c r="M139" s="150"/>
      <c r="P139" s="151">
        <f>SUM(P140:P154)</f>
        <v>0</v>
      </c>
      <c r="R139" s="151">
        <f>SUM(R140:R154)</f>
        <v>4.3612199999999994</v>
      </c>
      <c r="T139" s="152">
        <f>SUM(T140:T154)</f>
        <v>3.7120000000000002</v>
      </c>
      <c r="AR139" s="146" t="s">
        <v>81</v>
      </c>
      <c r="AT139" s="153" t="s">
        <v>72</v>
      </c>
      <c r="AU139" s="153" t="s">
        <v>81</v>
      </c>
      <c r="AY139" s="146" t="s">
        <v>251</v>
      </c>
      <c r="BK139" s="154">
        <f>SUM(BK140:BK154)</f>
        <v>0</v>
      </c>
    </row>
    <row r="140" spans="2:65" s="1" customFormat="1" ht="16.5" customHeight="1">
      <c r="B140" s="31"/>
      <c r="C140" s="157" t="s">
        <v>330</v>
      </c>
      <c r="D140" s="157" t="s">
        <v>277</v>
      </c>
      <c r="E140" s="158" t="s">
        <v>1537</v>
      </c>
      <c r="F140" s="159" t="s">
        <v>1538</v>
      </c>
      <c r="G140" s="160" t="s">
        <v>249</v>
      </c>
      <c r="H140" s="161">
        <v>58</v>
      </c>
      <c r="I140" s="162"/>
      <c r="J140" s="163">
        <f>ROUND(I140*H140,2)</f>
        <v>0</v>
      </c>
      <c r="K140" s="159" t="s">
        <v>690</v>
      </c>
      <c r="L140" s="31"/>
      <c r="M140" s="164" t="s">
        <v>19</v>
      </c>
      <c r="N140" s="165" t="s">
        <v>44</v>
      </c>
      <c r="P140" s="142">
        <f>O140*H140</f>
        <v>0</v>
      </c>
      <c r="Q140" s="142">
        <v>0</v>
      </c>
      <c r="R140" s="142">
        <f>Q140*H140</f>
        <v>0</v>
      </c>
      <c r="S140" s="142">
        <v>6.4000000000000001E-2</v>
      </c>
      <c r="T140" s="143">
        <f>S140*H140</f>
        <v>3.7120000000000002</v>
      </c>
      <c r="AR140" s="17" t="s">
        <v>252</v>
      </c>
      <c r="AT140" s="17" t="s">
        <v>277</v>
      </c>
      <c r="AU140" s="17" t="s">
        <v>83</v>
      </c>
      <c r="AY140" s="17" t="s">
        <v>251</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252</v>
      </c>
      <c r="BM140" s="17" t="s">
        <v>1539</v>
      </c>
    </row>
    <row r="141" spans="2:65" s="13" customFormat="1">
      <c r="B141" s="182"/>
      <c r="D141" s="171" t="s">
        <v>639</v>
      </c>
      <c r="E141" s="183" t="s">
        <v>19</v>
      </c>
      <c r="F141" s="184" t="s">
        <v>509</v>
      </c>
      <c r="H141" s="185">
        <v>58</v>
      </c>
      <c r="I141" s="186"/>
      <c r="L141" s="182"/>
      <c r="M141" s="187"/>
      <c r="T141" s="188"/>
      <c r="AT141" s="183" t="s">
        <v>639</v>
      </c>
      <c r="AU141" s="183" t="s">
        <v>83</v>
      </c>
      <c r="AV141" s="13" t="s">
        <v>83</v>
      </c>
      <c r="AW141" s="13" t="s">
        <v>36</v>
      </c>
      <c r="AX141" s="13" t="s">
        <v>81</v>
      </c>
      <c r="AY141" s="183" t="s">
        <v>251</v>
      </c>
    </row>
    <row r="142" spans="2:65" s="1" customFormat="1" ht="16.5" customHeight="1">
      <c r="B142" s="31"/>
      <c r="C142" s="157" t="s">
        <v>334</v>
      </c>
      <c r="D142" s="157" t="s">
        <v>277</v>
      </c>
      <c r="E142" s="158" t="s">
        <v>1540</v>
      </c>
      <c r="F142" s="159" t="s">
        <v>1541</v>
      </c>
      <c r="G142" s="160" t="s">
        <v>249</v>
      </c>
      <c r="H142" s="161">
        <v>58</v>
      </c>
      <c r="I142" s="162"/>
      <c r="J142" s="163">
        <f>ROUND(I142*H142,2)</f>
        <v>0</v>
      </c>
      <c r="K142" s="159" t="s">
        <v>690</v>
      </c>
      <c r="L142" s="31"/>
      <c r="M142" s="164" t="s">
        <v>19</v>
      </c>
      <c r="N142" s="165" t="s">
        <v>44</v>
      </c>
      <c r="P142" s="142">
        <f>O142*H142</f>
        <v>0</v>
      </c>
      <c r="Q142" s="142">
        <v>5.6489999999999999E-2</v>
      </c>
      <c r="R142" s="142">
        <f>Q142*H142</f>
        <v>3.2764199999999999</v>
      </c>
      <c r="S142" s="142">
        <v>0</v>
      </c>
      <c r="T142" s="143">
        <f>S142*H142</f>
        <v>0</v>
      </c>
      <c r="AR142" s="17" t="s">
        <v>252</v>
      </c>
      <c r="AT142" s="17" t="s">
        <v>277</v>
      </c>
      <c r="AU142" s="17" t="s">
        <v>83</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1542</v>
      </c>
    </row>
    <row r="143" spans="2:65" s="1" customFormat="1" ht="19.5">
      <c r="B143" s="31"/>
      <c r="D143" s="171" t="s">
        <v>454</v>
      </c>
      <c r="F143" s="172" t="s">
        <v>1543</v>
      </c>
      <c r="I143" s="90"/>
      <c r="L143" s="31"/>
      <c r="M143" s="173"/>
      <c r="T143" s="49"/>
      <c r="AT143" s="17" t="s">
        <v>454</v>
      </c>
      <c r="AU143" s="17" t="s">
        <v>83</v>
      </c>
    </row>
    <row r="144" spans="2:65" s="13" customFormat="1">
      <c r="B144" s="182"/>
      <c r="D144" s="171" t="s">
        <v>639</v>
      </c>
      <c r="E144" s="183" t="s">
        <v>19</v>
      </c>
      <c r="F144" s="184" t="s">
        <v>509</v>
      </c>
      <c r="H144" s="185">
        <v>58</v>
      </c>
      <c r="I144" s="186"/>
      <c r="L144" s="182"/>
      <c r="M144" s="187"/>
      <c r="T144" s="188"/>
      <c r="AT144" s="183" t="s">
        <v>639</v>
      </c>
      <c r="AU144" s="183" t="s">
        <v>83</v>
      </c>
      <c r="AV144" s="13" t="s">
        <v>83</v>
      </c>
      <c r="AW144" s="13" t="s">
        <v>36</v>
      </c>
      <c r="AX144" s="13" t="s">
        <v>81</v>
      </c>
      <c r="AY144" s="183" t="s">
        <v>251</v>
      </c>
    </row>
    <row r="145" spans="2:65" s="1" customFormat="1" ht="16.5" customHeight="1">
      <c r="B145" s="31"/>
      <c r="C145" s="157" t="s">
        <v>7</v>
      </c>
      <c r="D145" s="157" t="s">
        <v>277</v>
      </c>
      <c r="E145" s="158" t="s">
        <v>1544</v>
      </c>
      <c r="F145" s="159" t="s">
        <v>1545</v>
      </c>
      <c r="G145" s="160" t="s">
        <v>249</v>
      </c>
      <c r="H145" s="161">
        <v>20</v>
      </c>
      <c r="I145" s="162"/>
      <c r="J145" s="163">
        <f>ROUND(I145*H145,2)</f>
        <v>0</v>
      </c>
      <c r="K145" s="159" t="s">
        <v>690</v>
      </c>
      <c r="L145" s="31"/>
      <c r="M145" s="164" t="s">
        <v>19</v>
      </c>
      <c r="N145" s="165" t="s">
        <v>44</v>
      </c>
      <c r="P145" s="142">
        <f>O145*H145</f>
        <v>0</v>
      </c>
      <c r="Q145" s="142">
        <v>5.4239999999999997E-2</v>
      </c>
      <c r="R145" s="142">
        <f>Q145*H145</f>
        <v>1.0848</v>
      </c>
      <c r="S145" s="142">
        <v>0</v>
      </c>
      <c r="T145" s="143">
        <f>S145*H145</f>
        <v>0</v>
      </c>
      <c r="AR145" s="17" t="s">
        <v>252</v>
      </c>
      <c r="AT145" s="17" t="s">
        <v>277</v>
      </c>
      <c r="AU145" s="17" t="s">
        <v>83</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1546</v>
      </c>
    </row>
    <row r="146" spans="2:65" s="13" customFormat="1">
      <c r="B146" s="182"/>
      <c r="D146" s="171" t="s">
        <v>639</v>
      </c>
      <c r="E146" s="183" t="s">
        <v>19</v>
      </c>
      <c r="F146" s="184" t="s">
        <v>1547</v>
      </c>
      <c r="H146" s="185">
        <v>20</v>
      </c>
      <c r="I146" s="186"/>
      <c r="L146" s="182"/>
      <c r="M146" s="187"/>
      <c r="T146" s="188"/>
      <c r="AT146" s="183" t="s">
        <v>639</v>
      </c>
      <c r="AU146" s="183" t="s">
        <v>83</v>
      </c>
      <c r="AV146" s="13" t="s">
        <v>83</v>
      </c>
      <c r="AW146" s="13" t="s">
        <v>36</v>
      </c>
      <c r="AX146" s="13" t="s">
        <v>81</v>
      </c>
      <c r="AY146" s="183" t="s">
        <v>251</v>
      </c>
    </row>
    <row r="147" spans="2:65" s="1" customFormat="1" ht="16.5" customHeight="1">
      <c r="B147" s="31"/>
      <c r="C147" s="157" t="s">
        <v>341</v>
      </c>
      <c r="D147" s="157" t="s">
        <v>277</v>
      </c>
      <c r="E147" s="158" t="s">
        <v>1548</v>
      </c>
      <c r="F147" s="159" t="s">
        <v>1549</v>
      </c>
      <c r="G147" s="160" t="s">
        <v>431</v>
      </c>
      <c r="H147" s="161">
        <v>360</v>
      </c>
      <c r="I147" s="162"/>
      <c r="J147" s="163">
        <f>ROUND(I147*H147,2)</f>
        <v>0</v>
      </c>
      <c r="K147" s="159" t="s">
        <v>19</v>
      </c>
      <c r="L147" s="31"/>
      <c r="M147" s="164" t="s">
        <v>19</v>
      </c>
      <c r="N147" s="165" t="s">
        <v>44</v>
      </c>
      <c r="P147" s="142">
        <f>O147*H147</f>
        <v>0</v>
      </c>
      <c r="Q147" s="142">
        <v>0</v>
      </c>
      <c r="R147" s="142">
        <f>Q147*H147</f>
        <v>0</v>
      </c>
      <c r="S147" s="142">
        <v>0</v>
      </c>
      <c r="T147" s="143">
        <f>S147*H147</f>
        <v>0</v>
      </c>
      <c r="AR147" s="17" t="s">
        <v>252</v>
      </c>
      <c r="AT147" s="17" t="s">
        <v>277</v>
      </c>
      <c r="AU147" s="17" t="s">
        <v>83</v>
      </c>
      <c r="AY147" s="17" t="s">
        <v>251</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252</v>
      </c>
      <c r="BM147" s="17" t="s">
        <v>1550</v>
      </c>
    </row>
    <row r="148" spans="2:65" s="1" customFormat="1" ht="19.5">
      <c r="B148" s="31"/>
      <c r="D148" s="171" t="s">
        <v>454</v>
      </c>
      <c r="F148" s="172" t="s">
        <v>1551</v>
      </c>
      <c r="I148" s="90"/>
      <c r="L148" s="31"/>
      <c r="M148" s="173"/>
      <c r="T148" s="49"/>
      <c r="AT148" s="17" t="s">
        <v>454</v>
      </c>
      <c r="AU148" s="17" t="s">
        <v>83</v>
      </c>
    </row>
    <row r="149" spans="2:65" s="13" customFormat="1">
      <c r="B149" s="182"/>
      <c r="D149" s="171" t="s">
        <v>639</v>
      </c>
      <c r="E149" s="183" t="s">
        <v>19</v>
      </c>
      <c r="F149" s="184" t="s">
        <v>1552</v>
      </c>
      <c r="H149" s="185">
        <v>360</v>
      </c>
      <c r="I149" s="186"/>
      <c r="L149" s="182"/>
      <c r="M149" s="187"/>
      <c r="T149" s="188"/>
      <c r="AT149" s="183" t="s">
        <v>639</v>
      </c>
      <c r="AU149" s="183" t="s">
        <v>83</v>
      </c>
      <c r="AV149" s="13" t="s">
        <v>83</v>
      </c>
      <c r="AW149" s="13" t="s">
        <v>36</v>
      </c>
      <c r="AX149" s="13" t="s">
        <v>81</v>
      </c>
      <c r="AY149" s="183" t="s">
        <v>251</v>
      </c>
    </row>
    <row r="150" spans="2:65" s="1" customFormat="1" ht="16.5" customHeight="1">
      <c r="B150" s="31"/>
      <c r="C150" s="157" t="s">
        <v>345</v>
      </c>
      <c r="D150" s="157" t="s">
        <v>277</v>
      </c>
      <c r="E150" s="158" t="s">
        <v>1553</v>
      </c>
      <c r="F150" s="159" t="s">
        <v>1554</v>
      </c>
      <c r="G150" s="160" t="s">
        <v>431</v>
      </c>
      <c r="H150" s="161">
        <v>7200</v>
      </c>
      <c r="I150" s="162"/>
      <c r="J150" s="163">
        <f>ROUND(I150*H150,2)</f>
        <v>0</v>
      </c>
      <c r="K150" s="159" t="s">
        <v>19</v>
      </c>
      <c r="L150" s="31"/>
      <c r="M150" s="164" t="s">
        <v>19</v>
      </c>
      <c r="N150" s="165" t="s">
        <v>44</v>
      </c>
      <c r="P150" s="142">
        <f>O150*H150</f>
        <v>0</v>
      </c>
      <c r="Q150" s="142">
        <v>0</v>
      </c>
      <c r="R150" s="142">
        <f>Q150*H150</f>
        <v>0</v>
      </c>
      <c r="S150" s="142">
        <v>0</v>
      </c>
      <c r="T150" s="143">
        <f>S150*H150</f>
        <v>0</v>
      </c>
      <c r="AR150" s="17" t="s">
        <v>252</v>
      </c>
      <c r="AT150" s="17" t="s">
        <v>277</v>
      </c>
      <c r="AU150" s="17" t="s">
        <v>83</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1555</v>
      </c>
    </row>
    <row r="151" spans="2:65" s="13" customFormat="1">
      <c r="B151" s="182"/>
      <c r="D151" s="171" t="s">
        <v>639</v>
      </c>
      <c r="E151" s="183" t="s">
        <v>19</v>
      </c>
      <c r="F151" s="184" t="s">
        <v>1556</v>
      </c>
      <c r="H151" s="185">
        <v>7200</v>
      </c>
      <c r="I151" s="186"/>
      <c r="L151" s="182"/>
      <c r="M151" s="187"/>
      <c r="T151" s="188"/>
      <c r="AT151" s="183" t="s">
        <v>639</v>
      </c>
      <c r="AU151" s="183" t="s">
        <v>83</v>
      </c>
      <c r="AV151" s="13" t="s">
        <v>83</v>
      </c>
      <c r="AW151" s="13" t="s">
        <v>36</v>
      </c>
      <c r="AX151" s="13" t="s">
        <v>81</v>
      </c>
      <c r="AY151" s="183" t="s">
        <v>251</v>
      </c>
    </row>
    <row r="152" spans="2:65" s="1" customFormat="1" ht="16.5" customHeight="1">
      <c r="B152" s="31"/>
      <c r="C152" s="157" t="s">
        <v>349</v>
      </c>
      <c r="D152" s="157" t="s">
        <v>277</v>
      </c>
      <c r="E152" s="158" t="s">
        <v>1557</v>
      </c>
      <c r="F152" s="159" t="s">
        <v>1558</v>
      </c>
      <c r="G152" s="160" t="s">
        <v>431</v>
      </c>
      <c r="H152" s="161">
        <v>360</v>
      </c>
      <c r="I152" s="162"/>
      <c r="J152" s="163">
        <f>ROUND(I152*H152,2)</f>
        <v>0</v>
      </c>
      <c r="K152" s="159" t="s">
        <v>19</v>
      </c>
      <c r="L152" s="31"/>
      <c r="M152" s="164" t="s">
        <v>19</v>
      </c>
      <c r="N152" s="165" t="s">
        <v>44</v>
      </c>
      <c r="P152" s="142">
        <f>O152*H152</f>
        <v>0</v>
      </c>
      <c r="Q152" s="142">
        <v>0</v>
      </c>
      <c r="R152" s="142">
        <f>Q152*H152</f>
        <v>0</v>
      </c>
      <c r="S152" s="142">
        <v>0</v>
      </c>
      <c r="T152" s="143">
        <f>S152*H152</f>
        <v>0</v>
      </c>
      <c r="AR152" s="17" t="s">
        <v>252</v>
      </c>
      <c r="AT152" s="17" t="s">
        <v>277</v>
      </c>
      <c r="AU152" s="17" t="s">
        <v>83</v>
      </c>
      <c r="AY152" s="17" t="s">
        <v>251</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252</v>
      </c>
      <c r="BM152" s="17" t="s">
        <v>1559</v>
      </c>
    </row>
    <row r="153" spans="2:65" s="1" customFormat="1" ht="19.5">
      <c r="B153" s="31"/>
      <c r="D153" s="171" t="s">
        <v>454</v>
      </c>
      <c r="F153" s="172" t="s">
        <v>1551</v>
      </c>
      <c r="I153" s="90"/>
      <c r="L153" s="31"/>
      <c r="M153" s="173"/>
      <c r="T153" s="49"/>
      <c r="AT153" s="17" t="s">
        <v>454</v>
      </c>
      <c r="AU153" s="17" t="s">
        <v>83</v>
      </c>
    </row>
    <row r="154" spans="2:65" s="13" customFormat="1">
      <c r="B154" s="182"/>
      <c r="D154" s="171" t="s">
        <v>639</v>
      </c>
      <c r="E154" s="183" t="s">
        <v>19</v>
      </c>
      <c r="F154" s="184" t="s">
        <v>1552</v>
      </c>
      <c r="H154" s="185">
        <v>360</v>
      </c>
      <c r="I154" s="186"/>
      <c r="L154" s="182"/>
      <c r="M154" s="187"/>
      <c r="T154" s="188"/>
      <c r="AT154" s="183" t="s">
        <v>639</v>
      </c>
      <c r="AU154" s="183" t="s">
        <v>83</v>
      </c>
      <c r="AV154" s="13" t="s">
        <v>83</v>
      </c>
      <c r="AW154" s="13" t="s">
        <v>36</v>
      </c>
      <c r="AX154" s="13" t="s">
        <v>81</v>
      </c>
      <c r="AY154" s="183" t="s">
        <v>251</v>
      </c>
    </row>
    <row r="155" spans="2:65" s="11" customFormat="1" ht="22.9" customHeight="1">
      <c r="B155" s="145"/>
      <c r="D155" s="146" t="s">
        <v>72</v>
      </c>
      <c r="E155" s="155" t="s">
        <v>1560</v>
      </c>
      <c r="F155" s="155" t="s">
        <v>1561</v>
      </c>
      <c r="I155" s="148"/>
      <c r="J155" s="156">
        <f>BK155</f>
        <v>0</v>
      </c>
      <c r="L155" s="145"/>
      <c r="M155" s="150"/>
      <c r="P155" s="151">
        <f>SUM(P156:P157)</f>
        <v>0</v>
      </c>
      <c r="R155" s="151">
        <f>SUM(R156:R157)</f>
        <v>0</v>
      </c>
      <c r="T155" s="152">
        <f>SUM(T156:T157)</f>
        <v>0</v>
      </c>
      <c r="AR155" s="146" t="s">
        <v>81</v>
      </c>
      <c r="AT155" s="153" t="s">
        <v>72</v>
      </c>
      <c r="AU155" s="153" t="s">
        <v>81</v>
      </c>
      <c r="AY155" s="146" t="s">
        <v>251</v>
      </c>
      <c r="BK155" s="154">
        <f>SUM(BK156:BK157)</f>
        <v>0</v>
      </c>
    </row>
    <row r="156" spans="2:65" s="1" customFormat="1" ht="16.5" customHeight="1">
      <c r="B156" s="31"/>
      <c r="C156" s="157" t="s">
        <v>353</v>
      </c>
      <c r="D156" s="157" t="s">
        <v>277</v>
      </c>
      <c r="E156" s="158" t="s">
        <v>1562</v>
      </c>
      <c r="F156" s="159" t="s">
        <v>1563</v>
      </c>
      <c r="G156" s="160" t="s">
        <v>1564</v>
      </c>
      <c r="H156" s="161">
        <v>32</v>
      </c>
      <c r="I156" s="162"/>
      <c r="J156" s="163">
        <f>ROUND(I156*H156,2)</f>
        <v>0</v>
      </c>
      <c r="K156" s="159" t="s">
        <v>19</v>
      </c>
      <c r="L156" s="31"/>
      <c r="M156" s="164" t="s">
        <v>19</v>
      </c>
      <c r="N156" s="165" t="s">
        <v>44</v>
      </c>
      <c r="P156" s="142">
        <f>O156*H156</f>
        <v>0</v>
      </c>
      <c r="Q156" s="142">
        <v>0</v>
      </c>
      <c r="R156" s="142">
        <f>Q156*H156</f>
        <v>0</v>
      </c>
      <c r="S156" s="142">
        <v>0</v>
      </c>
      <c r="T156" s="143">
        <f>S156*H156</f>
        <v>0</v>
      </c>
      <c r="AR156" s="17" t="s">
        <v>252</v>
      </c>
      <c r="AT156" s="17" t="s">
        <v>277</v>
      </c>
      <c r="AU156" s="17" t="s">
        <v>83</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1565</v>
      </c>
    </row>
    <row r="157" spans="2:65" s="1" customFormat="1" ht="16.5" customHeight="1">
      <c r="B157" s="31"/>
      <c r="C157" s="157" t="s">
        <v>357</v>
      </c>
      <c r="D157" s="157" t="s">
        <v>277</v>
      </c>
      <c r="E157" s="158" t="s">
        <v>1566</v>
      </c>
      <c r="F157" s="159" t="s">
        <v>1567</v>
      </c>
      <c r="G157" s="160" t="s">
        <v>1568</v>
      </c>
      <c r="H157" s="161">
        <v>3</v>
      </c>
      <c r="I157" s="162"/>
      <c r="J157" s="163">
        <f>ROUND(I157*H157,2)</f>
        <v>0</v>
      </c>
      <c r="K157" s="159" t="s">
        <v>19</v>
      </c>
      <c r="L157" s="31"/>
      <c r="M157" s="164" t="s">
        <v>19</v>
      </c>
      <c r="N157" s="165" t="s">
        <v>44</v>
      </c>
      <c r="P157" s="142">
        <f>O157*H157</f>
        <v>0</v>
      </c>
      <c r="Q157" s="142">
        <v>0</v>
      </c>
      <c r="R157" s="142">
        <f>Q157*H157</f>
        <v>0</v>
      </c>
      <c r="S157" s="142">
        <v>0</v>
      </c>
      <c r="T157" s="143">
        <f>S157*H157</f>
        <v>0</v>
      </c>
      <c r="AR157" s="17" t="s">
        <v>252</v>
      </c>
      <c r="AT157" s="17" t="s">
        <v>277</v>
      </c>
      <c r="AU157" s="17" t="s">
        <v>83</v>
      </c>
      <c r="AY157" s="17" t="s">
        <v>251</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252</v>
      </c>
      <c r="BM157" s="17" t="s">
        <v>1569</v>
      </c>
    </row>
    <row r="158" spans="2:65" s="11" customFormat="1" ht="22.9" customHeight="1">
      <c r="B158" s="145"/>
      <c r="D158" s="146" t="s">
        <v>72</v>
      </c>
      <c r="E158" s="155" t="s">
        <v>1353</v>
      </c>
      <c r="F158" s="155" t="s">
        <v>1354</v>
      </c>
      <c r="I158" s="148"/>
      <c r="J158" s="156">
        <f>BK158</f>
        <v>0</v>
      </c>
      <c r="L158" s="145"/>
      <c r="M158" s="150"/>
      <c r="P158" s="151">
        <f>SUM(P159:P164)</f>
        <v>0</v>
      </c>
      <c r="R158" s="151">
        <f>SUM(R159:R164)</f>
        <v>0</v>
      </c>
      <c r="T158" s="152">
        <f>SUM(T159:T164)</f>
        <v>0</v>
      </c>
      <c r="AR158" s="146" t="s">
        <v>81</v>
      </c>
      <c r="AT158" s="153" t="s">
        <v>72</v>
      </c>
      <c r="AU158" s="153" t="s">
        <v>81</v>
      </c>
      <c r="AY158" s="146" t="s">
        <v>251</v>
      </c>
      <c r="BK158" s="154">
        <f>SUM(BK159:BK164)</f>
        <v>0</v>
      </c>
    </row>
    <row r="159" spans="2:65" s="1" customFormat="1" ht="16.5" customHeight="1">
      <c r="B159" s="31"/>
      <c r="C159" s="157" t="s">
        <v>361</v>
      </c>
      <c r="D159" s="157" t="s">
        <v>277</v>
      </c>
      <c r="E159" s="158" t="s">
        <v>1380</v>
      </c>
      <c r="F159" s="159" t="s">
        <v>1381</v>
      </c>
      <c r="G159" s="160" t="s">
        <v>450</v>
      </c>
      <c r="H159" s="161">
        <v>6.83</v>
      </c>
      <c r="I159" s="162"/>
      <c r="J159" s="163">
        <f>ROUND(I159*H159,2)</f>
        <v>0</v>
      </c>
      <c r="K159" s="159" t="s">
        <v>19</v>
      </c>
      <c r="L159" s="31"/>
      <c r="M159" s="164" t="s">
        <v>19</v>
      </c>
      <c r="N159" s="165" t="s">
        <v>44</v>
      </c>
      <c r="P159" s="142">
        <f>O159*H159</f>
        <v>0</v>
      </c>
      <c r="Q159" s="142">
        <v>0</v>
      </c>
      <c r="R159" s="142">
        <f>Q159*H159</f>
        <v>0</v>
      </c>
      <c r="S159" s="142">
        <v>0</v>
      </c>
      <c r="T159" s="143">
        <f>S159*H159</f>
        <v>0</v>
      </c>
      <c r="AR159" s="17" t="s">
        <v>252</v>
      </c>
      <c r="AT159" s="17" t="s">
        <v>277</v>
      </c>
      <c r="AU159" s="17" t="s">
        <v>83</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1570</v>
      </c>
    </row>
    <row r="160" spans="2:65" s="1" customFormat="1" ht="19.5">
      <c r="B160" s="31"/>
      <c r="D160" s="171" t="s">
        <v>454</v>
      </c>
      <c r="F160" s="172" t="s">
        <v>1571</v>
      </c>
      <c r="I160" s="90"/>
      <c r="L160" s="31"/>
      <c r="M160" s="173"/>
      <c r="T160" s="49"/>
      <c r="AT160" s="17" t="s">
        <v>454</v>
      </c>
      <c r="AU160" s="17" t="s">
        <v>83</v>
      </c>
    </row>
    <row r="161" spans="2:51" s="13" customFormat="1">
      <c r="B161" s="182"/>
      <c r="D161" s="171" t="s">
        <v>639</v>
      </c>
      <c r="E161" s="183" t="s">
        <v>19</v>
      </c>
      <c r="F161" s="184" t="s">
        <v>1572</v>
      </c>
      <c r="H161" s="185">
        <v>5.4950000000000001</v>
      </c>
      <c r="I161" s="186"/>
      <c r="L161" s="182"/>
      <c r="M161" s="187"/>
      <c r="T161" s="188"/>
      <c r="AT161" s="183" t="s">
        <v>639</v>
      </c>
      <c r="AU161" s="183" t="s">
        <v>83</v>
      </c>
      <c r="AV161" s="13" t="s">
        <v>83</v>
      </c>
      <c r="AW161" s="13" t="s">
        <v>36</v>
      </c>
      <c r="AX161" s="13" t="s">
        <v>73</v>
      </c>
      <c r="AY161" s="183" t="s">
        <v>251</v>
      </c>
    </row>
    <row r="162" spans="2:51" s="13" customFormat="1">
      <c r="B162" s="182"/>
      <c r="D162" s="171" t="s">
        <v>639</v>
      </c>
      <c r="E162" s="183" t="s">
        <v>19</v>
      </c>
      <c r="F162" s="184" t="s">
        <v>1573</v>
      </c>
      <c r="H162" s="185">
        <v>1.0109999999999999</v>
      </c>
      <c r="I162" s="186"/>
      <c r="L162" s="182"/>
      <c r="M162" s="187"/>
      <c r="T162" s="188"/>
      <c r="AT162" s="183" t="s">
        <v>639</v>
      </c>
      <c r="AU162" s="183" t="s">
        <v>83</v>
      </c>
      <c r="AV162" s="13" t="s">
        <v>83</v>
      </c>
      <c r="AW162" s="13" t="s">
        <v>36</v>
      </c>
      <c r="AX162" s="13" t="s">
        <v>73</v>
      </c>
      <c r="AY162" s="183" t="s">
        <v>251</v>
      </c>
    </row>
    <row r="163" spans="2:51" s="13" customFormat="1">
      <c r="B163" s="182"/>
      <c r="D163" s="171" t="s">
        <v>639</v>
      </c>
      <c r="E163" s="183" t="s">
        <v>19</v>
      </c>
      <c r="F163" s="184" t="s">
        <v>1574</v>
      </c>
      <c r="H163" s="185">
        <v>0.32400000000000001</v>
      </c>
      <c r="I163" s="186"/>
      <c r="L163" s="182"/>
      <c r="M163" s="187"/>
      <c r="T163" s="188"/>
      <c r="AT163" s="183" t="s">
        <v>639</v>
      </c>
      <c r="AU163" s="183" t="s">
        <v>83</v>
      </c>
      <c r="AV163" s="13" t="s">
        <v>83</v>
      </c>
      <c r="AW163" s="13" t="s">
        <v>36</v>
      </c>
      <c r="AX163" s="13" t="s">
        <v>73</v>
      </c>
      <c r="AY163" s="183" t="s">
        <v>251</v>
      </c>
    </row>
    <row r="164" spans="2:51" s="14" customFormat="1">
      <c r="B164" s="191"/>
      <c r="D164" s="171" t="s">
        <v>639</v>
      </c>
      <c r="E164" s="192" t="s">
        <v>19</v>
      </c>
      <c r="F164" s="193" t="s">
        <v>830</v>
      </c>
      <c r="H164" s="194">
        <v>6.83</v>
      </c>
      <c r="I164" s="195"/>
      <c r="L164" s="191"/>
      <c r="M164" s="205"/>
      <c r="N164" s="206"/>
      <c r="O164" s="206"/>
      <c r="P164" s="206"/>
      <c r="Q164" s="206"/>
      <c r="R164" s="206"/>
      <c r="S164" s="206"/>
      <c r="T164" s="207"/>
      <c r="AT164" s="192" t="s">
        <v>639</v>
      </c>
      <c r="AU164" s="192" t="s">
        <v>83</v>
      </c>
      <c r="AV164" s="14" t="s">
        <v>252</v>
      </c>
      <c r="AW164" s="14" t="s">
        <v>36</v>
      </c>
      <c r="AX164" s="14" t="s">
        <v>81</v>
      </c>
      <c r="AY164" s="192" t="s">
        <v>251</v>
      </c>
    </row>
    <row r="165" spans="2:51" s="1" customFormat="1" ht="6.95" customHeight="1">
      <c r="B165" s="39"/>
      <c r="C165" s="40"/>
      <c r="D165" s="40"/>
      <c r="E165" s="40"/>
      <c r="F165" s="40"/>
      <c r="G165" s="40"/>
      <c r="H165" s="40"/>
      <c r="I165" s="107"/>
      <c r="J165" s="40"/>
      <c r="K165" s="40"/>
      <c r="L165" s="31"/>
    </row>
  </sheetData>
  <sheetProtection password="D0DA" sheet="1" objects="1" scenarios="1" selectLockedCells="1" autoFilter="0"/>
  <autoFilter ref="C91:K164"/>
  <mergeCells count="12">
    <mergeCell ref="E84:H84"/>
    <mergeCell ref="L2:V2"/>
    <mergeCell ref="E50:H50"/>
    <mergeCell ref="E52:H52"/>
    <mergeCell ref="E54:H54"/>
    <mergeCell ref="E80:H80"/>
    <mergeCell ref="E82:H82"/>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79"/>
  <sheetViews>
    <sheetView showGridLines="0" topLeftCell="A334" workbookViewId="0">
      <selection activeCell="I365" sqref="I365"/>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154</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1575</v>
      </c>
      <c r="F9" s="303"/>
      <c r="G9" s="303"/>
      <c r="H9" s="303"/>
      <c r="I9" s="90"/>
      <c r="L9" s="31"/>
    </row>
    <row r="10" spans="2:46" s="1" customFormat="1" ht="12" customHeight="1">
      <c r="B10" s="31"/>
      <c r="D10" s="26" t="s">
        <v>1077</v>
      </c>
      <c r="I10" s="90"/>
      <c r="L10" s="31"/>
    </row>
    <row r="11" spans="2:46" s="1" customFormat="1" ht="36.950000000000003" customHeight="1">
      <c r="B11" s="31"/>
      <c r="E11" s="304" t="s">
        <v>1576</v>
      </c>
      <c r="F11" s="303"/>
      <c r="G11" s="303"/>
      <c r="H11" s="303"/>
      <c r="I11" s="90"/>
      <c r="L11" s="31"/>
    </row>
    <row r="12" spans="2:46" s="1" customFormat="1">
      <c r="B12" s="31"/>
      <c r="I12" s="90"/>
      <c r="L12" s="31"/>
    </row>
    <row r="13" spans="2:46" s="1" customFormat="1" ht="12" customHeight="1">
      <c r="B13" s="31"/>
      <c r="D13" s="26" t="s">
        <v>18</v>
      </c>
      <c r="F13" s="17" t="s">
        <v>19</v>
      </c>
      <c r="I13" s="91" t="s">
        <v>20</v>
      </c>
      <c r="J13" s="17" t="s">
        <v>19</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ROUND(J102,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ROUND((SUM(BE102:BE378)),  2)</f>
        <v>0</v>
      </c>
      <c r="I35" s="99">
        <v>0.21</v>
      </c>
      <c r="J35" s="98">
        <f>ROUND(((SUM(BE102:BE378))*I35),  2)</f>
        <v>0</v>
      </c>
      <c r="L35" s="31"/>
    </row>
    <row r="36" spans="2:12" s="1" customFormat="1" ht="14.45" customHeight="1">
      <c r="B36" s="31"/>
      <c r="E36" s="26" t="s">
        <v>45</v>
      </c>
      <c r="F36" s="98">
        <f>ROUND((SUM(BF102:BF378)),  2)</f>
        <v>0</v>
      </c>
      <c r="I36" s="99">
        <v>0.15</v>
      </c>
      <c r="J36" s="98">
        <f>ROUND(((SUM(BF102:BF378))*I36),  2)</f>
        <v>0</v>
      </c>
      <c r="L36" s="31"/>
    </row>
    <row r="37" spans="2:12" s="1" customFormat="1" ht="14.45" hidden="1" customHeight="1">
      <c r="B37" s="31"/>
      <c r="E37" s="26" t="s">
        <v>46</v>
      </c>
      <c r="F37" s="98">
        <f>ROUND((SUM(BG102:BG378)),  2)</f>
        <v>0</v>
      </c>
      <c r="I37" s="99">
        <v>0.21</v>
      </c>
      <c r="J37" s="98">
        <f>0</f>
        <v>0</v>
      </c>
      <c r="L37" s="31"/>
    </row>
    <row r="38" spans="2:12" s="1" customFormat="1" ht="14.45" hidden="1" customHeight="1">
      <c r="B38" s="31"/>
      <c r="E38" s="26" t="s">
        <v>47</v>
      </c>
      <c r="F38" s="98">
        <f>ROUND((SUM(BH102:BH378)),  2)</f>
        <v>0</v>
      </c>
      <c r="I38" s="99">
        <v>0.15</v>
      </c>
      <c r="J38" s="98">
        <f>0</f>
        <v>0</v>
      </c>
      <c r="L38" s="31"/>
    </row>
    <row r="39" spans="2:12" s="1" customFormat="1" ht="14.45" hidden="1" customHeight="1">
      <c r="B39" s="31"/>
      <c r="E39" s="26" t="s">
        <v>48</v>
      </c>
      <c r="F39" s="98">
        <f>ROUND((SUM(BI102:BI378)),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1575</v>
      </c>
      <c r="F52" s="303"/>
      <c r="G52" s="303"/>
      <c r="H52" s="303"/>
      <c r="I52" s="90"/>
      <c r="L52" s="31"/>
    </row>
    <row r="53" spans="2:47" s="1" customFormat="1" ht="12" customHeight="1">
      <c r="B53" s="31"/>
      <c r="C53" s="26" t="s">
        <v>1077</v>
      </c>
      <c r="I53" s="90"/>
      <c r="L53" s="31"/>
    </row>
    <row r="54" spans="2:47" s="1" customFormat="1" ht="16.5" customHeight="1">
      <c r="B54" s="31"/>
      <c r="E54" s="304" t="str">
        <f>E11</f>
        <v>3110-16-074-03/01 - Železniční most v ev. km 6,472</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J102</f>
        <v>0</v>
      </c>
      <c r="L63" s="31"/>
      <c r="AU63" s="17" t="s">
        <v>229</v>
      </c>
    </row>
    <row r="64" spans="2:47" s="8" customFormat="1" ht="24.95" customHeight="1">
      <c r="B64" s="113"/>
      <c r="D64" s="114" t="s">
        <v>1577</v>
      </c>
      <c r="E64" s="115"/>
      <c r="F64" s="115"/>
      <c r="G64" s="115"/>
      <c r="H64" s="115"/>
      <c r="I64" s="116"/>
      <c r="J64" s="117">
        <f>J103</f>
        <v>0</v>
      </c>
      <c r="L64" s="113"/>
    </row>
    <row r="65" spans="2:12" s="9" customFormat="1" ht="19.899999999999999" customHeight="1">
      <c r="B65" s="118"/>
      <c r="D65" s="119" t="s">
        <v>1578</v>
      </c>
      <c r="E65" s="120"/>
      <c r="F65" s="120"/>
      <c r="G65" s="120"/>
      <c r="H65" s="120"/>
      <c r="I65" s="121"/>
      <c r="J65" s="122">
        <f>J104</f>
        <v>0</v>
      </c>
      <c r="L65" s="118"/>
    </row>
    <row r="66" spans="2:12" s="9" customFormat="1" ht="19.899999999999999" customHeight="1">
      <c r="B66" s="118"/>
      <c r="D66" s="119" t="s">
        <v>1579</v>
      </c>
      <c r="E66" s="120"/>
      <c r="F66" s="120"/>
      <c r="G66" s="120"/>
      <c r="H66" s="120"/>
      <c r="I66" s="121"/>
      <c r="J66" s="122">
        <f>J140</f>
        <v>0</v>
      </c>
      <c r="L66" s="118"/>
    </row>
    <row r="67" spans="2:12" s="9" customFormat="1" ht="19.899999999999999" customHeight="1">
      <c r="B67" s="118"/>
      <c r="D67" s="119" t="s">
        <v>1086</v>
      </c>
      <c r="E67" s="120"/>
      <c r="F67" s="120"/>
      <c r="G67" s="120"/>
      <c r="H67" s="120"/>
      <c r="I67" s="121"/>
      <c r="J67" s="122">
        <f>J148</f>
        <v>0</v>
      </c>
      <c r="L67" s="118"/>
    </row>
    <row r="68" spans="2:12" s="9" customFormat="1" ht="19.899999999999999" customHeight="1">
      <c r="B68" s="118"/>
      <c r="D68" s="119" t="s">
        <v>1087</v>
      </c>
      <c r="E68" s="120"/>
      <c r="F68" s="120"/>
      <c r="G68" s="120"/>
      <c r="H68" s="120"/>
      <c r="I68" s="121"/>
      <c r="J68" s="122">
        <f>J172</f>
        <v>0</v>
      </c>
      <c r="L68" s="118"/>
    </row>
    <row r="69" spans="2:12" s="9" customFormat="1" ht="19.899999999999999" customHeight="1">
      <c r="B69" s="118"/>
      <c r="D69" s="119" t="s">
        <v>1088</v>
      </c>
      <c r="E69" s="120"/>
      <c r="F69" s="120"/>
      <c r="G69" s="120"/>
      <c r="H69" s="120"/>
      <c r="I69" s="121"/>
      <c r="J69" s="122">
        <f>J213</f>
        <v>0</v>
      </c>
      <c r="L69" s="118"/>
    </row>
    <row r="70" spans="2:12" s="9" customFormat="1" ht="19.899999999999999" customHeight="1">
      <c r="B70" s="118"/>
      <c r="D70" s="119" t="s">
        <v>1089</v>
      </c>
      <c r="E70" s="120"/>
      <c r="F70" s="120"/>
      <c r="G70" s="120"/>
      <c r="H70" s="120"/>
      <c r="I70" s="121"/>
      <c r="J70" s="122">
        <f>J217</f>
        <v>0</v>
      </c>
      <c r="L70" s="118"/>
    </row>
    <row r="71" spans="2:12" s="9" customFormat="1" ht="19.899999999999999" customHeight="1">
      <c r="B71" s="118"/>
      <c r="D71" s="119" t="s">
        <v>1090</v>
      </c>
      <c r="E71" s="120"/>
      <c r="F71" s="120"/>
      <c r="G71" s="120"/>
      <c r="H71" s="120"/>
      <c r="I71" s="121"/>
      <c r="J71" s="122">
        <f>J226</f>
        <v>0</v>
      </c>
      <c r="L71" s="118"/>
    </row>
    <row r="72" spans="2:12" s="9" customFormat="1" ht="19.899999999999999" customHeight="1">
      <c r="B72" s="118"/>
      <c r="D72" s="119" t="s">
        <v>1478</v>
      </c>
      <c r="E72" s="120"/>
      <c r="F72" s="120"/>
      <c r="G72" s="120"/>
      <c r="H72" s="120"/>
      <c r="I72" s="121"/>
      <c r="J72" s="122">
        <f>J298</f>
        <v>0</v>
      </c>
      <c r="L72" s="118"/>
    </row>
    <row r="73" spans="2:12" s="9" customFormat="1" ht="19.899999999999999" customHeight="1">
      <c r="B73" s="118"/>
      <c r="D73" s="119" t="s">
        <v>1091</v>
      </c>
      <c r="E73" s="120"/>
      <c r="F73" s="120"/>
      <c r="G73" s="120"/>
      <c r="H73" s="120"/>
      <c r="I73" s="121"/>
      <c r="J73" s="122">
        <f>J302</f>
        <v>0</v>
      </c>
      <c r="L73" s="118"/>
    </row>
    <row r="74" spans="2:12" s="9" customFormat="1" ht="19.899999999999999" customHeight="1">
      <c r="B74" s="118"/>
      <c r="D74" s="119" t="s">
        <v>1580</v>
      </c>
      <c r="E74" s="120"/>
      <c r="F74" s="120"/>
      <c r="G74" s="120"/>
      <c r="H74" s="120"/>
      <c r="I74" s="121"/>
      <c r="J74" s="122">
        <f>J317</f>
        <v>0</v>
      </c>
      <c r="L74" s="118"/>
    </row>
    <row r="75" spans="2:12" s="8" customFormat="1" ht="24.95" customHeight="1">
      <c r="B75" s="113"/>
      <c r="D75" s="114" t="s">
        <v>1581</v>
      </c>
      <c r="E75" s="115"/>
      <c r="F75" s="115"/>
      <c r="G75" s="115"/>
      <c r="H75" s="115"/>
      <c r="I75" s="116"/>
      <c r="J75" s="117">
        <f>J319</f>
        <v>0</v>
      </c>
      <c r="L75" s="113"/>
    </row>
    <row r="76" spans="2:12" s="9" customFormat="1" ht="19.899999999999999" customHeight="1">
      <c r="B76" s="118"/>
      <c r="D76" s="119" t="s">
        <v>1094</v>
      </c>
      <c r="E76" s="120"/>
      <c r="F76" s="120"/>
      <c r="G76" s="120"/>
      <c r="H76" s="120"/>
      <c r="I76" s="121"/>
      <c r="J76" s="122">
        <f>J320</f>
        <v>0</v>
      </c>
      <c r="L76" s="118"/>
    </row>
    <row r="77" spans="2:12" s="8" customFormat="1" ht="24.95" customHeight="1">
      <c r="B77" s="113"/>
      <c r="D77" s="114" t="s">
        <v>1582</v>
      </c>
      <c r="E77" s="115"/>
      <c r="F77" s="115"/>
      <c r="G77" s="115"/>
      <c r="H77" s="115"/>
      <c r="I77" s="116"/>
      <c r="J77" s="117">
        <f>J366</f>
        <v>0</v>
      </c>
      <c r="L77" s="113"/>
    </row>
    <row r="78" spans="2:12" s="9" customFormat="1" ht="19.899999999999999" customHeight="1">
      <c r="B78" s="118"/>
      <c r="D78" s="119" t="s">
        <v>1583</v>
      </c>
      <c r="E78" s="120"/>
      <c r="F78" s="120"/>
      <c r="G78" s="120"/>
      <c r="H78" s="120"/>
      <c r="I78" s="121"/>
      <c r="J78" s="122">
        <f>J367</f>
        <v>0</v>
      </c>
      <c r="L78" s="118"/>
    </row>
    <row r="79" spans="2:12" s="9" customFormat="1" ht="19.899999999999999" customHeight="1">
      <c r="B79" s="118"/>
      <c r="D79" s="119" t="s">
        <v>1584</v>
      </c>
      <c r="E79" s="120"/>
      <c r="F79" s="120"/>
      <c r="G79" s="120"/>
      <c r="H79" s="120"/>
      <c r="I79" s="121"/>
      <c r="J79" s="122">
        <f>J373</f>
        <v>0</v>
      </c>
      <c r="L79" s="118"/>
    </row>
    <row r="80" spans="2:12" s="9" customFormat="1" ht="19.899999999999999" customHeight="1">
      <c r="B80" s="118"/>
      <c r="D80" s="119" t="s">
        <v>1585</v>
      </c>
      <c r="E80" s="120"/>
      <c r="F80" s="120"/>
      <c r="G80" s="120"/>
      <c r="H80" s="120"/>
      <c r="I80" s="121"/>
      <c r="J80" s="122">
        <f>J376</f>
        <v>0</v>
      </c>
      <c r="L80" s="118"/>
    </row>
    <row r="81" spans="2:12" s="1" customFormat="1" ht="21.75" customHeight="1">
      <c r="B81" s="31"/>
      <c r="I81" s="90"/>
      <c r="L81" s="31"/>
    </row>
    <row r="82" spans="2:12" s="1" customFormat="1" ht="6.95" customHeight="1">
      <c r="B82" s="39"/>
      <c r="C82" s="40"/>
      <c r="D82" s="40"/>
      <c r="E82" s="40"/>
      <c r="F82" s="40"/>
      <c r="G82" s="40"/>
      <c r="H82" s="40"/>
      <c r="I82" s="107"/>
      <c r="J82" s="40"/>
      <c r="K82" s="40"/>
      <c r="L82" s="31"/>
    </row>
    <row r="86" spans="2:12" s="1" customFormat="1" ht="6.95" customHeight="1">
      <c r="B86" s="41"/>
      <c r="C86" s="42"/>
      <c r="D86" s="42"/>
      <c r="E86" s="42"/>
      <c r="F86" s="42"/>
      <c r="G86" s="42"/>
      <c r="H86" s="42"/>
      <c r="I86" s="108"/>
      <c r="J86" s="42"/>
      <c r="K86" s="42"/>
      <c r="L86" s="31"/>
    </row>
    <row r="87" spans="2:12" s="1" customFormat="1" ht="24.95" customHeight="1">
      <c r="B87" s="31"/>
      <c r="C87" s="21" t="s">
        <v>233</v>
      </c>
      <c r="I87" s="90"/>
      <c r="L87" s="31"/>
    </row>
    <row r="88" spans="2:12" s="1" customFormat="1" ht="6.95" customHeight="1">
      <c r="B88" s="31"/>
      <c r="I88" s="90"/>
      <c r="L88" s="31"/>
    </row>
    <row r="89" spans="2:12" s="1" customFormat="1" ht="12" customHeight="1">
      <c r="B89" s="31"/>
      <c r="C89" s="26" t="s">
        <v>16</v>
      </c>
      <c r="I89" s="90"/>
      <c r="L89" s="31"/>
    </row>
    <row r="90" spans="2:12" s="1" customFormat="1" ht="16.5" customHeight="1">
      <c r="B90" s="31"/>
      <c r="E90" s="324" t="str">
        <f>E7</f>
        <v>Oprava traťového úseku Železný Brod - Tanvald</v>
      </c>
      <c r="F90" s="301"/>
      <c r="G90" s="301"/>
      <c r="H90" s="301"/>
      <c r="I90" s="90"/>
      <c r="L90" s="31"/>
    </row>
    <row r="91" spans="2:12" ht="12" customHeight="1">
      <c r="B91" s="20"/>
      <c r="C91" s="26" t="s">
        <v>223</v>
      </c>
      <c r="L91" s="20"/>
    </row>
    <row r="92" spans="2:12" s="1" customFormat="1" ht="16.5" customHeight="1">
      <c r="B92" s="31"/>
      <c r="E92" s="324" t="s">
        <v>1575</v>
      </c>
      <c r="F92" s="303"/>
      <c r="G92" s="303"/>
      <c r="H92" s="303"/>
      <c r="I92" s="90"/>
      <c r="L92" s="31"/>
    </row>
    <row r="93" spans="2:12" s="1" customFormat="1" ht="12" customHeight="1">
      <c r="B93" s="31"/>
      <c r="C93" s="26" t="s">
        <v>1077</v>
      </c>
      <c r="I93" s="90"/>
      <c r="L93" s="31"/>
    </row>
    <row r="94" spans="2:12" s="1" customFormat="1" ht="16.5" customHeight="1">
      <c r="B94" s="31"/>
      <c r="E94" s="304" t="str">
        <f>E11</f>
        <v>3110-16-074-03/01 - Železniční most v ev. km 6,472</v>
      </c>
      <c r="F94" s="303"/>
      <c r="G94" s="303"/>
      <c r="H94" s="303"/>
      <c r="I94" s="90"/>
      <c r="L94" s="31"/>
    </row>
    <row r="95" spans="2:12" s="1" customFormat="1" ht="6.95" customHeight="1">
      <c r="B95" s="31"/>
      <c r="I95" s="90"/>
      <c r="L95" s="31"/>
    </row>
    <row r="96" spans="2:12" s="1" customFormat="1" ht="12" customHeight="1">
      <c r="B96" s="31"/>
      <c r="C96" s="26" t="s">
        <v>21</v>
      </c>
      <c r="F96" s="17" t="str">
        <f>F14</f>
        <v xml:space="preserve"> </v>
      </c>
      <c r="I96" s="91" t="s">
        <v>23</v>
      </c>
      <c r="J96" s="46" t="str">
        <f>IF(J14="","",J14)</f>
        <v>11. 2. 2019</v>
      </c>
      <c r="L96" s="31"/>
    </row>
    <row r="97" spans="2:65" s="1" customFormat="1" ht="6.95" customHeight="1">
      <c r="B97" s="31"/>
      <c r="I97" s="90"/>
      <c r="L97" s="31"/>
    </row>
    <row r="98" spans="2:65" s="1" customFormat="1" ht="13.7" customHeight="1">
      <c r="B98" s="31"/>
      <c r="C98" s="26" t="s">
        <v>25</v>
      </c>
      <c r="F98" s="17" t="str">
        <f>E17</f>
        <v>SŽDC, s.o., OŘ Hradec Králové</v>
      </c>
      <c r="I98" s="91" t="s">
        <v>32</v>
      </c>
      <c r="J98" s="29" t="str">
        <f>E23</f>
        <v xml:space="preserve"> </v>
      </c>
      <c r="L98" s="31"/>
    </row>
    <row r="99" spans="2:65" s="1" customFormat="1" ht="13.7" customHeight="1">
      <c r="B99" s="31"/>
      <c r="C99" s="26" t="s">
        <v>30</v>
      </c>
      <c r="F99" s="17">
        <f>IF(E20="","",E20)</f>
        <v>0</v>
      </c>
      <c r="I99" s="91" t="s">
        <v>37</v>
      </c>
      <c r="J99" s="29" t="str">
        <f>E26</f>
        <v xml:space="preserve"> </v>
      </c>
      <c r="L99" s="31"/>
    </row>
    <row r="100" spans="2:65" s="1" customFormat="1" ht="10.35" customHeight="1">
      <c r="B100" s="31"/>
      <c r="I100" s="90"/>
      <c r="L100" s="31"/>
    </row>
    <row r="101" spans="2:65" s="10" customFormat="1" ht="29.25" customHeight="1">
      <c r="B101" s="123"/>
      <c r="C101" s="124" t="s">
        <v>234</v>
      </c>
      <c r="D101" s="125" t="s">
        <v>58</v>
      </c>
      <c r="E101" s="125" t="s">
        <v>54</v>
      </c>
      <c r="F101" s="125" t="s">
        <v>55</v>
      </c>
      <c r="G101" s="125" t="s">
        <v>235</v>
      </c>
      <c r="H101" s="125" t="s">
        <v>236</v>
      </c>
      <c r="I101" s="126" t="s">
        <v>237</v>
      </c>
      <c r="J101" s="125" t="s">
        <v>228</v>
      </c>
      <c r="K101" s="127" t="s">
        <v>238</v>
      </c>
      <c r="L101" s="123"/>
      <c r="M101" s="52" t="s">
        <v>19</v>
      </c>
      <c r="N101" s="53" t="s">
        <v>43</v>
      </c>
      <c r="O101" s="53" t="s">
        <v>239</v>
      </c>
      <c r="P101" s="53" t="s">
        <v>240</v>
      </c>
      <c r="Q101" s="53" t="s">
        <v>241</v>
      </c>
      <c r="R101" s="53" t="s">
        <v>242</v>
      </c>
      <c r="S101" s="53" t="s">
        <v>243</v>
      </c>
      <c r="T101" s="54" t="s">
        <v>244</v>
      </c>
    </row>
    <row r="102" spans="2:65" s="1" customFormat="1" ht="22.9" customHeight="1">
      <c r="B102" s="31"/>
      <c r="C102" s="57" t="s">
        <v>245</v>
      </c>
      <c r="I102" s="90"/>
      <c r="J102" s="128">
        <f>BK102</f>
        <v>0</v>
      </c>
      <c r="L102" s="31"/>
      <c r="M102" s="55"/>
      <c r="N102" s="47"/>
      <c r="O102" s="47"/>
      <c r="P102" s="129">
        <f>P103+P319+P366</f>
        <v>0</v>
      </c>
      <c r="Q102" s="47"/>
      <c r="R102" s="129">
        <f>R103+R319+R366</f>
        <v>168.35713882000002</v>
      </c>
      <c r="S102" s="47"/>
      <c r="T102" s="130">
        <f>T103+T319+T366</f>
        <v>89.614300000000028</v>
      </c>
      <c r="AT102" s="17" t="s">
        <v>72</v>
      </c>
      <c r="AU102" s="17" t="s">
        <v>229</v>
      </c>
      <c r="BK102" s="131">
        <f>BK103+BK319+BK366</f>
        <v>0</v>
      </c>
    </row>
    <row r="103" spans="2:65" s="11" customFormat="1" ht="25.9" customHeight="1">
      <c r="B103" s="145"/>
      <c r="D103" s="146" t="s">
        <v>72</v>
      </c>
      <c r="E103" s="147" t="s">
        <v>424</v>
      </c>
      <c r="F103" s="147" t="s">
        <v>1586</v>
      </c>
      <c r="I103" s="148"/>
      <c r="J103" s="149">
        <f>BK103</f>
        <v>0</v>
      </c>
      <c r="L103" s="145"/>
      <c r="M103" s="150"/>
      <c r="P103" s="151">
        <f>P104+P140+P148+P172+P213+P217+P226+P298+P302+P317</f>
        <v>0</v>
      </c>
      <c r="R103" s="151">
        <f>R104+R140+R148+R172+R213+R217+R226+R298+R302+R317</f>
        <v>168.32116002000001</v>
      </c>
      <c r="T103" s="152">
        <f>T104+T140+T148+T172+T213+T217+T226+T298+T302+T317</f>
        <v>89.614300000000028</v>
      </c>
      <c r="AR103" s="146" t="s">
        <v>81</v>
      </c>
      <c r="AT103" s="153" t="s">
        <v>72</v>
      </c>
      <c r="AU103" s="153" t="s">
        <v>73</v>
      </c>
      <c r="AY103" s="146" t="s">
        <v>251</v>
      </c>
      <c r="BK103" s="154">
        <f>BK104+BK140+BK148+BK172+BK213+BK217+BK226+BK298+BK302+BK317</f>
        <v>0</v>
      </c>
    </row>
    <row r="104" spans="2:65" s="11" customFormat="1" ht="22.9" customHeight="1">
      <c r="B104" s="145"/>
      <c r="D104" s="146" t="s">
        <v>72</v>
      </c>
      <c r="E104" s="155" t="s">
        <v>81</v>
      </c>
      <c r="F104" s="155" t="s">
        <v>1587</v>
      </c>
      <c r="I104" s="148"/>
      <c r="J104" s="156">
        <f>BK104</f>
        <v>0</v>
      </c>
      <c r="L104" s="145"/>
      <c r="M104" s="150"/>
      <c r="P104" s="151">
        <f>SUM(P105:P139)</f>
        <v>0</v>
      </c>
      <c r="R104" s="151">
        <f>SUM(R105:R139)</f>
        <v>75.841999999999999</v>
      </c>
      <c r="T104" s="152">
        <f>SUM(T105:T139)</f>
        <v>0</v>
      </c>
      <c r="AR104" s="146" t="s">
        <v>81</v>
      </c>
      <c r="AT104" s="153" t="s">
        <v>72</v>
      </c>
      <c r="AU104" s="153" t="s">
        <v>81</v>
      </c>
      <c r="AY104" s="146" t="s">
        <v>251</v>
      </c>
      <c r="BK104" s="154">
        <f>SUM(BK105:BK139)</f>
        <v>0</v>
      </c>
    </row>
    <row r="105" spans="2:65" s="1" customFormat="1" ht="16.5" customHeight="1">
      <c r="B105" s="31"/>
      <c r="C105" s="157" t="s">
        <v>81</v>
      </c>
      <c r="D105" s="157" t="s">
        <v>277</v>
      </c>
      <c r="E105" s="158" t="s">
        <v>1588</v>
      </c>
      <c r="F105" s="159" t="s">
        <v>1102</v>
      </c>
      <c r="G105" s="160" t="s">
        <v>436</v>
      </c>
      <c r="H105" s="161">
        <v>71.8</v>
      </c>
      <c r="I105" s="162"/>
      <c r="J105" s="163">
        <f>ROUND(I105*H105,2)</f>
        <v>0</v>
      </c>
      <c r="K105" s="159" t="s">
        <v>690</v>
      </c>
      <c r="L105" s="31"/>
      <c r="M105" s="164" t="s">
        <v>19</v>
      </c>
      <c r="N105" s="165" t="s">
        <v>44</v>
      </c>
      <c r="P105" s="142">
        <f>O105*H105</f>
        <v>0</v>
      </c>
      <c r="Q105" s="142">
        <v>0</v>
      </c>
      <c r="R105" s="142">
        <f>Q105*H105</f>
        <v>0</v>
      </c>
      <c r="S105" s="142">
        <v>0</v>
      </c>
      <c r="T105" s="143">
        <f>S105*H105</f>
        <v>0</v>
      </c>
      <c r="AR105" s="17" t="s">
        <v>252</v>
      </c>
      <c r="AT105" s="17" t="s">
        <v>277</v>
      </c>
      <c r="AU105" s="17" t="s">
        <v>83</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1589</v>
      </c>
    </row>
    <row r="106" spans="2:65" s="13" customFormat="1">
      <c r="B106" s="182"/>
      <c r="D106" s="171" t="s">
        <v>639</v>
      </c>
      <c r="E106" s="183" t="s">
        <v>19</v>
      </c>
      <c r="F106" s="184" t="s">
        <v>1590</v>
      </c>
      <c r="H106" s="185">
        <v>27.3</v>
      </c>
      <c r="I106" s="186"/>
      <c r="L106" s="182"/>
      <c r="M106" s="187"/>
      <c r="T106" s="188"/>
      <c r="AT106" s="183" t="s">
        <v>639</v>
      </c>
      <c r="AU106" s="183" t="s">
        <v>83</v>
      </c>
      <c r="AV106" s="13" t="s">
        <v>83</v>
      </c>
      <c r="AW106" s="13" t="s">
        <v>36</v>
      </c>
      <c r="AX106" s="13" t="s">
        <v>73</v>
      </c>
      <c r="AY106" s="183" t="s">
        <v>251</v>
      </c>
    </row>
    <row r="107" spans="2:65" s="13" customFormat="1">
      <c r="B107" s="182"/>
      <c r="D107" s="171" t="s">
        <v>639</v>
      </c>
      <c r="E107" s="183" t="s">
        <v>19</v>
      </c>
      <c r="F107" s="184" t="s">
        <v>1591</v>
      </c>
      <c r="H107" s="185">
        <v>23</v>
      </c>
      <c r="I107" s="186"/>
      <c r="L107" s="182"/>
      <c r="M107" s="187"/>
      <c r="T107" s="188"/>
      <c r="AT107" s="183" t="s">
        <v>639</v>
      </c>
      <c r="AU107" s="183" t="s">
        <v>83</v>
      </c>
      <c r="AV107" s="13" t="s">
        <v>83</v>
      </c>
      <c r="AW107" s="13" t="s">
        <v>36</v>
      </c>
      <c r="AX107" s="13" t="s">
        <v>73</v>
      </c>
      <c r="AY107" s="183" t="s">
        <v>251</v>
      </c>
    </row>
    <row r="108" spans="2:65" s="13" customFormat="1">
      <c r="B108" s="182"/>
      <c r="D108" s="171" t="s">
        <v>639</v>
      </c>
      <c r="E108" s="183" t="s">
        <v>19</v>
      </c>
      <c r="F108" s="184" t="s">
        <v>1592</v>
      </c>
      <c r="H108" s="185">
        <v>21.5</v>
      </c>
      <c r="I108" s="186"/>
      <c r="L108" s="182"/>
      <c r="M108" s="187"/>
      <c r="T108" s="188"/>
      <c r="AT108" s="183" t="s">
        <v>639</v>
      </c>
      <c r="AU108" s="183" t="s">
        <v>83</v>
      </c>
      <c r="AV108" s="13" t="s">
        <v>83</v>
      </c>
      <c r="AW108" s="13" t="s">
        <v>36</v>
      </c>
      <c r="AX108" s="13" t="s">
        <v>73</v>
      </c>
      <c r="AY108" s="183" t="s">
        <v>251</v>
      </c>
    </row>
    <row r="109" spans="2:65" s="14" customFormat="1">
      <c r="B109" s="191"/>
      <c r="D109" s="171" t="s">
        <v>639</v>
      </c>
      <c r="E109" s="192" t="s">
        <v>19</v>
      </c>
      <c r="F109" s="193" t="s">
        <v>830</v>
      </c>
      <c r="H109" s="194">
        <v>71.8</v>
      </c>
      <c r="I109" s="195"/>
      <c r="L109" s="191"/>
      <c r="M109" s="196"/>
      <c r="T109" s="197"/>
      <c r="AT109" s="192" t="s">
        <v>639</v>
      </c>
      <c r="AU109" s="192" t="s">
        <v>83</v>
      </c>
      <c r="AV109" s="14" t="s">
        <v>252</v>
      </c>
      <c r="AW109" s="14" t="s">
        <v>36</v>
      </c>
      <c r="AX109" s="14" t="s">
        <v>81</v>
      </c>
      <c r="AY109" s="192" t="s">
        <v>251</v>
      </c>
    </row>
    <row r="110" spans="2:65" s="1" customFormat="1" ht="16.5" customHeight="1">
      <c r="B110" s="31"/>
      <c r="C110" s="157" t="s">
        <v>83</v>
      </c>
      <c r="D110" s="157" t="s">
        <v>277</v>
      </c>
      <c r="E110" s="158" t="s">
        <v>1593</v>
      </c>
      <c r="F110" s="159" t="s">
        <v>1102</v>
      </c>
      <c r="G110" s="160" t="s">
        <v>436</v>
      </c>
      <c r="H110" s="161">
        <v>7.625</v>
      </c>
      <c r="I110" s="162"/>
      <c r="J110" s="163">
        <f>ROUND(I110*H110,2)</f>
        <v>0</v>
      </c>
      <c r="K110" s="159" t="s">
        <v>690</v>
      </c>
      <c r="L110" s="31"/>
      <c r="M110" s="164" t="s">
        <v>19</v>
      </c>
      <c r="N110" s="165" t="s">
        <v>44</v>
      </c>
      <c r="P110" s="142">
        <f>O110*H110</f>
        <v>0</v>
      </c>
      <c r="Q110" s="142">
        <v>0</v>
      </c>
      <c r="R110" s="142">
        <f>Q110*H110</f>
        <v>0</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1594</v>
      </c>
    </row>
    <row r="111" spans="2:65" s="13" customFormat="1">
      <c r="B111" s="182"/>
      <c r="D111" s="171" t="s">
        <v>639</v>
      </c>
      <c r="E111" s="183" t="s">
        <v>19</v>
      </c>
      <c r="F111" s="184" t="s">
        <v>1595</v>
      </c>
      <c r="H111" s="185">
        <v>7.625</v>
      </c>
      <c r="I111" s="186"/>
      <c r="L111" s="182"/>
      <c r="M111" s="187"/>
      <c r="T111" s="188"/>
      <c r="AT111" s="183" t="s">
        <v>639</v>
      </c>
      <c r="AU111" s="183" t="s">
        <v>83</v>
      </c>
      <c r="AV111" s="13" t="s">
        <v>83</v>
      </c>
      <c r="AW111" s="13" t="s">
        <v>36</v>
      </c>
      <c r="AX111" s="13" t="s">
        <v>81</v>
      </c>
      <c r="AY111" s="183" t="s">
        <v>251</v>
      </c>
    </row>
    <row r="112" spans="2:65" s="1" customFormat="1" ht="16.5" customHeight="1">
      <c r="B112" s="31"/>
      <c r="C112" s="157" t="s">
        <v>257</v>
      </c>
      <c r="D112" s="157" t="s">
        <v>277</v>
      </c>
      <c r="E112" s="158" t="s">
        <v>1108</v>
      </c>
      <c r="F112" s="159" t="s">
        <v>1109</v>
      </c>
      <c r="G112" s="160" t="s">
        <v>436</v>
      </c>
      <c r="H112" s="161">
        <v>79.424999999999997</v>
      </c>
      <c r="I112" s="162"/>
      <c r="J112" s="163">
        <f>ROUND(I112*H112,2)</f>
        <v>0</v>
      </c>
      <c r="K112" s="159" t="s">
        <v>690</v>
      </c>
      <c r="L112" s="31"/>
      <c r="M112" s="164" t="s">
        <v>19</v>
      </c>
      <c r="N112" s="165" t="s">
        <v>44</v>
      </c>
      <c r="P112" s="142">
        <f>O112*H112</f>
        <v>0</v>
      </c>
      <c r="Q112" s="142">
        <v>0</v>
      </c>
      <c r="R112" s="142">
        <f>Q112*H112</f>
        <v>0</v>
      </c>
      <c r="S112" s="142">
        <v>0</v>
      </c>
      <c r="T112" s="143">
        <f>S112*H112</f>
        <v>0</v>
      </c>
      <c r="AR112" s="17" t="s">
        <v>252</v>
      </c>
      <c r="AT112" s="17" t="s">
        <v>277</v>
      </c>
      <c r="AU112" s="17" t="s">
        <v>83</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1596</v>
      </c>
    </row>
    <row r="113" spans="2:65" s="13" customFormat="1">
      <c r="B113" s="182"/>
      <c r="D113" s="171" t="s">
        <v>639</v>
      </c>
      <c r="E113" s="183" t="s">
        <v>19</v>
      </c>
      <c r="F113" s="184" t="s">
        <v>1597</v>
      </c>
      <c r="H113" s="185">
        <v>79.424999999999997</v>
      </c>
      <c r="I113" s="186"/>
      <c r="L113" s="182"/>
      <c r="M113" s="187"/>
      <c r="T113" s="188"/>
      <c r="AT113" s="183" t="s">
        <v>639</v>
      </c>
      <c r="AU113" s="183" t="s">
        <v>83</v>
      </c>
      <c r="AV113" s="13" t="s">
        <v>83</v>
      </c>
      <c r="AW113" s="13" t="s">
        <v>36</v>
      </c>
      <c r="AX113" s="13" t="s">
        <v>81</v>
      </c>
      <c r="AY113" s="183" t="s">
        <v>251</v>
      </c>
    </row>
    <row r="114" spans="2:65" s="1" customFormat="1" ht="16.5" customHeight="1">
      <c r="B114" s="31"/>
      <c r="C114" s="157" t="s">
        <v>252</v>
      </c>
      <c r="D114" s="157" t="s">
        <v>277</v>
      </c>
      <c r="E114" s="158" t="s">
        <v>1598</v>
      </c>
      <c r="F114" s="159" t="s">
        <v>1599</v>
      </c>
      <c r="G114" s="160" t="s">
        <v>436</v>
      </c>
      <c r="H114" s="161">
        <v>79.424999999999997</v>
      </c>
      <c r="I114" s="162"/>
      <c r="J114" s="163">
        <f>ROUND(I114*H114,2)</f>
        <v>0</v>
      </c>
      <c r="K114" s="159" t="s">
        <v>690</v>
      </c>
      <c r="L114" s="31"/>
      <c r="M114" s="164" t="s">
        <v>19</v>
      </c>
      <c r="N114" s="165" t="s">
        <v>44</v>
      </c>
      <c r="P114" s="142">
        <f>O114*H114</f>
        <v>0</v>
      </c>
      <c r="Q114" s="142">
        <v>0</v>
      </c>
      <c r="R114" s="142">
        <f>Q114*H114</f>
        <v>0</v>
      </c>
      <c r="S114" s="142">
        <v>0</v>
      </c>
      <c r="T114" s="143">
        <f>S114*H114</f>
        <v>0</v>
      </c>
      <c r="AR114" s="17" t="s">
        <v>252</v>
      </c>
      <c r="AT114" s="17" t="s">
        <v>277</v>
      </c>
      <c r="AU114" s="17" t="s">
        <v>83</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1600</v>
      </c>
    </row>
    <row r="115" spans="2:65" s="1" customFormat="1" ht="19.5">
      <c r="B115" s="31"/>
      <c r="D115" s="171" t="s">
        <v>454</v>
      </c>
      <c r="F115" s="172" t="s">
        <v>1601</v>
      </c>
      <c r="I115" s="90"/>
      <c r="L115" s="31"/>
      <c r="M115" s="173"/>
      <c r="T115" s="49"/>
      <c r="AT115" s="17" t="s">
        <v>454</v>
      </c>
      <c r="AU115" s="17" t="s">
        <v>83</v>
      </c>
    </row>
    <row r="116" spans="2:65" s="13" customFormat="1">
      <c r="B116" s="182"/>
      <c r="D116" s="171" t="s">
        <v>639</v>
      </c>
      <c r="E116" s="183" t="s">
        <v>19</v>
      </c>
      <c r="F116" s="184" t="s">
        <v>1597</v>
      </c>
      <c r="H116" s="185">
        <v>79.424999999999997</v>
      </c>
      <c r="I116" s="186"/>
      <c r="L116" s="182"/>
      <c r="M116" s="187"/>
      <c r="T116" s="188"/>
      <c r="AT116" s="183" t="s">
        <v>639</v>
      </c>
      <c r="AU116" s="183" t="s">
        <v>83</v>
      </c>
      <c r="AV116" s="13" t="s">
        <v>83</v>
      </c>
      <c r="AW116" s="13" t="s">
        <v>36</v>
      </c>
      <c r="AX116" s="13" t="s">
        <v>81</v>
      </c>
      <c r="AY116" s="183" t="s">
        <v>251</v>
      </c>
    </row>
    <row r="117" spans="2:65" s="1" customFormat="1" ht="16.5" customHeight="1">
      <c r="B117" s="31"/>
      <c r="C117" s="157" t="s">
        <v>267</v>
      </c>
      <c r="D117" s="157" t="s">
        <v>277</v>
      </c>
      <c r="E117" s="158" t="s">
        <v>1111</v>
      </c>
      <c r="F117" s="159" t="s">
        <v>1112</v>
      </c>
      <c r="G117" s="160" t="s">
        <v>436</v>
      </c>
      <c r="H117" s="161">
        <v>71.8</v>
      </c>
      <c r="I117" s="162"/>
      <c r="J117" s="163">
        <f>ROUND(I117*H117,2)</f>
        <v>0</v>
      </c>
      <c r="K117" s="159" t="s">
        <v>690</v>
      </c>
      <c r="L117" s="31"/>
      <c r="M117" s="164" t="s">
        <v>19</v>
      </c>
      <c r="N117" s="165" t="s">
        <v>44</v>
      </c>
      <c r="P117" s="142">
        <f>O117*H117</f>
        <v>0</v>
      </c>
      <c r="Q117" s="142">
        <v>0</v>
      </c>
      <c r="R117" s="142">
        <f>Q117*H117</f>
        <v>0</v>
      </c>
      <c r="S117" s="142">
        <v>0</v>
      </c>
      <c r="T117" s="143">
        <f>S117*H117</f>
        <v>0</v>
      </c>
      <c r="AR117" s="17" t="s">
        <v>252</v>
      </c>
      <c r="AT117" s="17" t="s">
        <v>277</v>
      </c>
      <c r="AU117" s="17" t="s">
        <v>83</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1602</v>
      </c>
    </row>
    <row r="118" spans="2:65" s="1" customFormat="1" ht="19.5">
      <c r="B118" s="31"/>
      <c r="D118" s="171" t="s">
        <v>454</v>
      </c>
      <c r="F118" s="172" t="s">
        <v>1603</v>
      </c>
      <c r="I118" s="90"/>
      <c r="L118" s="31"/>
      <c r="M118" s="173"/>
      <c r="T118" s="49"/>
      <c r="AT118" s="17" t="s">
        <v>454</v>
      </c>
      <c r="AU118" s="17" t="s">
        <v>83</v>
      </c>
    </row>
    <row r="119" spans="2:65" s="13" customFormat="1">
      <c r="B119" s="182"/>
      <c r="D119" s="171" t="s">
        <v>639</v>
      </c>
      <c r="E119" s="183" t="s">
        <v>19</v>
      </c>
      <c r="F119" s="184" t="s">
        <v>1604</v>
      </c>
      <c r="H119" s="185">
        <v>71.8</v>
      </c>
      <c r="I119" s="186"/>
      <c r="L119" s="182"/>
      <c r="M119" s="187"/>
      <c r="T119" s="188"/>
      <c r="AT119" s="183" t="s">
        <v>639</v>
      </c>
      <c r="AU119" s="183" t="s">
        <v>83</v>
      </c>
      <c r="AV119" s="13" t="s">
        <v>83</v>
      </c>
      <c r="AW119" s="13" t="s">
        <v>36</v>
      </c>
      <c r="AX119" s="13" t="s">
        <v>81</v>
      </c>
      <c r="AY119" s="183" t="s">
        <v>251</v>
      </c>
    </row>
    <row r="120" spans="2:65" s="1" customFormat="1" ht="16.5" customHeight="1">
      <c r="B120" s="31"/>
      <c r="C120" s="157" t="s">
        <v>276</v>
      </c>
      <c r="D120" s="157" t="s">
        <v>277</v>
      </c>
      <c r="E120" s="158" t="s">
        <v>1114</v>
      </c>
      <c r="F120" s="159" t="s">
        <v>1115</v>
      </c>
      <c r="G120" s="160" t="s">
        <v>436</v>
      </c>
      <c r="H120" s="161">
        <v>1220.5999999999999</v>
      </c>
      <c r="I120" s="162"/>
      <c r="J120" s="163">
        <f>ROUND(I120*H120,2)</f>
        <v>0</v>
      </c>
      <c r="K120" s="159" t="s">
        <v>690</v>
      </c>
      <c r="L120" s="31"/>
      <c r="M120" s="164" t="s">
        <v>19</v>
      </c>
      <c r="N120" s="165" t="s">
        <v>44</v>
      </c>
      <c r="P120" s="142">
        <f>O120*H120</f>
        <v>0</v>
      </c>
      <c r="Q120" s="142">
        <v>0</v>
      </c>
      <c r="R120" s="142">
        <f>Q120*H120</f>
        <v>0</v>
      </c>
      <c r="S120" s="142">
        <v>0</v>
      </c>
      <c r="T120" s="143">
        <f>S120*H120</f>
        <v>0</v>
      </c>
      <c r="AR120" s="17" t="s">
        <v>252</v>
      </c>
      <c r="AT120" s="17" t="s">
        <v>277</v>
      </c>
      <c r="AU120" s="17" t="s">
        <v>83</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1605</v>
      </c>
    </row>
    <row r="121" spans="2:65" s="13" customFormat="1">
      <c r="B121" s="182"/>
      <c r="D121" s="171" t="s">
        <v>639</v>
      </c>
      <c r="E121" s="183" t="s">
        <v>19</v>
      </c>
      <c r="F121" s="184" t="s">
        <v>1606</v>
      </c>
      <c r="H121" s="185">
        <v>1220.5999999999999</v>
      </c>
      <c r="I121" s="186"/>
      <c r="L121" s="182"/>
      <c r="M121" s="187"/>
      <c r="T121" s="188"/>
      <c r="AT121" s="183" t="s">
        <v>639</v>
      </c>
      <c r="AU121" s="183" t="s">
        <v>83</v>
      </c>
      <c r="AV121" s="13" t="s">
        <v>83</v>
      </c>
      <c r="AW121" s="13" t="s">
        <v>36</v>
      </c>
      <c r="AX121" s="13" t="s">
        <v>81</v>
      </c>
      <c r="AY121" s="183" t="s">
        <v>251</v>
      </c>
    </row>
    <row r="122" spans="2:65" s="1" customFormat="1" ht="16.5" customHeight="1">
      <c r="B122" s="31"/>
      <c r="C122" s="157" t="s">
        <v>282</v>
      </c>
      <c r="D122" s="157" t="s">
        <v>277</v>
      </c>
      <c r="E122" s="158" t="s">
        <v>1121</v>
      </c>
      <c r="F122" s="159" t="s">
        <v>1122</v>
      </c>
      <c r="G122" s="160" t="s">
        <v>450</v>
      </c>
      <c r="H122" s="161">
        <v>143.6</v>
      </c>
      <c r="I122" s="162"/>
      <c r="J122" s="163">
        <f>ROUND(I122*H122,2)</f>
        <v>0</v>
      </c>
      <c r="K122" s="159" t="s">
        <v>19</v>
      </c>
      <c r="L122" s="31"/>
      <c r="M122" s="164" t="s">
        <v>19</v>
      </c>
      <c r="N122" s="165" t="s">
        <v>44</v>
      </c>
      <c r="P122" s="142">
        <f>O122*H122</f>
        <v>0</v>
      </c>
      <c r="Q122" s="142">
        <v>0</v>
      </c>
      <c r="R122" s="142">
        <f>Q122*H122</f>
        <v>0</v>
      </c>
      <c r="S122" s="142">
        <v>0</v>
      </c>
      <c r="T122" s="143">
        <f>S122*H122</f>
        <v>0</v>
      </c>
      <c r="AR122" s="17" t="s">
        <v>252</v>
      </c>
      <c r="AT122" s="17" t="s">
        <v>277</v>
      </c>
      <c r="AU122" s="17" t="s">
        <v>83</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1607</v>
      </c>
    </row>
    <row r="123" spans="2:65" s="1" customFormat="1" ht="19.5">
      <c r="B123" s="31"/>
      <c r="D123" s="171" t="s">
        <v>454</v>
      </c>
      <c r="F123" s="172" t="s">
        <v>1603</v>
      </c>
      <c r="I123" s="90"/>
      <c r="L123" s="31"/>
      <c r="M123" s="173"/>
      <c r="T123" s="49"/>
      <c r="AT123" s="17" t="s">
        <v>454</v>
      </c>
      <c r="AU123" s="17" t="s">
        <v>83</v>
      </c>
    </row>
    <row r="124" spans="2:65" s="13" customFormat="1">
      <c r="B124" s="182"/>
      <c r="D124" s="171" t="s">
        <v>639</v>
      </c>
      <c r="E124" s="183" t="s">
        <v>19</v>
      </c>
      <c r="F124" s="184" t="s">
        <v>1608</v>
      </c>
      <c r="H124" s="185">
        <v>143.6</v>
      </c>
      <c r="I124" s="186"/>
      <c r="L124" s="182"/>
      <c r="M124" s="187"/>
      <c r="T124" s="188"/>
      <c r="AT124" s="183" t="s">
        <v>639</v>
      </c>
      <c r="AU124" s="183" t="s">
        <v>83</v>
      </c>
      <c r="AV124" s="13" t="s">
        <v>83</v>
      </c>
      <c r="AW124" s="13" t="s">
        <v>36</v>
      </c>
      <c r="AX124" s="13" t="s">
        <v>81</v>
      </c>
      <c r="AY124" s="183" t="s">
        <v>251</v>
      </c>
    </row>
    <row r="125" spans="2:65" s="1" customFormat="1" ht="16.5" customHeight="1">
      <c r="B125" s="31"/>
      <c r="C125" s="157" t="s">
        <v>250</v>
      </c>
      <c r="D125" s="157" t="s">
        <v>277</v>
      </c>
      <c r="E125" s="158" t="s">
        <v>1125</v>
      </c>
      <c r="F125" s="159" t="s">
        <v>1126</v>
      </c>
      <c r="G125" s="160" t="s">
        <v>436</v>
      </c>
      <c r="H125" s="161">
        <v>14.025</v>
      </c>
      <c r="I125" s="162"/>
      <c r="J125" s="163">
        <f>ROUND(I125*H125,2)</f>
        <v>0</v>
      </c>
      <c r="K125" s="159" t="s">
        <v>690</v>
      </c>
      <c r="L125" s="31"/>
      <c r="M125" s="164" t="s">
        <v>19</v>
      </c>
      <c r="N125" s="165" t="s">
        <v>44</v>
      </c>
      <c r="P125" s="142">
        <f>O125*H125</f>
        <v>0</v>
      </c>
      <c r="Q125" s="142">
        <v>0</v>
      </c>
      <c r="R125" s="142">
        <f>Q125*H125</f>
        <v>0</v>
      </c>
      <c r="S125" s="142">
        <v>0</v>
      </c>
      <c r="T125" s="143">
        <f>S125*H125</f>
        <v>0</v>
      </c>
      <c r="AR125" s="17" t="s">
        <v>252</v>
      </c>
      <c r="AT125" s="17" t="s">
        <v>277</v>
      </c>
      <c r="AU125" s="17" t="s">
        <v>83</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1609</v>
      </c>
    </row>
    <row r="126" spans="2:65" s="13" customFormat="1">
      <c r="B126" s="182"/>
      <c r="D126" s="171" t="s">
        <v>639</v>
      </c>
      <c r="E126" s="183" t="s">
        <v>19</v>
      </c>
      <c r="F126" s="184" t="s">
        <v>1610</v>
      </c>
      <c r="H126" s="185">
        <v>7.625</v>
      </c>
      <c r="I126" s="186"/>
      <c r="L126" s="182"/>
      <c r="M126" s="187"/>
      <c r="T126" s="188"/>
      <c r="AT126" s="183" t="s">
        <v>639</v>
      </c>
      <c r="AU126" s="183" t="s">
        <v>83</v>
      </c>
      <c r="AV126" s="13" t="s">
        <v>83</v>
      </c>
      <c r="AW126" s="13" t="s">
        <v>36</v>
      </c>
      <c r="AX126" s="13" t="s">
        <v>73</v>
      </c>
      <c r="AY126" s="183" t="s">
        <v>251</v>
      </c>
    </row>
    <row r="127" spans="2:65" s="13" customFormat="1">
      <c r="B127" s="182"/>
      <c r="D127" s="171" t="s">
        <v>639</v>
      </c>
      <c r="E127" s="183" t="s">
        <v>19</v>
      </c>
      <c r="F127" s="184" t="s">
        <v>1611</v>
      </c>
      <c r="H127" s="185">
        <v>6.4</v>
      </c>
      <c r="I127" s="186"/>
      <c r="L127" s="182"/>
      <c r="M127" s="187"/>
      <c r="T127" s="188"/>
      <c r="AT127" s="183" t="s">
        <v>639</v>
      </c>
      <c r="AU127" s="183" t="s">
        <v>83</v>
      </c>
      <c r="AV127" s="13" t="s">
        <v>83</v>
      </c>
      <c r="AW127" s="13" t="s">
        <v>36</v>
      </c>
      <c r="AX127" s="13" t="s">
        <v>73</v>
      </c>
      <c r="AY127" s="183" t="s">
        <v>251</v>
      </c>
    </row>
    <row r="128" spans="2:65" s="14" customFormat="1">
      <c r="B128" s="191"/>
      <c r="D128" s="171" t="s">
        <v>639</v>
      </c>
      <c r="E128" s="192" t="s">
        <v>19</v>
      </c>
      <c r="F128" s="193" t="s">
        <v>830</v>
      </c>
      <c r="H128" s="194">
        <v>14.025</v>
      </c>
      <c r="I128" s="195"/>
      <c r="L128" s="191"/>
      <c r="M128" s="196"/>
      <c r="T128" s="197"/>
      <c r="AT128" s="192" t="s">
        <v>639</v>
      </c>
      <c r="AU128" s="192" t="s">
        <v>83</v>
      </c>
      <c r="AV128" s="14" t="s">
        <v>252</v>
      </c>
      <c r="AW128" s="14" t="s">
        <v>36</v>
      </c>
      <c r="AX128" s="14" t="s">
        <v>81</v>
      </c>
      <c r="AY128" s="192" t="s">
        <v>251</v>
      </c>
    </row>
    <row r="129" spans="2:65" s="1" customFormat="1" ht="16.5" customHeight="1">
      <c r="B129" s="31"/>
      <c r="C129" s="157" t="s">
        <v>291</v>
      </c>
      <c r="D129" s="157" t="s">
        <v>277</v>
      </c>
      <c r="E129" s="158" t="s">
        <v>1612</v>
      </c>
      <c r="F129" s="159" t="s">
        <v>1613</v>
      </c>
      <c r="G129" s="160" t="s">
        <v>436</v>
      </c>
      <c r="H129" s="161">
        <v>75.841999999999999</v>
      </c>
      <c r="I129" s="162"/>
      <c r="J129" s="163">
        <f>ROUND(I129*H129,2)</f>
        <v>0</v>
      </c>
      <c r="K129" s="159" t="s">
        <v>19</v>
      </c>
      <c r="L129" s="31"/>
      <c r="M129" s="164" t="s">
        <v>19</v>
      </c>
      <c r="N129" s="165" t="s">
        <v>44</v>
      </c>
      <c r="P129" s="142">
        <f>O129*H129</f>
        <v>0</v>
      </c>
      <c r="Q129" s="142">
        <v>0</v>
      </c>
      <c r="R129" s="142">
        <f>Q129*H129</f>
        <v>0</v>
      </c>
      <c r="S129" s="142">
        <v>0</v>
      </c>
      <c r="T129" s="143">
        <f>S129*H129</f>
        <v>0</v>
      </c>
      <c r="AR129" s="17" t="s">
        <v>252</v>
      </c>
      <c r="AT129" s="17" t="s">
        <v>277</v>
      </c>
      <c r="AU129" s="17" t="s">
        <v>83</v>
      </c>
      <c r="AY129" s="17" t="s">
        <v>251</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252</v>
      </c>
      <c r="BM129" s="17" t="s">
        <v>1614</v>
      </c>
    </row>
    <row r="130" spans="2:65" s="1" customFormat="1" ht="19.5">
      <c r="B130" s="31"/>
      <c r="D130" s="171" t="s">
        <v>454</v>
      </c>
      <c r="F130" s="172" t="s">
        <v>1615</v>
      </c>
      <c r="I130" s="90"/>
      <c r="L130" s="31"/>
      <c r="M130" s="173"/>
      <c r="T130" s="49"/>
      <c r="AT130" s="17" t="s">
        <v>454</v>
      </c>
      <c r="AU130" s="17" t="s">
        <v>83</v>
      </c>
    </row>
    <row r="131" spans="2:65" s="13" customFormat="1">
      <c r="B131" s="182"/>
      <c r="D131" s="171" t="s">
        <v>639</v>
      </c>
      <c r="E131" s="183" t="s">
        <v>19</v>
      </c>
      <c r="F131" s="184" t="s">
        <v>1616</v>
      </c>
      <c r="H131" s="185">
        <v>8.9250000000000007</v>
      </c>
      <c r="I131" s="186"/>
      <c r="L131" s="182"/>
      <c r="M131" s="187"/>
      <c r="T131" s="188"/>
      <c r="AT131" s="183" t="s">
        <v>639</v>
      </c>
      <c r="AU131" s="183" t="s">
        <v>83</v>
      </c>
      <c r="AV131" s="13" t="s">
        <v>83</v>
      </c>
      <c r="AW131" s="13" t="s">
        <v>36</v>
      </c>
      <c r="AX131" s="13" t="s">
        <v>73</v>
      </c>
      <c r="AY131" s="183" t="s">
        <v>251</v>
      </c>
    </row>
    <row r="132" spans="2:65" s="13" customFormat="1">
      <c r="B132" s="182"/>
      <c r="D132" s="171" t="s">
        <v>639</v>
      </c>
      <c r="E132" s="183" t="s">
        <v>19</v>
      </c>
      <c r="F132" s="184" t="s">
        <v>1617</v>
      </c>
      <c r="H132" s="185">
        <v>51.25</v>
      </c>
      <c r="I132" s="186"/>
      <c r="L132" s="182"/>
      <c r="M132" s="187"/>
      <c r="T132" s="188"/>
      <c r="AT132" s="183" t="s">
        <v>639</v>
      </c>
      <c r="AU132" s="183" t="s">
        <v>83</v>
      </c>
      <c r="AV132" s="13" t="s">
        <v>83</v>
      </c>
      <c r="AW132" s="13" t="s">
        <v>36</v>
      </c>
      <c r="AX132" s="13" t="s">
        <v>73</v>
      </c>
      <c r="AY132" s="183" t="s">
        <v>251</v>
      </c>
    </row>
    <row r="133" spans="2:65" s="13" customFormat="1">
      <c r="B133" s="182"/>
      <c r="D133" s="171" t="s">
        <v>639</v>
      </c>
      <c r="E133" s="183" t="s">
        <v>19</v>
      </c>
      <c r="F133" s="184" t="s">
        <v>1618</v>
      </c>
      <c r="H133" s="185">
        <v>15.667</v>
      </c>
      <c r="I133" s="186"/>
      <c r="L133" s="182"/>
      <c r="M133" s="187"/>
      <c r="T133" s="188"/>
      <c r="AT133" s="183" t="s">
        <v>639</v>
      </c>
      <c r="AU133" s="183" t="s">
        <v>83</v>
      </c>
      <c r="AV133" s="13" t="s">
        <v>83</v>
      </c>
      <c r="AW133" s="13" t="s">
        <v>36</v>
      </c>
      <c r="AX133" s="13" t="s">
        <v>73</v>
      </c>
      <c r="AY133" s="183" t="s">
        <v>251</v>
      </c>
    </row>
    <row r="134" spans="2:65" s="14" customFormat="1">
      <c r="B134" s="191"/>
      <c r="D134" s="171" t="s">
        <v>639</v>
      </c>
      <c r="E134" s="192" t="s">
        <v>19</v>
      </c>
      <c r="F134" s="193" t="s">
        <v>830</v>
      </c>
      <c r="H134" s="194">
        <v>75.841999999999999</v>
      </c>
      <c r="I134" s="195"/>
      <c r="L134" s="191"/>
      <c r="M134" s="196"/>
      <c r="T134" s="197"/>
      <c r="AT134" s="192" t="s">
        <v>639</v>
      </c>
      <c r="AU134" s="192" t="s">
        <v>83</v>
      </c>
      <c r="AV134" s="14" t="s">
        <v>252</v>
      </c>
      <c r="AW134" s="14" t="s">
        <v>36</v>
      </c>
      <c r="AX134" s="14" t="s">
        <v>81</v>
      </c>
      <c r="AY134" s="192" t="s">
        <v>251</v>
      </c>
    </row>
    <row r="135" spans="2:65" s="1" customFormat="1" ht="16.5" customHeight="1">
      <c r="B135" s="31"/>
      <c r="C135" s="132" t="s">
        <v>295</v>
      </c>
      <c r="D135" s="132" t="s">
        <v>246</v>
      </c>
      <c r="E135" s="133" t="s">
        <v>1130</v>
      </c>
      <c r="F135" s="134" t="s">
        <v>1619</v>
      </c>
      <c r="G135" s="135" t="s">
        <v>450</v>
      </c>
      <c r="H135" s="136">
        <v>75.841999999999999</v>
      </c>
      <c r="I135" s="137"/>
      <c r="J135" s="138">
        <f>ROUND(I135*H135,2)</f>
        <v>0</v>
      </c>
      <c r="K135" s="134" t="s">
        <v>690</v>
      </c>
      <c r="L135" s="139"/>
      <c r="M135" s="140" t="s">
        <v>19</v>
      </c>
      <c r="N135" s="141" t="s">
        <v>44</v>
      </c>
      <c r="P135" s="142">
        <f>O135*H135</f>
        <v>0</v>
      </c>
      <c r="Q135" s="142">
        <v>1</v>
      </c>
      <c r="R135" s="142">
        <f>Q135*H135</f>
        <v>75.841999999999999</v>
      </c>
      <c r="S135" s="142">
        <v>0</v>
      </c>
      <c r="T135" s="143">
        <f>S135*H135</f>
        <v>0</v>
      </c>
      <c r="AR135" s="17" t="s">
        <v>250</v>
      </c>
      <c r="AT135" s="17" t="s">
        <v>246</v>
      </c>
      <c r="AU135" s="17" t="s">
        <v>83</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1620</v>
      </c>
    </row>
    <row r="136" spans="2:65" s="13" customFormat="1">
      <c r="B136" s="182"/>
      <c r="D136" s="171" t="s">
        <v>639</v>
      </c>
      <c r="E136" s="183" t="s">
        <v>19</v>
      </c>
      <c r="F136" s="184" t="s">
        <v>1616</v>
      </c>
      <c r="H136" s="185">
        <v>8.9250000000000007</v>
      </c>
      <c r="I136" s="186"/>
      <c r="L136" s="182"/>
      <c r="M136" s="187"/>
      <c r="T136" s="188"/>
      <c r="AT136" s="183" t="s">
        <v>639</v>
      </c>
      <c r="AU136" s="183" t="s">
        <v>83</v>
      </c>
      <c r="AV136" s="13" t="s">
        <v>83</v>
      </c>
      <c r="AW136" s="13" t="s">
        <v>36</v>
      </c>
      <c r="AX136" s="13" t="s">
        <v>73</v>
      </c>
      <c r="AY136" s="183" t="s">
        <v>251</v>
      </c>
    </row>
    <row r="137" spans="2:65" s="13" customFormat="1">
      <c r="B137" s="182"/>
      <c r="D137" s="171" t="s">
        <v>639</v>
      </c>
      <c r="E137" s="183" t="s">
        <v>19</v>
      </c>
      <c r="F137" s="184" t="s">
        <v>1617</v>
      </c>
      <c r="H137" s="185">
        <v>51.25</v>
      </c>
      <c r="I137" s="186"/>
      <c r="L137" s="182"/>
      <c r="M137" s="187"/>
      <c r="T137" s="188"/>
      <c r="AT137" s="183" t="s">
        <v>639</v>
      </c>
      <c r="AU137" s="183" t="s">
        <v>83</v>
      </c>
      <c r="AV137" s="13" t="s">
        <v>83</v>
      </c>
      <c r="AW137" s="13" t="s">
        <v>36</v>
      </c>
      <c r="AX137" s="13" t="s">
        <v>73</v>
      </c>
      <c r="AY137" s="183" t="s">
        <v>251</v>
      </c>
    </row>
    <row r="138" spans="2:65" s="13" customFormat="1">
      <c r="B138" s="182"/>
      <c r="D138" s="171" t="s">
        <v>639</v>
      </c>
      <c r="E138" s="183" t="s">
        <v>19</v>
      </c>
      <c r="F138" s="184" t="s">
        <v>1618</v>
      </c>
      <c r="H138" s="185">
        <v>15.667</v>
      </c>
      <c r="I138" s="186"/>
      <c r="L138" s="182"/>
      <c r="M138" s="187"/>
      <c r="T138" s="188"/>
      <c r="AT138" s="183" t="s">
        <v>639</v>
      </c>
      <c r="AU138" s="183" t="s">
        <v>83</v>
      </c>
      <c r="AV138" s="13" t="s">
        <v>83</v>
      </c>
      <c r="AW138" s="13" t="s">
        <v>36</v>
      </c>
      <c r="AX138" s="13" t="s">
        <v>73</v>
      </c>
      <c r="AY138" s="183" t="s">
        <v>251</v>
      </c>
    </row>
    <row r="139" spans="2:65" s="14" customFormat="1">
      <c r="B139" s="191"/>
      <c r="D139" s="171" t="s">
        <v>639</v>
      </c>
      <c r="E139" s="192" t="s">
        <v>19</v>
      </c>
      <c r="F139" s="193" t="s">
        <v>830</v>
      </c>
      <c r="H139" s="194">
        <v>75.841999999999999</v>
      </c>
      <c r="I139" s="195"/>
      <c r="L139" s="191"/>
      <c r="M139" s="196"/>
      <c r="T139" s="197"/>
      <c r="AT139" s="192" t="s">
        <v>639</v>
      </c>
      <c r="AU139" s="192" t="s">
        <v>83</v>
      </c>
      <c r="AV139" s="14" t="s">
        <v>252</v>
      </c>
      <c r="AW139" s="14" t="s">
        <v>36</v>
      </c>
      <c r="AX139" s="14" t="s">
        <v>81</v>
      </c>
      <c r="AY139" s="192" t="s">
        <v>251</v>
      </c>
    </row>
    <row r="140" spans="2:65" s="11" customFormat="1" ht="22.9" customHeight="1">
      <c r="B140" s="145"/>
      <c r="D140" s="146" t="s">
        <v>72</v>
      </c>
      <c r="E140" s="155" t="s">
        <v>83</v>
      </c>
      <c r="F140" s="155" t="s">
        <v>1621</v>
      </c>
      <c r="I140" s="148"/>
      <c r="J140" s="156">
        <f>BK140</f>
        <v>0</v>
      </c>
      <c r="L140" s="145"/>
      <c r="M140" s="150"/>
      <c r="P140" s="151">
        <f>SUM(P141:P147)</f>
        <v>0</v>
      </c>
      <c r="R140" s="151">
        <f>SUM(R141:R147)</f>
        <v>27.44586</v>
      </c>
      <c r="T140" s="152">
        <f>SUM(T141:T147)</f>
        <v>0</v>
      </c>
      <c r="AR140" s="146" t="s">
        <v>81</v>
      </c>
      <c r="AT140" s="153" t="s">
        <v>72</v>
      </c>
      <c r="AU140" s="153" t="s">
        <v>81</v>
      </c>
      <c r="AY140" s="146" t="s">
        <v>251</v>
      </c>
      <c r="BK140" s="154">
        <f>SUM(BK141:BK147)</f>
        <v>0</v>
      </c>
    </row>
    <row r="141" spans="2:65" s="1" customFormat="1" ht="16.5" customHeight="1">
      <c r="B141" s="31"/>
      <c r="C141" s="157" t="s">
        <v>299</v>
      </c>
      <c r="D141" s="157" t="s">
        <v>277</v>
      </c>
      <c r="E141" s="158" t="s">
        <v>1136</v>
      </c>
      <c r="F141" s="159" t="s">
        <v>1137</v>
      </c>
      <c r="G141" s="160" t="s">
        <v>249</v>
      </c>
      <c r="H141" s="161">
        <v>18</v>
      </c>
      <c r="I141" s="162"/>
      <c r="J141" s="163">
        <f>ROUND(I141*H141,2)</f>
        <v>0</v>
      </c>
      <c r="K141" s="159" t="s">
        <v>690</v>
      </c>
      <c r="L141" s="31"/>
      <c r="M141" s="164" t="s">
        <v>19</v>
      </c>
      <c r="N141" s="165" t="s">
        <v>44</v>
      </c>
      <c r="P141" s="142">
        <f>O141*H141</f>
        <v>0</v>
      </c>
      <c r="Q141" s="142">
        <v>1.52477</v>
      </c>
      <c r="R141" s="142">
        <f>Q141*H141</f>
        <v>27.44586</v>
      </c>
      <c r="S141" s="142">
        <v>0</v>
      </c>
      <c r="T141" s="143">
        <f>S141*H141</f>
        <v>0</v>
      </c>
      <c r="AR141" s="17" t="s">
        <v>252</v>
      </c>
      <c r="AT141" s="17" t="s">
        <v>277</v>
      </c>
      <c r="AU141" s="17" t="s">
        <v>83</v>
      </c>
      <c r="AY141" s="17" t="s">
        <v>251</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252</v>
      </c>
      <c r="BM141" s="17" t="s">
        <v>1622</v>
      </c>
    </row>
    <row r="142" spans="2:65" s="13" customFormat="1">
      <c r="B142" s="182"/>
      <c r="D142" s="171" t="s">
        <v>639</v>
      </c>
      <c r="E142" s="183" t="s">
        <v>19</v>
      </c>
      <c r="F142" s="184" t="s">
        <v>1623</v>
      </c>
      <c r="H142" s="185">
        <v>18</v>
      </c>
      <c r="I142" s="186"/>
      <c r="L142" s="182"/>
      <c r="M142" s="187"/>
      <c r="T142" s="188"/>
      <c r="AT142" s="183" t="s">
        <v>639</v>
      </c>
      <c r="AU142" s="183" t="s">
        <v>83</v>
      </c>
      <c r="AV142" s="13" t="s">
        <v>83</v>
      </c>
      <c r="AW142" s="13" t="s">
        <v>36</v>
      </c>
      <c r="AX142" s="13" t="s">
        <v>81</v>
      </c>
      <c r="AY142" s="183" t="s">
        <v>251</v>
      </c>
    </row>
    <row r="143" spans="2:65" s="1" customFormat="1" ht="16.5" customHeight="1">
      <c r="B143" s="31"/>
      <c r="C143" s="157" t="s">
        <v>303</v>
      </c>
      <c r="D143" s="157" t="s">
        <v>277</v>
      </c>
      <c r="E143" s="158" t="s">
        <v>1624</v>
      </c>
      <c r="F143" s="159" t="s">
        <v>1625</v>
      </c>
      <c r="G143" s="160" t="s">
        <v>260</v>
      </c>
      <c r="H143" s="161">
        <v>4</v>
      </c>
      <c r="I143" s="162"/>
      <c r="J143" s="163">
        <f>ROUND(I143*H143,2)</f>
        <v>0</v>
      </c>
      <c r="K143" s="159" t="s">
        <v>19</v>
      </c>
      <c r="L143" s="31"/>
      <c r="M143" s="164" t="s">
        <v>19</v>
      </c>
      <c r="N143" s="165" t="s">
        <v>44</v>
      </c>
      <c r="P143" s="142">
        <f>O143*H143</f>
        <v>0</v>
      </c>
      <c r="Q143" s="142">
        <v>0</v>
      </c>
      <c r="R143" s="142">
        <f>Q143*H143</f>
        <v>0</v>
      </c>
      <c r="S143" s="142">
        <v>0</v>
      </c>
      <c r="T143" s="143">
        <f>S143*H143</f>
        <v>0</v>
      </c>
      <c r="AR143" s="17" t="s">
        <v>252</v>
      </c>
      <c r="AT143" s="17" t="s">
        <v>277</v>
      </c>
      <c r="AU143" s="17" t="s">
        <v>83</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1626</v>
      </c>
    </row>
    <row r="144" spans="2:65" s="1" customFormat="1" ht="19.5">
      <c r="B144" s="31"/>
      <c r="D144" s="171" t="s">
        <v>454</v>
      </c>
      <c r="F144" s="172" t="s">
        <v>1627</v>
      </c>
      <c r="I144" s="90"/>
      <c r="L144" s="31"/>
      <c r="M144" s="173"/>
      <c r="T144" s="49"/>
      <c r="AT144" s="17" t="s">
        <v>454</v>
      </c>
      <c r="AU144" s="17" t="s">
        <v>83</v>
      </c>
    </row>
    <row r="145" spans="2:65" s="13" customFormat="1">
      <c r="B145" s="182"/>
      <c r="D145" s="171" t="s">
        <v>639</v>
      </c>
      <c r="E145" s="183" t="s">
        <v>19</v>
      </c>
      <c r="F145" s="184" t="s">
        <v>1512</v>
      </c>
      <c r="H145" s="185">
        <v>4</v>
      </c>
      <c r="I145" s="186"/>
      <c r="L145" s="182"/>
      <c r="M145" s="187"/>
      <c r="T145" s="188"/>
      <c r="AT145" s="183" t="s">
        <v>639</v>
      </c>
      <c r="AU145" s="183" t="s">
        <v>83</v>
      </c>
      <c r="AV145" s="13" t="s">
        <v>83</v>
      </c>
      <c r="AW145" s="13" t="s">
        <v>36</v>
      </c>
      <c r="AX145" s="13" t="s">
        <v>81</v>
      </c>
      <c r="AY145" s="183" t="s">
        <v>251</v>
      </c>
    </row>
    <row r="146" spans="2:65" s="1" customFormat="1" ht="16.5" customHeight="1">
      <c r="B146" s="31"/>
      <c r="C146" s="132" t="s">
        <v>307</v>
      </c>
      <c r="D146" s="132" t="s">
        <v>246</v>
      </c>
      <c r="E146" s="133" t="s">
        <v>1628</v>
      </c>
      <c r="F146" s="134" t="s">
        <v>1629</v>
      </c>
      <c r="G146" s="135" t="s">
        <v>431</v>
      </c>
      <c r="H146" s="136">
        <v>1.3859999999999999</v>
      </c>
      <c r="I146" s="137"/>
      <c r="J146" s="138">
        <f>ROUND(I146*H146,2)</f>
        <v>0</v>
      </c>
      <c r="K146" s="134" t="s">
        <v>19</v>
      </c>
      <c r="L146" s="139"/>
      <c r="M146" s="140" t="s">
        <v>19</v>
      </c>
      <c r="N146" s="141" t="s">
        <v>44</v>
      </c>
      <c r="P146" s="142">
        <f>O146*H146</f>
        <v>0</v>
      </c>
      <c r="Q146" s="142">
        <v>0</v>
      </c>
      <c r="R146" s="142">
        <f>Q146*H146</f>
        <v>0</v>
      </c>
      <c r="S146" s="142">
        <v>0</v>
      </c>
      <c r="T146" s="143">
        <f>S146*H146</f>
        <v>0</v>
      </c>
      <c r="AR146" s="17" t="s">
        <v>250</v>
      </c>
      <c r="AT146" s="17" t="s">
        <v>246</v>
      </c>
      <c r="AU146" s="17" t="s">
        <v>83</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1630</v>
      </c>
    </row>
    <row r="147" spans="2:65" s="13" customFormat="1">
      <c r="B147" s="182"/>
      <c r="D147" s="171" t="s">
        <v>639</v>
      </c>
      <c r="E147" s="183" t="s">
        <v>19</v>
      </c>
      <c r="F147" s="184" t="s">
        <v>1631</v>
      </c>
      <c r="H147" s="185">
        <v>1.3859999999999999</v>
      </c>
      <c r="I147" s="186"/>
      <c r="L147" s="182"/>
      <c r="M147" s="187"/>
      <c r="T147" s="188"/>
      <c r="AT147" s="183" t="s">
        <v>639</v>
      </c>
      <c r="AU147" s="183" t="s">
        <v>83</v>
      </c>
      <c r="AV147" s="13" t="s">
        <v>83</v>
      </c>
      <c r="AW147" s="13" t="s">
        <v>36</v>
      </c>
      <c r="AX147" s="13" t="s">
        <v>81</v>
      </c>
      <c r="AY147" s="183" t="s">
        <v>251</v>
      </c>
    </row>
    <row r="148" spans="2:65" s="11" customFormat="1" ht="22.9" customHeight="1">
      <c r="B148" s="145"/>
      <c r="D148" s="146" t="s">
        <v>72</v>
      </c>
      <c r="E148" s="155" t="s">
        <v>257</v>
      </c>
      <c r="F148" s="155" t="s">
        <v>1169</v>
      </c>
      <c r="I148" s="148"/>
      <c r="J148" s="156">
        <f>BK148</f>
        <v>0</v>
      </c>
      <c r="L148" s="145"/>
      <c r="M148" s="150"/>
      <c r="P148" s="151">
        <f>SUM(P149:P171)</f>
        <v>0</v>
      </c>
      <c r="R148" s="151">
        <f>SUM(R149:R171)</f>
        <v>9.5944928800000007</v>
      </c>
      <c r="T148" s="152">
        <f>SUM(T149:T171)</f>
        <v>0</v>
      </c>
      <c r="AR148" s="146" t="s">
        <v>81</v>
      </c>
      <c r="AT148" s="153" t="s">
        <v>72</v>
      </c>
      <c r="AU148" s="153" t="s">
        <v>81</v>
      </c>
      <c r="AY148" s="146" t="s">
        <v>251</v>
      </c>
      <c r="BK148" s="154">
        <f>SUM(BK149:BK171)</f>
        <v>0</v>
      </c>
    </row>
    <row r="149" spans="2:65" s="1" customFormat="1" ht="16.5" customHeight="1">
      <c r="B149" s="31"/>
      <c r="C149" s="157" t="s">
        <v>311</v>
      </c>
      <c r="D149" s="157" t="s">
        <v>277</v>
      </c>
      <c r="E149" s="158" t="s">
        <v>1632</v>
      </c>
      <c r="F149" s="159" t="s">
        <v>1633</v>
      </c>
      <c r="G149" s="160" t="s">
        <v>436</v>
      </c>
      <c r="H149" s="161">
        <v>2.0750000000000002</v>
      </c>
      <c r="I149" s="162"/>
      <c r="J149" s="163">
        <f>ROUND(I149*H149,2)</f>
        <v>0</v>
      </c>
      <c r="K149" s="159" t="s">
        <v>690</v>
      </c>
      <c r="L149" s="31"/>
      <c r="M149" s="164" t="s">
        <v>19</v>
      </c>
      <c r="N149" s="165" t="s">
        <v>44</v>
      </c>
      <c r="P149" s="142">
        <f>O149*H149</f>
        <v>0</v>
      </c>
      <c r="Q149" s="142">
        <v>2.4778600000000002</v>
      </c>
      <c r="R149" s="142">
        <f>Q149*H149</f>
        <v>5.1415595000000005</v>
      </c>
      <c r="S149" s="142">
        <v>0</v>
      </c>
      <c r="T149" s="143">
        <f>S149*H149</f>
        <v>0</v>
      </c>
      <c r="AR149" s="17" t="s">
        <v>252</v>
      </c>
      <c r="AT149" s="17" t="s">
        <v>277</v>
      </c>
      <c r="AU149" s="17" t="s">
        <v>83</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1634</v>
      </c>
    </row>
    <row r="150" spans="2:65" s="1" customFormat="1" ht="19.5">
      <c r="B150" s="31"/>
      <c r="D150" s="171" t="s">
        <v>454</v>
      </c>
      <c r="F150" s="172" t="s">
        <v>1635</v>
      </c>
      <c r="I150" s="90"/>
      <c r="L150" s="31"/>
      <c r="M150" s="173"/>
      <c r="T150" s="49"/>
      <c r="AT150" s="17" t="s">
        <v>454</v>
      </c>
      <c r="AU150" s="17" t="s">
        <v>83</v>
      </c>
    </row>
    <row r="151" spans="2:65" s="13" customFormat="1">
      <c r="B151" s="182"/>
      <c r="D151" s="171" t="s">
        <v>639</v>
      </c>
      <c r="E151" s="183" t="s">
        <v>19</v>
      </c>
      <c r="F151" s="184" t="s">
        <v>1636</v>
      </c>
      <c r="H151" s="185">
        <v>2.0750000000000002</v>
      </c>
      <c r="I151" s="186"/>
      <c r="L151" s="182"/>
      <c r="M151" s="187"/>
      <c r="T151" s="188"/>
      <c r="AT151" s="183" t="s">
        <v>639</v>
      </c>
      <c r="AU151" s="183" t="s">
        <v>83</v>
      </c>
      <c r="AV151" s="13" t="s">
        <v>83</v>
      </c>
      <c r="AW151" s="13" t="s">
        <v>36</v>
      </c>
      <c r="AX151" s="13" t="s">
        <v>81</v>
      </c>
      <c r="AY151" s="183" t="s">
        <v>251</v>
      </c>
    </row>
    <row r="152" spans="2:65" s="1" customFormat="1" ht="16.5" customHeight="1">
      <c r="B152" s="31"/>
      <c r="C152" s="157" t="s">
        <v>8</v>
      </c>
      <c r="D152" s="157" t="s">
        <v>277</v>
      </c>
      <c r="E152" s="158" t="s">
        <v>1637</v>
      </c>
      <c r="F152" s="159" t="s">
        <v>1638</v>
      </c>
      <c r="G152" s="160" t="s">
        <v>431</v>
      </c>
      <c r="H152" s="161">
        <v>21.898</v>
      </c>
      <c r="I152" s="162"/>
      <c r="J152" s="163">
        <f>ROUND(I152*H152,2)</f>
        <v>0</v>
      </c>
      <c r="K152" s="159" t="s">
        <v>690</v>
      </c>
      <c r="L152" s="31"/>
      <c r="M152" s="164" t="s">
        <v>19</v>
      </c>
      <c r="N152" s="165" t="s">
        <v>44</v>
      </c>
      <c r="P152" s="142">
        <f>O152*H152</f>
        <v>0</v>
      </c>
      <c r="Q152" s="142">
        <v>4.1739999999999999E-2</v>
      </c>
      <c r="R152" s="142">
        <f>Q152*H152</f>
        <v>0.91402251999999995</v>
      </c>
      <c r="S152" s="142">
        <v>0</v>
      </c>
      <c r="T152" s="143">
        <f>S152*H152</f>
        <v>0</v>
      </c>
      <c r="AR152" s="17" t="s">
        <v>252</v>
      </c>
      <c r="AT152" s="17" t="s">
        <v>277</v>
      </c>
      <c r="AU152" s="17" t="s">
        <v>83</v>
      </c>
      <c r="AY152" s="17" t="s">
        <v>251</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252</v>
      </c>
      <c r="BM152" s="17" t="s">
        <v>1639</v>
      </c>
    </row>
    <row r="153" spans="2:65" s="13" customFormat="1">
      <c r="B153" s="182"/>
      <c r="D153" s="171" t="s">
        <v>639</v>
      </c>
      <c r="E153" s="183" t="s">
        <v>19</v>
      </c>
      <c r="F153" s="184" t="s">
        <v>1640</v>
      </c>
      <c r="H153" s="185">
        <v>21.898</v>
      </c>
      <c r="I153" s="186"/>
      <c r="L153" s="182"/>
      <c r="M153" s="187"/>
      <c r="T153" s="188"/>
      <c r="AT153" s="183" t="s">
        <v>639</v>
      </c>
      <c r="AU153" s="183" t="s">
        <v>83</v>
      </c>
      <c r="AV153" s="13" t="s">
        <v>83</v>
      </c>
      <c r="AW153" s="13" t="s">
        <v>36</v>
      </c>
      <c r="AX153" s="13" t="s">
        <v>81</v>
      </c>
      <c r="AY153" s="183" t="s">
        <v>251</v>
      </c>
    </row>
    <row r="154" spans="2:65" s="1" customFormat="1" ht="16.5" customHeight="1">
      <c r="B154" s="31"/>
      <c r="C154" s="157" t="s">
        <v>318</v>
      </c>
      <c r="D154" s="157" t="s">
        <v>277</v>
      </c>
      <c r="E154" s="158" t="s">
        <v>1641</v>
      </c>
      <c r="F154" s="159" t="s">
        <v>1642</v>
      </c>
      <c r="G154" s="160" t="s">
        <v>431</v>
      </c>
      <c r="H154" s="161">
        <v>21.898</v>
      </c>
      <c r="I154" s="162"/>
      <c r="J154" s="163">
        <f>ROUND(I154*H154,2)</f>
        <v>0</v>
      </c>
      <c r="K154" s="159" t="s">
        <v>690</v>
      </c>
      <c r="L154" s="31"/>
      <c r="M154" s="164" t="s">
        <v>19</v>
      </c>
      <c r="N154" s="165" t="s">
        <v>44</v>
      </c>
      <c r="P154" s="142">
        <f>O154*H154</f>
        <v>0</v>
      </c>
      <c r="Q154" s="142">
        <v>2.0000000000000002E-5</v>
      </c>
      <c r="R154" s="142">
        <f>Q154*H154</f>
        <v>4.3796000000000004E-4</v>
      </c>
      <c r="S154" s="142">
        <v>0</v>
      </c>
      <c r="T154" s="143">
        <f>S154*H154</f>
        <v>0</v>
      </c>
      <c r="AR154" s="17" t="s">
        <v>252</v>
      </c>
      <c r="AT154" s="17" t="s">
        <v>277</v>
      </c>
      <c r="AU154" s="17" t="s">
        <v>83</v>
      </c>
      <c r="AY154" s="17" t="s">
        <v>251</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252</v>
      </c>
      <c r="BM154" s="17" t="s">
        <v>1643</v>
      </c>
    </row>
    <row r="155" spans="2:65" s="13" customFormat="1">
      <c r="B155" s="182"/>
      <c r="D155" s="171" t="s">
        <v>639</v>
      </c>
      <c r="E155" s="183" t="s">
        <v>19</v>
      </c>
      <c r="F155" s="184" t="s">
        <v>1640</v>
      </c>
      <c r="H155" s="185">
        <v>21.898</v>
      </c>
      <c r="I155" s="186"/>
      <c r="L155" s="182"/>
      <c r="M155" s="187"/>
      <c r="T155" s="188"/>
      <c r="AT155" s="183" t="s">
        <v>639</v>
      </c>
      <c r="AU155" s="183" t="s">
        <v>83</v>
      </c>
      <c r="AV155" s="13" t="s">
        <v>83</v>
      </c>
      <c r="AW155" s="13" t="s">
        <v>36</v>
      </c>
      <c r="AX155" s="13" t="s">
        <v>81</v>
      </c>
      <c r="AY155" s="183" t="s">
        <v>251</v>
      </c>
    </row>
    <row r="156" spans="2:65" s="1" customFormat="1" ht="16.5" customHeight="1">
      <c r="B156" s="31"/>
      <c r="C156" s="157" t="s">
        <v>322</v>
      </c>
      <c r="D156" s="157" t="s">
        <v>277</v>
      </c>
      <c r="E156" s="158" t="s">
        <v>1644</v>
      </c>
      <c r="F156" s="159" t="s">
        <v>1645</v>
      </c>
      <c r="G156" s="160" t="s">
        <v>450</v>
      </c>
      <c r="H156" s="161">
        <v>0.14000000000000001</v>
      </c>
      <c r="I156" s="162"/>
      <c r="J156" s="163">
        <f>ROUND(I156*H156,2)</f>
        <v>0</v>
      </c>
      <c r="K156" s="159" t="s">
        <v>690</v>
      </c>
      <c r="L156" s="31"/>
      <c r="M156" s="164" t="s">
        <v>19</v>
      </c>
      <c r="N156" s="165" t="s">
        <v>44</v>
      </c>
      <c r="P156" s="142">
        <f>O156*H156</f>
        <v>0</v>
      </c>
      <c r="Q156" s="142">
        <v>1.04877</v>
      </c>
      <c r="R156" s="142">
        <f>Q156*H156</f>
        <v>0.14682780000000001</v>
      </c>
      <c r="S156" s="142">
        <v>0</v>
      </c>
      <c r="T156" s="143">
        <f>S156*H156</f>
        <v>0</v>
      </c>
      <c r="AR156" s="17" t="s">
        <v>252</v>
      </c>
      <c r="AT156" s="17" t="s">
        <v>277</v>
      </c>
      <c r="AU156" s="17" t="s">
        <v>83</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1646</v>
      </c>
    </row>
    <row r="157" spans="2:65" s="13" customFormat="1">
      <c r="B157" s="182"/>
      <c r="D157" s="171" t="s">
        <v>639</v>
      </c>
      <c r="E157" s="183" t="s">
        <v>19</v>
      </c>
      <c r="F157" s="184" t="s">
        <v>1647</v>
      </c>
      <c r="H157" s="185">
        <v>0.14000000000000001</v>
      </c>
      <c r="I157" s="186"/>
      <c r="L157" s="182"/>
      <c r="M157" s="187"/>
      <c r="T157" s="188"/>
      <c r="AT157" s="183" t="s">
        <v>639</v>
      </c>
      <c r="AU157" s="183" t="s">
        <v>83</v>
      </c>
      <c r="AV157" s="13" t="s">
        <v>83</v>
      </c>
      <c r="AW157" s="13" t="s">
        <v>36</v>
      </c>
      <c r="AX157" s="13" t="s">
        <v>81</v>
      </c>
      <c r="AY157" s="183" t="s">
        <v>251</v>
      </c>
    </row>
    <row r="158" spans="2:65" s="1" customFormat="1" ht="16.5" customHeight="1">
      <c r="B158" s="31"/>
      <c r="C158" s="157" t="s">
        <v>326</v>
      </c>
      <c r="D158" s="157" t="s">
        <v>277</v>
      </c>
      <c r="E158" s="158" t="s">
        <v>1648</v>
      </c>
      <c r="F158" s="159" t="s">
        <v>1649</v>
      </c>
      <c r="G158" s="160" t="s">
        <v>436</v>
      </c>
      <c r="H158" s="161">
        <v>9.4</v>
      </c>
      <c r="I158" s="162"/>
      <c r="J158" s="163">
        <f>ROUND(I158*H158,2)</f>
        <v>0</v>
      </c>
      <c r="K158" s="159" t="s">
        <v>19</v>
      </c>
      <c r="L158" s="31"/>
      <c r="M158" s="164" t="s">
        <v>19</v>
      </c>
      <c r="N158" s="165" t="s">
        <v>44</v>
      </c>
      <c r="P158" s="142">
        <f>O158*H158</f>
        <v>0</v>
      </c>
      <c r="Q158" s="142">
        <v>0</v>
      </c>
      <c r="R158" s="142">
        <f>Q158*H158</f>
        <v>0</v>
      </c>
      <c r="S158" s="142">
        <v>0</v>
      </c>
      <c r="T158" s="143">
        <f>S158*H158</f>
        <v>0</v>
      </c>
      <c r="AR158" s="17" t="s">
        <v>252</v>
      </c>
      <c r="AT158" s="17" t="s">
        <v>277</v>
      </c>
      <c r="AU158" s="17" t="s">
        <v>83</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1650</v>
      </c>
    </row>
    <row r="159" spans="2:65" s="13" customFormat="1">
      <c r="B159" s="182"/>
      <c r="D159" s="171" t="s">
        <v>639</v>
      </c>
      <c r="E159" s="183" t="s">
        <v>19</v>
      </c>
      <c r="F159" s="184" t="s">
        <v>1651</v>
      </c>
      <c r="H159" s="185">
        <v>9.4</v>
      </c>
      <c r="I159" s="186"/>
      <c r="L159" s="182"/>
      <c r="M159" s="187"/>
      <c r="T159" s="188"/>
      <c r="AT159" s="183" t="s">
        <v>639</v>
      </c>
      <c r="AU159" s="183" t="s">
        <v>83</v>
      </c>
      <c r="AV159" s="13" t="s">
        <v>83</v>
      </c>
      <c r="AW159" s="13" t="s">
        <v>36</v>
      </c>
      <c r="AX159" s="13" t="s">
        <v>81</v>
      </c>
      <c r="AY159" s="183" t="s">
        <v>251</v>
      </c>
    </row>
    <row r="160" spans="2:65" s="1" customFormat="1" ht="16.5" customHeight="1">
      <c r="B160" s="31"/>
      <c r="C160" s="157" t="s">
        <v>330</v>
      </c>
      <c r="D160" s="157" t="s">
        <v>277</v>
      </c>
      <c r="E160" s="158" t="s">
        <v>1186</v>
      </c>
      <c r="F160" s="159" t="s">
        <v>1652</v>
      </c>
      <c r="G160" s="160" t="s">
        <v>431</v>
      </c>
      <c r="H160" s="161">
        <v>50.34</v>
      </c>
      <c r="I160" s="162"/>
      <c r="J160" s="163">
        <f>ROUND(I160*H160,2)</f>
        <v>0</v>
      </c>
      <c r="K160" s="159" t="s">
        <v>690</v>
      </c>
      <c r="L160" s="31"/>
      <c r="M160" s="164" t="s">
        <v>19</v>
      </c>
      <c r="N160" s="165" t="s">
        <v>44</v>
      </c>
      <c r="P160" s="142">
        <f>O160*H160</f>
        <v>0</v>
      </c>
      <c r="Q160" s="142">
        <v>1.82E-3</v>
      </c>
      <c r="R160" s="142">
        <f>Q160*H160</f>
        <v>9.16188E-2</v>
      </c>
      <c r="S160" s="142">
        <v>0</v>
      </c>
      <c r="T160" s="143">
        <f>S160*H160</f>
        <v>0</v>
      </c>
      <c r="AR160" s="17" t="s">
        <v>252</v>
      </c>
      <c r="AT160" s="17" t="s">
        <v>277</v>
      </c>
      <c r="AU160" s="17" t="s">
        <v>83</v>
      </c>
      <c r="AY160" s="17" t="s">
        <v>251</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252</v>
      </c>
      <c r="BM160" s="17" t="s">
        <v>1653</v>
      </c>
    </row>
    <row r="161" spans="2:65" s="13" customFormat="1">
      <c r="B161" s="182"/>
      <c r="D161" s="171" t="s">
        <v>639</v>
      </c>
      <c r="E161" s="183" t="s">
        <v>19</v>
      </c>
      <c r="F161" s="184" t="s">
        <v>1654</v>
      </c>
      <c r="H161" s="185">
        <v>50.34</v>
      </c>
      <c r="I161" s="186"/>
      <c r="L161" s="182"/>
      <c r="M161" s="187"/>
      <c r="T161" s="188"/>
      <c r="AT161" s="183" t="s">
        <v>639</v>
      </c>
      <c r="AU161" s="183" t="s">
        <v>83</v>
      </c>
      <c r="AV161" s="13" t="s">
        <v>83</v>
      </c>
      <c r="AW161" s="13" t="s">
        <v>36</v>
      </c>
      <c r="AX161" s="13" t="s">
        <v>81</v>
      </c>
      <c r="AY161" s="183" t="s">
        <v>251</v>
      </c>
    </row>
    <row r="162" spans="2:65" s="1" customFormat="1" ht="16.5" customHeight="1">
      <c r="B162" s="31"/>
      <c r="C162" s="157" t="s">
        <v>334</v>
      </c>
      <c r="D162" s="157" t="s">
        <v>277</v>
      </c>
      <c r="E162" s="158" t="s">
        <v>1191</v>
      </c>
      <c r="F162" s="159" t="s">
        <v>1655</v>
      </c>
      <c r="G162" s="160" t="s">
        <v>431</v>
      </c>
      <c r="H162" s="161">
        <v>50.34</v>
      </c>
      <c r="I162" s="162"/>
      <c r="J162" s="163">
        <f>ROUND(I162*H162,2)</f>
        <v>0</v>
      </c>
      <c r="K162" s="159" t="s">
        <v>690</v>
      </c>
      <c r="L162" s="31"/>
      <c r="M162" s="164" t="s">
        <v>19</v>
      </c>
      <c r="N162" s="165" t="s">
        <v>44</v>
      </c>
      <c r="P162" s="142">
        <f>O162*H162</f>
        <v>0</v>
      </c>
      <c r="Q162" s="142">
        <v>4.0000000000000003E-5</v>
      </c>
      <c r="R162" s="142">
        <f>Q162*H162</f>
        <v>2.0136000000000004E-3</v>
      </c>
      <c r="S162" s="142">
        <v>0</v>
      </c>
      <c r="T162" s="143">
        <f>S162*H162</f>
        <v>0</v>
      </c>
      <c r="AR162" s="17" t="s">
        <v>252</v>
      </c>
      <c r="AT162" s="17" t="s">
        <v>277</v>
      </c>
      <c r="AU162" s="17" t="s">
        <v>83</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1656</v>
      </c>
    </row>
    <row r="163" spans="2:65" s="13" customFormat="1">
      <c r="B163" s="182"/>
      <c r="D163" s="171" t="s">
        <v>639</v>
      </c>
      <c r="E163" s="183" t="s">
        <v>19</v>
      </c>
      <c r="F163" s="184" t="s">
        <v>1654</v>
      </c>
      <c r="H163" s="185">
        <v>50.34</v>
      </c>
      <c r="I163" s="186"/>
      <c r="L163" s="182"/>
      <c r="M163" s="187"/>
      <c r="T163" s="188"/>
      <c r="AT163" s="183" t="s">
        <v>639</v>
      </c>
      <c r="AU163" s="183" t="s">
        <v>83</v>
      </c>
      <c r="AV163" s="13" t="s">
        <v>83</v>
      </c>
      <c r="AW163" s="13" t="s">
        <v>36</v>
      </c>
      <c r="AX163" s="13" t="s">
        <v>81</v>
      </c>
      <c r="AY163" s="183" t="s">
        <v>251</v>
      </c>
    </row>
    <row r="164" spans="2:65" s="1" customFormat="1" ht="16.5" customHeight="1">
      <c r="B164" s="31"/>
      <c r="C164" s="157" t="s">
        <v>7</v>
      </c>
      <c r="D164" s="157" t="s">
        <v>277</v>
      </c>
      <c r="E164" s="158" t="s">
        <v>1657</v>
      </c>
      <c r="F164" s="159" t="s">
        <v>1658</v>
      </c>
      <c r="G164" s="160" t="s">
        <v>450</v>
      </c>
      <c r="H164" s="161">
        <v>1.9690000000000001</v>
      </c>
      <c r="I164" s="162"/>
      <c r="J164" s="163">
        <f>ROUND(I164*H164,2)</f>
        <v>0</v>
      </c>
      <c r="K164" s="159" t="s">
        <v>690</v>
      </c>
      <c r="L164" s="31"/>
      <c r="M164" s="164" t="s">
        <v>19</v>
      </c>
      <c r="N164" s="165" t="s">
        <v>44</v>
      </c>
      <c r="P164" s="142">
        <f>O164*H164</f>
        <v>0</v>
      </c>
      <c r="Q164" s="142">
        <v>1.0383</v>
      </c>
      <c r="R164" s="142">
        <f>Q164*H164</f>
        <v>2.0444127000000001</v>
      </c>
      <c r="S164" s="142">
        <v>0</v>
      </c>
      <c r="T164" s="143">
        <f>S164*H164</f>
        <v>0</v>
      </c>
      <c r="AR164" s="17" t="s">
        <v>252</v>
      </c>
      <c r="AT164" s="17" t="s">
        <v>277</v>
      </c>
      <c r="AU164" s="17" t="s">
        <v>83</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1659</v>
      </c>
    </row>
    <row r="165" spans="2:65" s="13" customFormat="1">
      <c r="B165" s="182"/>
      <c r="D165" s="171" t="s">
        <v>639</v>
      </c>
      <c r="E165" s="183" t="s">
        <v>19</v>
      </c>
      <c r="F165" s="184" t="s">
        <v>1660</v>
      </c>
      <c r="H165" s="185">
        <v>1.9690000000000001</v>
      </c>
      <c r="I165" s="186"/>
      <c r="L165" s="182"/>
      <c r="M165" s="187"/>
      <c r="T165" s="188"/>
      <c r="AT165" s="183" t="s">
        <v>639</v>
      </c>
      <c r="AU165" s="183" t="s">
        <v>83</v>
      </c>
      <c r="AV165" s="13" t="s">
        <v>83</v>
      </c>
      <c r="AW165" s="13" t="s">
        <v>36</v>
      </c>
      <c r="AX165" s="13" t="s">
        <v>81</v>
      </c>
      <c r="AY165" s="183" t="s">
        <v>251</v>
      </c>
    </row>
    <row r="166" spans="2:65" s="1" customFormat="1" ht="16.5" customHeight="1">
      <c r="B166" s="31"/>
      <c r="C166" s="157" t="s">
        <v>341</v>
      </c>
      <c r="D166" s="157" t="s">
        <v>277</v>
      </c>
      <c r="E166" s="158" t="s">
        <v>1661</v>
      </c>
      <c r="F166" s="159" t="s">
        <v>1662</v>
      </c>
      <c r="G166" s="160" t="s">
        <v>265</v>
      </c>
      <c r="H166" s="161">
        <v>2</v>
      </c>
      <c r="I166" s="162"/>
      <c r="J166" s="163">
        <f>ROUND(I166*H166,2)</f>
        <v>0</v>
      </c>
      <c r="K166" s="159" t="s">
        <v>19</v>
      </c>
      <c r="L166" s="31"/>
      <c r="M166" s="164" t="s">
        <v>19</v>
      </c>
      <c r="N166" s="165" t="s">
        <v>44</v>
      </c>
      <c r="P166" s="142">
        <f>O166*H166</f>
        <v>0</v>
      </c>
      <c r="Q166" s="142">
        <v>0.62275000000000003</v>
      </c>
      <c r="R166" s="142">
        <f>Q166*H166</f>
        <v>1.2455000000000001</v>
      </c>
      <c r="S166" s="142">
        <v>0</v>
      </c>
      <c r="T166" s="143">
        <f>S166*H166</f>
        <v>0</v>
      </c>
      <c r="AR166" s="17" t="s">
        <v>252</v>
      </c>
      <c r="AT166" s="17" t="s">
        <v>277</v>
      </c>
      <c r="AU166" s="17" t="s">
        <v>83</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1663</v>
      </c>
    </row>
    <row r="167" spans="2:65" s="1" customFormat="1" ht="19.5">
      <c r="B167" s="31"/>
      <c r="D167" s="171" t="s">
        <v>454</v>
      </c>
      <c r="F167" s="172" t="s">
        <v>1664</v>
      </c>
      <c r="I167" s="90"/>
      <c r="L167" s="31"/>
      <c r="M167" s="173"/>
      <c r="T167" s="49"/>
      <c r="AT167" s="17" t="s">
        <v>454</v>
      </c>
      <c r="AU167" s="17" t="s">
        <v>83</v>
      </c>
    </row>
    <row r="168" spans="2:65" s="13" customFormat="1">
      <c r="B168" s="182"/>
      <c r="D168" s="171" t="s">
        <v>639</v>
      </c>
      <c r="E168" s="183" t="s">
        <v>19</v>
      </c>
      <c r="F168" s="184" t="s">
        <v>1665</v>
      </c>
      <c r="H168" s="185">
        <v>2</v>
      </c>
      <c r="I168" s="186"/>
      <c r="L168" s="182"/>
      <c r="M168" s="187"/>
      <c r="T168" s="188"/>
      <c r="AT168" s="183" t="s">
        <v>639</v>
      </c>
      <c r="AU168" s="183" t="s">
        <v>83</v>
      </c>
      <c r="AV168" s="13" t="s">
        <v>83</v>
      </c>
      <c r="AW168" s="13" t="s">
        <v>36</v>
      </c>
      <c r="AX168" s="13" t="s">
        <v>81</v>
      </c>
      <c r="AY168" s="183" t="s">
        <v>251</v>
      </c>
    </row>
    <row r="169" spans="2:65" s="1" customFormat="1" ht="16.5" customHeight="1">
      <c r="B169" s="31"/>
      <c r="C169" s="157" t="s">
        <v>345</v>
      </c>
      <c r="D169" s="157" t="s">
        <v>277</v>
      </c>
      <c r="E169" s="158" t="s">
        <v>1666</v>
      </c>
      <c r="F169" s="159" t="s">
        <v>1667</v>
      </c>
      <c r="G169" s="160" t="s">
        <v>249</v>
      </c>
      <c r="H169" s="161">
        <v>10</v>
      </c>
      <c r="I169" s="162"/>
      <c r="J169" s="163">
        <f>ROUND(I169*H169,2)</f>
        <v>0</v>
      </c>
      <c r="K169" s="159" t="s">
        <v>690</v>
      </c>
      <c r="L169" s="31"/>
      <c r="M169" s="164" t="s">
        <v>19</v>
      </c>
      <c r="N169" s="165" t="s">
        <v>44</v>
      </c>
      <c r="P169" s="142">
        <f>O169*H169</f>
        <v>0</v>
      </c>
      <c r="Q169" s="142">
        <v>8.0999999999999996E-4</v>
      </c>
      <c r="R169" s="142">
        <f>Q169*H169</f>
        <v>8.0999999999999996E-3</v>
      </c>
      <c r="S169" s="142">
        <v>0</v>
      </c>
      <c r="T169" s="143">
        <f>S169*H169</f>
        <v>0</v>
      </c>
      <c r="AR169" s="17" t="s">
        <v>252</v>
      </c>
      <c r="AT169" s="17" t="s">
        <v>277</v>
      </c>
      <c r="AU169" s="17" t="s">
        <v>83</v>
      </c>
      <c r="AY169" s="17" t="s">
        <v>251</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252</v>
      </c>
      <c r="BM169" s="17" t="s">
        <v>1668</v>
      </c>
    </row>
    <row r="170" spans="2:65" s="1" customFormat="1" ht="19.5">
      <c r="B170" s="31"/>
      <c r="D170" s="171" t="s">
        <v>454</v>
      </c>
      <c r="F170" s="172" t="s">
        <v>1669</v>
      </c>
      <c r="I170" s="90"/>
      <c r="L170" s="31"/>
      <c r="M170" s="173"/>
      <c r="T170" s="49"/>
      <c r="AT170" s="17" t="s">
        <v>454</v>
      </c>
      <c r="AU170" s="17" t="s">
        <v>83</v>
      </c>
    </row>
    <row r="171" spans="2:65" s="13" customFormat="1">
      <c r="B171" s="182"/>
      <c r="D171" s="171" t="s">
        <v>639</v>
      </c>
      <c r="E171" s="183" t="s">
        <v>19</v>
      </c>
      <c r="F171" s="184" t="s">
        <v>1670</v>
      </c>
      <c r="H171" s="185">
        <v>10</v>
      </c>
      <c r="I171" s="186"/>
      <c r="L171" s="182"/>
      <c r="M171" s="187"/>
      <c r="T171" s="188"/>
      <c r="AT171" s="183" t="s">
        <v>639</v>
      </c>
      <c r="AU171" s="183" t="s">
        <v>83</v>
      </c>
      <c r="AV171" s="13" t="s">
        <v>83</v>
      </c>
      <c r="AW171" s="13" t="s">
        <v>36</v>
      </c>
      <c r="AX171" s="13" t="s">
        <v>81</v>
      </c>
      <c r="AY171" s="183" t="s">
        <v>251</v>
      </c>
    </row>
    <row r="172" spans="2:65" s="11" customFormat="1" ht="22.9" customHeight="1">
      <c r="B172" s="145"/>
      <c r="D172" s="146" t="s">
        <v>72</v>
      </c>
      <c r="E172" s="155" t="s">
        <v>252</v>
      </c>
      <c r="F172" s="155" t="s">
        <v>1199</v>
      </c>
      <c r="I172" s="148"/>
      <c r="J172" s="156">
        <f>BK172</f>
        <v>0</v>
      </c>
      <c r="L172" s="145"/>
      <c r="M172" s="150"/>
      <c r="P172" s="151">
        <f>SUM(P173:P212)</f>
        <v>0</v>
      </c>
      <c r="R172" s="151">
        <f>SUM(R173:R212)</f>
        <v>21.363215099999998</v>
      </c>
      <c r="T172" s="152">
        <f>SUM(T173:T212)</f>
        <v>1.1151</v>
      </c>
      <c r="AR172" s="146" t="s">
        <v>81</v>
      </c>
      <c r="AT172" s="153" t="s">
        <v>72</v>
      </c>
      <c r="AU172" s="153" t="s">
        <v>81</v>
      </c>
      <c r="AY172" s="146" t="s">
        <v>251</v>
      </c>
      <c r="BK172" s="154">
        <f>SUM(BK173:BK212)</f>
        <v>0</v>
      </c>
    </row>
    <row r="173" spans="2:65" s="1" customFormat="1" ht="16.5" customHeight="1">
      <c r="B173" s="31"/>
      <c r="C173" s="157" t="s">
        <v>349</v>
      </c>
      <c r="D173" s="157" t="s">
        <v>277</v>
      </c>
      <c r="E173" s="158" t="s">
        <v>1671</v>
      </c>
      <c r="F173" s="159" t="s">
        <v>1672</v>
      </c>
      <c r="G173" s="160" t="s">
        <v>450</v>
      </c>
      <c r="H173" s="161">
        <v>4.2</v>
      </c>
      <c r="I173" s="162"/>
      <c r="J173" s="163">
        <f>ROUND(I173*H173,2)</f>
        <v>0</v>
      </c>
      <c r="K173" s="159" t="s">
        <v>19</v>
      </c>
      <c r="L173" s="31"/>
      <c r="M173" s="164" t="s">
        <v>19</v>
      </c>
      <c r="N173" s="165" t="s">
        <v>44</v>
      </c>
      <c r="P173" s="142">
        <f>O173*H173</f>
        <v>0</v>
      </c>
      <c r="Q173" s="142">
        <v>0</v>
      </c>
      <c r="R173" s="142">
        <f>Q173*H173</f>
        <v>0</v>
      </c>
      <c r="S173" s="142">
        <v>0</v>
      </c>
      <c r="T173" s="143">
        <f>S173*H173</f>
        <v>0</v>
      </c>
      <c r="AR173" s="17" t="s">
        <v>252</v>
      </c>
      <c r="AT173" s="17" t="s">
        <v>277</v>
      </c>
      <c r="AU173" s="17" t="s">
        <v>83</v>
      </c>
      <c r="AY173" s="17" t="s">
        <v>251</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252</v>
      </c>
      <c r="BM173" s="17" t="s">
        <v>1673</v>
      </c>
    </row>
    <row r="174" spans="2:65" s="1" customFormat="1" ht="19.5">
      <c r="B174" s="31"/>
      <c r="D174" s="171" t="s">
        <v>454</v>
      </c>
      <c r="F174" s="172" t="s">
        <v>1674</v>
      </c>
      <c r="I174" s="90"/>
      <c r="L174" s="31"/>
      <c r="M174" s="173"/>
      <c r="T174" s="49"/>
      <c r="AT174" s="17" t="s">
        <v>454</v>
      </c>
      <c r="AU174" s="17" t="s">
        <v>83</v>
      </c>
    </row>
    <row r="175" spans="2:65" s="13" customFormat="1">
      <c r="B175" s="182"/>
      <c r="D175" s="171" t="s">
        <v>639</v>
      </c>
      <c r="E175" s="183" t="s">
        <v>19</v>
      </c>
      <c r="F175" s="184" t="s">
        <v>1675</v>
      </c>
      <c r="H175" s="185">
        <v>4.2</v>
      </c>
      <c r="I175" s="186"/>
      <c r="L175" s="182"/>
      <c r="M175" s="187"/>
      <c r="T175" s="188"/>
      <c r="AT175" s="183" t="s">
        <v>639</v>
      </c>
      <c r="AU175" s="183" t="s">
        <v>83</v>
      </c>
      <c r="AV175" s="13" t="s">
        <v>83</v>
      </c>
      <c r="AW175" s="13" t="s">
        <v>36</v>
      </c>
      <c r="AX175" s="13" t="s">
        <v>81</v>
      </c>
      <c r="AY175" s="183" t="s">
        <v>251</v>
      </c>
    </row>
    <row r="176" spans="2:65" s="1" customFormat="1" ht="16.5" customHeight="1">
      <c r="B176" s="31"/>
      <c r="C176" s="157" t="s">
        <v>353</v>
      </c>
      <c r="D176" s="157" t="s">
        <v>277</v>
      </c>
      <c r="E176" s="158" t="s">
        <v>1676</v>
      </c>
      <c r="F176" s="159" t="s">
        <v>1677</v>
      </c>
      <c r="G176" s="160" t="s">
        <v>450</v>
      </c>
      <c r="H176" s="161">
        <v>1.2</v>
      </c>
      <c r="I176" s="162"/>
      <c r="J176" s="163">
        <f>ROUND(I176*H176,2)</f>
        <v>0</v>
      </c>
      <c r="K176" s="159" t="s">
        <v>19</v>
      </c>
      <c r="L176" s="31"/>
      <c r="M176" s="164" t="s">
        <v>19</v>
      </c>
      <c r="N176" s="165" t="s">
        <v>44</v>
      </c>
      <c r="P176" s="142">
        <f>O176*H176</f>
        <v>0</v>
      </c>
      <c r="Q176" s="142">
        <v>0</v>
      </c>
      <c r="R176" s="142">
        <f>Q176*H176</f>
        <v>0</v>
      </c>
      <c r="S176" s="142">
        <v>0</v>
      </c>
      <c r="T176" s="143">
        <f>S176*H176</f>
        <v>0</v>
      </c>
      <c r="AR176" s="17" t="s">
        <v>252</v>
      </c>
      <c r="AT176" s="17" t="s">
        <v>277</v>
      </c>
      <c r="AU176" s="17" t="s">
        <v>83</v>
      </c>
      <c r="AY176" s="17" t="s">
        <v>251</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252</v>
      </c>
      <c r="BM176" s="17" t="s">
        <v>1678</v>
      </c>
    </row>
    <row r="177" spans="2:65" s="1" customFormat="1" ht="19.5">
      <c r="B177" s="31"/>
      <c r="D177" s="171" t="s">
        <v>454</v>
      </c>
      <c r="F177" s="172" t="s">
        <v>1679</v>
      </c>
      <c r="I177" s="90"/>
      <c r="L177" s="31"/>
      <c r="M177" s="173"/>
      <c r="T177" s="49"/>
      <c r="AT177" s="17" t="s">
        <v>454</v>
      </c>
      <c r="AU177" s="17" t="s">
        <v>83</v>
      </c>
    </row>
    <row r="178" spans="2:65" s="13" customFormat="1">
      <c r="B178" s="182"/>
      <c r="D178" s="171" t="s">
        <v>639</v>
      </c>
      <c r="E178" s="183" t="s">
        <v>19</v>
      </c>
      <c r="F178" s="184" t="s">
        <v>1680</v>
      </c>
      <c r="H178" s="185">
        <v>1.2</v>
      </c>
      <c r="I178" s="186"/>
      <c r="L178" s="182"/>
      <c r="M178" s="187"/>
      <c r="T178" s="188"/>
      <c r="AT178" s="183" t="s">
        <v>639</v>
      </c>
      <c r="AU178" s="183" t="s">
        <v>83</v>
      </c>
      <c r="AV178" s="13" t="s">
        <v>83</v>
      </c>
      <c r="AW178" s="13" t="s">
        <v>36</v>
      </c>
      <c r="AX178" s="13" t="s">
        <v>81</v>
      </c>
      <c r="AY178" s="183" t="s">
        <v>251</v>
      </c>
    </row>
    <row r="179" spans="2:65" s="1" customFormat="1" ht="16.5" customHeight="1">
      <c r="B179" s="31"/>
      <c r="C179" s="157" t="s">
        <v>357</v>
      </c>
      <c r="D179" s="157" t="s">
        <v>277</v>
      </c>
      <c r="E179" s="158" t="s">
        <v>1227</v>
      </c>
      <c r="F179" s="159" t="s">
        <v>1228</v>
      </c>
      <c r="G179" s="160" t="s">
        <v>431</v>
      </c>
      <c r="H179" s="161">
        <v>18.585000000000001</v>
      </c>
      <c r="I179" s="162"/>
      <c r="J179" s="163">
        <f>ROUND(I179*H179,2)</f>
        <v>0</v>
      </c>
      <c r="K179" s="159" t="s">
        <v>690</v>
      </c>
      <c r="L179" s="31"/>
      <c r="M179" s="164" t="s">
        <v>19</v>
      </c>
      <c r="N179" s="165" t="s">
        <v>44</v>
      </c>
      <c r="P179" s="142">
        <f>O179*H179</f>
        <v>0</v>
      </c>
      <c r="Q179" s="142">
        <v>3.6999999999999999E-4</v>
      </c>
      <c r="R179" s="142">
        <f>Q179*H179</f>
        <v>6.8764500000000001E-3</v>
      </c>
      <c r="S179" s="142">
        <v>0.06</v>
      </c>
      <c r="T179" s="143">
        <f>S179*H179</f>
        <v>1.1151</v>
      </c>
      <c r="AR179" s="17" t="s">
        <v>252</v>
      </c>
      <c r="AT179" s="17" t="s">
        <v>277</v>
      </c>
      <c r="AU179" s="17" t="s">
        <v>83</v>
      </c>
      <c r="AY179" s="17" t="s">
        <v>251</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252</v>
      </c>
      <c r="BM179" s="17" t="s">
        <v>1681</v>
      </c>
    </row>
    <row r="180" spans="2:65" s="13" customFormat="1">
      <c r="B180" s="182"/>
      <c r="D180" s="171" t="s">
        <v>639</v>
      </c>
      <c r="E180" s="183" t="s">
        <v>19</v>
      </c>
      <c r="F180" s="184" t="s">
        <v>1682</v>
      </c>
      <c r="H180" s="185">
        <v>18.585000000000001</v>
      </c>
      <c r="I180" s="186"/>
      <c r="L180" s="182"/>
      <c r="M180" s="187"/>
      <c r="T180" s="188"/>
      <c r="AT180" s="183" t="s">
        <v>639</v>
      </c>
      <c r="AU180" s="183" t="s">
        <v>83</v>
      </c>
      <c r="AV180" s="13" t="s">
        <v>83</v>
      </c>
      <c r="AW180" s="13" t="s">
        <v>36</v>
      </c>
      <c r="AX180" s="13" t="s">
        <v>81</v>
      </c>
      <c r="AY180" s="183" t="s">
        <v>251</v>
      </c>
    </row>
    <row r="181" spans="2:65" s="1" customFormat="1" ht="16.5" customHeight="1">
      <c r="B181" s="31"/>
      <c r="C181" s="157" t="s">
        <v>361</v>
      </c>
      <c r="D181" s="157" t="s">
        <v>277</v>
      </c>
      <c r="E181" s="158" t="s">
        <v>1683</v>
      </c>
      <c r="F181" s="159" t="s">
        <v>1684</v>
      </c>
      <c r="G181" s="160" t="s">
        <v>436</v>
      </c>
      <c r="H181" s="161">
        <v>3.1949999999999998</v>
      </c>
      <c r="I181" s="162"/>
      <c r="J181" s="163">
        <f>ROUND(I181*H181,2)</f>
        <v>0</v>
      </c>
      <c r="K181" s="159" t="s">
        <v>690</v>
      </c>
      <c r="L181" s="31"/>
      <c r="M181" s="164" t="s">
        <v>19</v>
      </c>
      <c r="N181" s="165" t="s">
        <v>44</v>
      </c>
      <c r="P181" s="142">
        <f>O181*H181</f>
        <v>0</v>
      </c>
      <c r="Q181" s="142">
        <v>2.4779100000000001</v>
      </c>
      <c r="R181" s="142">
        <f>Q181*H181</f>
        <v>7.9169224499999995</v>
      </c>
      <c r="S181" s="142">
        <v>0</v>
      </c>
      <c r="T181" s="143">
        <f>S181*H181</f>
        <v>0</v>
      </c>
      <c r="AR181" s="17" t="s">
        <v>252</v>
      </c>
      <c r="AT181" s="17" t="s">
        <v>277</v>
      </c>
      <c r="AU181" s="17" t="s">
        <v>83</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252</v>
      </c>
      <c r="BM181" s="17" t="s">
        <v>1685</v>
      </c>
    </row>
    <row r="182" spans="2:65" s="13" customFormat="1">
      <c r="B182" s="182"/>
      <c r="D182" s="171" t="s">
        <v>639</v>
      </c>
      <c r="E182" s="183" t="s">
        <v>19</v>
      </c>
      <c r="F182" s="184" t="s">
        <v>1686</v>
      </c>
      <c r="H182" s="185">
        <v>3.1949999999999998</v>
      </c>
      <c r="I182" s="186"/>
      <c r="L182" s="182"/>
      <c r="M182" s="187"/>
      <c r="T182" s="188"/>
      <c r="AT182" s="183" t="s">
        <v>639</v>
      </c>
      <c r="AU182" s="183" t="s">
        <v>83</v>
      </c>
      <c r="AV182" s="13" t="s">
        <v>83</v>
      </c>
      <c r="AW182" s="13" t="s">
        <v>36</v>
      </c>
      <c r="AX182" s="13" t="s">
        <v>81</v>
      </c>
      <c r="AY182" s="183" t="s">
        <v>251</v>
      </c>
    </row>
    <row r="183" spans="2:65" s="1" customFormat="1" ht="16.5" customHeight="1">
      <c r="B183" s="31"/>
      <c r="C183" s="157" t="s">
        <v>365</v>
      </c>
      <c r="D183" s="157" t="s">
        <v>277</v>
      </c>
      <c r="E183" s="158" t="s">
        <v>1205</v>
      </c>
      <c r="F183" s="159" t="s">
        <v>1206</v>
      </c>
      <c r="G183" s="160" t="s">
        <v>431</v>
      </c>
      <c r="H183" s="161">
        <v>16.809999999999999</v>
      </c>
      <c r="I183" s="162"/>
      <c r="J183" s="163">
        <f>ROUND(I183*H183,2)</f>
        <v>0</v>
      </c>
      <c r="K183" s="159" t="s">
        <v>690</v>
      </c>
      <c r="L183" s="31"/>
      <c r="M183" s="164" t="s">
        <v>19</v>
      </c>
      <c r="N183" s="165" t="s">
        <v>44</v>
      </c>
      <c r="P183" s="142">
        <f>O183*H183</f>
        <v>0</v>
      </c>
      <c r="Q183" s="142">
        <v>1.787E-2</v>
      </c>
      <c r="R183" s="142">
        <f>Q183*H183</f>
        <v>0.30039469999999996</v>
      </c>
      <c r="S183" s="142">
        <v>0</v>
      </c>
      <c r="T183" s="143">
        <f>S183*H183</f>
        <v>0</v>
      </c>
      <c r="AR183" s="17" t="s">
        <v>252</v>
      </c>
      <c r="AT183" s="17" t="s">
        <v>277</v>
      </c>
      <c r="AU183" s="17" t="s">
        <v>83</v>
      </c>
      <c r="AY183" s="17" t="s">
        <v>251</v>
      </c>
      <c r="BE183" s="144">
        <f>IF(N183="základní",J183,0)</f>
        <v>0</v>
      </c>
      <c r="BF183" s="144">
        <f>IF(N183="snížená",J183,0)</f>
        <v>0</v>
      </c>
      <c r="BG183" s="144">
        <f>IF(N183="zákl. přenesená",J183,0)</f>
        <v>0</v>
      </c>
      <c r="BH183" s="144">
        <f>IF(N183="sníž. přenesená",J183,0)</f>
        <v>0</v>
      </c>
      <c r="BI183" s="144">
        <f>IF(N183="nulová",J183,0)</f>
        <v>0</v>
      </c>
      <c r="BJ183" s="17" t="s">
        <v>81</v>
      </c>
      <c r="BK183" s="144">
        <f>ROUND(I183*H183,2)</f>
        <v>0</v>
      </c>
      <c r="BL183" s="17" t="s">
        <v>252</v>
      </c>
      <c r="BM183" s="17" t="s">
        <v>1687</v>
      </c>
    </row>
    <row r="184" spans="2:65" s="13" customFormat="1">
      <c r="B184" s="182"/>
      <c r="D184" s="171" t="s">
        <v>639</v>
      </c>
      <c r="E184" s="183" t="s">
        <v>19</v>
      </c>
      <c r="F184" s="184" t="s">
        <v>1688</v>
      </c>
      <c r="H184" s="185">
        <v>16.809999999999999</v>
      </c>
      <c r="I184" s="186"/>
      <c r="L184" s="182"/>
      <c r="M184" s="187"/>
      <c r="T184" s="188"/>
      <c r="AT184" s="183" t="s">
        <v>639</v>
      </c>
      <c r="AU184" s="183" t="s">
        <v>83</v>
      </c>
      <c r="AV184" s="13" t="s">
        <v>83</v>
      </c>
      <c r="AW184" s="13" t="s">
        <v>36</v>
      </c>
      <c r="AX184" s="13" t="s">
        <v>81</v>
      </c>
      <c r="AY184" s="183" t="s">
        <v>251</v>
      </c>
    </row>
    <row r="185" spans="2:65" s="1" customFormat="1" ht="16.5" customHeight="1">
      <c r="B185" s="31"/>
      <c r="C185" s="157" t="s">
        <v>369</v>
      </c>
      <c r="D185" s="157" t="s">
        <v>277</v>
      </c>
      <c r="E185" s="158" t="s">
        <v>1209</v>
      </c>
      <c r="F185" s="159" t="s">
        <v>1210</v>
      </c>
      <c r="G185" s="160" t="s">
        <v>431</v>
      </c>
      <c r="H185" s="161">
        <v>16.809999999999999</v>
      </c>
      <c r="I185" s="162"/>
      <c r="J185" s="163">
        <f>ROUND(I185*H185,2)</f>
        <v>0</v>
      </c>
      <c r="K185" s="159" t="s">
        <v>690</v>
      </c>
      <c r="L185" s="31"/>
      <c r="M185" s="164" t="s">
        <v>19</v>
      </c>
      <c r="N185" s="165" t="s">
        <v>44</v>
      </c>
      <c r="P185" s="142">
        <f>O185*H185</f>
        <v>0</v>
      </c>
      <c r="Q185" s="142">
        <v>0</v>
      </c>
      <c r="R185" s="142">
        <f>Q185*H185</f>
        <v>0</v>
      </c>
      <c r="S185" s="142">
        <v>0</v>
      </c>
      <c r="T185" s="143">
        <f>S185*H185</f>
        <v>0</v>
      </c>
      <c r="AR185" s="17" t="s">
        <v>252</v>
      </c>
      <c r="AT185" s="17" t="s">
        <v>277</v>
      </c>
      <c r="AU185" s="17" t="s">
        <v>83</v>
      </c>
      <c r="AY185" s="17" t="s">
        <v>251</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252</v>
      </c>
      <c r="BM185" s="17" t="s">
        <v>1689</v>
      </c>
    </row>
    <row r="186" spans="2:65" s="13" customFormat="1">
      <c r="B186" s="182"/>
      <c r="D186" s="171" t="s">
        <v>639</v>
      </c>
      <c r="E186" s="183" t="s">
        <v>19</v>
      </c>
      <c r="F186" s="184" t="s">
        <v>1688</v>
      </c>
      <c r="H186" s="185">
        <v>16.809999999999999</v>
      </c>
      <c r="I186" s="186"/>
      <c r="L186" s="182"/>
      <c r="M186" s="187"/>
      <c r="T186" s="188"/>
      <c r="AT186" s="183" t="s">
        <v>639</v>
      </c>
      <c r="AU186" s="183" t="s">
        <v>83</v>
      </c>
      <c r="AV186" s="13" t="s">
        <v>83</v>
      </c>
      <c r="AW186" s="13" t="s">
        <v>36</v>
      </c>
      <c r="AX186" s="13" t="s">
        <v>81</v>
      </c>
      <c r="AY186" s="183" t="s">
        <v>251</v>
      </c>
    </row>
    <row r="187" spans="2:65" s="1" customFormat="1" ht="16.5" customHeight="1">
      <c r="B187" s="31"/>
      <c r="C187" s="157" t="s">
        <v>373</v>
      </c>
      <c r="D187" s="157" t="s">
        <v>277</v>
      </c>
      <c r="E187" s="158" t="s">
        <v>1219</v>
      </c>
      <c r="F187" s="159" t="s">
        <v>1220</v>
      </c>
      <c r="G187" s="160" t="s">
        <v>436</v>
      </c>
      <c r="H187" s="161">
        <v>3.1949999999999998</v>
      </c>
      <c r="I187" s="162"/>
      <c r="J187" s="163">
        <f>ROUND(I187*H187,2)</f>
        <v>0</v>
      </c>
      <c r="K187" s="159" t="s">
        <v>19</v>
      </c>
      <c r="L187" s="31"/>
      <c r="M187" s="164" t="s">
        <v>19</v>
      </c>
      <c r="N187" s="165" t="s">
        <v>44</v>
      </c>
      <c r="P187" s="142">
        <f>O187*H187</f>
        <v>0</v>
      </c>
      <c r="Q187" s="142">
        <v>0</v>
      </c>
      <c r="R187" s="142">
        <f>Q187*H187</f>
        <v>0</v>
      </c>
      <c r="S187" s="142">
        <v>0</v>
      </c>
      <c r="T187" s="143">
        <f>S187*H187</f>
        <v>0</v>
      </c>
      <c r="AR187" s="17" t="s">
        <v>252</v>
      </c>
      <c r="AT187" s="17" t="s">
        <v>277</v>
      </c>
      <c r="AU187" s="17" t="s">
        <v>83</v>
      </c>
      <c r="AY187" s="17" t="s">
        <v>251</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252</v>
      </c>
      <c r="BM187" s="17" t="s">
        <v>1690</v>
      </c>
    </row>
    <row r="188" spans="2:65" s="13" customFormat="1">
      <c r="B188" s="182"/>
      <c r="D188" s="171" t="s">
        <v>639</v>
      </c>
      <c r="E188" s="183" t="s">
        <v>19</v>
      </c>
      <c r="F188" s="184" t="s">
        <v>1686</v>
      </c>
      <c r="H188" s="185">
        <v>3.1949999999999998</v>
      </c>
      <c r="I188" s="186"/>
      <c r="L188" s="182"/>
      <c r="M188" s="187"/>
      <c r="T188" s="188"/>
      <c r="AT188" s="183" t="s">
        <v>639</v>
      </c>
      <c r="AU188" s="183" t="s">
        <v>83</v>
      </c>
      <c r="AV188" s="13" t="s">
        <v>83</v>
      </c>
      <c r="AW188" s="13" t="s">
        <v>36</v>
      </c>
      <c r="AX188" s="13" t="s">
        <v>81</v>
      </c>
      <c r="AY188" s="183" t="s">
        <v>251</v>
      </c>
    </row>
    <row r="189" spans="2:65" s="1" customFormat="1" ht="16.5" customHeight="1">
      <c r="B189" s="31"/>
      <c r="C189" s="157" t="s">
        <v>377</v>
      </c>
      <c r="D189" s="157" t="s">
        <v>277</v>
      </c>
      <c r="E189" s="158" t="s">
        <v>1223</v>
      </c>
      <c r="F189" s="159" t="s">
        <v>1224</v>
      </c>
      <c r="G189" s="160" t="s">
        <v>450</v>
      </c>
      <c r="H189" s="161">
        <v>0.77500000000000002</v>
      </c>
      <c r="I189" s="162"/>
      <c r="J189" s="163">
        <f>ROUND(I189*H189,2)</f>
        <v>0</v>
      </c>
      <c r="K189" s="159" t="s">
        <v>690</v>
      </c>
      <c r="L189" s="31"/>
      <c r="M189" s="164" t="s">
        <v>19</v>
      </c>
      <c r="N189" s="165" t="s">
        <v>44</v>
      </c>
      <c r="P189" s="142">
        <f>O189*H189</f>
        <v>0</v>
      </c>
      <c r="Q189" s="142">
        <v>1.05898</v>
      </c>
      <c r="R189" s="142">
        <f>Q189*H189</f>
        <v>0.82070950000000009</v>
      </c>
      <c r="S189" s="142">
        <v>0</v>
      </c>
      <c r="T189" s="143">
        <f>S189*H189</f>
        <v>0</v>
      </c>
      <c r="AR189" s="17" t="s">
        <v>252</v>
      </c>
      <c r="AT189" s="17" t="s">
        <v>277</v>
      </c>
      <c r="AU189" s="17" t="s">
        <v>83</v>
      </c>
      <c r="AY189" s="17" t="s">
        <v>251</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252</v>
      </c>
      <c r="BM189" s="17" t="s">
        <v>1691</v>
      </c>
    </row>
    <row r="190" spans="2:65" s="13" customFormat="1">
      <c r="B190" s="182"/>
      <c r="D190" s="171" t="s">
        <v>639</v>
      </c>
      <c r="E190" s="183" t="s">
        <v>19</v>
      </c>
      <c r="F190" s="184" t="s">
        <v>1692</v>
      </c>
      <c r="H190" s="185">
        <v>0.77500000000000002</v>
      </c>
      <c r="I190" s="186"/>
      <c r="L190" s="182"/>
      <c r="M190" s="187"/>
      <c r="T190" s="188"/>
      <c r="AT190" s="183" t="s">
        <v>639</v>
      </c>
      <c r="AU190" s="183" t="s">
        <v>83</v>
      </c>
      <c r="AV190" s="13" t="s">
        <v>83</v>
      </c>
      <c r="AW190" s="13" t="s">
        <v>36</v>
      </c>
      <c r="AX190" s="13" t="s">
        <v>81</v>
      </c>
      <c r="AY190" s="183" t="s">
        <v>251</v>
      </c>
    </row>
    <row r="191" spans="2:65" s="1" customFormat="1" ht="16.5" customHeight="1">
      <c r="B191" s="31"/>
      <c r="C191" s="157" t="s">
        <v>381</v>
      </c>
      <c r="D191" s="157" t="s">
        <v>277</v>
      </c>
      <c r="E191" s="158" t="s">
        <v>1693</v>
      </c>
      <c r="F191" s="159" t="s">
        <v>1213</v>
      </c>
      <c r="G191" s="160" t="s">
        <v>450</v>
      </c>
      <c r="H191" s="161">
        <v>13.2</v>
      </c>
      <c r="I191" s="162"/>
      <c r="J191" s="163">
        <f>ROUND(I191*H191,2)</f>
        <v>0</v>
      </c>
      <c r="K191" s="159" t="s">
        <v>19</v>
      </c>
      <c r="L191" s="31"/>
      <c r="M191" s="164" t="s">
        <v>19</v>
      </c>
      <c r="N191" s="165" t="s">
        <v>44</v>
      </c>
      <c r="P191" s="142">
        <f>O191*H191</f>
        <v>0</v>
      </c>
      <c r="Q191" s="142">
        <v>0</v>
      </c>
      <c r="R191" s="142">
        <f>Q191*H191</f>
        <v>0</v>
      </c>
      <c r="S191" s="142">
        <v>0</v>
      </c>
      <c r="T191" s="143">
        <f>S191*H191</f>
        <v>0</v>
      </c>
      <c r="AR191" s="17" t="s">
        <v>252</v>
      </c>
      <c r="AT191" s="17" t="s">
        <v>277</v>
      </c>
      <c r="AU191" s="17" t="s">
        <v>83</v>
      </c>
      <c r="AY191" s="17" t="s">
        <v>251</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252</v>
      </c>
      <c r="BM191" s="17" t="s">
        <v>1694</v>
      </c>
    </row>
    <row r="192" spans="2:65" s="1" customFormat="1" ht="19.5">
      <c r="B192" s="31"/>
      <c r="D192" s="171" t="s">
        <v>454</v>
      </c>
      <c r="F192" s="172" t="s">
        <v>1215</v>
      </c>
      <c r="I192" s="90"/>
      <c r="L192" s="31"/>
      <c r="M192" s="173"/>
      <c r="T192" s="49"/>
      <c r="AT192" s="17" t="s">
        <v>454</v>
      </c>
      <c r="AU192" s="17" t="s">
        <v>83</v>
      </c>
    </row>
    <row r="193" spans="2:65" s="13" customFormat="1">
      <c r="B193" s="182"/>
      <c r="D193" s="171" t="s">
        <v>639</v>
      </c>
      <c r="E193" s="183" t="s">
        <v>19</v>
      </c>
      <c r="F193" s="184" t="s">
        <v>1695</v>
      </c>
      <c r="H193" s="185">
        <v>5.4</v>
      </c>
      <c r="I193" s="186"/>
      <c r="L193" s="182"/>
      <c r="M193" s="187"/>
      <c r="T193" s="188"/>
      <c r="AT193" s="183" t="s">
        <v>639</v>
      </c>
      <c r="AU193" s="183" t="s">
        <v>83</v>
      </c>
      <c r="AV193" s="13" t="s">
        <v>83</v>
      </c>
      <c r="AW193" s="13" t="s">
        <v>36</v>
      </c>
      <c r="AX193" s="13" t="s">
        <v>73</v>
      </c>
      <c r="AY193" s="183" t="s">
        <v>251</v>
      </c>
    </row>
    <row r="194" spans="2:65" s="13" customFormat="1">
      <c r="B194" s="182"/>
      <c r="D194" s="171" t="s">
        <v>639</v>
      </c>
      <c r="E194" s="183" t="s">
        <v>19</v>
      </c>
      <c r="F194" s="184" t="s">
        <v>1696</v>
      </c>
      <c r="H194" s="185">
        <v>7.8</v>
      </c>
      <c r="I194" s="186"/>
      <c r="L194" s="182"/>
      <c r="M194" s="187"/>
      <c r="T194" s="188"/>
      <c r="AT194" s="183" t="s">
        <v>639</v>
      </c>
      <c r="AU194" s="183" t="s">
        <v>83</v>
      </c>
      <c r="AV194" s="13" t="s">
        <v>83</v>
      </c>
      <c r="AW194" s="13" t="s">
        <v>36</v>
      </c>
      <c r="AX194" s="13" t="s">
        <v>73</v>
      </c>
      <c r="AY194" s="183" t="s">
        <v>251</v>
      </c>
    </row>
    <row r="195" spans="2:65" s="14" customFormat="1">
      <c r="B195" s="191"/>
      <c r="D195" s="171" t="s">
        <v>639</v>
      </c>
      <c r="E195" s="192" t="s">
        <v>19</v>
      </c>
      <c r="F195" s="193" t="s">
        <v>830</v>
      </c>
      <c r="H195" s="194">
        <v>13.2</v>
      </c>
      <c r="I195" s="195"/>
      <c r="L195" s="191"/>
      <c r="M195" s="196"/>
      <c r="T195" s="197"/>
      <c r="AT195" s="192" t="s">
        <v>639</v>
      </c>
      <c r="AU195" s="192" t="s">
        <v>83</v>
      </c>
      <c r="AV195" s="14" t="s">
        <v>252</v>
      </c>
      <c r="AW195" s="14" t="s">
        <v>36</v>
      </c>
      <c r="AX195" s="14" t="s">
        <v>81</v>
      </c>
      <c r="AY195" s="192" t="s">
        <v>251</v>
      </c>
    </row>
    <row r="196" spans="2:65" s="1" customFormat="1" ht="16.5" customHeight="1">
      <c r="B196" s="31"/>
      <c r="C196" s="157" t="s">
        <v>385</v>
      </c>
      <c r="D196" s="157" t="s">
        <v>277</v>
      </c>
      <c r="E196" s="158" t="s">
        <v>1235</v>
      </c>
      <c r="F196" s="159" t="s">
        <v>1236</v>
      </c>
      <c r="G196" s="160" t="s">
        <v>431</v>
      </c>
      <c r="H196" s="161">
        <v>34.56</v>
      </c>
      <c r="I196" s="162"/>
      <c r="J196" s="163">
        <f>ROUND(I196*H196,2)</f>
        <v>0</v>
      </c>
      <c r="K196" s="159" t="s">
        <v>690</v>
      </c>
      <c r="L196" s="31"/>
      <c r="M196" s="164" t="s">
        <v>19</v>
      </c>
      <c r="N196" s="165" t="s">
        <v>44</v>
      </c>
      <c r="P196" s="142">
        <f>O196*H196</f>
        <v>0</v>
      </c>
      <c r="Q196" s="142">
        <v>0.34190999999999999</v>
      </c>
      <c r="R196" s="142">
        <f>Q196*H196</f>
        <v>11.8164096</v>
      </c>
      <c r="S196" s="142">
        <v>0</v>
      </c>
      <c r="T196" s="143">
        <f>S196*H196</f>
        <v>0</v>
      </c>
      <c r="AR196" s="17" t="s">
        <v>252</v>
      </c>
      <c r="AT196" s="17" t="s">
        <v>277</v>
      </c>
      <c r="AU196" s="17" t="s">
        <v>83</v>
      </c>
      <c r="AY196" s="17" t="s">
        <v>251</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252</v>
      </c>
      <c r="BM196" s="17" t="s">
        <v>1697</v>
      </c>
    </row>
    <row r="197" spans="2:65" s="1" customFormat="1" ht="19.5">
      <c r="B197" s="31"/>
      <c r="D197" s="171" t="s">
        <v>454</v>
      </c>
      <c r="F197" s="172" t="s">
        <v>1238</v>
      </c>
      <c r="I197" s="90"/>
      <c r="L197" s="31"/>
      <c r="M197" s="173"/>
      <c r="T197" s="49"/>
      <c r="AT197" s="17" t="s">
        <v>454</v>
      </c>
      <c r="AU197" s="17" t="s">
        <v>83</v>
      </c>
    </row>
    <row r="198" spans="2:65" s="13" customFormat="1">
      <c r="B198" s="182"/>
      <c r="D198" s="171" t="s">
        <v>639</v>
      </c>
      <c r="E198" s="183" t="s">
        <v>19</v>
      </c>
      <c r="F198" s="184" t="s">
        <v>1698</v>
      </c>
      <c r="H198" s="185">
        <v>21.6</v>
      </c>
      <c r="I198" s="186"/>
      <c r="L198" s="182"/>
      <c r="M198" s="187"/>
      <c r="T198" s="188"/>
      <c r="AT198" s="183" t="s">
        <v>639</v>
      </c>
      <c r="AU198" s="183" t="s">
        <v>83</v>
      </c>
      <c r="AV198" s="13" t="s">
        <v>83</v>
      </c>
      <c r="AW198" s="13" t="s">
        <v>36</v>
      </c>
      <c r="AX198" s="13" t="s">
        <v>73</v>
      </c>
      <c r="AY198" s="183" t="s">
        <v>251</v>
      </c>
    </row>
    <row r="199" spans="2:65" s="13" customFormat="1">
      <c r="B199" s="182"/>
      <c r="D199" s="171" t="s">
        <v>639</v>
      </c>
      <c r="E199" s="183" t="s">
        <v>19</v>
      </c>
      <c r="F199" s="184" t="s">
        <v>1699</v>
      </c>
      <c r="H199" s="185">
        <v>12.96</v>
      </c>
      <c r="I199" s="186"/>
      <c r="L199" s="182"/>
      <c r="M199" s="187"/>
      <c r="T199" s="188"/>
      <c r="AT199" s="183" t="s">
        <v>639</v>
      </c>
      <c r="AU199" s="183" t="s">
        <v>83</v>
      </c>
      <c r="AV199" s="13" t="s">
        <v>83</v>
      </c>
      <c r="AW199" s="13" t="s">
        <v>36</v>
      </c>
      <c r="AX199" s="13" t="s">
        <v>73</v>
      </c>
      <c r="AY199" s="183" t="s">
        <v>251</v>
      </c>
    </row>
    <row r="200" spans="2:65" s="14" customFormat="1">
      <c r="B200" s="191"/>
      <c r="D200" s="171" t="s">
        <v>639</v>
      </c>
      <c r="E200" s="192" t="s">
        <v>19</v>
      </c>
      <c r="F200" s="193" t="s">
        <v>830</v>
      </c>
      <c r="H200" s="194">
        <v>34.56</v>
      </c>
      <c r="I200" s="195"/>
      <c r="L200" s="191"/>
      <c r="M200" s="196"/>
      <c r="T200" s="197"/>
      <c r="AT200" s="192" t="s">
        <v>639</v>
      </c>
      <c r="AU200" s="192" t="s">
        <v>83</v>
      </c>
      <c r="AV200" s="14" t="s">
        <v>252</v>
      </c>
      <c r="AW200" s="14" t="s">
        <v>36</v>
      </c>
      <c r="AX200" s="14" t="s">
        <v>81</v>
      </c>
      <c r="AY200" s="192" t="s">
        <v>251</v>
      </c>
    </row>
    <row r="201" spans="2:65" s="1" customFormat="1" ht="16.5" customHeight="1">
      <c r="B201" s="31"/>
      <c r="C201" s="157" t="s">
        <v>390</v>
      </c>
      <c r="D201" s="157" t="s">
        <v>277</v>
      </c>
      <c r="E201" s="158" t="s">
        <v>1239</v>
      </c>
      <c r="F201" s="159" t="s">
        <v>1240</v>
      </c>
      <c r="G201" s="160" t="s">
        <v>431</v>
      </c>
      <c r="H201" s="161">
        <v>5.17</v>
      </c>
      <c r="I201" s="162"/>
      <c r="J201" s="163">
        <f>ROUND(I201*H201,2)</f>
        <v>0</v>
      </c>
      <c r="K201" s="159" t="s">
        <v>690</v>
      </c>
      <c r="L201" s="31"/>
      <c r="M201" s="164" t="s">
        <v>19</v>
      </c>
      <c r="N201" s="165" t="s">
        <v>44</v>
      </c>
      <c r="P201" s="142">
        <f>O201*H201</f>
        <v>0</v>
      </c>
      <c r="Q201" s="142">
        <v>2.102E-2</v>
      </c>
      <c r="R201" s="142">
        <f>Q201*H201</f>
        <v>0.1086734</v>
      </c>
      <c r="S201" s="142">
        <v>0</v>
      </c>
      <c r="T201" s="143">
        <f>S201*H201</f>
        <v>0</v>
      </c>
      <c r="AR201" s="17" t="s">
        <v>252</v>
      </c>
      <c r="AT201" s="17" t="s">
        <v>277</v>
      </c>
      <c r="AU201" s="17" t="s">
        <v>83</v>
      </c>
      <c r="AY201" s="17" t="s">
        <v>251</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252</v>
      </c>
      <c r="BM201" s="17" t="s">
        <v>1700</v>
      </c>
    </row>
    <row r="202" spans="2:65" s="13" customFormat="1">
      <c r="B202" s="182"/>
      <c r="D202" s="171" t="s">
        <v>639</v>
      </c>
      <c r="E202" s="183" t="s">
        <v>19</v>
      </c>
      <c r="F202" s="184" t="s">
        <v>1701</v>
      </c>
      <c r="H202" s="185">
        <v>4.75</v>
      </c>
      <c r="I202" s="186"/>
      <c r="L202" s="182"/>
      <c r="M202" s="187"/>
      <c r="T202" s="188"/>
      <c r="AT202" s="183" t="s">
        <v>639</v>
      </c>
      <c r="AU202" s="183" t="s">
        <v>83</v>
      </c>
      <c r="AV202" s="13" t="s">
        <v>83</v>
      </c>
      <c r="AW202" s="13" t="s">
        <v>36</v>
      </c>
      <c r="AX202" s="13" t="s">
        <v>73</v>
      </c>
      <c r="AY202" s="183" t="s">
        <v>251</v>
      </c>
    </row>
    <row r="203" spans="2:65" s="13" customFormat="1">
      <c r="B203" s="182"/>
      <c r="D203" s="171" t="s">
        <v>639</v>
      </c>
      <c r="E203" s="183" t="s">
        <v>19</v>
      </c>
      <c r="F203" s="184" t="s">
        <v>1702</v>
      </c>
      <c r="H203" s="185">
        <v>0.42</v>
      </c>
      <c r="I203" s="186"/>
      <c r="L203" s="182"/>
      <c r="M203" s="187"/>
      <c r="T203" s="188"/>
      <c r="AT203" s="183" t="s">
        <v>639</v>
      </c>
      <c r="AU203" s="183" t="s">
        <v>83</v>
      </c>
      <c r="AV203" s="13" t="s">
        <v>83</v>
      </c>
      <c r="AW203" s="13" t="s">
        <v>36</v>
      </c>
      <c r="AX203" s="13" t="s">
        <v>73</v>
      </c>
      <c r="AY203" s="183" t="s">
        <v>251</v>
      </c>
    </row>
    <row r="204" spans="2:65" s="14" customFormat="1">
      <c r="B204" s="191"/>
      <c r="D204" s="171" t="s">
        <v>639</v>
      </c>
      <c r="E204" s="192" t="s">
        <v>19</v>
      </c>
      <c r="F204" s="193" t="s">
        <v>830</v>
      </c>
      <c r="H204" s="194">
        <v>5.17</v>
      </c>
      <c r="I204" s="195"/>
      <c r="L204" s="191"/>
      <c r="M204" s="196"/>
      <c r="T204" s="197"/>
      <c r="AT204" s="192" t="s">
        <v>639</v>
      </c>
      <c r="AU204" s="192" t="s">
        <v>83</v>
      </c>
      <c r="AV204" s="14" t="s">
        <v>252</v>
      </c>
      <c r="AW204" s="14" t="s">
        <v>36</v>
      </c>
      <c r="AX204" s="14" t="s">
        <v>81</v>
      </c>
      <c r="AY204" s="192" t="s">
        <v>251</v>
      </c>
    </row>
    <row r="205" spans="2:65" s="1" customFormat="1" ht="16.5" customHeight="1">
      <c r="B205" s="31"/>
      <c r="C205" s="157" t="s">
        <v>394</v>
      </c>
      <c r="D205" s="157" t="s">
        <v>277</v>
      </c>
      <c r="E205" s="158" t="s">
        <v>1244</v>
      </c>
      <c r="F205" s="159" t="s">
        <v>1245</v>
      </c>
      <c r="G205" s="160" t="s">
        <v>431</v>
      </c>
      <c r="H205" s="161">
        <v>4.75</v>
      </c>
      <c r="I205" s="162"/>
      <c r="J205" s="163">
        <f>ROUND(I205*H205,2)</f>
        <v>0</v>
      </c>
      <c r="K205" s="159" t="s">
        <v>690</v>
      </c>
      <c r="L205" s="31"/>
      <c r="M205" s="164" t="s">
        <v>19</v>
      </c>
      <c r="N205" s="165" t="s">
        <v>44</v>
      </c>
      <c r="P205" s="142">
        <f>O205*H205</f>
        <v>0</v>
      </c>
      <c r="Q205" s="142">
        <v>2.102E-2</v>
      </c>
      <c r="R205" s="142">
        <f>Q205*H205</f>
        <v>9.9845000000000003E-2</v>
      </c>
      <c r="S205" s="142">
        <v>0</v>
      </c>
      <c r="T205" s="143">
        <f>S205*H205</f>
        <v>0</v>
      </c>
      <c r="AR205" s="17" t="s">
        <v>252</v>
      </c>
      <c r="AT205" s="17" t="s">
        <v>277</v>
      </c>
      <c r="AU205" s="17" t="s">
        <v>83</v>
      </c>
      <c r="AY205" s="17" t="s">
        <v>251</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252</v>
      </c>
      <c r="BM205" s="17" t="s">
        <v>1703</v>
      </c>
    </row>
    <row r="206" spans="2:65" s="13" customFormat="1">
      <c r="B206" s="182"/>
      <c r="D206" s="171" t="s">
        <v>639</v>
      </c>
      <c r="E206" s="183" t="s">
        <v>19</v>
      </c>
      <c r="F206" s="184" t="s">
        <v>1701</v>
      </c>
      <c r="H206" s="185">
        <v>4.75</v>
      </c>
      <c r="I206" s="186"/>
      <c r="L206" s="182"/>
      <c r="M206" s="187"/>
      <c r="T206" s="188"/>
      <c r="AT206" s="183" t="s">
        <v>639</v>
      </c>
      <c r="AU206" s="183" t="s">
        <v>83</v>
      </c>
      <c r="AV206" s="13" t="s">
        <v>83</v>
      </c>
      <c r="AW206" s="13" t="s">
        <v>36</v>
      </c>
      <c r="AX206" s="13" t="s">
        <v>81</v>
      </c>
      <c r="AY206" s="183" t="s">
        <v>251</v>
      </c>
    </row>
    <row r="207" spans="2:65" s="1" customFormat="1" ht="16.5" customHeight="1">
      <c r="B207" s="31"/>
      <c r="C207" s="157" t="s">
        <v>398</v>
      </c>
      <c r="D207" s="157" t="s">
        <v>277</v>
      </c>
      <c r="E207" s="158" t="s">
        <v>1704</v>
      </c>
      <c r="F207" s="159" t="s">
        <v>1705</v>
      </c>
      <c r="G207" s="160" t="s">
        <v>431</v>
      </c>
      <c r="H207" s="161">
        <v>11.83</v>
      </c>
      <c r="I207" s="162"/>
      <c r="J207" s="163">
        <f>ROUND(I207*H207,2)</f>
        <v>0</v>
      </c>
      <c r="K207" s="159" t="s">
        <v>19</v>
      </c>
      <c r="L207" s="31"/>
      <c r="M207" s="164" t="s">
        <v>19</v>
      </c>
      <c r="N207" s="165" t="s">
        <v>44</v>
      </c>
      <c r="P207" s="142">
        <f>O207*H207</f>
        <v>0</v>
      </c>
      <c r="Q207" s="142">
        <v>2.4799999999999999E-2</v>
      </c>
      <c r="R207" s="142">
        <f>Q207*H207</f>
        <v>0.29338399999999998</v>
      </c>
      <c r="S207" s="142">
        <v>0</v>
      </c>
      <c r="T207" s="143">
        <f>S207*H207</f>
        <v>0</v>
      </c>
      <c r="AR207" s="17" t="s">
        <v>252</v>
      </c>
      <c r="AT207" s="17" t="s">
        <v>277</v>
      </c>
      <c r="AU207" s="17" t="s">
        <v>83</v>
      </c>
      <c r="AY207" s="17" t="s">
        <v>251</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252</v>
      </c>
      <c r="BM207" s="17" t="s">
        <v>1706</v>
      </c>
    </row>
    <row r="208" spans="2:65" s="1" customFormat="1" ht="19.5">
      <c r="B208" s="31"/>
      <c r="D208" s="171" t="s">
        <v>454</v>
      </c>
      <c r="F208" s="172" t="s">
        <v>1252</v>
      </c>
      <c r="I208" s="90"/>
      <c r="L208" s="31"/>
      <c r="M208" s="173"/>
      <c r="T208" s="49"/>
      <c r="AT208" s="17" t="s">
        <v>454</v>
      </c>
      <c r="AU208" s="17" t="s">
        <v>83</v>
      </c>
    </row>
    <row r="209" spans="2:65" s="13" customFormat="1">
      <c r="B209" s="182"/>
      <c r="D209" s="171" t="s">
        <v>639</v>
      </c>
      <c r="E209" s="183" t="s">
        <v>19</v>
      </c>
      <c r="F209" s="184" t="s">
        <v>1707</v>
      </c>
      <c r="H209" s="185">
        <v>11.83</v>
      </c>
      <c r="I209" s="186"/>
      <c r="L209" s="182"/>
      <c r="M209" s="187"/>
      <c r="T209" s="188"/>
      <c r="AT209" s="183" t="s">
        <v>639</v>
      </c>
      <c r="AU209" s="183" t="s">
        <v>83</v>
      </c>
      <c r="AV209" s="13" t="s">
        <v>83</v>
      </c>
      <c r="AW209" s="13" t="s">
        <v>36</v>
      </c>
      <c r="AX209" s="13" t="s">
        <v>81</v>
      </c>
      <c r="AY209" s="183" t="s">
        <v>251</v>
      </c>
    </row>
    <row r="210" spans="2:65" s="1" customFormat="1" ht="16.5" customHeight="1">
      <c r="B210" s="31"/>
      <c r="C210" s="157" t="s">
        <v>402</v>
      </c>
      <c r="D210" s="157" t="s">
        <v>277</v>
      </c>
      <c r="E210" s="158" t="s">
        <v>1257</v>
      </c>
      <c r="F210" s="159" t="s">
        <v>1258</v>
      </c>
      <c r="G210" s="160" t="s">
        <v>431</v>
      </c>
      <c r="H210" s="161">
        <v>3.2</v>
      </c>
      <c r="I210" s="162"/>
      <c r="J210" s="163">
        <f>ROUND(I210*H210,2)</f>
        <v>0</v>
      </c>
      <c r="K210" s="159" t="s">
        <v>19</v>
      </c>
      <c r="L210" s="31"/>
      <c r="M210" s="164" t="s">
        <v>19</v>
      </c>
      <c r="N210" s="165" t="s">
        <v>44</v>
      </c>
      <c r="P210" s="142">
        <f>O210*H210</f>
        <v>0</v>
      </c>
      <c r="Q210" s="142">
        <v>0</v>
      </c>
      <c r="R210" s="142">
        <f>Q210*H210</f>
        <v>0</v>
      </c>
      <c r="S210" s="142">
        <v>0</v>
      </c>
      <c r="T210" s="143">
        <f>S210*H210</f>
        <v>0</v>
      </c>
      <c r="AR210" s="17" t="s">
        <v>252</v>
      </c>
      <c r="AT210" s="17" t="s">
        <v>277</v>
      </c>
      <c r="AU210" s="17" t="s">
        <v>83</v>
      </c>
      <c r="AY210" s="17" t="s">
        <v>251</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252</v>
      </c>
      <c r="BM210" s="17" t="s">
        <v>1708</v>
      </c>
    </row>
    <row r="211" spans="2:65" s="1" customFormat="1" ht="19.5">
      <c r="B211" s="31"/>
      <c r="D211" s="171" t="s">
        <v>454</v>
      </c>
      <c r="F211" s="172" t="s">
        <v>1260</v>
      </c>
      <c r="I211" s="90"/>
      <c r="L211" s="31"/>
      <c r="M211" s="173"/>
      <c r="T211" s="49"/>
      <c r="AT211" s="17" t="s">
        <v>454</v>
      </c>
      <c r="AU211" s="17" t="s">
        <v>83</v>
      </c>
    </row>
    <row r="212" spans="2:65" s="13" customFormat="1">
      <c r="B212" s="182"/>
      <c r="D212" s="171" t="s">
        <v>639</v>
      </c>
      <c r="E212" s="183" t="s">
        <v>19</v>
      </c>
      <c r="F212" s="184" t="s">
        <v>1709</v>
      </c>
      <c r="H212" s="185">
        <v>3.2</v>
      </c>
      <c r="I212" s="186"/>
      <c r="L212" s="182"/>
      <c r="M212" s="187"/>
      <c r="T212" s="188"/>
      <c r="AT212" s="183" t="s">
        <v>639</v>
      </c>
      <c r="AU212" s="183" t="s">
        <v>83</v>
      </c>
      <c r="AV212" s="13" t="s">
        <v>83</v>
      </c>
      <c r="AW212" s="13" t="s">
        <v>36</v>
      </c>
      <c r="AX212" s="13" t="s">
        <v>81</v>
      </c>
      <c r="AY212" s="183" t="s">
        <v>251</v>
      </c>
    </row>
    <row r="213" spans="2:65" s="11" customFormat="1" ht="22.9" customHeight="1">
      <c r="B213" s="145"/>
      <c r="D213" s="146" t="s">
        <v>72</v>
      </c>
      <c r="E213" s="155" t="s">
        <v>267</v>
      </c>
      <c r="F213" s="155" t="s">
        <v>1262</v>
      </c>
      <c r="I213" s="148"/>
      <c r="J213" s="156">
        <f>BK213</f>
        <v>0</v>
      </c>
      <c r="L213" s="145"/>
      <c r="M213" s="150"/>
      <c r="P213" s="151">
        <f>SUM(P214:P216)</f>
        <v>0</v>
      </c>
      <c r="R213" s="151">
        <f>SUM(R214:R216)</f>
        <v>5.2200000000000007E-3</v>
      </c>
      <c r="T213" s="152">
        <f>SUM(T214:T216)</f>
        <v>1.4940000000000002</v>
      </c>
      <c r="AR213" s="146" t="s">
        <v>81</v>
      </c>
      <c r="AT213" s="153" t="s">
        <v>72</v>
      </c>
      <c r="AU213" s="153" t="s">
        <v>81</v>
      </c>
      <c r="AY213" s="146" t="s">
        <v>251</v>
      </c>
      <c r="BK213" s="154">
        <f>SUM(BK214:BK216)</f>
        <v>0</v>
      </c>
    </row>
    <row r="214" spans="2:65" s="1" customFormat="1" ht="16.5" customHeight="1">
      <c r="B214" s="31"/>
      <c r="C214" s="157" t="s">
        <v>406</v>
      </c>
      <c r="D214" s="157" t="s">
        <v>277</v>
      </c>
      <c r="E214" s="158" t="s">
        <v>1263</v>
      </c>
      <c r="F214" s="159" t="s">
        <v>1264</v>
      </c>
      <c r="G214" s="160" t="s">
        <v>265</v>
      </c>
      <c r="H214" s="161">
        <v>7</v>
      </c>
      <c r="I214" s="162"/>
      <c r="J214" s="163">
        <f>ROUND(I214*H214,2)</f>
        <v>0</v>
      </c>
      <c r="K214" s="159" t="s">
        <v>690</v>
      </c>
      <c r="L214" s="31"/>
      <c r="M214" s="164" t="s">
        <v>19</v>
      </c>
      <c r="N214" s="165" t="s">
        <v>44</v>
      </c>
      <c r="P214" s="142">
        <f>O214*H214</f>
        <v>0</v>
      </c>
      <c r="Q214" s="142">
        <v>5.8E-4</v>
      </c>
      <c r="R214" s="142">
        <f>Q214*H214</f>
        <v>4.0600000000000002E-3</v>
      </c>
      <c r="S214" s="142">
        <v>0.16600000000000001</v>
      </c>
      <c r="T214" s="143">
        <f>S214*H214</f>
        <v>1.1620000000000001</v>
      </c>
      <c r="AR214" s="17" t="s">
        <v>252</v>
      </c>
      <c r="AT214" s="17" t="s">
        <v>277</v>
      </c>
      <c r="AU214" s="17" t="s">
        <v>83</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1710</v>
      </c>
    </row>
    <row r="215" spans="2:65" s="13" customFormat="1">
      <c r="B215" s="182"/>
      <c r="D215" s="171" t="s">
        <v>639</v>
      </c>
      <c r="E215" s="183" t="s">
        <v>19</v>
      </c>
      <c r="F215" s="184" t="s">
        <v>282</v>
      </c>
      <c r="H215" s="185">
        <v>7</v>
      </c>
      <c r="I215" s="186"/>
      <c r="L215" s="182"/>
      <c r="M215" s="187"/>
      <c r="T215" s="188"/>
      <c r="AT215" s="183" t="s">
        <v>639</v>
      </c>
      <c r="AU215" s="183" t="s">
        <v>83</v>
      </c>
      <c r="AV215" s="13" t="s">
        <v>83</v>
      </c>
      <c r="AW215" s="13" t="s">
        <v>36</v>
      </c>
      <c r="AX215" s="13" t="s">
        <v>81</v>
      </c>
      <c r="AY215" s="183" t="s">
        <v>251</v>
      </c>
    </row>
    <row r="216" spans="2:65" s="1" customFormat="1" ht="16.5" customHeight="1">
      <c r="B216" s="31"/>
      <c r="C216" s="157" t="s">
        <v>410</v>
      </c>
      <c r="D216" s="157" t="s">
        <v>277</v>
      </c>
      <c r="E216" s="158" t="s">
        <v>1266</v>
      </c>
      <c r="F216" s="159" t="s">
        <v>1267</v>
      </c>
      <c r="G216" s="160" t="s">
        <v>265</v>
      </c>
      <c r="H216" s="161">
        <v>2</v>
      </c>
      <c r="I216" s="162"/>
      <c r="J216" s="163">
        <f>ROUND(I216*H216,2)</f>
        <v>0</v>
      </c>
      <c r="K216" s="159" t="s">
        <v>690</v>
      </c>
      <c r="L216" s="31"/>
      <c r="M216" s="164" t="s">
        <v>19</v>
      </c>
      <c r="N216" s="165" t="s">
        <v>44</v>
      </c>
      <c r="P216" s="142">
        <f>O216*H216</f>
        <v>0</v>
      </c>
      <c r="Q216" s="142">
        <v>5.8E-4</v>
      </c>
      <c r="R216" s="142">
        <f>Q216*H216</f>
        <v>1.16E-3</v>
      </c>
      <c r="S216" s="142">
        <v>0.16600000000000001</v>
      </c>
      <c r="T216" s="143">
        <f>S216*H216</f>
        <v>0.33200000000000002</v>
      </c>
      <c r="AR216" s="17" t="s">
        <v>252</v>
      </c>
      <c r="AT216" s="17" t="s">
        <v>277</v>
      </c>
      <c r="AU216" s="17" t="s">
        <v>83</v>
      </c>
      <c r="AY216" s="17" t="s">
        <v>251</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252</v>
      </c>
      <c r="BM216" s="17" t="s">
        <v>1711</v>
      </c>
    </row>
    <row r="217" spans="2:65" s="11" customFormat="1" ht="22.9" customHeight="1">
      <c r="B217" s="145"/>
      <c r="D217" s="146" t="s">
        <v>72</v>
      </c>
      <c r="E217" s="155" t="s">
        <v>276</v>
      </c>
      <c r="F217" s="155" t="s">
        <v>1269</v>
      </c>
      <c r="I217" s="148"/>
      <c r="J217" s="156">
        <f>BK217</f>
        <v>0</v>
      </c>
      <c r="L217" s="145"/>
      <c r="M217" s="150"/>
      <c r="P217" s="151">
        <f>SUM(P218:P225)</f>
        <v>0</v>
      </c>
      <c r="R217" s="151">
        <f>SUM(R218:R225)</f>
        <v>4.1631400000000003</v>
      </c>
      <c r="T217" s="152">
        <f>SUM(T218:T225)</f>
        <v>4.8380000000000001</v>
      </c>
      <c r="AR217" s="146" t="s">
        <v>81</v>
      </c>
      <c r="AT217" s="153" t="s">
        <v>72</v>
      </c>
      <c r="AU217" s="153" t="s">
        <v>81</v>
      </c>
      <c r="AY217" s="146" t="s">
        <v>251</v>
      </c>
      <c r="BK217" s="154">
        <f>SUM(BK218:BK225)</f>
        <v>0</v>
      </c>
    </row>
    <row r="218" spans="2:65" s="1" customFormat="1" ht="16.5" customHeight="1">
      <c r="B218" s="31"/>
      <c r="C218" s="157" t="s">
        <v>482</v>
      </c>
      <c r="D218" s="157" t="s">
        <v>277</v>
      </c>
      <c r="E218" s="158" t="s">
        <v>1270</v>
      </c>
      <c r="F218" s="159" t="s">
        <v>1271</v>
      </c>
      <c r="G218" s="160" t="s">
        <v>431</v>
      </c>
      <c r="H218" s="161">
        <v>82</v>
      </c>
      <c r="I218" s="162"/>
      <c r="J218" s="163">
        <f>ROUND(I218*H218,2)</f>
        <v>0</v>
      </c>
      <c r="K218" s="159" t="s">
        <v>690</v>
      </c>
      <c r="L218" s="31"/>
      <c r="M218" s="164" t="s">
        <v>19</v>
      </c>
      <c r="N218" s="165" t="s">
        <v>44</v>
      </c>
      <c r="P218" s="142">
        <f>O218*H218</f>
        <v>0</v>
      </c>
      <c r="Q218" s="142">
        <v>5.0770000000000003E-2</v>
      </c>
      <c r="R218" s="142">
        <f>Q218*H218</f>
        <v>4.1631400000000003</v>
      </c>
      <c r="S218" s="142">
        <v>5.8999999999999997E-2</v>
      </c>
      <c r="T218" s="143">
        <f>S218*H218</f>
        <v>4.8380000000000001</v>
      </c>
      <c r="AR218" s="17" t="s">
        <v>252</v>
      </c>
      <c r="AT218" s="17" t="s">
        <v>277</v>
      </c>
      <c r="AU218" s="17" t="s">
        <v>83</v>
      </c>
      <c r="AY218" s="17" t="s">
        <v>251</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252</v>
      </c>
      <c r="BM218" s="17" t="s">
        <v>1712</v>
      </c>
    </row>
    <row r="219" spans="2:65" s="1" customFormat="1" ht="19.5">
      <c r="B219" s="31"/>
      <c r="D219" s="171" t="s">
        <v>454</v>
      </c>
      <c r="F219" s="172" t="s">
        <v>1713</v>
      </c>
      <c r="I219" s="90"/>
      <c r="L219" s="31"/>
      <c r="M219" s="173"/>
      <c r="T219" s="49"/>
      <c r="AT219" s="17" t="s">
        <v>454</v>
      </c>
      <c r="AU219" s="17" t="s">
        <v>83</v>
      </c>
    </row>
    <row r="220" spans="2:65" s="13" customFormat="1">
      <c r="B220" s="182"/>
      <c r="D220" s="171" t="s">
        <v>639</v>
      </c>
      <c r="E220" s="183" t="s">
        <v>19</v>
      </c>
      <c r="F220" s="184" t="s">
        <v>1714</v>
      </c>
      <c r="H220" s="185">
        <v>59</v>
      </c>
      <c r="I220" s="186"/>
      <c r="L220" s="182"/>
      <c r="M220" s="187"/>
      <c r="T220" s="188"/>
      <c r="AT220" s="183" t="s">
        <v>639</v>
      </c>
      <c r="AU220" s="183" t="s">
        <v>83</v>
      </c>
      <c r="AV220" s="13" t="s">
        <v>83</v>
      </c>
      <c r="AW220" s="13" t="s">
        <v>36</v>
      </c>
      <c r="AX220" s="13" t="s">
        <v>73</v>
      </c>
      <c r="AY220" s="183" t="s">
        <v>251</v>
      </c>
    </row>
    <row r="221" spans="2:65" s="13" customFormat="1">
      <c r="B221" s="182"/>
      <c r="D221" s="171" t="s">
        <v>639</v>
      </c>
      <c r="E221" s="183" t="s">
        <v>19</v>
      </c>
      <c r="F221" s="184" t="s">
        <v>1715</v>
      </c>
      <c r="H221" s="185">
        <v>23</v>
      </c>
      <c r="I221" s="186"/>
      <c r="L221" s="182"/>
      <c r="M221" s="187"/>
      <c r="T221" s="188"/>
      <c r="AT221" s="183" t="s">
        <v>639</v>
      </c>
      <c r="AU221" s="183" t="s">
        <v>83</v>
      </c>
      <c r="AV221" s="13" t="s">
        <v>83</v>
      </c>
      <c r="AW221" s="13" t="s">
        <v>36</v>
      </c>
      <c r="AX221" s="13" t="s">
        <v>73</v>
      </c>
      <c r="AY221" s="183" t="s">
        <v>251</v>
      </c>
    </row>
    <row r="222" spans="2:65" s="14" customFormat="1">
      <c r="B222" s="191"/>
      <c r="D222" s="171" t="s">
        <v>639</v>
      </c>
      <c r="E222" s="192" t="s">
        <v>19</v>
      </c>
      <c r="F222" s="193" t="s">
        <v>830</v>
      </c>
      <c r="H222" s="194">
        <v>82</v>
      </c>
      <c r="I222" s="195"/>
      <c r="L222" s="191"/>
      <c r="M222" s="196"/>
      <c r="T222" s="197"/>
      <c r="AT222" s="192" t="s">
        <v>639</v>
      </c>
      <c r="AU222" s="192" t="s">
        <v>83</v>
      </c>
      <c r="AV222" s="14" t="s">
        <v>252</v>
      </c>
      <c r="AW222" s="14" t="s">
        <v>36</v>
      </c>
      <c r="AX222" s="14" t="s">
        <v>81</v>
      </c>
      <c r="AY222" s="192" t="s">
        <v>251</v>
      </c>
    </row>
    <row r="223" spans="2:65" s="1" customFormat="1" ht="16.5" customHeight="1">
      <c r="B223" s="31"/>
      <c r="C223" s="132" t="s">
        <v>538</v>
      </c>
      <c r="D223" s="132" t="s">
        <v>246</v>
      </c>
      <c r="E223" s="133" t="s">
        <v>1276</v>
      </c>
      <c r="F223" s="134" t="s">
        <v>1277</v>
      </c>
      <c r="G223" s="135" t="s">
        <v>1278</v>
      </c>
      <c r="H223" s="136">
        <v>105.288</v>
      </c>
      <c r="I223" s="137"/>
      <c r="J223" s="138">
        <f>ROUND(I223*H223,2)</f>
        <v>0</v>
      </c>
      <c r="K223" s="134" t="s">
        <v>19</v>
      </c>
      <c r="L223" s="139"/>
      <c r="M223" s="140" t="s">
        <v>19</v>
      </c>
      <c r="N223" s="141" t="s">
        <v>44</v>
      </c>
      <c r="P223" s="142">
        <f>O223*H223</f>
        <v>0</v>
      </c>
      <c r="Q223" s="142">
        <v>0</v>
      </c>
      <c r="R223" s="142">
        <f>Q223*H223</f>
        <v>0</v>
      </c>
      <c r="S223" s="142">
        <v>0</v>
      </c>
      <c r="T223" s="143">
        <f>S223*H223</f>
        <v>0</v>
      </c>
      <c r="AR223" s="17" t="s">
        <v>250</v>
      </c>
      <c r="AT223" s="17" t="s">
        <v>246</v>
      </c>
      <c r="AU223" s="17" t="s">
        <v>83</v>
      </c>
      <c r="AY223" s="17" t="s">
        <v>251</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252</v>
      </c>
      <c r="BM223" s="17" t="s">
        <v>1716</v>
      </c>
    </row>
    <row r="224" spans="2:65" s="1" customFormat="1" ht="19.5">
      <c r="B224" s="31"/>
      <c r="D224" s="171" t="s">
        <v>454</v>
      </c>
      <c r="F224" s="172" t="s">
        <v>1280</v>
      </c>
      <c r="I224" s="90"/>
      <c r="L224" s="31"/>
      <c r="M224" s="173"/>
      <c r="T224" s="49"/>
      <c r="AT224" s="17" t="s">
        <v>454</v>
      </c>
      <c r="AU224" s="17" t="s">
        <v>83</v>
      </c>
    </row>
    <row r="225" spans="2:65" s="13" customFormat="1">
      <c r="B225" s="182"/>
      <c r="D225" s="171" t="s">
        <v>639</v>
      </c>
      <c r="E225" s="183" t="s">
        <v>19</v>
      </c>
      <c r="F225" s="184" t="s">
        <v>1717</v>
      </c>
      <c r="H225" s="185">
        <v>105.288</v>
      </c>
      <c r="I225" s="186"/>
      <c r="L225" s="182"/>
      <c r="M225" s="187"/>
      <c r="T225" s="188"/>
      <c r="AT225" s="183" t="s">
        <v>639</v>
      </c>
      <c r="AU225" s="183" t="s">
        <v>83</v>
      </c>
      <c r="AV225" s="13" t="s">
        <v>83</v>
      </c>
      <c r="AW225" s="13" t="s">
        <v>36</v>
      </c>
      <c r="AX225" s="13" t="s">
        <v>81</v>
      </c>
      <c r="AY225" s="183" t="s">
        <v>251</v>
      </c>
    </row>
    <row r="226" spans="2:65" s="11" customFormat="1" ht="22.9" customHeight="1">
      <c r="B226" s="145"/>
      <c r="D226" s="146" t="s">
        <v>72</v>
      </c>
      <c r="E226" s="155" t="s">
        <v>291</v>
      </c>
      <c r="F226" s="155" t="s">
        <v>1282</v>
      </c>
      <c r="I226" s="148"/>
      <c r="J226" s="156">
        <f>BK226</f>
        <v>0</v>
      </c>
      <c r="L226" s="145"/>
      <c r="M226" s="150"/>
      <c r="P226" s="151">
        <f>SUM(P227:P297)</f>
        <v>0</v>
      </c>
      <c r="R226" s="151">
        <f>SUM(R227:R297)</f>
        <v>29.907232039999997</v>
      </c>
      <c r="T226" s="152">
        <f>SUM(T227:T297)</f>
        <v>82.167200000000022</v>
      </c>
      <c r="AR226" s="146" t="s">
        <v>81</v>
      </c>
      <c r="AT226" s="153" t="s">
        <v>72</v>
      </c>
      <c r="AU226" s="153" t="s">
        <v>81</v>
      </c>
      <c r="AY226" s="146" t="s">
        <v>251</v>
      </c>
      <c r="BK226" s="154">
        <f>SUM(BK227:BK297)</f>
        <v>0</v>
      </c>
    </row>
    <row r="227" spans="2:65" s="1" customFormat="1" ht="16.5" customHeight="1">
      <c r="B227" s="31"/>
      <c r="C227" s="157" t="s">
        <v>485</v>
      </c>
      <c r="D227" s="157" t="s">
        <v>277</v>
      </c>
      <c r="E227" s="158" t="s">
        <v>1718</v>
      </c>
      <c r="F227" s="159" t="s">
        <v>1719</v>
      </c>
      <c r="G227" s="160" t="s">
        <v>1278</v>
      </c>
      <c r="H227" s="161">
        <v>655</v>
      </c>
      <c r="I227" s="162"/>
      <c r="J227" s="163">
        <f>ROUND(I227*H227,2)</f>
        <v>0</v>
      </c>
      <c r="K227" s="159" t="s">
        <v>690</v>
      </c>
      <c r="L227" s="31"/>
      <c r="M227" s="164" t="s">
        <v>19</v>
      </c>
      <c r="N227" s="165" t="s">
        <v>44</v>
      </c>
      <c r="P227" s="142">
        <f>O227*H227</f>
        <v>0</v>
      </c>
      <c r="Q227" s="142">
        <v>0</v>
      </c>
      <c r="R227" s="142">
        <f>Q227*H227</f>
        <v>0</v>
      </c>
      <c r="S227" s="142">
        <v>0</v>
      </c>
      <c r="T227" s="143">
        <f>S227*H227</f>
        <v>0</v>
      </c>
      <c r="AR227" s="17" t="s">
        <v>252</v>
      </c>
      <c r="AT227" s="17" t="s">
        <v>277</v>
      </c>
      <c r="AU227" s="17" t="s">
        <v>83</v>
      </c>
      <c r="AY227" s="17" t="s">
        <v>251</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252</v>
      </c>
      <c r="BM227" s="17" t="s">
        <v>1720</v>
      </c>
    </row>
    <row r="228" spans="2:65" s="1" customFormat="1" ht="19.5">
      <c r="B228" s="31"/>
      <c r="D228" s="171" t="s">
        <v>454</v>
      </c>
      <c r="F228" s="172" t="s">
        <v>1721</v>
      </c>
      <c r="I228" s="90"/>
      <c r="L228" s="31"/>
      <c r="M228" s="173"/>
      <c r="T228" s="49"/>
      <c r="AT228" s="17" t="s">
        <v>454</v>
      </c>
      <c r="AU228" s="17" t="s">
        <v>83</v>
      </c>
    </row>
    <row r="229" spans="2:65" s="13" customFormat="1">
      <c r="B229" s="182"/>
      <c r="D229" s="171" t="s">
        <v>639</v>
      </c>
      <c r="E229" s="183" t="s">
        <v>19</v>
      </c>
      <c r="F229" s="184" t="s">
        <v>1722</v>
      </c>
      <c r="H229" s="185">
        <v>655</v>
      </c>
      <c r="I229" s="186"/>
      <c r="L229" s="182"/>
      <c r="M229" s="187"/>
      <c r="T229" s="188"/>
      <c r="AT229" s="183" t="s">
        <v>639</v>
      </c>
      <c r="AU229" s="183" t="s">
        <v>83</v>
      </c>
      <c r="AV229" s="13" t="s">
        <v>83</v>
      </c>
      <c r="AW229" s="13" t="s">
        <v>36</v>
      </c>
      <c r="AX229" s="13" t="s">
        <v>81</v>
      </c>
      <c r="AY229" s="183" t="s">
        <v>251</v>
      </c>
    </row>
    <row r="230" spans="2:65" s="1" customFormat="1" ht="16.5" customHeight="1">
      <c r="B230" s="31"/>
      <c r="C230" s="157" t="s">
        <v>546</v>
      </c>
      <c r="D230" s="157" t="s">
        <v>277</v>
      </c>
      <c r="E230" s="158" t="s">
        <v>1723</v>
      </c>
      <c r="F230" s="159" t="s">
        <v>1724</v>
      </c>
      <c r="G230" s="160" t="s">
        <v>1278</v>
      </c>
      <c r="H230" s="161">
        <v>655</v>
      </c>
      <c r="I230" s="162"/>
      <c r="J230" s="163">
        <f>ROUND(I230*H230,2)</f>
        <v>0</v>
      </c>
      <c r="K230" s="159" t="s">
        <v>690</v>
      </c>
      <c r="L230" s="31"/>
      <c r="M230" s="164" t="s">
        <v>19</v>
      </c>
      <c r="N230" s="165" t="s">
        <v>44</v>
      </c>
      <c r="P230" s="142">
        <f>O230*H230</f>
        <v>0</v>
      </c>
      <c r="Q230" s="142">
        <v>2.0000000000000002E-5</v>
      </c>
      <c r="R230" s="142">
        <f>Q230*H230</f>
        <v>1.3100000000000001E-2</v>
      </c>
      <c r="S230" s="142">
        <v>0</v>
      </c>
      <c r="T230" s="143">
        <f>S230*H230</f>
        <v>0</v>
      </c>
      <c r="AR230" s="17" t="s">
        <v>252</v>
      </c>
      <c r="AT230" s="17" t="s">
        <v>277</v>
      </c>
      <c r="AU230" s="17" t="s">
        <v>83</v>
      </c>
      <c r="AY230" s="17" t="s">
        <v>251</v>
      </c>
      <c r="BE230" s="144">
        <f>IF(N230="základní",J230,0)</f>
        <v>0</v>
      </c>
      <c r="BF230" s="144">
        <f>IF(N230="snížená",J230,0)</f>
        <v>0</v>
      </c>
      <c r="BG230" s="144">
        <f>IF(N230="zákl. přenesená",J230,0)</f>
        <v>0</v>
      </c>
      <c r="BH230" s="144">
        <f>IF(N230="sníž. přenesená",J230,0)</f>
        <v>0</v>
      </c>
      <c r="BI230" s="144">
        <f>IF(N230="nulová",J230,0)</f>
        <v>0</v>
      </c>
      <c r="BJ230" s="17" t="s">
        <v>81</v>
      </c>
      <c r="BK230" s="144">
        <f>ROUND(I230*H230,2)</f>
        <v>0</v>
      </c>
      <c r="BL230" s="17" t="s">
        <v>252</v>
      </c>
      <c r="BM230" s="17" t="s">
        <v>1725</v>
      </c>
    </row>
    <row r="231" spans="2:65" s="1" customFormat="1" ht="19.5">
      <c r="B231" s="31"/>
      <c r="D231" s="171" t="s">
        <v>454</v>
      </c>
      <c r="F231" s="172" t="s">
        <v>1721</v>
      </c>
      <c r="I231" s="90"/>
      <c r="L231" s="31"/>
      <c r="M231" s="173"/>
      <c r="T231" s="49"/>
      <c r="AT231" s="17" t="s">
        <v>454</v>
      </c>
      <c r="AU231" s="17" t="s">
        <v>83</v>
      </c>
    </row>
    <row r="232" spans="2:65" s="13" customFormat="1">
      <c r="B232" s="182"/>
      <c r="D232" s="171" t="s">
        <v>639</v>
      </c>
      <c r="E232" s="183" t="s">
        <v>19</v>
      </c>
      <c r="F232" s="184" t="s">
        <v>1722</v>
      </c>
      <c r="H232" s="185">
        <v>655</v>
      </c>
      <c r="I232" s="186"/>
      <c r="L232" s="182"/>
      <c r="M232" s="187"/>
      <c r="T232" s="188"/>
      <c r="AT232" s="183" t="s">
        <v>639</v>
      </c>
      <c r="AU232" s="183" t="s">
        <v>83</v>
      </c>
      <c r="AV232" s="13" t="s">
        <v>83</v>
      </c>
      <c r="AW232" s="13" t="s">
        <v>36</v>
      </c>
      <c r="AX232" s="13" t="s">
        <v>81</v>
      </c>
      <c r="AY232" s="183" t="s">
        <v>251</v>
      </c>
    </row>
    <row r="233" spans="2:65" s="1" customFormat="1" ht="16.5" customHeight="1">
      <c r="B233" s="31"/>
      <c r="C233" s="132" t="s">
        <v>488</v>
      </c>
      <c r="D233" s="132" t="s">
        <v>246</v>
      </c>
      <c r="E233" s="133" t="s">
        <v>1726</v>
      </c>
      <c r="F233" s="134" t="s">
        <v>1727</v>
      </c>
      <c r="G233" s="135" t="s">
        <v>450</v>
      </c>
      <c r="H233" s="136">
        <v>0.38900000000000001</v>
      </c>
      <c r="I233" s="137"/>
      <c r="J233" s="138">
        <f>ROUND(I233*H233,2)</f>
        <v>0</v>
      </c>
      <c r="K233" s="134" t="s">
        <v>690</v>
      </c>
      <c r="L233" s="139"/>
      <c r="M233" s="140" t="s">
        <v>19</v>
      </c>
      <c r="N233" s="141" t="s">
        <v>44</v>
      </c>
      <c r="P233" s="142">
        <f>O233*H233</f>
        <v>0</v>
      </c>
      <c r="Q233" s="142">
        <v>1</v>
      </c>
      <c r="R233" s="142">
        <f>Q233*H233</f>
        <v>0.38900000000000001</v>
      </c>
      <c r="S233" s="142">
        <v>0</v>
      </c>
      <c r="T233" s="143">
        <f>S233*H233</f>
        <v>0</v>
      </c>
      <c r="AR233" s="17" t="s">
        <v>250</v>
      </c>
      <c r="AT233" s="17" t="s">
        <v>246</v>
      </c>
      <c r="AU233" s="17" t="s">
        <v>83</v>
      </c>
      <c r="AY233" s="17" t="s">
        <v>251</v>
      </c>
      <c r="BE233" s="144">
        <f>IF(N233="základní",J233,0)</f>
        <v>0</v>
      </c>
      <c r="BF233" s="144">
        <f>IF(N233="snížená",J233,0)</f>
        <v>0</v>
      </c>
      <c r="BG233" s="144">
        <f>IF(N233="zákl. přenesená",J233,0)</f>
        <v>0</v>
      </c>
      <c r="BH233" s="144">
        <f>IF(N233="sníž. přenesená",J233,0)</f>
        <v>0</v>
      </c>
      <c r="BI233" s="144">
        <f>IF(N233="nulová",J233,0)</f>
        <v>0</v>
      </c>
      <c r="BJ233" s="17" t="s">
        <v>81</v>
      </c>
      <c r="BK233" s="144">
        <f>ROUND(I233*H233,2)</f>
        <v>0</v>
      </c>
      <c r="BL233" s="17" t="s">
        <v>252</v>
      </c>
      <c r="BM233" s="17" t="s">
        <v>1728</v>
      </c>
    </row>
    <row r="234" spans="2:65" s="13" customFormat="1">
      <c r="B234" s="182"/>
      <c r="D234" s="171" t="s">
        <v>639</v>
      </c>
      <c r="E234" s="183" t="s">
        <v>19</v>
      </c>
      <c r="F234" s="184" t="s">
        <v>1729</v>
      </c>
      <c r="H234" s="185">
        <v>0.38900000000000001</v>
      </c>
      <c r="I234" s="186"/>
      <c r="L234" s="182"/>
      <c r="M234" s="187"/>
      <c r="T234" s="188"/>
      <c r="AT234" s="183" t="s">
        <v>639</v>
      </c>
      <c r="AU234" s="183" t="s">
        <v>83</v>
      </c>
      <c r="AV234" s="13" t="s">
        <v>83</v>
      </c>
      <c r="AW234" s="13" t="s">
        <v>36</v>
      </c>
      <c r="AX234" s="13" t="s">
        <v>81</v>
      </c>
      <c r="AY234" s="183" t="s">
        <v>251</v>
      </c>
    </row>
    <row r="235" spans="2:65" s="1" customFormat="1" ht="16.5" customHeight="1">
      <c r="B235" s="31"/>
      <c r="C235" s="132" t="s">
        <v>556</v>
      </c>
      <c r="D235" s="132" t="s">
        <v>246</v>
      </c>
      <c r="E235" s="133" t="s">
        <v>1294</v>
      </c>
      <c r="F235" s="134" t="s">
        <v>1295</v>
      </c>
      <c r="G235" s="135" t="s">
        <v>450</v>
      </c>
      <c r="H235" s="136">
        <v>0.21199999999999999</v>
      </c>
      <c r="I235" s="137"/>
      <c r="J235" s="138">
        <f>ROUND(I235*H235,2)</f>
        <v>0</v>
      </c>
      <c r="K235" s="134" t="s">
        <v>19</v>
      </c>
      <c r="L235" s="139"/>
      <c r="M235" s="140" t="s">
        <v>19</v>
      </c>
      <c r="N235" s="141" t="s">
        <v>44</v>
      </c>
      <c r="P235" s="142">
        <f>O235*H235</f>
        <v>0</v>
      </c>
      <c r="Q235" s="142">
        <v>0</v>
      </c>
      <c r="R235" s="142">
        <f>Q235*H235</f>
        <v>0</v>
      </c>
      <c r="S235" s="142">
        <v>0</v>
      </c>
      <c r="T235" s="143">
        <f>S235*H235</f>
        <v>0</v>
      </c>
      <c r="AR235" s="17" t="s">
        <v>250</v>
      </c>
      <c r="AT235" s="17" t="s">
        <v>246</v>
      </c>
      <c r="AU235" s="17" t="s">
        <v>83</v>
      </c>
      <c r="AY235" s="17" t="s">
        <v>251</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252</v>
      </c>
      <c r="BM235" s="17" t="s">
        <v>1730</v>
      </c>
    </row>
    <row r="236" spans="2:65" s="13" customFormat="1">
      <c r="B236" s="182"/>
      <c r="D236" s="171" t="s">
        <v>639</v>
      </c>
      <c r="E236" s="183" t="s">
        <v>19</v>
      </c>
      <c r="F236" s="184" t="s">
        <v>1731</v>
      </c>
      <c r="H236" s="185">
        <v>0.21199999999999999</v>
      </c>
      <c r="I236" s="186"/>
      <c r="L236" s="182"/>
      <c r="M236" s="187"/>
      <c r="T236" s="188"/>
      <c r="AT236" s="183" t="s">
        <v>639</v>
      </c>
      <c r="AU236" s="183" t="s">
        <v>83</v>
      </c>
      <c r="AV236" s="13" t="s">
        <v>83</v>
      </c>
      <c r="AW236" s="13" t="s">
        <v>36</v>
      </c>
      <c r="AX236" s="13" t="s">
        <v>81</v>
      </c>
      <c r="AY236" s="183" t="s">
        <v>251</v>
      </c>
    </row>
    <row r="237" spans="2:65" s="1" customFormat="1" ht="16.5" customHeight="1">
      <c r="B237" s="31"/>
      <c r="C237" s="132" t="s">
        <v>491</v>
      </c>
      <c r="D237" s="132" t="s">
        <v>246</v>
      </c>
      <c r="E237" s="133" t="s">
        <v>1298</v>
      </c>
      <c r="F237" s="134" t="s">
        <v>1299</v>
      </c>
      <c r="G237" s="135" t="s">
        <v>450</v>
      </c>
      <c r="H237" s="136">
        <v>3.0000000000000001E-3</v>
      </c>
      <c r="I237" s="137"/>
      <c r="J237" s="138">
        <f>ROUND(I237*H237,2)</f>
        <v>0</v>
      </c>
      <c r="K237" s="134" t="s">
        <v>690</v>
      </c>
      <c r="L237" s="139"/>
      <c r="M237" s="140" t="s">
        <v>19</v>
      </c>
      <c r="N237" s="141" t="s">
        <v>44</v>
      </c>
      <c r="P237" s="142">
        <f>O237*H237</f>
        <v>0</v>
      </c>
      <c r="Q237" s="142">
        <v>1</v>
      </c>
      <c r="R237" s="142">
        <f>Q237*H237</f>
        <v>3.0000000000000001E-3</v>
      </c>
      <c r="S237" s="142">
        <v>0</v>
      </c>
      <c r="T237" s="143">
        <f>S237*H237</f>
        <v>0</v>
      </c>
      <c r="AR237" s="17" t="s">
        <v>250</v>
      </c>
      <c r="AT237" s="17" t="s">
        <v>246</v>
      </c>
      <c r="AU237" s="17" t="s">
        <v>83</v>
      </c>
      <c r="AY237" s="17" t="s">
        <v>251</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252</v>
      </c>
      <c r="BM237" s="17" t="s">
        <v>1732</v>
      </c>
    </row>
    <row r="238" spans="2:65" s="13" customFormat="1">
      <c r="B238" s="182"/>
      <c r="D238" s="171" t="s">
        <v>639</v>
      </c>
      <c r="E238" s="183" t="s">
        <v>19</v>
      </c>
      <c r="F238" s="184" t="s">
        <v>1733</v>
      </c>
      <c r="H238" s="185">
        <v>3.0000000000000001E-3</v>
      </c>
      <c r="I238" s="186"/>
      <c r="L238" s="182"/>
      <c r="M238" s="187"/>
      <c r="T238" s="188"/>
      <c r="AT238" s="183" t="s">
        <v>639</v>
      </c>
      <c r="AU238" s="183" t="s">
        <v>83</v>
      </c>
      <c r="AV238" s="13" t="s">
        <v>83</v>
      </c>
      <c r="AW238" s="13" t="s">
        <v>36</v>
      </c>
      <c r="AX238" s="13" t="s">
        <v>81</v>
      </c>
      <c r="AY238" s="183" t="s">
        <v>251</v>
      </c>
    </row>
    <row r="239" spans="2:65" s="1" customFormat="1" ht="16.5" customHeight="1">
      <c r="B239" s="31"/>
      <c r="C239" s="132" t="s">
        <v>565</v>
      </c>
      <c r="D239" s="132" t="s">
        <v>246</v>
      </c>
      <c r="E239" s="133" t="s">
        <v>1734</v>
      </c>
      <c r="F239" s="134" t="s">
        <v>1735</v>
      </c>
      <c r="G239" s="135" t="s">
        <v>450</v>
      </c>
      <c r="H239" s="136">
        <v>0.05</v>
      </c>
      <c r="I239" s="137"/>
      <c r="J239" s="138">
        <f>ROUND(I239*H239,2)</f>
        <v>0</v>
      </c>
      <c r="K239" s="134" t="s">
        <v>690</v>
      </c>
      <c r="L239" s="139"/>
      <c r="M239" s="140" t="s">
        <v>19</v>
      </c>
      <c r="N239" s="141" t="s">
        <v>44</v>
      </c>
      <c r="P239" s="142">
        <f>O239*H239</f>
        <v>0</v>
      </c>
      <c r="Q239" s="142">
        <v>1</v>
      </c>
      <c r="R239" s="142">
        <f>Q239*H239</f>
        <v>0.05</v>
      </c>
      <c r="S239" s="142">
        <v>0</v>
      </c>
      <c r="T239" s="143">
        <f>S239*H239</f>
        <v>0</v>
      </c>
      <c r="AR239" s="17" t="s">
        <v>250</v>
      </c>
      <c r="AT239" s="17" t="s">
        <v>246</v>
      </c>
      <c r="AU239" s="17" t="s">
        <v>83</v>
      </c>
      <c r="AY239" s="17" t="s">
        <v>251</v>
      </c>
      <c r="BE239" s="144">
        <f>IF(N239="základní",J239,0)</f>
        <v>0</v>
      </c>
      <c r="BF239" s="144">
        <f>IF(N239="snížená",J239,0)</f>
        <v>0</v>
      </c>
      <c r="BG239" s="144">
        <f>IF(N239="zákl. přenesená",J239,0)</f>
        <v>0</v>
      </c>
      <c r="BH239" s="144">
        <f>IF(N239="sníž. přenesená",J239,0)</f>
        <v>0</v>
      </c>
      <c r="BI239" s="144">
        <f>IF(N239="nulová",J239,0)</f>
        <v>0</v>
      </c>
      <c r="BJ239" s="17" t="s">
        <v>81</v>
      </c>
      <c r="BK239" s="144">
        <f>ROUND(I239*H239,2)</f>
        <v>0</v>
      </c>
      <c r="BL239" s="17" t="s">
        <v>252</v>
      </c>
      <c r="BM239" s="17" t="s">
        <v>1736</v>
      </c>
    </row>
    <row r="240" spans="2:65" s="13" customFormat="1">
      <c r="B240" s="182"/>
      <c r="D240" s="171" t="s">
        <v>639</v>
      </c>
      <c r="E240" s="183" t="s">
        <v>19</v>
      </c>
      <c r="F240" s="184" t="s">
        <v>1737</v>
      </c>
      <c r="H240" s="185">
        <v>0.05</v>
      </c>
      <c r="I240" s="186"/>
      <c r="L240" s="182"/>
      <c r="M240" s="187"/>
      <c r="T240" s="188"/>
      <c r="AT240" s="183" t="s">
        <v>639</v>
      </c>
      <c r="AU240" s="183" t="s">
        <v>83</v>
      </c>
      <c r="AV240" s="13" t="s">
        <v>83</v>
      </c>
      <c r="AW240" s="13" t="s">
        <v>36</v>
      </c>
      <c r="AX240" s="13" t="s">
        <v>81</v>
      </c>
      <c r="AY240" s="183" t="s">
        <v>251</v>
      </c>
    </row>
    <row r="241" spans="2:65" s="1" customFormat="1" ht="16.5" customHeight="1">
      <c r="B241" s="31"/>
      <c r="C241" s="157" t="s">
        <v>495</v>
      </c>
      <c r="D241" s="157" t="s">
        <v>277</v>
      </c>
      <c r="E241" s="158" t="s">
        <v>1738</v>
      </c>
      <c r="F241" s="159" t="s">
        <v>1307</v>
      </c>
      <c r="G241" s="160" t="s">
        <v>388</v>
      </c>
      <c r="H241" s="161">
        <v>1</v>
      </c>
      <c r="I241" s="162"/>
      <c r="J241" s="163">
        <f>ROUND(I241*H241,2)</f>
        <v>0</v>
      </c>
      <c r="K241" s="159" t="s">
        <v>19</v>
      </c>
      <c r="L241" s="31"/>
      <c r="M241" s="164" t="s">
        <v>19</v>
      </c>
      <c r="N241" s="165" t="s">
        <v>44</v>
      </c>
      <c r="P241" s="142">
        <f>O241*H241</f>
        <v>0</v>
      </c>
      <c r="Q241" s="142">
        <v>0</v>
      </c>
      <c r="R241" s="142">
        <f>Q241*H241</f>
        <v>0</v>
      </c>
      <c r="S241" s="142">
        <v>0</v>
      </c>
      <c r="T241" s="143">
        <f>S241*H241</f>
        <v>0</v>
      </c>
      <c r="AR241" s="17" t="s">
        <v>252</v>
      </c>
      <c r="AT241" s="17" t="s">
        <v>277</v>
      </c>
      <c r="AU241" s="17" t="s">
        <v>83</v>
      </c>
      <c r="AY241" s="17" t="s">
        <v>251</v>
      </c>
      <c r="BE241" s="144">
        <f>IF(N241="základní",J241,0)</f>
        <v>0</v>
      </c>
      <c r="BF241" s="144">
        <f>IF(N241="snížená",J241,0)</f>
        <v>0</v>
      </c>
      <c r="BG241" s="144">
        <f>IF(N241="zákl. přenesená",J241,0)</f>
        <v>0</v>
      </c>
      <c r="BH241" s="144">
        <f>IF(N241="sníž. přenesená",J241,0)</f>
        <v>0</v>
      </c>
      <c r="BI241" s="144">
        <f>IF(N241="nulová",J241,0)</f>
        <v>0</v>
      </c>
      <c r="BJ241" s="17" t="s">
        <v>81</v>
      </c>
      <c r="BK241" s="144">
        <f>ROUND(I241*H241,2)</f>
        <v>0</v>
      </c>
      <c r="BL241" s="17" t="s">
        <v>252</v>
      </c>
      <c r="BM241" s="17" t="s">
        <v>1739</v>
      </c>
    </row>
    <row r="242" spans="2:65" s="1" customFormat="1" ht="19.5">
      <c r="B242" s="31"/>
      <c r="D242" s="171" t="s">
        <v>454</v>
      </c>
      <c r="F242" s="172" t="s">
        <v>1740</v>
      </c>
      <c r="I242" s="90"/>
      <c r="L242" s="31"/>
      <c r="M242" s="173"/>
      <c r="T242" s="49"/>
      <c r="AT242" s="17" t="s">
        <v>454</v>
      </c>
      <c r="AU242" s="17" t="s">
        <v>83</v>
      </c>
    </row>
    <row r="243" spans="2:65" s="1" customFormat="1" ht="16.5" customHeight="1">
      <c r="B243" s="31"/>
      <c r="C243" s="157" t="s">
        <v>573</v>
      </c>
      <c r="D243" s="157" t="s">
        <v>277</v>
      </c>
      <c r="E243" s="158" t="s">
        <v>1741</v>
      </c>
      <c r="F243" s="159" t="s">
        <v>1742</v>
      </c>
      <c r="G243" s="160" t="s">
        <v>1743</v>
      </c>
      <c r="H243" s="161">
        <v>16</v>
      </c>
      <c r="I243" s="162"/>
      <c r="J243" s="163">
        <f>ROUND(I243*H243,2)</f>
        <v>0</v>
      </c>
      <c r="K243" s="159" t="s">
        <v>19</v>
      </c>
      <c r="L243" s="31"/>
      <c r="M243" s="164" t="s">
        <v>19</v>
      </c>
      <c r="N243" s="165" t="s">
        <v>44</v>
      </c>
      <c r="P243" s="142">
        <f>O243*H243</f>
        <v>0</v>
      </c>
      <c r="Q243" s="142">
        <v>0</v>
      </c>
      <c r="R243" s="142">
        <f>Q243*H243</f>
        <v>0</v>
      </c>
      <c r="S243" s="142">
        <v>0</v>
      </c>
      <c r="T243" s="143">
        <f>S243*H243</f>
        <v>0</v>
      </c>
      <c r="AR243" s="17" t="s">
        <v>252</v>
      </c>
      <c r="AT243" s="17" t="s">
        <v>277</v>
      </c>
      <c r="AU243" s="17" t="s">
        <v>83</v>
      </c>
      <c r="AY243" s="17" t="s">
        <v>251</v>
      </c>
      <c r="BE243" s="144">
        <f>IF(N243="základní",J243,0)</f>
        <v>0</v>
      </c>
      <c r="BF243" s="144">
        <f>IF(N243="snížená",J243,0)</f>
        <v>0</v>
      </c>
      <c r="BG243" s="144">
        <f>IF(N243="zákl. přenesená",J243,0)</f>
        <v>0</v>
      </c>
      <c r="BH243" s="144">
        <f>IF(N243="sníž. přenesená",J243,0)</f>
        <v>0</v>
      </c>
      <c r="BI243" s="144">
        <f>IF(N243="nulová",J243,0)</f>
        <v>0</v>
      </c>
      <c r="BJ243" s="17" t="s">
        <v>81</v>
      </c>
      <c r="BK243" s="144">
        <f>ROUND(I243*H243,2)</f>
        <v>0</v>
      </c>
      <c r="BL243" s="17" t="s">
        <v>252</v>
      </c>
      <c r="BM243" s="17" t="s">
        <v>1744</v>
      </c>
    </row>
    <row r="244" spans="2:65" s="1" customFormat="1" ht="19.5">
      <c r="B244" s="31"/>
      <c r="D244" s="171" t="s">
        <v>454</v>
      </c>
      <c r="F244" s="172" t="s">
        <v>1745</v>
      </c>
      <c r="I244" s="90"/>
      <c r="L244" s="31"/>
      <c r="M244" s="173"/>
      <c r="T244" s="49"/>
      <c r="AT244" s="17" t="s">
        <v>454</v>
      </c>
      <c r="AU244" s="17" t="s">
        <v>83</v>
      </c>
    </row>
    <row r="245" spans="2:65" s="13" customFormat="1">
      <c r="B245" s="182"/>
      <c r="D245" s="171" t="s">
        <v>639</v>
      </c>
      <c r="E245" s="183" t="s">
        <v>19</v>
      </c>
      <c r="F245" s="184" t="s">
        <v>1746</v>
      </c>
      <c r="H245" s="185">
        <v>16</v>
      </c>
      <c r="I245" s="186"/>
      <c r="L245" s="182"/>
      <c r="M245" s="187"/>
      <c r="T245" s="188"/>
      <c r="AT245" s="183" t="s">
        <v>639</v>
      </c>
      <c r="AU245" s="183" t="s">
        <v>83</v>
      </c>
      <c r="AV245" s="13" t="s">
        <v>83</v>
      </c>
      <c r="AW245" s="13" t="s">
        <v>36</v>
      </c>
      <c r="AX245" s="13" t="s">
        <v>81</v>
      </c>
      <c r="AY245" s="183" t="s">
        <v>251</v>
      </c>
    </row>
    <row r="246" spans="2:65" s="1" customFormat="1" ht="16.5" customHeight="1">
      <c r="B246" s="31"/>
      <c r="C246" s="157" t="s">
        <v>499</v>
      </c>
      <c r="D246" s="157" t="s">
        <v>277</v>
      </c>
      <c r="E246" s="158" t="s">
        <v>1747</v>
      </c>
      <c r="F246" s="159" t="s">
        <v>1748</v>
      </c>
      <c r="G246" s="160" t="s">
        <v>265</v>
      </c>
      <c r="H246" s="161">
        <v>2</v>
      </c>
      <c r="I246" s="162"/>
      <c r="J246" s="163">
        <f>ROUND(I246*H246,2)</f>
        <v>0</v>
      </c>
      <c r="K246" s="159" t="s">
        <v>690</v>
      </c>
      <c r="L246" s="31"/>
      <c r="M246" s="164" t="s">
        <v>19</v>
      </c>
      <c r="N246" s="165" t="s">
        <v>44</v>
      </c>
      <c r="P246" s="142">
        <f>O246*H246</f>
        <v>0</v>
      </c>
      <c r="Q246" s="142">
        <v>6.4900000000000001E-3</v>
      </c>
      <c r="R246" s="142">
        <f>Q246*H246</f>
        <v>1.298E-2</v>
      </c>
      <c r="S246" s="142">
        <v>0</v>
      </c>
      <c r="T246" s="143">
        <f>S246*H246</f>
        <v>0</v>
      </c>
      <c r="AR246" s="17" t="s">
        <v>252</v>
      </c>
      <c r="AT246" s="17" t="s">
        <v>277</v>
      </c>
      <c r="AU246" s="17" t="s">
        <v>83</v>
      </c>
      <c r="AY246" s="17" t="s">
        <v>251</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252</v>
      </c>
      <c r="BM246" s="17" t="s">
        <v>1749</v>
      </c>
    </row>
    <row r="247" spans="2:65" s="13" customFormat="1">
      <c r="B247" s="182"/>
      <c r="D247" s="171" t="s">
        <v>639</v>
      </c>
      <c r="E247" s="183" t="s">
        <v>19</v>
      </c>
      <c r="F247" s="184" t="s">
        <v>83</v>
      </c>
      <c r="H247" s="185">
        <v>2</v>
      </c>
      <c r="I247" s="186"/>
      <c r="L247" s="182"/>
      <c r="M247" s="187"/>
      <c r="T247" s="188"/>
      <c r="AT247" s="183" t="s">
        <v>639</v>
      </c>
      <c r="AU247" s="183" t="s">
        <v>83</v>
      </c>
      <c r="AV247" s="13" t="s">
        <v>83</v>
      </c>
      <c r="AW247" s="13" t="s">
        <v>36</v>
      </c>
      <c r="AX247" s="13" t="s">
        <v>81</v>
      </c>
      <c r="AY247" s="183" t="s">
        <v>251</v>
      </c>
    </row>
    <row r="248" spans="2:65" s="1" customFormat="1" ht="16.5" customHeight="1">
      <c r="B248" s="31"/>
      <c r="C248" s="157" t="s">
        <v>582</v>
      </c>
      <c r="D248" s="157" t="s">
        <v>277</v>
      </c>
      <c r="E248" s="158" t="s">
        <v>1310</v>
      </c>
      <c r="F248" s="159" t="s">
        <v>1311</v>
      </c>
      <c r="G248" s="160" t="s">
        <v>431</v>
      </c>
      <c r="H248" s="161">
        <v>35</v>
      </c>
      <c r="I248" s="162"/>
      <c r="J248" s="163">
        <f>ROUND(I248*H248,2)</f>
        <v>0</v>
      </c>
      <c r="K248" s="159" t="s">
        <v>690</v>
      </c>
      <c r="L248" s="31"/>
      <c r="M248" s="164" t="s">
        <v>19</v>
      </c>
      <c r="N248" s="165" t="s">
        <v>44</v>
      </c>
      <c r="P248" s="142">
        <f>O248*H248</f>
        <v>0</v>
      </c>
      <c r="Q248" s="142">
        <v>0</v>
      </c>
      <c r="R248" s="142">
        <f>Q248*H248</f>
        <v>0</v>
      </c>
      <c r="S248" s="142">
        <v>0</v>
      </c>
      <c r="T248" s="143">
        <f>S248*H248</f>
        <v>0</v>
      </c>
      <c r="AR248" s="17" t="s">
        <v>252</v>
      </c>
      <c r="AT248" s="17" t="s">
        <v>277</v>
      </c>
      <c r="AU248" s="17" t="s">
        <v>83</v>
      </c>
      <c r="AY248" s="17" t="s">
        <v>251</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252</v>
      </c>
      <c r="BM248" s="17" t="s">
        <v>1750</v>
      </c>
    </row>
    <row r="249" spans="2:65" s="13" customFormat="1">
      <c r="B249" s="182"/>
      <c r="D249" s="171" t="s">
        <v>639</v>
      </c>
      <c r="E249" s="183" t="s">
        <v>19</v>
      </c>
      <c r="F249" s="184" t="s">
        <v>394</v>
      </c>
      <c r="H249" s="185">
        <v>35</v>
      </c>
      <c r="I249" s="186"/>
      <c r="L249" s="182"/>
      <c r="M249" s="187"/>
      <c r="T249" s="188"/>
      <c r="AT249" s="183" t="s">
        <v>639</v>
      </c>
      <c r="AU249" s="183" t="s">
        <v>83</v>
      </c>
      <c r="AV249" s="13" t="s">
        <v>83</v>
      </c>
      <c r="AW249" s="13" t="s">
        <v>36</v>
      </c>
      <c r="AX249" s="13" t="s">
        <v>81</v>
      </c>
      <c r="AY249" s="183" t="s">
        <v>251</v>
      </c>
    </row>
    <row r="250" spans="2:65" s="1" customFormat="1" ht="16.5" customHeight="1">
      <c r="B250" s="31"/>
      <c r="C250" s="157" t="s">
        <v>502</v>
      </c>
      <c r="D250" s="157" t="s">
        <v>277</v>
      </c>
      <c r="E250" s="158" t="s">
        <v>1314</v>
      </c>
      <c r="F250" s="159" t="s">
        <v>1315</v>
      </c>
      <c r="G250" s="160" t="s">
        <v>431</v>
      </c>
      <c r="H250" s="161">
        <v>700</v>
      </c>
      <c r="I250" s="162"/>
      <c r="J250" s="163">
        <f>ROUND(I250*H250,2)</f>
        <v>0</v>
      </c>
      <c r="K250" s="159" t="s">
        <v>690</v>
      </c>
      <c r="L250" s="31"/>
      <c r="M250" s="164" t="s">
        <v>19</v>
      </c>
      <c r="N250" s="165" t="s">
        <v>44</v>
      </c>
      <c r="P250" s="142">
        <f>O250*H250</f>
        <v>0</v>
      </c>
      <c r="Q250" s="142">
        <v>0</v>
      </c>
      <c r="R250" s="142">
        <f>Q250*H250</f>
        <v>0</v>
      </c>
      <c r="S250" s="142">
        <v>0</v>
      </c>
      <c r="T250" s="143">
        <f>S250*H250</f>
        <v>0</v>
      </c>
      <c r="AR250" s="17" t="s">
        <v>252</v>
      </c>
      <c r="AT250" s="17" t="s">
        <v>277</v>
      </c>
      <c r="AU250" s="17" t="s">
        <v>83</v>
      </c>
      <c r="AY250" s="17" t="s">
        <v>251</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252</v>
      </c>
      <c r="BM250" s="17" t="s">
        <v>1751</v>
      </c>
    </row>
    <row r="251" spans="2:65" s="13" customFormat="1">
      <c r="B251" s="182"/>
      <c r="D251" s="171" t="s">
        <v>639</v>
      </c>
      <c r="E251" s="183" t="s">
        <v>19</v>
      </c>
      <c r="F251" s="184" t="s">
        <v>1752</v>
      </c>
      <c r="H251" s="185">
        <v>700</v>
      </c>
      <c r="I251" s="186"/>
      <c r="L251" s="182"/>
      <c r="M251" s="187"/>
      <c r="T251" s="188"/>
      <c r="AT251" s="183" t="s">
        <v>639</v>
      </c>
      <c r="AU251" s="183" t="s">
        <v>83</v>
      </c>
      <c r="AV251" s="13" t="s">
        <v>83</v>
      </c>
      <c r="AW251" s="13" t="s">
        <v>36</v>
      </c>
      <c r="AX251" s="13" t="s">
        <v>81</v>
      </c>
      <c r="AY251" s="183" t="s">
        <v>251</v>
      </c>
    </row>
    <row r="252" spans="2:65" s="1" customFormat="1" ht="16.5" customHeight="1">
      <c r="B252" s="31"/>
      <c r="C252" s="157" t="s">
        <v>589</v>
      </c>
      <c r="D252" s="157" t="s">
        <v>277</v>
      </c>
      <c r="E252" s="158" t="s">
        <v>1318</v>
      </c>
      <c r="F252" s="159" t="s">
        <v>1319</v>
      </c>
      <c r="G252" s="160" t="s">
        <v>431</v>
      </c>
      <c r="H252" s="161">
        <v>35</v>
      </c>
      <c r="I252" s="162"/>
      <c r="J252" s="163">
        <f>ROUND(I252*H252,2)</f>
        <v>0</v>
      </c>
      <c r="K252" s="159" t="s">
        <v>690</v>
      </c>
      <c r="L252" s="31"/>
      <c r="M252" s="164" t="s">
        <v>19</v>
      </c>
      <c r="N252" s="165" t="s">
        <v>44</v>
      </c>
      <c r="P252" s="142">
        <f>O252*H252</f>
        <v>0</v>
      </c>
      <c r="Q252" s="142">
        <v>0</v>
      </c>
      <c r="R252" s="142">
        <f>Q252*H252</f>
        <v>0</v>
      </c>
      <c r="S252" s="142">
        <v>0</v>
      </c>
      <c r="T252" s="143">
        <f>S252*H252</f>
        <v>0</v>
      </c>
      <c r="AR252" s="17" t="s">
        <v>252</v>
      </c>
      <c r="AT252" s="17" t="s">
        <v>277</v>
      </c>
      <c r="AU252" s="17" t="s">
        <v>83</v>
      </c>
      <c r="AY252" s="17" t="s">
        <v>251</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252</v>
      </c>
      <c r="BM252" s="17" t="s">
        <v>1753</v>
      </c>
    </row>
    <row r="253" spans="2:65" s="13" customFormat="1">
      <c r="B253" s="182"/>
      <c r="D253" s="171" t="s">
        <v>639</v>
      </c>
      <c r="E253" s="183" t="s">
        <v>19</v>
      </c>
      <c r="F253" s="184" t="s">
        <v>394</v>
      </c>
      <c r="H253" s="185">
        <v>35</v>
      </c>
      <c r="I253" s="186"/>
      <c r="L253" s="182"/>
      <c r="M253" s="187"/>
      <c r="T253" s="188"/>
      <c r="AT253" s="183" t="s">
        <v>639</v>
      </c>
      <c r="AU253" s="183" t="s">
        <v>83</v>
      </c>
      <c r="AV253" s="13" t="s">
        <v>83</v>
      </c>
      <c r="AW253" s="13" t="s">
        <v>36</v>
      </c>
      <c r="AX253" s="13" t="s">
        <v>81</v>
      </c>
      <c r="AY253" s="183" t="s">
        <v>251</v>
      </c>
    </row>
    <row r="254" spans="2:65" s="1" customFormat="1" ht="16.5" customHeight="1">
      <c r="B254" s="31"/>
      <c r="C254" s="157" t="s">
        <v>505</v>
      </c>
      <c r="D254" s="157" t="s">
        <v>277</v>
      </c>
      <c r="E254" s="158" t="s">
        <v>1754</v>
      </c>
      <c r="F254" s="159" t="s">
        <v>1755</v>
      </c>
      <c r="G254" s="160" t="s">
        <v>431</v>
      </c>
      <c r="H254" s="161">
        <v>300</v>
      </c>
      <c r="I254" s="162"/>
      <c r="J254" s="163">
        <f>ROUND(I254*H254,2)</f>
        <v>0</v>
      </c>
      <c r="K254" s="159" t="s">
        <v>690</v>
      </c>
      <c r="L254" s="31"/>
      <c r="M254" s="164" t="s">
        <v>19</v>
      </c>
      <c r="N254" s="165" t="s">
        <v>44</v>
      </c>
      <c r="P254" s="142">
        <f>O254*H254</f>
        <v>0</v>
      </c>
      <c r="Q254" s="142">
        <v>1.2999999999999999E-4</v>
      </c>
      <c r="R254" s="142">
        <f>Q254*H254</f>
        <v>3.9E-2</v>
      </c>
      <c r="S254" s="142">
        <v>0</v>
      </c>
      <c r="T254" s="143">
        <f>S254*H254</f>
        <v>0</v>
      </c>
      <c r="AR254" s="17" t="s">
        <v>252</v>
      </c>
      <c r="AT254" s="17" t="s">
        <v>277</v>
      </c>
      <c r="AU254" s="17" t="s">
        <v>83</v>
      </c>
      <c r="AY254" s="17" t="s">
        <v>251</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252</v>
      </c>
      <c r="BM254" s="17" t="s">
        <v>1756</v>
      </c>
    </row>
    <row r="255" spans="2:65" s="13" customFormat="1">
      <c r="B255" s="182"/>
      <c r="D255" s="171" t="s">
        <v>639</v>
      </c>
      <c r="E255" s="183" t="s">
        <v>19</v>
      </c>
      <c r="F255" s="184" t="s">
        <v>1757</v>
      </c>
      <c r="H255" s="185">
        <v>300</v>
      </c>
      <c r="I255" s="186"/>
      <c r="L255" s="182"/>
      <c r="M255" s="187"/>
      <c r="T255" s="188"/>
      <c r="AT255" s="183" t="s">
        <v>639</v>
      </c>
      <c r="AU255" s="183" t="s">
        <v>83</v>
      </c>
      <c r="AV255" s="13" t="s">
        <v>83</v>
      </c>
      <c r="AW255" s="13" t="s">
        <v>36</v>
      </c>
      <c r="AX255" s="13" t="s">
        <v>81</v>
      </c>
      <c r="AY255" s="183" t="s">
        <v>251</v>
      </c>
    </row>
    <row r="256" spans="2:65" s="1" customFormat="1" ht="16.5" customHeight="1">
      <c r="B256" s="31"/>
      <c r="C256" s="157" t="s">
        <v>598</v>
      </c>
      <c r="D256" s="157" t="s">
        <v>277</v>
      </c>
      <c r="E256" s="158" t="s">
        <v>1758</v>
      </c>
      <c r="F256" s="159" t="s">
        <v>1759</v>
      </c>
      <c r="G256" s="160" t="s">
        <v>436</v>
      </c>
      <c r="H256" s="161">
        <v>8.8550000000000004</v>
      </c>
      <c r="I256" s="162"/>
      <c r="J256" s="163">
        <f>ROUND(I256*H256,2)</f>
        <v>0</v>
      </c>
      <c r="K256" s="159" t="s">
        <v>690</v>
      </c>
      <c r="L256" s="31"/>
      <c r="M256" s="164" t="s">
        <v>19</v>
      </c>
      <c r="N256" s="165" t="s">
        <v>44</v>
      </c>
      <c r="P256" s="142">
        <f>O256*H256</f>
        <v>0</v>
      </c>
      <c r="Q256" s="142">
        <v>0.12</v>
      </c>
      <c r="R256" s="142">
        <f>Q256*H256</f>
        <v>1.0626</v>
      </c>
      <c r="S256" s="142">
        <v>2.2000000000000002</v>
      </c>
      <c r="T256" s="143">
        <f>S256*H256</f>
        <v>19.481000000000002</v>
      </c>
      <c r="AR256" s="17" t="s">
        <v>252</v>
      </c>
      <c r="AT256" s="17" t="s">
        <v>277</v>
      </c>
      <c r="AU256" s="17" t="s">
        <v>83</v>
      </c>
      <c r="AY256" s="17" t="s">
        <v>251</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252</v>
      </c>
      <c r="BM256" s="17" t="s">
        <v>1760</v>
      </c>
    </row>
    <row r="257" spans="2:65" s="1" customFormat="1" ht="19.5">
      <c r="B257" s="31"/>
      <c r="D257" s="171" t="s">
        <v>454</v>
      </c>
      <c r="F257" s="172" t="s">
        <v>1761</v>
      </c>
      <c r="I257" s="90"/>
      <c r="L257" s="31"/>
      <c r="M257" s="173"/>
      <c r="T257" s="49"/>
      <c r="AT257" s="17" t="s">
        <v>454</v>
      </c>
      <c r="AU257" s="17" t="s">
        <v>83</v>
      </c>
    </row>
    <row r="258" spans="2:65" s="13" customFormat="1">
      <c r="B258" s="182"/>
      <c r="D258" s="171" t="s">
        <v>639</v>
      </c>
      <c r="E258" s="183" t="s">
        <v>19</v>
      </c>
      <c r="F258" s="184" t="s">
        <v>1762</v>
      </c>
      <c r="H258" s="185">
        <v>8.8550000000000004</v>
      </c>
      <c r="I258" s="186"/>
      <c r="L258" s="182"/>
      <c r="M258" s="187"/>
      <c r="T258" s="188"/>
      <c r="AT258" s="183" t="s">
        <v>639</v>
      </c>
      <c r="AU258" s="183" t="s">
        <v>83</v>
      </c>
      <c r="AV258" s="13" t="s">
        <v>83</v>
      </c>
      <c r="AW258" s="13" t="s">
        <v>36</v>
      </c>
      <c r="AX258" s="13" t="s">
        <v>81</v>
      </c>
      <c r="AY258" s="183" t="s">
        <v>251</v>
      </c>
    </row>
    <row r="259" spans="2:65" s="1" customFormat="1" ht="16.5" customHeight="1">
      <c r="B259" s="31"/>
      <c r="C259" s="157" t="s">
        <v>508</v>
      </c>
      <c r="D259" s="157" t="s">
        <v>277</v>
      </c>
      <c r="E259" s="158" t="s">
        <v>1325</v>
      </c>
      <c r="F259" s="159" t="s">
        <v>1326</v>
      </c>
      <c r="G259" s="160" t="s">
        <v>436</v>
      </c>
      <c r="H259" s="161">
        <v>19.344000000000001</v>
      </c>
      <c r="I259" s="162"/>
      <c r="J259" s="163">
        <f>ROUND(I259*H259,2)</f>
        <v>0</v>
      </c>
      <c r="K259" s="159" t="s">
        <v>690</v>
      </c>
      <c r="L259" s="31"/>
      <c r="M259" s="164" t="s">
        <v>19</v>
      </c>
      <c r="N259" s="165" t="s">
        <v>44</v>
      </c>
      <c r="P259" s="142">
        <f>O259*H259</f>
        <v>0</v>
      </c>
      <c r="Q259" s="142">
        <v>0.12171</v>
      </c>
      <c r="R259" s="142">
        <f>Q259*H259</f>
        <v>2.3543582400000003</v>
      </c>
      <c r="S259" s="142">
        <v>2.4</v>
      </c>
      <c r="T259" s="143">
        <f>S259*H259</f>
        <v>46.425600000000003</v>
      </c>
      <c r="AR259" s="17" t="s">
        <v>252</v>
      </c>
      <c r="AT259" s="17" t="s">
        <v>277</v>
      </c>
      <c r="AU259" s="17" t="s">
        <v>83</v>
      </c>
      <c r="AY259" s="17" t="s">
        <v>251</v>
      </c>
      <c r="BE259" s="144">
        <f>IF(N259="základní",J259,0)</f>
        <v>0</v>
      </c>
      <c r="BF259" s="144">
        <f>IF(N259="snížená",J259,0)</f>
        <v>0</v>
      </c>
      <c r="BG259" s="144">
        <f>IF(N259="zákl. přenesená",J259,0)</f>
        <v>0</v>
      </c>
      <c r="BH259" s="144">
        <f>IF(N259="sníž. přenesená",J259,0)</f>
        <v>0</v>
      </c>
      <c r="BI259" s="144">
        <f>IF(N259="nulová",J259,0)</f>
        <v>0</v>
      </c>
      <c r="BJ259" s="17" t="s">
        <v>81</v>
      </c>
      <c r="BK259" s="144">
        <f>ROUND(I259*H259,2)</f>
        <v>0</v>
      </c>
      <c r="BL259" s="17" t="s">
        <v>252</v>
      </c>
      <c r="BM259" s="17" t="s">
        <v>1763</v>
      </c>
    </row>
    <row r="260" spans="2:65" s="1" customFormat="1" ht="19.5">
      <c r="B260" s="31"/>
      <c r="D260" s="171" t="s">
        <v>454</v>
      </c>
      <c r="F260" s="172" t="s">
        <v>1764</v>
      </c>
      <c r="I260" s="90"/>
      <c r="L260" s="31"/>
      <c r="M260" s="173"/>
      <c r="T260" s="49"/>
      <c r="AT260" s="17" t="s">
        <v>454</v>
      </c>
      <c r="AU260" s="17" t="s">
        <v>83</v>
      </c>
    </row>
    <row r="261" spans="2:65" s="13" customFormat="1">
      <c r="B261" s="182"/>
      <c r="D261" s="171" t="s">
        <v>639</v>
      </c>
      <c r="E261" s="183" t="s">
        <v>19</v>
      </c>
      <c r="F261" s="184" t="s">
        <v>1765</v>
      </c>
      <c r="H261" s="185">
        <v>17.5</v>
      </c>
      <c r="I261" s="186"/>
      <c r="L261" s="182"/>
      <c r="M261" s="187"/>
      <c r="T261" s="188"/>
      <c r="AT261" s="183" t="s">
        <v>639</v>
      </c>
      <c r="AU261" s="183" t="s">
        <v>83</v>
      </c>
      <c r="AV261" s="13" t="s">
        <v>83</v>
      </c>
      <c r="AW261" s="13" t="s">
        <v>36</v>
      </c>
      <c r="AX261" s="13" t="s">
        <v>73</v>
      </c>
      <c r="AY261" s="183" t="s">
        <v>251</v>
      </c>
    </row>
    <row r="262" spans="2:65" s="13" customFormat="1">
      <c r="B262" s="182"/>
      <c r="D262" s="171" t="s">
        <v>639</v>
      </c>
      <c r="E262" s="183" t="s">
        <v>19</v>
      </c>
      <c r="F262" s="184" t="s">
        <v>1766</v>
      </c>
      <c r="H262" s="185">
        <v>1.8440000000000001</v>
      </c>
      <c r="I262" s="186"/>
      <c r="L262" s="182"/>
      <c r="M262" s="187"/>
      <c r="T262" s="188"/>
      <c r="AT262" s="183" t="s">
        <v>639</v>
      </c>
      <c r="AU262" s="183" t="s">
        <v>83</v>
      </c>
      <c r="AV262" s="13" t="s">
        <v>83</v>
      </c>
      <c r="AW262" s="13" t="s">
        <v>36</v>
      </c>
      <c r="AX262" s="13" t="s">
        <v>73</v>
      </c>
      <c r="AY262" s="183" t="s">
        <v>251</v>
      </c>
    </row>
    <row r="263" spans="2:65" s="14" customFormat="1">
      <c r="B263" s="191"/>
      <c r="D263" s="171" t="s">
        <v>639</v>
      </c>
      <c r="E263" s="192" t="s">
        <v>19</v>
      </c>
      <c r="F263" s="193" t="s">
        <v>830</v>
      </c>
      <c r="H263" s="194">
        <v>19.344000000000001</v>
      </c>
      <c r="I263" s="195"/>
      <c r="L263" s="191"/>
      <c r="M263" s="196"/>
      <c r="T263" s="197"/>
      <c r="AT263" s="192" t="s">
        <v>639</v>
      </c>
      <c r="AU263" s="192" t="s">
        <v>83</v>
      </c>
      <c r="AV263" s="14" t="s">
        <v>252</v>
      </c>
      <c r="AW263" s="14" t="s">
        <v>36</v>
      </c>
      <c r="AX263" s="14" t="s">
        <v>81</v>
      </c>
      <c r="AY263" s="192" t="s">
        <v>251</v>
      </c>
    </row>
    <row r="264" spans="2:65" s="1" customFormat="1" ht="16.5" customHeight="1">
      <c r="B264" s="31"/>
      <c r="C264" s="157" t="s">
        <v>606</v>
      </c>
      <c r="D264" s="157" t="s">
        <v>277</v>
      </c>
      <c r="E264" s="158" t="s">
        <v>1767</v>
      </c>
      <c r="F264" s="159" t="s">
        <v>1768</v>
      </c>
      <c r="G264" s="160" t="s">
        <v>1278</v>
      </c>
      <c r="H264" s="161">
        <v>2900</v>
      </c>
      <c r="I264" s="162"/>
      <c r="J264" s="163">
        <f>ROUND(I264*H264,2)</f>
        <v>0</v>
      </c>
      <c r="K264" s="159" t="s">
        <v>690</v>
      </c>
      <c r="L264" s="31"/>
      <c r="M264" s="164" t="s">
        <v>19</v>
      </c>
      <c r="N264" s="165" t="s">
        <v>44</v>
      </c>
      <c r="P264" s="142">
        <f>O264*H264</f>
        <v>0</v>
      </c>
      <c r="Q264" s="142">
        <v>0</v>
      </c>
      <c r="R264" s="142">
        <f>Q264*H264</f>
        <v>0</v>
      </c>
      <c r="S264" s="142">
        <v>1E-3</v>
      </c>
      <c r="T264" s="143">
        <f>S264*H264</f>
        <v>2.9</v>
      </c>
      <c r="AR264" s="17" t="s">
        <v>252</v>
      </c>
      <c r="AT264" s="17" t="s">
        <v>277</v>
      </c>
      <c r="AU264" s="17" t="s">
        <v>83</v>
      </c>
      <c r="AY264" s="17" t="s">
        <v>251</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252</v>
      </c>
      <c r="BM264" s="17" t="s">
        <v>1769</v>
      </c>
    </row>
    <row r="265" spans="2:65" s="13" customFormat="1">
      <c r="B265" s="182"/>
      <c r="D265" s="171" t="s">
        <v>639</v>
      </c>
      <c r="E265" s="183" t="s">
        <v>19</v>
      </c>
      <c r="F265" s="184" t="s">
        <v>1770</v>
      </c>
      <c r="H265" s="185">
        <v>2500</v>
      </c>
      <c r="I265" s="186"/>
      <c r="L265" s="182"/>
      <c r="M265" s="187"/>
      <c r="T265" s="188"/>
      <c r="AT265" s="183" t="s">
        <v>639</v>
      </c>
      <c r="AU265" s="183" t="s">
        <v>83</v>
      </c>
      <c r="AV265" s="13" t="s">
        <v>83</v>
      </c>
      <c r="AW265" s="13" t="s">
        <v>36</v>
      </c>
      <c r="AX265" s="13" t="s">
        <v>73</v>
      </c>
      <c r="AY265" s="183" t="s">
        <v>251</v>
      </c>
    </row>
    <row r="266" spans="2:65" s="13" customFormat="1">
      <c r="B266" s="182"/>
      <c r="D266" s="171" t="s">
        <v>639</v>
      </c>
      <c r="E266" s="183" t="s">
        <v>19</v>
      </c>
      <c r="F266" s="184" t="s">
        <v>1771</v>
      </c>
      <c r="H266" s="185">
        <v>400</v>
      </c>
      <c r="I266" s="186"/>
      <c r="L266" s="182"/>
      <c r="M266" s="187"/>
      <c r="T266" s="188"/>
      <c r="AT266" s="183" t="s">
        <v>639</v>
      </c>
      <c r="AU266" s="183" t="s">
        <v>83</v>
      </c>
      <c r="AV266" s="13" t="s">
        <v>83</v>
      </c>
      <c r="AW266" s="13" t="s">
        <v>36</v>
      </c>
      <c r="AX266" s="13" t="s">
        <v>73</v>
      </c>
      <c r="AY266" s="183" t="s">
        <v>251</v>
      </c>
    </row>
    <row r="267" spans="2:65" s="14" customFormat="1">
      <c r="B267" s="191"/>
      <c r="D267" s="171" t="s">
        <v>639</v>
      </c>
      <c r="E267" s="192" t="s">
        <v>19</v>
      </c>
      <c r="F267" s="193" t="s">
        <v>830</v>
      </c>
      <c r="H267" s="194">
        <v>2900</v>
      </c>
      <c r="I267" s="195"/>
      <c r="L267" s="191"/>
      <c r="M267" s="196"/>
      <c r="T267" s="197"/>
      <c r="AT267" s="192" t="s">
        <v>639</v>
      </c>
      <c r="AU267" s="192" t="s">
        <v>83</v>
      </c>
      <c r="AV267" s="14" t="s">
        <v>252</v>
      </c>
      <c r="AW267" s="14" t="s">
        <v>36</v>
      </c>
      <c r="AX267" s="14" t="s">
        <v>81</v>
      </c>
      <c r="AY267" s="192" t="s">
        <v>251</v>
      </c>
    </row>
    <row r="268" spans="2:65" s="1" customFormat="1" ht="16.5" customHeight="1">
      <c r="B268" s="31"/>
      <c r="C268" s="157" t="s">
        <v>509</v>
      </c>
      <c r="D268" s="157" t="s">
        <v>277</v>
      </c>
      <c r="E268" s="158" t="s">
        <v>1772</v>
      </c>
      <c r="F268" s="159" t="s">
        <v>1773</v>
      </c>
      <c r="G268" s="160" t="s">
        <v>249</v>
      </c>
      <c r="H268" s="161">
        <v>14.1</v>
      </c>
      <c r="I268" s="162"/>
      <c r="J268" s="163">
        <f>ROUND(I268*H268,2)</f>
        <v>0</v>
      </c>
      <c r="K268" s="159" t="s">
        <v>690</v>
      </c>
      <c r="L268" s="31"/>
      <c r="M268" s="164" t="s">
        <v>19</v>
      </c>
      <c r="N268" s="165" t="s">
        <v>44</v>
      </c>
      <c r="P268" s="142">
        <f>O268*H268</f>
        <v>0</v>
      </c>
      <c r="Q268" s="142">
        <v>3.4000000000000002E-4</v>
      </c>
      <c r="R268" s="142">
        <f>Q268*H268</f>
        <v>4.7940000000000005E-3</v>
      </c>
      <c r="S268" s="142">
        <v>4.0000000000000001E-3</v>
      </c>
      <c r="T268" s="143">
        <f>S268*H268</f>
        <v>5.6399999999999999E-2</v>
      </c>
      <c r="AR268" s="17" t="s">
        <v>252</v>
      </c>
      <c r="AT268" s="17" t="s">
        <v>277</v>
      </c>
      <c r="AU268" s="17" t="s">
        <v>83</v>
      </c>
      <c r="AY268" s="17" t="s">
        <v>251</v>
      </c>
      <c r="BE268" s="144">
        <f>IF(N268="základní",J268,0)</f>
        <v>0</v>
      </c>
      <c r="BF268" s="144">
        <f>IF(N268="snížená",J268,0)</f>
        <v>0</v>
      </c>
      <c r="BG268" s="144">
        <f>IF(N268="zákl. přenesená",J268,0)</f>
        <v>0</v>
      </c>
      <c r="BH268" s="144">
        <f>IF(N268="sníž. přenesená",J268,0)</f>
        <v>0</v>
      </c>
      <c r="BI268" s="144">
        <f>IF(N268="nulová",J268,0)</f>
        <v>0</v>
      </c>
      <c r="BJ268" s="17" t="s">
        <v>81</v>
      </c>
      <c r="BK268" s="144">
        <f>ROUND(I268*H268,2)</f>
        <v>0</v>
      </c>
      <c r="BL268" s="17" t="s">
        <v>252</v>
      </c>
      <c r="BM268" s="17" t="s">
        <v>1774</v>
      </c>
    </row>
    <row r="269" spans="2:65" s="1" customFormat="1" ht="19.5">
      <c r="B269" s="31"/>
      <c r="D269" s="171" t="s">
        <v>454</v>
      </c>
      <c r="F269" s="172" t="s">
        <v>1775</v>
      </c>
      <c r="I269" s="90"/>
      <c r="L269" s="31"/>
      <c r="M269" s="173"/>
      <c r="T269" s="49"/>
      <c r="AT269" s="17" t="s">
        <v>454</v>
      </c>
      <c r="AU269" s="17" t="s">
        <v>83</v>
      </c>
    </row>
    <row r="270" spans="2:65" s="13" customFormat="1">
      <c r="B270" s="182"/>
      <c r="D270" s="171" t="s">
        <v>639</v>
      </c>
      <c r="E270" s="183" t="s">
        <v>19</v>
      </c>
      <c r="F270" s="184" t="s">
        <v>1776</v>
      </c>
      <c r="H270" s="185">
        <v>14.1</v>
      </c>
      <c r="I270" s="186"/>
      <c r="L270" s="182"/>
      <c r="M270" s="187"/>
      <c r="T270" s="188"/>
      <c r="AT270" s="183" t="s">
        <v>639</v>
      </c>
      <c r="AU270" s="183" t="s">
        <v>83</v>
      </c>
      <c r="AV270" s="13" t="s">
        <v>83</v>
      </c>
      <c r="AW270" s="13" t="s">
        <v>36</v>
      </c>
      <c r="AX270" s="13" t="s">
        <v>81</v>
      </c>
      <c r="AY270" s="183" t="s">
        <v>251</v>
      </c>
    </row>
    <row r="271" spans="2:65" s="1" customFormat="1" ht="16.5" customHeight="1">
      <c r="B271" s="31"/>
      <c r="C271" s="157" t="s">
        <v>615</v>
      </c>
      <c r="D271" s="157" t="s">
        <v>277</v>
      </c>
      <c r="E271" s="158" t="s">
        <v>1777</v>
      </c>
      <c r="F271" s="159" t="s">
        <v>1778</v>
      </c>
      <c r="G271" s="160" t="s">
        <v>249</v>
      </c>
      <c r="H271" s="161">
        <v>7.5</v>
      </c>
      <c r="I271" s="162"/>
      <c r="J271" s="163">
        <f>ROUND(I271*H271,2)</f>
        <v>0</v>
      </c>
      <c r="K271" s="159" t="s">
        <v>690</v>
      </c>
      <c r="L271" s="31"/>
      <c r="M271" s="164" t="s">
        <v>19</v>
      </c>
      <c r="N271" s="165" t="s">
        <v>44</v>
      </c>
      <c r="P271" s="142">
        <f>O271*H271</f>
        <v>0</v>
      </c>
      <c r="Q271" s="142">
        <v>7.3999999999999999E-4</v>
      </c>
      <c r="R271" s="142">
        <f>Q271*H271</f>
        <v>5.5500000000000002E-3</v>
      </c>
      <c r="S271" s="142">
        <v>8.0000000000000002E-3</v>
      </c>
      <c r="T271" s="143">
        <f>S271*H271</f>
        <v>0.06</v>
      </c>
      <c r="AR271" s="17" t="s">
        <v>252</v>
      </c>
      <c r="AT271" s="17" t="s">
        <v>277</v>
      </c>
      <c r="AU271" s="17" t="s">
        <v>83</v>
      </c>
      <c r="AY271" s="17" t="s">
        <v>251</v>
      </c>
      <c r="BE271" s="144">
        <f>IF(N271="základní",J271,0)</f>
        <v>0</v>
      </c>
      <c r="BF271" s="144">
        <f>IF(N271="snížená",J271,0)</f>
        <v>0</v>
      </c>
      <c r="BG271" s="144">
        <f>IF(N271="zákl. přenesená",J271,0)</f>
        <v>0</v>
      </c>
      <c r="BH271" s="144">
        <f>IF(N271="sníž. přenesená",J271,0)</f>
        <v>0</v>
      </c>
      <c r="BI271" s="144">
        <f>IF(N271="nulová",J271,0)</f>
        <v>0</v>
      </c>
      <c r="BJ271" s="17" t="s">
        <v>81</v>
      </c>
      <c r="BK271" s="144">
        <f>ROUND(I271*H271,2)</f>
        <v>0</v>
      </c>
      <c r="BL271" s="17" t="s">
        <v>252</v>
      </c>
      <c r="BM271" s="17" t="s">
        <v>1779</v>
      </c>
    </row>
    <row r="272" spans="2:65" s="13" customFormat="1">
      <c r="B272" s="182"/>
      <c r="D272" s="171" t="s">
        <v>639</v>
      </c>
      <c r="E272" s="183" t="s">
        <v>19</v>
      </c>
      <c r="F272" s="184" t="s">
        <v>1780</v>
      </c>
      <c r="H272" s="185">
        <v>7.5</v>
      </c>
      <c r="I272" s="186"/>
      <c r="L272" s="182"/>
      <c r="M272" s="187"/>
      <c r="T272" s="188"/>
      <c r="AT272" s="183" t="s">
        <v>639</v>
      </c>
      <c r="AU272" s="183" t="s">
        <v>83</v>
      </c>
      <c r="AV272" s="13" t="s">
        <v>83</v>
      </c>
      <c r="AW272" s="13" t="s">
        <v>36</v>
      </c>
      <c r="AX272" s="13" t="s">
        <v>81</v>
      </c>
      <c r="AY272" s="183" t="s">
        <v>251</v>
      </c>
    </row>
    <row r="273" spans="2:65" s="1" customFormat="1" ht="16.5" customHeight="1">
      <c r="B273" s="31"/>
      <c r="C273" s="157" t="s">
        <v>512</v>
      </c>
      <c r="D273" s="157" t="s">
        <v>277</v>
      </c>
      <c r="E273" s="158" t="s">
        <v>1781</v>
      </c>
      <c r="F273" s="159" t="s">
        <v>1334</v>
      </c>
      <c r="G273" s="160" t="s">
        <v>265</v>
      </c>
      <c r="H273" s="161">
        <v>10</v>
      </c>
      <c r="I273" s="162"/>
      <c r="J273" s="163">
        <f>ROUND(I273*H273,2)</f>
        <v>0</v>
      </c>
      <c r="K273" s="159" t="s">
        <v>19</v>
      </c>
      <c r="L273" s="31"/>
      <c r="M273" s="164" t="s">
        <v>19</v>
      </c>
      <c r="N273" s="165" t="s">
        <v>44</v>
      </c>
      <c r="P273" s="142">
        <f>O273*H273</f>
        <v>0</v>
      </c>
      <c r="Q273" s="142">
        <v>0</v>
      </c>
      <c r="R273" s="142">
        <f>Q273*H273</f>
        <v>0</v>
      </c>
      <c r="S273" s="142">
        <v>0</v>
      </c>
      <c r="T273" s="143">
        <f>S273*H273</f>
        <v>0</v>
      </c>
      <c r="AR273" s="17" t="s">
        <v>252</v>
      </c>
      <c r="AT273" s="17" t="s">
        <v>277</v>
      </c>
      <c r="AU273" s="17" t="s">
        <v>83</v>
      </c>
      <c r="AY273" s="17" t="s">
        <v>251</v>
      </c>
      <c r="BE273" s="144">
        <f>IF(N273="základní",J273,0)</f>
        <v>0</v>
      </c>
      <c r="BF273" s="144">
        <f>IF(N273="snížená",J273,0)</f>
        <v>0</v>
      </c>
      <c r="BG273" s="144">
        <f>IF(N273="zákl. přenesená",J273,0)</f>
        <v>0</v>
      </c>
      <c r="BH273" s="144">
        <f>IF(N273="sníž. přenesená",J273,0)</f>
        <v>0</v>
      </c>
      <c r="BI273" s="144">
        <f>IF(N273="nulová",J273,0)</f>
        <v>0</v>
      </c>
      <c r="BJ273" s="17" t="s">
        <v>81</v>
      </c>
      <c r="BK273" s="144">
        <f>ROUND(I273*H273,2)</f>
        <v>0</v>
      </c>
      <c r="BL273" s="17" t="s">
        <v>252</v>
      </c>
      <c r="BM273" s="17" t="s">
        <v>1782</v>
      </c>
    </row>
    <row r="274" spans="2:65" s="13" customFormat="1">
      <c r="B274" s="182"/>
      <c r="D274" s="171" t="s">
        <v>639</v>
      </c>
      <c r="E274" s="183" t="s">
        <v>19</v>
      </c>
      <c r="F274" s="184" t="s">
        <v>295</v>
      </c>
      <c r="H274" s="185">
        <v>10</v>
      </c>
      <c r="I274" s="186"/>
      <c r="L274" s="182"/>
      <c r="M274" s="187"/>
      <c r="T274" s="188"/>
      <c r="AT274" s="183" t="s">
        <v>639</v>
      </c>
      <c r="AU274" s="183" t="s">
        <v>83</v>
      </c>
      <c r="AV274" s="13" t="s">
        <v>83</v>
      </c>
      <c r="AW274" s="13" t="s">
        <v>36</v>
      </c>
      <c r="AX274" s="13" t="s">
        <v>81</v>
      </c>
      <c r="AY274" s="183" t="s">
        <v>251</v>
      </c>
    </row>
    <row r="275" spans="2:65" s="1" customFormat="1" ht="16.5" customHeight="1">
      <c r="B275" s="31"/>
      <c r="C275" s="157" t="s">
        <v>625</v>
      </c>
      <c r="D275" s="157" t="s">
        <v>277</v>
      </c>
      <c r="E275" s="158" t="s">
        <v>1337</v>
      </c>
      <c r="F275" s="159" t="s">
        <v>1338</v>
      </c>
      <c r="G275" s="160" t="s">
        <v>431</v>
      </c>
      <c r="H275" s="161">
        <v>62</v>
      </c>
      <c r="I275" s="162"/>
      <c r="J275" s="163">
        <f>ROUND(I275*H275,2)</f>
        <v>0</v>
      </c>
      <c r="K275" s="159" t="s">
        <v>690</v>
      </c>
      <c r="L275" s="31"/>
      <c r="M275" s="164" t="s">
        <v>19</v>
      </c>
      <c r="N275" s="165" t="s">
        <v>44</v>
      </c>
      <c r="P275" s="142">
        <f>O275*H275</f>
        <v>0</v>
      </c>
      <c r="Q275" s="142">
        <v>0</v>
      </c>
      <c r="R275" s="142">
        <f>Q275*H275</f>
        <v>0</v>
      </c>
      <c r="S275" s="142">
        <v>7.0000000000000007E-2</v>
      </c>
      <c r="T275" s="143">
        <f>S275*H275</f>
        <v>4.3400000000000007</v>
      </c>
      <c r="AR275" s="17" t="s">
        <v>252</v>
      </c>
      <c r="AT275" s="17" t="s">
        <v>277</v>
      </c>
      <c r="AU275" s="17" t="s">
        <v>83</v>
      </c>
      <c r="AY275" s="17" t="s">
        <v>251</v>
      </c>
      <c r="BE275" s="144">
        <f>IF(N275="základní",J275,0)</f>
        <v>0</v>
      </c>
      <c r="BF275" s="144">
        <f>IF(N275="snížená",J275,0)</f>
        <v>0</v>
      </c>
      <c r="BG275" s="144">
        <f>IF(N275="zákl. přenesená",J275,0)</f>
        <v>0</v>
      </c>
      <c r="BH275" s="144">
        <f>IF(N275="sníž. přenesená",J275,0)</f>
        <v>0</v>
      </c>
      <c r="BI275" s="144">
        <f>IF(N275="nulová",J275,0)</f>
        <v>0</v>
      </c>
      <c r="BJ275" s="17" t="s">
        <v>81</v>
      </c>
      <c r="BK275" s="144">
        <f>ROUND(I275*H275,2)</f>
        <v>0</v>
      </c>
      <c r="BL275" s="17" t="s">
        <v>252</v>
      </c>
      <c r="BM275" s="17" t="s">
        <v>1783</v>
      </c>
    </row>
    <row r="276" spans="2:65" s="1" customFormat="1" ht="19.5">
      <c r="B276" s="31"/>
      <c r="D276" s="171" t="s">
        <v>454</v>
      </c>
      <c r="F276" s="172" t="s">
        <v>1340</v>
      </c>
      <c r="I276" s="90"/>
      <c r="L276" s="31"/>
      <c r="M276" s="173"/>
      <c r="T276" s="49"/>
      <c r="AT276" s="17" t="s">
        <v>454</v>
      </c>
      <c r="AU276" s="17" t="s">
        <v>83</v>
      </c>
    </row>
    <row r="277" spans="2:65" s="13" customFormat="1">
      <c r="B277" s="182"/>
      <c r="D277" s="171" t="s">
        <v>639</v>
      </c>
      <c r="E277" s="183" t="s">
        <v>19</v>
      </c>
      <c r="F277" s="184" t="s">
        <v>1784</v>
      </c>
      <c r="H277" s="185">
        <v>62</v>
      </c>
      <c r="I277" s="186"/>
      <c r="L277" s="182"/>
      <c r="M277" s="187"/>
      <c r="T277" s="188"/>
      <c r="AT277" s="183" t="s">
        <v>639</v>
      </c>
      <c r="AU277" s="183" t="s">
        <v>83</v>
      </c>
      <c r="AV277" s="13" t="s">
        <v>83</v>
      </c>
      <c r="AW277" s="13" t="s">
        <v>36</v>
      </c>
      <c r="AX277" s="13" t="s">
        <v>81</v>
      </c>
      <c r="AY277" s="183" t="s">
        <v>251</v>
      </c>
    </row>
    <row r="278" spans="2:65" s="1" customFormat="1" ht="16.5" customHeight="1">
      <c r="B278" s="31"/>
      <c r="C278" s="157" t="s">
        <v>515</v>
      </c>
      <c r="D278" s="157" t="s">
        <v>277</v>
      </c>
      <c r="E278" s="158" t="s">
        <v>1785</v>
      </c>
      <c r="F278" s="159" t="s">
        <v>1786</v>
      </c>
      <c r="G278" s="160" t="s">
        <v>431</v>
      </c>
      <c r="H278" s="161">
        <v>31</v>
      </c>
      <c r="I278" s="162"/>
      <c r="J278" s="163">
        <f>ROUND(I278*H278,2)</f>
        <v>0</v>
      </c>
      <c r="K278" s="159" t="s">
        <v>690</v>
      </c>
      <c r="L278" s="31"/>
      <c r="M278" s="164" t="s">
        <v>19</v>
      </c>
      <c r="N278" s="165" t="s">
        <v>44</v>
      </c>
      <c r="P278" s="142">
        <f>O278*H278</f>
        <v>0</v>
      </c>
      <c r="Q278" s="142">
        <v>0</v>
      </c>
      <c r="R278" s="142">
        <f>Q278*H278</f>
        <v>0</v>
      </c>
      <c r="S278" s="142">
        <v>3.95E-2</v>
      </c>
      <c r="T278" s="143">
        <f>S278*H278</f>
        <v>1.2244999999999999</v>
      </c>
      <c r="AR278" s="17" t="s">
        <v>252</v>
      </c>
      <c r="AT278" s="17" t="s">
        <v>277</v>
      </c>
      <c r="AU278" s="17" t="s">
        <v>83</v>
      </c>
      <c r="AY278" s="17" t="s">
        <v>251</v>
      </c>
      <c r="BE278" s="144">
        <f>IF(N278="základní",J278,0)</f>
        <v>0</v>
      </c>
      <c r="BF278" s="144">
        <f>IF(N278="snížená",J278,0)</f>
        <v>0</v>
      </c>
      <c r="BG278" s="144">
        <f>IF(N278="zákl. přenesená",J278,0)</f>
        <v>0</v>
      </c>
      <c r="BH278" s="144">
        <f>IF(N278="sníž. přenesená",J278,0)</f>
        <v>0</v>
      </c>
      <c r="BI278" s="144">
        <f>IF(N278="nulová",J278,0)</f>
        <v>0</v>
      </c>
      <c r="BJ278" s="17" t="s">
        <v>81</v>
      </c>
      <c r="BK278" s="144">
        <f>ROUND(I278*H278,2)</f>
        <v>0</v>
      </c>
      <c r="BL278" s="17" t="s">
        <v>252</v>
      </c>
      <c r="BM278" s="17" t="s">
        <v>1787</v>
      </c>
    </row>
    <row r="279" spans="2:65" s="1" customFormat="1" ht="19.5">
      <c r="B279" s="31"/>
      <c r="D279" s="171" t="s">
        <v>454</v>
      </c>
      <c r="F279" s="172" t="s">
        <v>1788</v>
      </c>
      <c r="I279" s="90"/>
      <c r="L279" s="31"/>
      <c r="M279" s="173"/>
      <c r="T279" s="49"/>
      <c r="AT279" s="17" t="s">
        <v>454</v>
      </c>
      <c r="AU279" s="17" t="s">
        <v>83</v>
      </c>
    </row>
    <row r="280" spans="2:65" s="13" customFormat="1">
      <c r="B280" s="182"/>
      <c r="D280" s="171" t="s">
        <v>639</v>
      </c>
      <c r="E280" s="183" t="s">
        <v>19</v>
      </c>
      <c r="F280" s="184" t="s">
        <v>1789</v>
      </c>
      <c r="H280" s="185">
        <v>31</v>
      </c>
      <c r="I280" s="186"/>
      <c r="L280" s="182"/>
      <c r="M280" s="187"/>
      <c r="T280" s="188"/>
      <c r="AT280" s="183" t="s">
        <v>639</v>
      </c>
      <c r="AU280" s="183" t="s">
        <v>83</v>
      </c>
      <c r="AV280" s="13" t="s">
        <v>83</v>
      </c>
      <c r="AW280" s="13" t="s">
        <v>36</v>
      </c>
      <c r="AX280" s="13" t="s">
        <v>81</v>
      </c>
      <c r="AY280" s="183" t="s">
        <v>251</v>
      </c>
    </row>
    <row r="281" spans="2:65" s="1" customFormat="1" ht="16.5" customHeight="1">
      <c r="B281" s="31"/>
      <c r="C281" s="157" t="s">
        <v>630</v>
      </c>
      <c r="D281" s="157" t="s">
        <v>277</v>
      </c>
      <c r="E281" s="158" t="s">
        <v>1790</v>
      </c>
      <c r="F281" s="159" t="s">
        <v>1791</v>
      </c>
      <c r="G281" s="160" t="s">
        <v>431</v>
      </c>
      <c r="H281" s="161">
        <v>31</v>
      </c>
      <c r="I281" s="162"/>
      <c r="J281" s="163">
        <f>ROUND(I281*H281,2)</f>
        <v>0</v>
      </c>
      <c r="K281" s="159" t="s">
        <v>690</v>
      </c>
      <c r="L281" s="31"/>
      <c r="M281" s="164" t="s">
        <v>19</v>
      </c>
      <c r="N281" s="165" t="s">
        <v>44</v>
      </c>
      <c r="P281" s="142">
        <f>O281*H281</f>
        <v>0</v>
      </c>
      <c r="Q281" s="142">
        <v>7.8159999999999993E-2</v>
      </c>
      <c r="R281" s="142">
        <f>Q281*H281</f>
        <v>2.4229599999999998</v>
      </c>
      <c r="S281" s="142">
        <v>0</v>
      </c>
      <c r="T281" s="143">
        <f>S281*H281</f>
        <v>0</v>
      </c>
      <c r="AR281" s="17" t="s">
        <v>252</v>
      </c>
      <c r="AT281" s="17" t="s">
        <v>277</v>
      </c>
      <c r="AU281" s="17" t="s">
        <v>83</v>
      </c>
      <c r="AY281" s="17" t="s">
        <v>251</v>
      </c>
      <c r="BE281" s="144">
        <f>IF(N281="základní",J281,0)</f>
        <v>0</v>
      </c>
      <c r="BF281" s="144">
        <f>IF(N281="snížená",J281,0)</f>
        <v>0</v>
      </c>
      <c r="BG281" s="144">
        <f>IF(N281="zákl. přenesená",J281,0)</f>
        <v>0</v>
      </c>
      <c r="BH281" s="144">
        <f>IF(N281="sníž. přenesená",J281,0)</f>
        <v>0</v>
      </c>
      <c r="BI281" s="144">
        <f>IF(N281="nulová",J281,0)</f>
        <v>0</v>
      </c>
      <c r="BJ281" s="17" t="s">
        <v>81</v>
      </c>
      <c r="BK281" s="144">
        <f>ROUND(I281*H281,2)</f>
        <v>0</v>
      </c>
      <c r="BL281" s="17" t="s">
        <v>252</v>
      </c>
      <c r="BM281" s="17" t="s">
        <v>1792</v>
      </c>
    </row>
    <row r="282" spans="2:65" s="13" customFormat="1">
      <c r="B282" s="182"/>
      <c r="D282" s="171" t="s">
        <v>639</v>
      </c>
      <c r="E282" s="183" t="s">
        <v>19</v>
      </c>
      <c r="F282" s="184" t="s">
        <v>1789</v>
      </c>
      <c r="H282" s="185">
        <v>31</v>
      </c>
      <c r="I282" s="186"/>
      <c r="L282" s="182"/>
      <c r="M282" s="187"/>
      <c r="T282" s="188"/>
      <c r="AT282" s="183" t="s">
        <v>639</v>
      </c>
      <c r="AU282" s="183" t="s">
        <v>83</v>
      </c>
      <c r="AV282" s="13" t="s">
        <v>83</v>
      </c>
      <c r="AW282" s="13" t="s">
        <v>36</v>
      </c>
      <c r="AX282" s="13" t="s">
        <v>81</v>
      </c>
      <c r="AY282" s="183" t="s">
        <v>251</v>
      </c>
    </row>
    <row r="283" spans="2:65" s="1" customFormat="1" ht="16.5" customHeight="1">
      <c r="B283" s="31"/>
      <c r="C283" s="157" t="s">
        <v>280</v>
      </c>
      <c r="D283" s="157" t="s">
        <v>277</v>
      </c>
      <c r="E283" s="158" t="s">
        <v>1793</v>
      </c>
      <c r="F283" s="159" t="s">
        <v>1794</v>
      </c>
      <c r="G283" s="160" t="s">
        <v>431</v>
      </c>
      <c r="H283" s="161">
        <v>31</v>
      </c>
      <c r="I283" s="162"/>
      <c r="J283" s="163">
        <f>ROUND(I283*H283,2)</f>
        <v>0</v>
      </c>
      <c r="K283" s="159" t="s">
        <v>690</v>
      </c>
      <c r="L283" s="31"/>
      <c r="M283" s="164" t="s">
        <v>19</v>
      </c>
      <c r="N283" s="165" t="s">
        <v>44</v>
      </c>
      <c r="P283" s="142">
        <f>O283*H283</f>
        <v>0</v>
      </c>
      <c r="Q283" s="142">
        <v>0</v>
      </c>
      <c r="R283" s="142">
        <f>Q283*H283</f>
        <v>0</v>
      </c>
      <c r="S283" s="142">
        <v>0</v>
      </c>
      <c r="T283" s="143">
        <f>S283*H283</f>
        <v>0</v>
      </c>
      <c r="AR283" s="17" t="s">
        <v>252</v>
      </c>
      <c r="AT283" s="17" t="s">
        <v>277</v>
      </c>
      <c r="AU283" s="17" t="s">
        <v>83</v>
      </c>
      <c r="AY283" s="17" t="s">
        <v>251</v>
      </c>
      <c r="BE283" s="144">
        <f>IF(N283="základní",J283,0)</f>
        <v>0</v>
      </c>
      <c r="BF283" s="144">
        <f>IF(N283="snížená",J283,0)</f>
        <v>0</v>
      </c>
      <c r="BG283" s="144">
        <f>IF(N283="zákl. přenesená",J283,0)</f>
        <v>0</v>
      </c>
      <c r="BH283" s="144">
        <f>IF(N283="sníž. přenesená",J283,0)</f>
        <v>0</v>
      </c>
      <c r="BI283" s="144">
        <f>IF(N283="nulová",J283,0)</f>
        <v>0</v>
      </c>
      <c r="BJ283" s="17" t="s">
        <v>81</v>
      </c>
      <c r="BK283" s="144">
        <f>ROUND(I283*H283,2)</f>
        <v>0</v>
      </c>
      <c r="BL283" s="17" t="s">
        <v>252</v>
      </c>
      <c r="BM283" s="17" t="s">
        <v>1795</v>
      </c>
    </row>
    <row r="284" spans="2:65" s="13" customFormat="1">
      <c r="B284" s="182"/>
      <c r="D284" s="171" t="s">
        <v>639</v>
      </c>
      <c r="E284" s="183" t="s">
        <v>19</v>
      </c>
      <c r="F284" s="184" t="s">
        <v>1789</v>
      </c>
      <c r="H284" s="185">
        <v>31</v>
      </c>
      <c r="I284" s="186"/>
      <c r="L284" s="182"/>
      <c r="M284" s="187"/>
      <c r="T284" s="188"/>
      <c r="AT284" s="183" t="s">
        <v>639</v>
      </c>
      <c r="AU284" s="183" t="s">
        <v>83</v>
      </c>
      <c r="AV284" s="13" t="s">
        <v>83</v>
      </c>
      <c r="AW284" s="13" t="s">
        <v>36</v>
      </c>
      <c r="AX284" s="13" t="s">
        <v>81</v>
      </c>
      <c r="AY284" s="183" t="s">
        <v>251</v>
      </c>
    </row>
    <row r="285" spans="2:65" s="1" customFormat="1" ht="16.5" customHeight="1">
      <c r="B285" s="31"/>
      <c r="C285" s="157" t="s">
        <v>633</v>
      </c>
      <c r="D285" s="157" t="s">
        <v>277</v>
      </c>
      <c r="E285" s="158" t="s">
        <v>1796</v>
      </c>
      <c r="F285" s="159" t="s">
        <v>1797</v>
      </c>
      <c r="G285" s="160" t="s">
        <v>431</v>
      </c>
      <c r="H285" s="161">
        <v>80.5</v>
      </c>
      <c r="I285" s="162"/>
      <c r="J285" s="163">
        <f>ROUND(I285*H285,2)</f>
        <v>0</v>
      </c>
      <c r="K285" s="159" t="s">
        <v>690</v>
      </c>
      <c r="L285" s="31"/>
      <c r="M285" s="164" t="s">
        <v>19</v>
      </c>
      <c r="N285" s="165" t="s">
        <v>44</v>
      </c>
      <c r="P285" s="142">
        <f>O285*H285</f>
        <v>0</v>
      </c>
      <c r="Q285" s="142">
        <v>6.93E-2</v>
      </c>
      <c r="R285" s="142">
        <f>Q285*H285</f>
        <v>5.5786499999999997</v>
      </c>
      <c r="S285" s="142">
        <v>7.0000000000000001E-3</v>
      </c>
      <c r="T285" s="143">
        <f>S285*H285</f>
        <v>0.5635</v>
      </c>
      <c r="AR285" s="17" t="s">
        <v>252</v>
      </c>
      <c r="AT285" s="17" t="s">
        <v>277</v>
      </c>
      <c r="AU285" s="17" t="s">
        <v>83</v>
      </c>
      <c r="AY285" s="17" t="s">
        <v>251</v>
      </c>
      <c r="BE285" s="144">
        <f>IF(N285="základní",J285,0)</f>
        <v>0</v>
      </c>
      <c r="BF285" s="144">
        <f>IF(N285="snížená",J285,0)</f>
        <v>0</v>
      </c>
      <c r="BG285" s="144">
        <f>IF(N285="zákl. přenesená",J285,0)</f>
        <v>0</v>
      </c>
      <c r="BH285" s="144">
        <f>IF(N285="sníž. přenesená",J285,0)</f>
        <v>0</v>
      </c>
      <c r="BI285" s="144">
        <f>IF(N285="nulová",J285,0)</f>
        <v>0</v>
      </c>
      <c r="BJ285" s="17" t="s">
        <v>81</v>
      </c>
      <c r="BK285" s="144">
        <f>ROUND(I285*H285,2)</f>
        <v>0</v>
      </c>
      <c r="BL285" s="17" t="s">
        <v>252</v>
      </c>
      <c r="BM285" s="17" t="s">
        <v>1798</v>
      </c>
    </row>
    <row r="286" spans="2:65" s="13" customFormat="1">
      <c r="B286" s="182"/>
      <c r="D286" s="171" t="s">
        <v>639</v>
      </c>
      <c r="E286" s="183" t="s">
        <v>19</v>
      </c>
      <c r="F286" s="184" t="s">
        <v>1799</v>
      </c>
      <c r="H286" s="185">
        <v>80.5</v>
      </c>
      <c r="I286" s="186"/>
      <c r="L286" s="182"/>
      <c r="M286" s="187"/>
      <c r="T286" s="188"/>
      <c r="AT286" s="183" t="s">
        <v>639</v>
      </c>
      <c r="AU286" s="183" t="s">
        <v>83</v>
      </c>
      <c r="AV286" s="13" t="s">
        <v>83</v>
      </c>
      <c r="AW286" s="13" t="s">
        <v>36</v>
      </c>
      <c r="AX286" s="13" t="s">
        <v>81</v>
      </c>
      <c r="AY286" s="183" t="s">
        <v>251</v>
      </c>
    </row>
    <row r="287" spans="2:65" s="1" customFormat="1" ht="16.5" customHeight="1">
      <c r="B287" s="31"/>
      <c r="C287" s="157" t="s">
        <v>520</v>
      </c>
      <c r="D287" s="157" t="s">
        <v>277</v>
      </c>
      <c r="E287" s="158" t="s">
        <v>1800</v>
      </c>
      <c r="F287" s="159" t="s">
        <v>1801</v>
      </c>
      <c r="G287" s="160" t="s">
        <v>431</v>
      </c>
      <c r="H287" s="161">
        <v>644</v>
      </c>
      <c r="I287" s="162"/>
      <c r="J287" s="163">
        <f>ROUND(I287*H287,2)</f>
        <v>0</v>
      </c>
      <c r="K287" s="159" t="s">
        <v>690</v>
      </c>
      <c r="L287" s="31"/>
      <c r="M287" s="164" t="s">
        <v>19</v>
      </c>
      <c r="N287" s="165" t="s">
        <v>44</v>
      </c>
      <c r="P287" s="142">
        <f>O287*H287</f>
        <v>0</v>
      </c>
      <c r="Q287" s="142">
        <v>2.3099999999999999E-2</v>
      </c>
      <c r="R287" s="142">
        <f>Q287*H287</f>
        <v>14.876399999999999</v>
      </c>
      <c r="S287" s="142">
        <v>2.3E-3</v>
      </c>
      <c r="T287" s="143">
        <f>S287*H287</f>
        <v>1.4812000000000001</v>
      </c>
      <c r="AR287" s="17" t="s">
        <v>252</v>
      </c>
      <c r="AT287" s="17" t="s">
        <v>277</v>
      </c>
      <c r="AU287" s="17" t="s">
        <v>83</v>
      </c>
      <c r="AY287" s="17" t="s">
        <v>251</v>
      </c>
      <c r="BE287" s="144">
        <f>IF(N287="základní",J287,0)</f>
        <v>0</v>
      </c>
      <c r="BF287" s="144">
        <f>IF(N287="snížená",J287,0)</f>
        <v>0</v>
      </c>
      <c r="BG287" s="144">
        <f>IF(N287="zákl. přenesená",J287,0)</f>
        <v>0</v>
      </c>
      <c r="BH287" s="144">
        <f>IF(N287="sníž. přenesená",J287,0)</f>
        <v>0</v>
      </c>
      <c r="BI287" s="144">
        <f>IF(N287="nulová",J287,0)</f>
        <v>0</v>
      </c>
      <c r="BJ287" s="17" t="s">
        <v>81</v>
      </c>
      <c r="BK287" s="144">
        <f>ROUND(I287*H287,2)</f>
        <v>0</v>
      </c>
      <c r="BL287" s="17" t="s">
        <v>252</v>
      </c>
      <c r="BM287" s="17" t="s">
        <v>1802</v>
      </c>
    </row>
    <row r="288" spans="2:65" s="13" customFormat="1">
      <c r="B288" s="182"/>
      <c r="D288" s="171" t="s">
        <v>639</v>
      </c>
      <c r="E288" s="183" t="s">
        <v>19</v>
      </c>
      <c r="F288" s="184" t="s">
        <v>1803</v>
      </c>
      <c r="H288" s="185">
        <v>644</v>
      </c>
      <c r="I288" s="186"/>
      <c r="L288" s="182"/>
      <c r="M288" s="187"/>
      <c r="T288" s="188"/>
      <c r="AT288" s="183" t="s">
        <v>639</v>
      </c>
      <c r="AU288" s="183" t="s">
        <v>83</v>
      </c>
      <c r="AV288" s="13" t="s">
        <v>83</v>
      </c>
      <c r="AW288" s="13" t="s">
        <v>36</v>
      </c>
      <c r="AX288" s="13" t="s">
        <v>81</v>
      </c>
      <c r="AY288" s="183" t="s">
        <v>251</v>
      </c>
    </row>
    <row r="289" spans="2:65" s="1" customFormat="1" ht="16.5" customHeight="1">
      <c r="B289" s="31"/>
      <c r="C289" s="157" t="s">
        <v>641</v>
      </c>
      <c r="D289" s="157" t="s">
        <v>277</v>
      </c>
      <c r="E289" s="158" t="s">
        <v>1804</v>
      </c>
      <c r="F289" s="159" t="s">
        <v>1805</v>
      </c>
      <c r="G289" s="160" t="s">
        <v>450</v>
      </c>
      <c r="H289" s="161">
        <v>0.71</v>
      </c>
      <c r="I289" s="162"/>
      <c r="J289" s="163">
        <f>ROUND(I289*H289,2)</f>
        <v>0</v>
      </c>
      <c r="K289" s="159" t="s">
        <v>690</v>
      </c>
      <c r="L289" s="31"/>
      <c r="M289" s="164" t="s">
        <v>19</v>
      </c>
      <c r="N289" s="165" t="s">
        <v>44</v>
      </c>
      <c r="P289" s="142">
        <f>O289*H289</f>
        <v>0</v>
      </c>
      <c r="Q289" s="142">
        <v>1.06738</v>
      </c>
      <c r="R289" s="142">
        <f>Q289*H289</f>
        <v>0.75783979999999995</v>
      </c>
      <c r="S289" s="142">
        <v>0</v>
      </c>
      <c r="T289" s="143">
        <f>S289*H289</f>
        <v>0</v>
      </c>
      <c r="AR289" s="17" t="s">
        <v>252</v>
      </c>
      <c r="AT289" s="17" t="s">
        <v>277</v>
      </c>
      <c r="AU289" s="17" t="s">
        <v>83</v>
      </c>
      <c r="AY289" s="17" t="s">
        <v>251</v>
      </c>
      <c r="BE289" s="144">
        <f>IF(N289="základní",J289,0)</f>
        <v>0</v>
      </c>
      <c r="BF289" s="144">
        <f>IF(N289="snížená",J289,0)</f>
        <v>0</v>
      </c>
      <c r="BG289" s="144">
        <f>IF(N289="zákl. přenesená",J289,0)</f>
        <v>0</v>
      </c>
      <c r="BH289" s="144">
        <f>IF(N289="sníž. přenesená",J289,0)</f>
        <v>0</v>
      </c>
      <c r="BI289" s="144">
        <f>IF(N289="nulová",J289,0)</f>
        <v>0</v>
      </c>
      <c r="BJ289" s="17" t="s">
        <v>81</v>
      </c>
      <c r="BK289" s="144">
        <f>ROUND(I289*H289,2)</f>
        <v>0</v>
      </c>
      <c r="BL289" s="17" t="s">
        <v>252</v>
      </c>
      <c r="BM289" s="17" t="s">
        <v>1806</v>
      </c>
    </row>
    <row r="290" spans="2:65" s="1" customFormat="1" ht="19.5">
      <c r="B290" s="31"/>
      <c r="D290" s="171" t="s">
        <v>454</v>
      </c>
      <c r="F290" s="172" t="s">
        <v>1807</v>
      </c>
      <c r="I290" s="90"/>
      <c r="L290" s="31"/>
      <c r="M290" s="173"/>
      <c r="T290" s="49"/>
      <c r="AT290" s="17" t="s">
        <v>454</v>
      </c>
      <c r="AU290" s="17" t="s">
        <v>83</v>
      </c>
    </row>
    <row r="291" spans="2:65" s="13" customFormat="1">
      <c r="B291" s="182"/>
      <c r="D291" s="171" t="s">
        <v>639</v>
      </c>
      <c r="E291" s="183" t="s">
        <v>19</v>
      </c>
      <c r="F291" s="184" t="s">
        <v>1808</v>
      </c>
      <c r="H291" s="185">
        <v>0.71</v>
      </c>
      <c r="I291" s="186"/>
      <c r="L291" s="182"/>
      <c r="M291" s="187"/>
      <c r="T291" s="188"/>
      <c r="AT291" s="183" t="s">
        <v>639</v>
      </c>
      <c r="AU291" s="183" t="s">
        <v>83</v>
      </c>
      <c r="AV291" s="13" t="s">
        <v>83</v>
      </c>
      <c r="AW291" s="13" t="s">
        <v>36</v>
      </c>
      <c r="AX291" s="13" t="s">
        <v>81</v>
      </c>
      <c r="AY291" s="183" t="s">
        <v>251</v>
      </c>
    </row>
    <row r="292" spans="2:65" s="1" customFormat="1" ht="16.5" customHeight="1">
      <c r="B292" s="31"/>
      <c r="C292" s="157" t="s">
        <v>521</v>
      </c>
      <c r="D292" s="157" t="s">
        <v>277</v>
      </c>
      <c r="E292" s="158" t="s">
        <v>1809</v>
      </c>
      <c r="F292" s="159" t="s">
        <v>1810</v>
      </c>
      <c r="G292" s="160" t="s">
        <v>265</v>
      </c>
      <c r="H292" s="161">
        <v>950</v>
      </c>
      <c r="I292" s="162"/>
      <c r="J292" s="163">
        <f>ROUND(I292*H292,2)</f>
        <v>0</v>
      </c>
      <c r="K292" s="159" t="s">
        <v>690</v>
      </c>
      <c r="L292" s="31"/>
      <c r="M292" s="164" t="s">
        <v>19</v>
      </c>
      <c r="N292" s="165" t="s">
        <v>44</v>
      </c>
      <c r="P292" s="142">
        <f>O292*H292</f>
        <v>0</v>
      </c>
      <c r="Q292" s="142">
        <v>2.4599999999999999E-3</v>
      </c>
      <c r="R292" s="142">
        <f>Q292*H292</f>
        <v>2.3369999999999997</v>
      </c>
      <c r="S292" s="142">
        <v>0</v>
      </c>
      <c r="T292" s="143">
        <f>S292*H292</f>
        <v>0</v>
      </c>
      <c r="AR292" s="17" t="s">
        <v>252</v>
      </c>
      <c r="AT292" s="17" t="s">
        <v>277</v>
      </c>
      <c r="AU292" s="17" t="s">
        <v>83</v>
      </c>
      <c r="AY292" s="17" t="s">
        <v>251</v>
      </c>
      <c r="BE292" s="144">
        <f>IF(N292="základní",J292,0)</f>
        <v>0</v>
      </c>
      <c r="BF292" s="144">
        <f>IF(N292="snížená",J292,0)</f>
        <v>0</v>
      </c>
      <c r="BG292" s="144">
        <f>IF(N292="zákl. přenesená",J292,0)</f>
        <v>0</v>
      </c>
      <c r="BH292" s="144">
        <f>IF(N292="sníž. přenesená",J292,0)</f>
        <v>0</v>
      </c>
      <c r="BI292" s="144">
        <f>IF(N292="nulová",J292,0)</f>
        <v>0</v>
      </c>
      <c r="BJ292" s="17" t="s">
        <v>81</v>
      </c>
      <c r="BK292" s="144">
        <f>ROUND(I292*H292,2)</f>
        <v>0</v>
      </c>
      <c r="BL292" s="17" t="s">
        <v>252</v>
      </c>
      <c r="BM292" s="17" t="s">
        <v>1811</v>
      </c>
    </row>
    <row r="293" spans="2:65" s="1" customFormat="1" ht="19.5">
      <c r="B293" s="31"/>
      <c r="D293" s="171" t="s">
        <v>454</v>
      </c>
      <c r="F293" s="172" t="s">
        <v>1807</v>
      </c>
      <c r="I293" s="90"/>
      <c r="L293" s="31"/>
      <c r="M293" s="173"/>
      <c r="T293" s="49"/>
      <c r="AT293" s="17" t="s">
        <v>454</v>
      </c>
      <c r="AU293" s="17" t="s">
        <v>83</v>
      </c>
    </row>
    <row r="294" spans="2:65" s="13" customFormat="1">
      <c r="B294" s="182"/>
      <c r="D294" s="171" t="s">
        <v>639</v>
      </c>
      <c r="E294" s="183" t="s">
        <v>19</v>
      </c>
      <c r="F294" s="184" t="s">
        <v>1812</v>
      </c>
      <c r="H294" s="185">
        <v>950</v>
      </c>
      <c r="I294" s="186"/>
      <c r="L294" s="182"/>
      <c r="M294" s="187"/>
      <c r="T294" s="188"/>
      <c r="AT294" s="183" t="s">
        <v>639</v>
      </c>
      <c r="AU294" s="183" t="s">
        <v>83</v>
      </c>
      <c r="AV294" s="13" t="s">
        <v>83</v>
      </c>
      <c r="AW294" s="13" t="s">
        <v>36</v>
      </c>
      <c r="AX294" s="13" t="s">
        <v>81</v>
      </c>
      <c r="AY294" s="183" t="s">
        <v>251</v>
      </c>
    </row>
    <row r="295" spans="2:65" s="1" customFormat="1" ht="16.5" customHeight="1">
      <c r="B295" s="31"/>
      <c r="C295" s="157" t="s">
        <v>651</v>
      </c>
      <c r="D295" s="157" t="s">
        <v>277</v>
      </c>
      <c r="E295" s="158" t="s">
        <v>1813</v>
      </c>
      <c r="F295" s="159" t="s">
        <v>1814</v>
      </c>
      <c r="G295" s="160" t="s">
        <v>431</v>
      </c>
      <c r="H295" s="161">
        <v>80.5</v>
      </c>
      <c r="I295" s="162"/>
      <c r="J295" s="163">
        <f>ROUND(I295*H295,2)</f>
        <v>0</v>
      </c>
      <c r="K295" s="159" t="s">
        <v>690</v>
      </c>
      <c r="L295" s="31"/>
      <c r="M295" s="164" t="s">
        <v>19</v>
      </c>
      <c r="N295" s="165" t="s">
        <v>44</v>
      </c>
      <c r="P295" s="142">
        <f>O295*H295</f>
        <v>0</v>
      </c>
      <c r="Q295" s="142">
        <v>0</v>
      </c>
      <c r="R295" s="142">
        <f>Q295*H295</f>
        <v>0</v>
      </c>
      <c r="S295" s="142">
        <v>7.0000000000000007E-2</v>
      </c>
      <c r="T295" s="143">
        <f>S295*H295</f>
        <v>5.6350000000000007</v>
      </c>
      <c r="AR295" s="17" t="s">
        <v>252</v>
      </c>
      <c r="AT295" s="17" t="s">
        <v>277</v>
      </c>
      <c r="AU295" s="17" t="s">
        <v>83</v>
      </c>
      <c r="AY295" s="17" t="s">
        <v>251</v>
      </c>
      <c r="BE295" s="144">
        <f>IF(N295="základní",J295,0)</f>
        <v>0</v>
      </c>
      <c r="BF295" s="144">
        <f>IF(N295="snížená",J295,0)</f>
        <v>0</v>
      </c>
      <c r="BG295" s="144">
        <f>IF(N295="zákl. přenesená",J295,0)</f>
        <v>0</v>
      </c>
      <c r="BH295" s="144">
        <f>IF(N295="sníž. přenesená",J295,0)</f>
        <v>0</v>
      </c>
      <c r="BI295" s="144">
        <f>IF(N295="nulová",J295,0)</f>
        <v>0</v>
      </c>
      <c r="BJ295" s="17" t="s">
        <v>81</v>
      </c>
      <c r="BK295" s="144">
        <f>ROUND(I295*H295,2)</f>
        <v>0</v>
      </c>
      <c r="BL295" s="17" t="s">
        <v>252</v>
      </c>
      <c r="BM295" s="17" t="s">
        <v>1815</v>
      </c>
    </row>
    <row r="296" spans="2:65" s="1" customFormat="1" ht="19.5">
      <c r="B296" s="31"/>
      <c r="D296" s="171" t="s">
        <v>454</v>
      </c>
      <c r="F296" s="172" t="s">
        <v>1816</v>
      </c>
      <c r="I296" s="90"/>
      <c r="L296" s="31"/>
      <c r="M296" s="173"/>
      <c r="T296" s="49"/>
      <c r="AT296" s="17" t="s">
        <v>454</v>
      </c>
      <c r="AU296" s="17" t="s">
        <v>83</v>
      </c>
    </row>
    <row r="297" spans="2:65" s="13" customFormat="1">
      <c r="B297" s="182"/>
      <c r="D297" s="171" t="s">
        <v>639</v>
      </c>
      <c r="E297" s="183" t="s">
        <v>19</v>
      </c>
      <c r="F297" s="184" t="s">
        <v>1817</v>
      </c>
      <c r="H297" s="185">
        <v>80.5</v>
      </c>
      <c r="I297" s="186"/>
      <c r="L297" s="182"/>
      <c r="M297" s="187"/>
      <c r="T297" s="188"/>
      <c r="AT297" s="183" t="s">
        <v>639</v>
      </c>
      <c r="AU297" s="183" t="s">
        <v>83</v>
      </c>
      <c r="AV297" s="13" t="s">
        <v>83</v>
      </c>
      <c r="AW297" s="13" t="s">
        <v>36</v>
      </c>
      <c r="AX297" s="13" t="s">
        <v>81</v>
      </c>
      <c r="AY297" s="183" t="s">
        <v>251</v>
      </c>
    </row>
    <row r="298" spans="2:65" s="11" customFormat="1" ht="22.9" customHeight="1">
      <c r="B298" s="145"/>
      <c r="D298" s="146" t="s">
        <v>72</v>
      </c>
      <c r="E298" s="155" t="s">
        <v>1560</v>
      </c>
      <c r="F298" s="155" t="s">
        <v>1561</v>
      </c>
      <c r="I298" s="148"/>
      <c r="J298" s="156">
        <f>BK298</f>
        <v>0</v>
      </c>
      <c r="L298" s="145"/>
      <c r="M298" s="150"/>
      <c r="P298" s="151">
        <f>SUM(P299:P301)</f>
        <v>0</v>
      </c>
      <c r="R298" s="151">
        <f>SUM(R299:R301)</f>
        <v>0</v>
      </c>
      <c r="T298" s="152">
        <f>SUM(T299:T301)</f>
        <v>0</v>
      </c>
      <c r="AR298" s="146" t="s">
        <v>81</v>
      </c>
      <c r="AT298" s="153" t="s">
        <v>72</v>
      </c>
      <c r="AU298" s="153" t="s">
        <v>81</v>
      </c>
      <c r="AY298" s="146" t="s">
        <v>251</v>
      </c>
      <c r="BK298" s="154">
        <f>SUM(BK299:BK301)</f>
        <v>0</v>
      </c>
    </row>
    <row r="299" spans="2:65" s="1" customFormat="1" ht="16.5" customHeight="1">
      <c r="B299" s="31"/>
      <c r="C299" s="157" t="s">
        <v>522</v>
      </c>
      <c r="D299" s="157" t="s">
        <v>277</v>
      </c>
      <c r="E299" s="158" t="s">
        <v>1562</v>
      </c>
      <c r="F299" s="159" t="s">
        <v>1563</v>
      </c>
      <c r="G299" s="160" t="s">
        <v>1564</v>
      </c>
      <c r="H299" s="161">
        <v>32</v>
      </c>
      <c r="I299" s="162"/>
      <c r="J299" s="163">
        <f>ROUND(I299*H299,2)</f>
        <v>0</v>
      </c>
      <c r="K299" s="159" t="s">
        <v>19</v>
      </c>
      <c r="L299" s="31"/>
      <c r="M299" s="164" t="s">
        <v>19</v>
      </c>
      <c r="N299" s="165" t="s">
        <v>44</v>
      </c>
      <c r="P299" s="142">
        <f>O299*H299</f>
        <v>0</v>
      </c>
      <c r="Q299" s="142">
        <v>0</v>
      </c>
      <c r="R299" s="142">
        <f>Q299*H299</f>
        <v>0</v>
      </c>
      <c r="S299" s="142">
        <v>0</v>
      </c>
      <c r="T299" s="143">
        <f>S299*H299</f>
        <v>0</v>
      </c>
      <c r="AR299" s="17" t="s">
        <v>252</v>
      </c>
      <c r="AT299" s="17" t="s">
        <v>277</v>
      </c>
      <c r="AU299" s="17" t="s">
        <v>83</v>
      </c>
      <c r="AY299" s="17" t="s">
        <v>251</v>
      </c>
      <c r="BE299" s="144">
        <f>IF(N299="základní",J299,0)</f>
        <v>0</v>
      </c>
      <c r="BF299" s="144">
        <f>IF(N299="snížená",J299,0)</f>
        <v>0</v>
      </c>
      <c r="BG299" s="144">
        <f>IF(N299="zákl. přenesená",J299,0)</f>
        <v>0</v>
      </c>
      <c r="BH299" s="144">
        <f>IF(N299="sníž. přenesená",J299,0)</f>
        <v>0</v>
      </c>
      <c r="BI299" s="144">
        <f>IF(N299="nulová",J299,0)</f>
        <v>0</v>
      </c>
      <c r="BJ299" s="17" t="s">
        <v>81</v>
      </c>
      <c r="BK299" s="144">
        <f>ROUND(I299*H299,2)</f>
        <v>0</v>
      </c>
      <c r="BL299" s="17" t="s">
        <v>252</v>
      </c>
      <c r="BM299" s="17" t="s">
        <v>1818</v>
      </c>
    </row>
    <row r="300" spans="2:65" s="1" customFormat="1" ht="16.5" customHeight="1">
      <c r="B300" s="31"/>
      <c r="C300" s="157" t="s">
        <v>659</v>
      </c>
      <c r="D300" s="157" t="s">
        <v>277</v>
      </c>
      <c r="E300" s="158" t="s">
        <v>1566</v>
      </c>
      <c r="F300" s="159" t="s">
        <v>1567</v>
      </c>
      <c r="G300" s="160" t="s">
        <v>1568</v>
      </c>
      <c r="H300" s="161">
        <v>4</v>
      </c>
      <c r="I300" s="162"/>
      <c r="J300" s="163">
        <f>ROUND(I300*H300,2)</f>
        <v>0</v>
      </c>
      <c r="K300" s="159" t="s">
        <v>19</v>
      </c>
      <c r="L300" s="31"/>
      <c r="M300" s="164" t="s">
        <v>19</v>
      </c>
      <c r="N300" s="165" t="s">
        <v>44</v>
      </c>
      <c r="P300" s="142">
        <f>O300*H300</f>
        <v>0</v>
      </c>
      <c r="Q300" s="142">
        <v>0</v>
      </c>
      <c r="R300" s="142">
        <f>Q300*H300</f>
        <v>0</v>
      </c>
      <c r="S300" s="142">
        <v>0</v>
      </c>
      <c r="T300" s="143">
        <f>S300*H300</f>
        <v>0</v>
      </c>
      <c r="AR300" s="17" t="s">
        <v>252</v>
      </c>
      <c r="AT300" s="17" t="s">
        <v>277</v>
      </c>
      <c r="AU300" s="17" t="s">
        <v>83</v>
      </c>
      <c r="AY300" s="17" t="s">
        <v>251</v>
      </c>
      <c r="BE300" s="144">
        <f>IF(N300="základní",J300,0)</f>
        <v>0</v>
      </c>
      <c r="BF300" s="144">
        <f>IF(N300="snížená",J300,0)</f>
        <v>0</v>
      </c>
      <c r="BG300" s="144">
        <f>IF(N300="zákl. přenesená",J300,0)</f>
        <v>0</v>
      </c>
      <c r="BH300" s="144">
        <f>IF(N300="sníž. přenesená",J300,0)</f>
        <v>0</v>
      </c>
      <c r="BI300" s="144">
        <f>IF(N300="nulová",J300,0)</f>
        <v>0</v>
      </c>
      <c r="BJ300" s="17" t="s">
        <v>81</v>
      </c>
      <c r="BK300" s="144">
        <f>ROUND(I300*H300,2)</f>
        <v>0</v>
      </c>
      <c r="BL300" s="17" t="s">
        <v>252</v>
      </c>
      <c r="BM300" s="17" t="s">
        <v>1819</v>
      </c>
    </row>
    <row r="301" spans="2:65" s="1" customFormat="1" ht="16.5" customHeight="1">
      <c r="B301" s="31"/>
      <c r="C301" s="157" t="s">
        <v>525</v>
      </c>
      <c r="D301" s="157" t="s">
        <v>277</v>
      </c>
      <c r="E301" s="158" t="s">
        <v>1820</v>
      </c>
      <c r="F301" s="159" t="s">
        <v>1821</v>
      </c>
      <c r="G301" s="160" t="s">
        <v>1568</v>
      </c>
      <c r="H301" s="161">
        <v>4</v>
      </c>
      <c r="I301" s="162"/>
      <c r="J301" s="163">
        <f>ROUND(I301*H301,2)</f>
        <v>0</v>
      </c>
      <c r="K301" s="159" t="s">
        <v>19</v>
      </c>
      <c r="L301" s="31"/>
      <c r="M301" s="164" t="s">
        <v>19</v>
      </c>
      <c r="N301" s="165" t="s">
        <v>44</v>
      </c>
      <c r="P301" s="142">
        <f>O301*H301</f>
        <v>0</v>
      </c>
      <c r="Q301" s="142">
        <v>0</v>
      </c>
      <c r="R301" s="142">
        <f>Q301*H301</f>
        <v>0</v>
      </c>
      <c r="S301" s="142">
        <v>0</v>
      </c>
      <c r="T301" s="143">
        <f>S301*H301</f>
        <v>0</v>
      </c>
      <c r="AR301" s="17" t="s">
        <v>252</v>
      </c>
      <c r="AT301" s="17" t="s">
        <v>277</v>
      </c>
      <c r="AU301" s="17" t="s">
        <v>83</v>
      </c>
      <c r="AY301" s="17" t="s">
        <v>251</v>
      </c>
      <c r="BE301" s="144">
        <f>IF(N301="základní",J301,0)</f>
        <v>0</v>
      </c>
      <c r="BF301" s="144">
        <f>IF(N301="snížená",J301,0)</f>
        <v>0</v>
      </c>
      <c r="BG301" s="144">
        <f>IF(N301="zákl. přenesená",J301,0)</f>
        <v>0</v>
      </c>
      <c r="BH301" s="144">
        <f>IF(N301="sníž. přenesená",J301,0)</f>
        <v>0</v>
      </c>
      <c r="BI301" s="144">
        <f>IF(N301="nulová",J301,0)</f>
        <v>0</v>
      </c>
      <c r="BJ301" s="17" t="s">
        <v>81</v>
      </c>
      <c r="BK301" s="144">
        <f>ROUND(I301*H301,2)</f>
        <v>0</v>
      </c>
      <c r="BL301" s="17" t="s">
        <v>252</v>
      </c>
      <c r="BM301" s="17" t="s">
        <v>1822</v>
      </c>
    </row>
    <row r="302" spans="2:65" s="11" customFormat="1" ht="22.9" customHeight="1">
      <c r="B302" s="145"/>
      <c r="D302" s="146" t="s">
        <v>72</v>
      </c>
      <c r="E302" s="155" t="s">
        <v>1353</v>
      </c>
      <c r="F302" s="155" t="s">
        <v>1354</v>
      </c>
      <c r="I302" s="148"/>
      <c r="J302" s="156">
        <f>BK302</f>
        <v>0</v>
      </c>
      <c r="L302" s="145"/>
      <c r="M302" s="150"/>
      <c r="P302" s="151">
        <f>SUM(P303:P316)</f>
        <v>0</v>
      </c>
      <c r="R302" s="151">
        <f>SUM(R303:R316)</f>
        <v>0</v>
      </c>
      <c r="T302" s="152">
        <f>SUM(T303:T316)</f>
        <v>0</v>
      </c>
      <c r="AR302" s="146" t="s">
        <v>81</v>
      </c>
      <c r="AT302" s="153" t="s">
        <v>72</v>
      </c>
      <c r="AU302" s="153" t="s">
        <v>81</v>
      </c>
      <c r="AY302" s="146" t="s">
        <v>251</v>
      </c>
      <c r="BK302" s="154">
        <f>SUM(BK303:BK316)</f>
        <v>0</v>
      </c>
    </row>
    <row r="303" spans="2:65" s="1" customFormat="1" ht="16.5" customHeight="1">
      <c r="B303" s="31"/>
      <c r="C303" s="157" t="s">
        <v>669</v>
      </c>
      <c r="D303" s="157" t="s">
        <v>277</v>
      </c>
      <c r="E303" s="158" t="s">
        <v>1823</v>
      </c>
      <c r="F303" s="159" t="s">
        <v>1824</v>
      </c>
      <c r="G303" s="160" t="s">
        <v>450</v>
      </c>
      <c r="H303" s="161">
        <v>77.97</v>
      </c>
      <c r="I303" s="162"/>
      <c r="J303" s="163">
        <f>ROUND(I303*H303,2)</f>
        <v>0</v>
      </c>
      <c r="K303" s="159" t="s">
        <v>19</v>
      </c>
      <c r="L303" s="31"/>
      <c r="M303" s="164" t="s">
        <v>19</v>
      </c>
      <c r="N303" s="165" t="s">
        <v>44</v>
      </c>
      <c r="P303" s="142">
        <f>O303*H303</f>
        <v>0</v>
      </c>
      <c r="Q303" s="142">
        <v>0</v>
      </c>
      <c r="R303" s="142">
        <f>Q303*H303</f>
        <v>0</v>
      </c>
      <c r="S303" s="142">
        <v>0</v>
      </c>
      <c r="T303" s="143">
        <f>S303*H303</f>
        <v>0</v>
      </c>
      <c r="AR303" s="17" t="s">
        <v>252</v>
      </c>
      <c r="AT303" s="17" t="s">
        <v>277</v>
      </c>
      <c r="AU303" s="17" t="s">
        <v>83</v>
      </c>
      <c r="AY303" s="17" t="s">
        <v>251</v>
      </c>
      <c r="BE303" s="144">
        <f>IF(N303="základní",J303,0)</f>
        <v>0</v>
      </c>
      <c r="BF303" s="144">
        <f>IF(N303="snížená",J303,0)</f>
        <v>0</v>
      </c>
      <c r="BG303" s="144">
        <f>IF(N303="zákl. přenesená",J303,0)</f>
        <v>0</v>
      </c>
      <c r="BH303" s="144">
        <f>IF(N303="sníž. přenesená",J303,0)</f>
        <v>0</v>
      </c>
      <c r="BI303" s="144">
        <f>IF(N303="nulová",J303,0)</f>
        <v>0</v>
      </c>
      <c r="BJ303" s="17" t="s">
        <v>81</v>
      </c>
      <c r="BK303" s="144">
        <f>ROUND(I303*H303,2)</f>
        <v>0</v>
      </c>
      <c r="BL303" s="17" t="s">
        <v>252</v>
      </c>
      <c r="BM303" s="17" t="s">
        <v>1825</v>
      </c>
    </row>
    <row r="304" spans="2:65" s="1" customFormat="1" ht="19.5">
      <c r="B304" s="31"/>
      <c r="D304" s="171" t="s">
        <v>454</v>
      </c>
      <c r="F304" s="172" t="s">
        <v>1603</v>
      </c>
      <c r="I304" s="90"/>
      <c r="L304" s="31"/>
      <c r="M304" s="173"/>
      <c r="T304" s="49"/>
      <c r="AT304" s="17" t="s">
        <v>454</v>
      </c>
      <c r="AU304" s="17" t="s">
        <v>83</v>
      </c>
    </row>
    <row r="305" spans="2:65" s="1" customFormat="1" ht="16.5" customHeight="1">
      <c r="B305" s="31"/>
      <c r="C305" s="157" t="s">
        <v>529</v>
      </c>
      <c r="D305" s="157" t="s">
        <v>277</v>
      </c>
      <c r="E305" s="158" t="s">
        <v>1826</v>
      </c>
      <c r="F305" s="159" t="s">
        <v>1827</v>
      </c>
      <c r="G305" s="160" t="s">
        <v>450</v>
      </c>
      <c r="H305" s="161">
        <v>77.97</v>
      </c>
      <c r="I305" s="162"/>
      <c r="J305" s="163">
        <f>ROUND(I305*H305,2)</f>
        <v>0</v>
      </c>
      <c r="K305" s="159" t="s">
        <v>19</v>
      </c>
      <c r="L305" s="31"/>
      <c r="M305" s="164" t="s">
        <v>19</v>
      </c>
      <c r="N305" s="165" t="s">
        <v>44</v>
      </c>
      <c r="P305" s="142">
        <f>O305*H305</f>
        <v>0</v>
      </c>
      <c r="Q305" s="142">
        <v>0</v>
      </c>
      <c r="R305" s="142">
        <f>Q305*H305</f>
        <v>0</v>
      </c>
      <c r="S305" s="142">
        <v>0</v>
      </c>
      <c r="T305" s="143">
        <f>S305*H305</f>
        <v>0</v>
      </c>
      <c r="AR305" s="17" t="s">
        <v>252</v>
      </c>
      <c r="AT305" s="17" t="s">
        <v>277</v>
      </c>
      <c r="AU305" s="17" t="s">
        <v>83</v>
      </c>
      <c r="AY305" s="17" t="s">
        <v>251</v>
      </c>
      <c r="BE305" s="144">
        <f>IF(N305="základní",J305,0)</f>
        <v>0</v>
      </c>
      <c r="BF305" s="144">
        <f>IF(N305="snížená",J305,0)</f>
        <v>0</v>
      </c>
      <c r="BG305" s="144">
        <f>IF(N305="zákl. přenesená",J305,0)</f>
        <v>0</v>
      </c>
      <c r="BH305" s="144">
        <f>IF(N305="sníž. přenesená",J305,0)</f>
        <v>0</v>
      </c>
      <c r="BI305" s="144">
        <f>IF(N305="nulová",J305,0)</f>
        <v>0</v>
      </c>
      <c r="BJ305" s="17" t="s">
        <v>81</v>
      </c>
      <c r="BK305" s="144">
        <f>ROUND(I305*H305,2)</f>
        <v>0</v>
      </c>
      <c r="BL305" s="17" t="s">
        <v>252</v>
      </c>
      <c r="BM305" s="17" t="s">
        <v>1828</v>
      </c>
    </row>
    <row r="306" spans="2:65" s="1" customFormat="1" ht="19.5">
      <c r="B306" s="31"/>
      <c r="D306" s="171" t="s">
        <v>454</v>
      </c>
      <c r="F306" s="172" t="s">
        <v>1603</v>
      </c>
      <c r="I306" s="90"/>
      <c r="L306" s="31"/>
      <c r="M306" s="173"/>
      <c r="T306" s="49"/>
      <c r="AT306" s="17" t="s">
        <v>454</v>
      </c>
      <c r="AU306" s="17" t="s">
        <v>83</v>
      </c>
    </row>
    <row r="307" spans="2:65" s="1" customFormat="1" ht="16.5" customHeight="1">
      <c r="B307" s="31"/>
      <c r="C307" s="157" t="s">
        <v>678</v>
      </c>
      <c r="D307" s="157" t="s">
        <v>277</v>
      </c>
      <c r="E307" s="158" t="s">
        <v>1368</v>
      </c>
      <c r="F307" s="159" t="s">
        <v>1369</v>
      </c>
      <c r="G307" s="160" t="s">
        <v>450</v>
      </c>
      <c r="H307" s="161">
        <v>77.97</v>
      </c>
      <c r="I307" s="162"/>
      <c r="J307" s="163">
        <f>ROUND(I307*H307,2)</f>
        <v>0</v>
      </c>
      <c r="K307" s="159" t="s">
        <v>690</v>
      </c>
      <c r="L307" s="31"/>
      <c r="M307" s="164" t="s">
        <v>19</v>
      </c>
      <c r="N307" s="165" t="s">
        <v>44</v>
      </c>
      <c r="P307" s="142">
        <f>O307*H307</f>
        <v>0</v>
      </c>
      <c r="Q307" s="142">
        <v>0</v>
      </c>
      <c r="R307" s="142">
        <f>Q307*H307</f>
        <v>0</v>
      </c>
      <c r="S307" s="142">
        <v>0</v>
      </c>
      <c r="T307" s="143">
        <f>S307*H307</f>
        <v>0</v>
      </c>
      <c r="AR307" s="17" t="s">
        <v>252</v>
      </c>
      <c r="AT307" s="17" t="s">
        <v>277</v>
      </c>
      <c r="AU307" s="17" t="s">
        <v>83</v>
      </c>
      <c r="AY307" s="17" t="s">
        <v>251</v>
      </c>
      <c r="BE307" s="144">
        <f>IF(N307="základní",J307,0)</f>
        <v>0</v>
      </c>
      <c r="BF307" s="144">
        <f>IF(N307="snížená",J307,0)</f>
        <v>0</v>
      </c>
      <c r="BG307" s="144">
        <f>IF(N307="zákl. přenesená",J307,0)</f>
        <v>0</v>
      </c>
      <c r="BH307" s="144">
        <f>IF(N307="sníž. přenesená",J307,0)</f>
        <v>0</v>
      </c>
      <c r="BI307" s="144">
        <f>IF(N307="nulová",J307,0)</f>
        <v>0</v>
      </c>
      <c r="BJ307" s="17" t="s">
        <v>81</v>
      </c>
      <c r="BK307" s="144">
        <f>ROUND(I307*H307,2)</f>
        <v>0</v>
      </c>
      <c r="BL307" s="17" t="s">
        <v>252</v>
      </c>
      <c r="BM307" s="17" t="s">
        <v>1829</v>
      </c>
    </row>
    <row r="308" spans="2:65" s="13" customFormat="1">
      <c r="B308" s="182"/>
      <c r="D308" s="171" t="s">
        <v>639</v>
      </c>
      <c r="E308" s="183" t="s">
        <v>19</v>
      </c>
      <c r="F308" s="184" t="s">
        <v>1830</v>
      </c>
      <c r="H308" s="185">
        <v>77.97</v>
      </c>
      <c r="I308" s="186"/>
      <c r="L308" s="182"/>
      <c r="M308" s="187"/>
      <c r="T308" s="188"/>
      <c r="AT308" s="183" t="s">
        <v>639</v>
      </c>
      <c r="AU308" s="183" t="s">
        <v>83</v>
      </c>
      <c r="AV308" s="13" t="s">
        <v>83</v>
      </c>
      <c r="AW308" s="13" t="s">
        <v>36</v>
      </c>
      <c r="AX308" s="13" t="s">
        <v>81</v>
      </c>
      <c r="AY308" s="183" t="s">
        <v>251</v>
      </c>
    </row>
    <row r="309" spans="2:65" s="1" customFormat="1" ht="16.5" customHeight="1">
      <c r="B309" s="31"/>
      <c r="C309" s="157" t="s">
        <v>534</v>
      </c>
      <c r="D309" s="157" t="s">
        <v>277</v>
      </c>
      <c r="E309" s="158" t="s">
        <v>1372</v>
      </c>
      <c r="F309" s="159" t="s">
        <v>1373</v>
      </c>
      <c r="G309" s="160" t="s">
        <v>450</v>
      </c>
      <c r="H309" s="161">
        <v>77.97</v>
      </c>
      <c r="I309" s="162"/>
      <c r="J309" s="163">
        <f>ROUND(I309*H309,2)</f>
        <v>0</v>
      </c>
      <c r="K309" s="159" t="s">
        <v>690</v>
      </c>
      <c r="L309" s="31"/>
      <c r="M309" s="164" t="s">
        <v>19</v>
      </c>
      <c r="N309" s="165" t="s">
        <v>44</v>
      </c>
      <c r="P309" s="142">
        <f>O309*H309</f>
        <v>0</v>
      </c>
      <c r="Q309" s="142">
        <v>0</v>
      </c>
      <c r="R309" s="142">
        <f>Q309*H309</f>
        <v>0</v>
      </c>
      <c r="S309" s="142">
        <v>0</v>
      </c>
      <c r="T309" s="143">
        <f>S309*H309</f>
        <v>0</v>
      </c>
      <c r="AR309" s="17" t="s">
        <v>252</v>
      </c>
      <c r="AT309" s="17" t="s">
        <v>277</v>
      </c>
      <c r="AU309" s="17" t="s">
        <v>83</v>
      </c>
      <c r="AY309" s="17" t="s">
        <v>251</v>
      </c>
      <c r="BE309" s="144">
        <f>IF(N309="základní",J309,0)</f>
        <v>0</v>
      </c>
      <c r="BF309" s="144">
        <f>IF(N309="snížená",J309,0)</f>
        <v>0</v>
      </c>
      <c r="BG309" s="144">
        <f>IF(N309="zákl. přenesená",J309,0)</f>
        <v>0</v>
      </c>
      <c r="BH309" s="144">
        <f>IF(N309="sníž. přenesená",J309,0)</f>
        <v>0</v>
      </c>
      <c r="BI309" s="144">
        <f>IF(N309="nulová",J309,0)</f>
        <v>0</v>
      </c>
      <c r="BJ309" s="17" t="s">
        <v>81</v>
      </c>
      <c r="BK309" s="144">
        <f>ROUND(I309*H309,2)</f>
        <v>0</v>
      </c>
      <c r="BL309" s="17" t="s">
        <v>252</v>
      </c>
      <c r="BM309" s="17" t="s">
        <v>1831</v>
      </c>
    </row>
    <row r="310" spans="2:65" s="13" customFormat="1">
      <c r="B310" s="182"/>
      <c r="D310" s="171" t="s">
        <v>639</v>
      </c>
      <c r="E310" s="183" t="s">
        <v>19</v>
      </c>
      <c r="F310" s="184" t="s">
        <v>1830</v>
      </c>
      <c r="H310" s="185">
        <v>77.97</v>
      </c>
      <c r="I310" s="186"/>
      <c r="L310" s="182"/>
      <c r="M310" s="187"/>
      <c r="T310" s="188"/>
      <c r="AT310" s="183" t="s">
        <v>639</v>
      </c>
      <c r="AU310" s="183" t="s">
        <v>83</v>
      </c>
      <c r="AV310" s="13" t="s">
        <v>83</v>
      </c>
      <c r="AW310" s="13" t="s">
        <v>36</v>
      </c>
      <c r="AX310" s="13" t="s">
        <v>81</v>
      </c>
      <c r="AY310" s="183" t="s">
        <v>251</v>
      </c>
    </row>
    <row r="311" spans="2:65" s="1" customFormat="1" ht="16.5" customHeight="1">
      <c r="B311" s="31"/>
      <c r="C311" s="157" t="s">
        <v>687</v>
      </c>
      <c r="D311" s="157" t="s">
        <v>277</v>
      </c>
      <c r="E311" s="158" t="s">
        <v>1376</v>
      </c>
      <c r="F311" s="159" t="s">
        <v>1377</v>
      </c>
      <c r="G311" s="160" t="s">
        <v>450</v>
      </c>
      <c r="H311" s="161">
        <v>2027.22</v>
      </c>
      <c r="I311" s="162"/>
      <c r="J311" s="163">
        <f>ROUND(I311*H311,2)</f>
        <v>0</v>
      </c>
      <c r="K311" s="159" t="s">
        <v>690</v>
      </c>
      <c r="L311" s="31"/>
      <c r="M311" s="164" t="s">
        <v>19</v>
      </c>
      <c r="N311" s="165" t="s">
        <v>44</v>
      </c>
      <c r="P311" s="142">
        <f>O311*H311</f>
        <v>0</v>
      </c>
      <c r="Q311" s="142">
        <v>0</v>
      </c>
      <c r="R311" s="142">
        <f>Q311*H311</f>
        <v>0</v>
      </c>
      <c r="S311" s="142">
        <v>0</v>
      </c>
      <c r="T311" s="143">
        <f>S311*H311</f>
        <v>0</v>
      </c>
      <c r="AR311" s="17" t="s">
        <v>252</v>
      </c>
      <c r="AT311" s="17" t="s">
        <v>277</v>
      </c>
      <c r="AU311" s="17" t="s">
        <v>83</v>
      </c>
      <c r="AY311" s="17" t="s">
        <v>251</v>
      </c>
      <c r="BE311" s="144">
        <f>IF(N311="základní",J311,0)</f>
        <v>0</v>
      </c>
      <c r="BF311" s="144">
        <f>IF(N311="snížená",J311,0)</f>
        <v>0</v>
      </c>
      <c r="BG311" s="144">
        <f>IF(N311="zákl. přenesená",J311,0)</f>
        <v>0</v>
      </c>
      <c r="BH311" s="144">
        <f>IF(N311="sníž. přenesená",J311,0)</f>
        <v>0</v>
      </c>
      <c r="BI311" s="144">
        <f>IF(N311="nulová",J311,0)</f>
        <v>0</v>
      </c>
      <c r="BJ311" s="17" t="s">
        <v>81</v>
      </c>
      <c r="BK311" s="144">
        <f>ROUND(I311*H311,2)</f>
        <v>0</v>
      </c>
      <c r="BL311" s="17" t="s">
        <v>252</v>
      </c>
      <c r="BM311" s="17" t="s">
        <v>1832</v>
      </c>
    </row>
    <row r="312" spans="2:65" s="1" customFormat="1" ht="19.5">
      <c r="B312" s="31"/>
      <c r="D312" s="171" t="s">
        <v>454</v>
      </c>
      <c r="F312" s="172" t="s">
        <v>1603</v>
      </c>
      <c r="I312" s="90"/>
      <c r="L312" s="31"/>
      <c r="M312" s="173"/>
      <c r="T312" s="49"/>
      <c r="AT312" s="17" t="s">
        <v>454</v>
      </c>
      <c r="AU312" s="17" t="s">
        <v>83</v>
      </c>
    </row>
    <row r="313" spans="2:65" s="13" customFormat="1">
      <c r="B313" s="182"/>
      <c r="D313" s="171" t="s">
        <v>639</v>
      </c>
      <c r="E313" s="183" t="s">
        <v>19</v>
      </c>
      <c r="F313" s="184" t="s">
        <v>1833</v>
      </c>
      <c r="H313" s="185">
        <v>2027.22</v>
      </c>
      <c r="I313" s="186"/>
      <c r="L313" s="182"/>
      <c r="M313" s="187"/>
      <c r="T313" s="188"/>
      <c r="AT313" s="183" t="s">
        <v>639</v>
      </c>
      <c r="AU313" s="183" t="s">
        <v>83</v>
      </c>
      <c r="AV313" s="13" t="s">
        <v>83</v>
      </c>
      <c r="AW313" s="13" t="s">
        <v>36</v>
      </c>
      <c r="AX313" s="13" t="s">
        <v>81</v>
      </c>
      <c r="AY313" s="183" t="s">
        <v>251</v>
      </c>
    </row>
    <row r="314" spans="2:65" s="1" customFormat="1" ht="16.5" customHeight="1">
      <c r="B314" s="31"/>
      <c r="C314" s="157" t="s">
        <v>536</v>
      </c>
      <c r="D314" s="157" t="s">
        <v>277</v>
      </c>
      <c r="E314" s="158" t="s">
        <v>1380</v>
      </c>
      <c r="F314" s="159" t="s">
        <v>1381</v>
      </c>
      <c r="G314" s="160" t="s">
        <v>450</v>
      </c>
      <c r="H314" s="161">
        <v>1.0529999999999999</v>
      </c>
      <c r="I314" s="162"/>
      <c r="J314" s="163">
        <f>ROUND(I314*H314,2)</f>
        <v>0</v>
      </c>
      <c r="K314" s="159" t="s">
        <v>19</v>
      </c>
      <c r="L314" s="31"/>
      <c r="M314" s="164" t="s">
        <v>19</v>
      </c>
      <c r="N314" s="165" t="s">
        <v>44</v>
      </c>
      <c r="P314" s="142">
        <f>O314*H314</f>
        <v>0</v>
      </c>
      <c r="Q314" s="142">
        <v>0</v>
      </c>
      <c r="R314" s="142">
        <f>Q314*H314</f>
        <v>0</v>
      </c>
      <c r="S314" s="142">
        <v>0</v>
      </c>
      <c r="T314" s="143">
        <f>S314*H314</f>
        <v>0</v>
      </c>
      <c r="AR314" s="17" t="s">
        <v>252</v>
      </c>
      <c r="AT314" s="17" t="s">
        <v>277</v>
      </c>
      <c r="AU314" s="17" t="s">
        <v>83</v>
      </c>
      <c r="AY314" s="17" t="s">
        <v>251</v>
      </c>
      <c r="BE314" s="144">
        <f>IF(N314="základní",J314,0)</f>
        <v>0</v>
      </c>
      <c r="BF314" s="144">
        <f>IF(N314="snížená",J314,0)</f>
        <v>0</v>
      </c>
      <c r="BG314" s="144">
        <f>IF(N314="zákl. přenesená",J314,0)</f>
        <v>0</v>
      </c>
      <c r="BH314" s="144">
        <f>IF(N314="sníž. přenesená",J314,0)</f>
        <v>0</v>
      </c>
      <c r="BI314" s="144">
        <f>IF(N314="nulová",J314,0)</f>
        <v>0</v>
      </c>
      <c r="BJ314" s="17" t="s">
        <v>81</v>
      </c>
      <c r="BK314" s="144">
        <f>ROUND(I314*H314,2)</f>
        <v>0</v>
      </c>
      <c r="BL314" s="17" t="s">
        <v>252</v>
      </c>
      <c r="BM314" s="17" t="s">
        <v>1834</v>
      </c>
    </row>
    <row r="315" spans="2:65" s="1" customFormat="1" ht="19.5">
      <c r="B315" s="31"/>
      <c r="D315" s="171" t="s">
        <v>454</v>
      </c>
      <c r="F315" s="172" t="s">
        <v>1571</v>
      </c>
      <c r="I315" s="90"/>
      <c r="L315" s="31"/>
      <c r="M315" s="173"/>
      <c r="T315" s="49"/>
      <c r="AT315" s="17" t="s">
        <v>454</v>
      </c>
      <c r="AU315" s="17" t="s">
        <v>83</v>
      </c>
    </row>
    <row r="316" spans="2:65" s="13" customFormat="1">
      <c r="B316" s="182"/>
      <c r="D316" s="171" t="s">
        <v>639</v>
      </c>
      <c r="E316" s="183" t="s">
        <v>19</v>
      </c>
      <c r="F316" s="184" t="s">
        <v>1835</v>
      </c>
      <c r="H316" s="185">
        <v>1.0529999999999999</v>
      </c>
      <c r="I316" s="186"/>
      <c r="L316" s="182"/>
      <c r="M316" s="187"/>
      <c r="T316" s="188"/>
      <c r="AT316" s="183" t="s">
        <v>639</v>
      </c>
      <c r="AU316" s="183" t="s">
        <v>83</v>
      </c>
      <c r="AV316" s="13" t="s">
        <v>83</v>
      </c>
      <c r="AW316" s="13" t="s">
        <v>36</v>
      </c>
      <c r="AX316" s="13" t="s">
        <v>81</v>
      </c>
      <c r="AY316" s="183" t="s">
        <v>251</v>
      </c>
    </row>
    <row r="317" spans="2:65" s="11" customFormat="1" ht="22.9" customHeight="1">
      <c r="B317" s="145"/>
      <c r="D317" s="146" t="s">
        <v>72</v>
      </c>
      <c r="E317" s="155" t="s">
        <v>1384</v>
      </c>
      <c r="F317" s="155" t="s">
        <v>1836</v>
      </c>
      <c r="I317" s="148"/>
      <c r="J317" s="156">
        <f>BK317</f>
        <v>0</v>
      </c>
      <c r="L317" s="145"/>
      <c r="M317" s="150"/>
      <c r="P317" s="151">
        <f>P318</f>
        <v>0</v>
      </c>
      <c r="R317" s="151">
        <f>R318</f>
        <v>0</v>
      </c>
      <c r="T317" s="152">
        <f>T318</f>
        <v>0</v>
      </c>
      <c r="AR317" s="146" t="s">
        <v>81</v>
      </c>
      <c r="AT317" s="153" t="s">
        <v>72</v>
      </c>
      <c r="AU317" s="153" t="s">
        <v>81</v>
      </c>
      <c r="AY317" s="146" t="s">
        <v>251</v>
      </c>
      <c r="BK317" s="154">
        <f>BK318</f>
        <v>0</v>
      </c>
    </row>
    <row r="318" spans="2:65" s="1" customFormat="1" ht="16.5" customHeight="1">
      <c r="B318" s="31"/>
      <c r="C318" s="157" t="s">
        <v>699</v>
      </c>
      <c r="D318" s="157" t="s">
        <v>277</v>
      </c>
      <c r="E318" s="158" t="s">
        <v>1386</v>
      </c>
      <c r="F318" s="159" t="s">
        <v>1387</v>
      </c>
      <c r="G318" s="160" t="s">
        <v>450</v>
      </c>
      <c r="H318" s="161">
        <v>168.357</v>
      </c>
      <c r="I318" s="162"/>
      <c r="J318" s="163">
        <f>ROUND(I318*H318,2)</f>
        <v>0</v>
      </c>
      <c r="K318" s="159" t="s">
        <v>690</v>
      </c>
      <c r="L318" s="31"/>
      <c r="M318" s="164" t="s">
        <v>19</v>
      </c>
      <c r="N318" s="165" t="s">
        <v>44</v>
      </c>
      <c r="P318" s="142">
        <f>O318*H318</f>
        <v>0</v>
      </c>
      <c r="Q318" s="142">
        <v>0</v>
      </c>
      <c r="R318" s="142">
        <f>Q318*H318</f>
        <v>0</v>
      </c>
      <c r="S318" s="142">
        <v>0</v>
      </c>
      <c r="T318" s="143">
        <f>S318*H318</f>
        <v>0</v>
      </c>
      <c r="AR318" s="17" t="s">
        <v>252</v>
      </c>
      <c r="AT318" s="17" t="s">
        <v>277</v>
      </c>
      <c r="AU318" s="17" t="s">
        <v>83</v>
      </c>
      <c r="AY318" s="17" t="s">
        <v>251</v>
      </c>
      <c r="BE318" s="144">
        <f>IF(N318="základní",J318,0)</f>
        <v>0</v>
      </c>
      <c r="BF318" s="144">
        <f>IF(N318="snížená",J318,0)</f>
        <v>0</v>
      </c>
      <c r="BG318" s="144">
        <f>IF(N318="zákl. přenesená",J318,0)</f>
        <v>0</v>
      </c>
      <c r="BH318" s="144">
        <f>IF(N318="sníž. přenesená",J318,0)</f>
        <v>0</v>
      </c>
      <c r="BI318" s="144">
        <f>IF(N318="nulová",J318,0)</f>
        <v>0</v>
      </c>
      <c r="BJ318" s="17" t="s">
        <v>81</v>
      </c>
      <c r="BK318" s="144">
        <f>ROUND(I318*H318,2)</f>
        <v>0</v>
      </c>
      <c r="BL318" s="17" t="s">
        <v>252</v>
      </c>
      <c r="BM318" s="17" t="s">
        <v>1837</v>
      </c>
    </row>
    <row r="319" spans="2:65" s="11" customFormat="1" ht="25.9" customHeight="1">
      <c r="B319" s="145"/>
      <c r="D319" s="146" t="s">
        <v>72</v>
      </c>
      <c r="E319" s="147" t="s">
        <v>1389</v>
      </c>
      <c r="F319" s="147" t="s">
        <v>1838</v>
      </c>
      <c r="I319" s="148"/>
      <c r="J319" s="149">
        <f>BK319</f>
        <v>0</v>
      </c>
      <c r="L319" s="145"/>
      <c r="M319" s="150"/>
      <c r="P319" s="151">
        <f>P320</f>
        <v>0</v>
      </c>
      <c r="R319" s="151">
        <f>R320</f>
        <v>3.5978800000000005E-2</v>
      </c>
      <c r="T319" s="152">
        <f>T320</f>
        <v>0</v>
      </c>
      <c r="AR319" s="146" t="s">
        <v>83</v>
      </c>
      <c r="AT319" s="153" t="s">
        <v>72</v>
      </c>
      <c r="AU319" s="153" t="s">
        <v>73</v>
      </c>
      <c r="AY319" s="146" t="s">
        <v>251</v>
      </c>
      <c r="BK319" s="154">
        <f>BK320</f>
        <v>0</v>
      </c>
    </row>
    <row r="320" spans="2:65" s="11" customFormat="1" ht="22.9" customHeight="1">
      <c r="B320" s="145"/>
      <c r="D320" s="146" t="s">
        <v>72</v>
      </c>
      <c r="E320" s="155" t="s">
        <v>1391</v>
      </c>
      <c r="F320" s="155" t="s">
        <v>1392</v>
      </c>
      <c r="I320" s="148"/>
      <c r="J320" s="156">
        <f>BK320</f>
        <v>0</v>
      </c>
      <c r="L320" s="145"/>
      <c r="M320" s="150"/>
      <c r="P320" s="151">
        <f>SUM(P321:P365)</f>
        <v>0</v>
      </c>
      <c r="R320" s="151">
        <f>SUM(R321:R365)</f>
        <v>3.5978800000000005E-2</v>
      </c>
      <c r="T320" s="152">
        <f>SUM(T321:T365)</f>
        <v>0</v>
      </c>
      <c r="AR320" s="146" t="s">
        <v>83</v>
      </c>
      <c r="AT320" s="153" t="s">
        <v>72</v>
      </c>
      <c r="AU320" s="153" t="s">
        <v>81</v>
      </c>
      <c r="AY320" s="146" t="s">
        <v>251</v>
      </c>
      <c r="BK320" s="154">
        <f>SUM(BK321:BK365)</f>
        <v>0</v>
      </c>
    </row>
    <row r="321" spans="2:65" s="1" customFormat="1" ht="16.5" customHeight="1">
      <c r="B321" s="31"/>
      <c r="C321" s="157" t="s">
        <v>537</v>
      </c>
      <c r="D321" s="157" t="s">
        <v>277</v>
      </c>
      <c r="E321" s="158" t="s">
        <v>1393</v>
      </c>
      <c r="F321" s="159" t="s">
        <v>1394</v>
      </c>
      <c r="G321" s="160" t="s">
        <v>431</v>
      </c>
      <c r="H321" s="161">
        <v>4.8</v>
      </c>
      <c r="I321" s="162"/>
      <c r="J321" s="163">
        <f>ROUND(I321*H321,2)</f>
        <v>0</v>
      </c>
      <c r="K321" s="159" t="s">
        <v>690</v>
      </c>
      <c r="L321" s="31"/>
      <c r="M321" s="164" t="s">
        <v>19</v>
      </c>
      <c r="N321" s="165" t="s">
        <v>44</v>
      </c>
      <c r="P321" s="142">
        <f>O321*H321</f>
        <v>0</v>
      </c>
      <c r="Q321" s="142">
        <v>0</v>
      </c>
      <c r="R321" s="142">
        <f>Q321*H321</f>
        <v>0</v>
      </c>
      <c r="S321" s="142">
        <v>0</v>
      </c>
      <c r="T321" s="143">
        <f>S321*H321</f>
        <v>0</v>
      </c>
      <c r="AR321" s="17" t="s">
        <v>318</v>
      </c>
      <c r="AT321" s="17" t="s">
        <v>277</v>
      </c>
      <c r="AU321" s="17" t="s">
        <v>83</v>
      </c>
      <c r="AY321" s="17" t="s">
        <v>251</v>
      </c>
      <c r="BE321" s="144">
        <f>IF(N321="základní",J321,0)</f>
        <v>0</v>
      </c>
      <c r="BF321" s="144">
        <f>IF(N321="snížená",J321,0)</f>
        <v>0</v>
      </c>
      <c r="BG321" s="144">
        <f>IF(N321="zákl. přenesená",J321,0)</f>
        <v>0</v>
      </c>
      <c r="BH321" s="144">
        <f>IF(N321="sníž. přenesená",J321,0)</f>
        <v>0</v>
      </c>
      <c r="BI321" s="144">
        <f>IF(N321="nulová",J321,0)</f>
        <v>0</v>
      </c>
      <c r="BJ321" s="17" t="s">
        <v>81</v>
      </c>
      <c r="BK321" s="144">
        <f>ROUND(I321*H321,2)</f>
        <v>0</v>
      </c>
      <c r="BL321" s="17" t="s">
        <v>318</v>
      </c>
      <c r="BM321" s="17" t="s">
        <v>1839</v>
      </c>
    </row>
    <row r="322" spans="2:65" s="13" customFormat="1">
      <c r="B322" s="182"/>
      <c r="D322" s="171" t="s">
        <v>639</v>
      </c>
      <c r="E322" s="183" t="s">
        <v>19</v>
      </c>
      <c r="F322" s="184" t="s">
        <v>1840</v>
      </c>
      <c r="H322" s="185">
        <v>4.8</v>
      </c>
      <c r="I322" s="186"/>
      <c r="L322" s="182"/>
      <c r="M322" s="187"/>
      <c r="T322" s="188"/>
      <c r="AT322" s="183" t="s">
        <v>639</v>
      </c>
      <c r="AU322" s="183" t="s">
        <v>83</v>
      </c>
      <c r="AV322" s="13" t="s">
        <v>83</v>
      </c>
      <c r="AW322" s="13" t="s">
        <v>36</v>
      </c>
      <c r="AX322" s="13" t="s">
        <v>81</v>
      </c>
      <c r="AY322" s="183" t="s">
        <v>251</v>
      </c>
    </row>
    <row r="323" spans="2:65" s="1" customFormat="1" ht="16.5" customHeight="1">
      <c r="B323" s="31"/>
      <c r="C323" s="132" t="s">
        <v>744</v>
      </c>
      <c r="D323" s="132" t="s">
        <v>246</v>
      </c>
      <c r="E323" s="133" t="s">
        <v>1397</v>
      </c>
      <c r="F323" s="134" t="s">
        <v>1398</v>
      </c>
      <c r="G323" s="135" t="s">
        <v>450</v>
      </c>
      <c r="H323" s="136">
        <v>2E-3</v>
      </c>
      <c r="I323" s="137"/>
      <c r="J323" s="138">
        <f>ROUND(I323*H323,2)</f>
        <v>0</v>
      </c>
      <c r="K323" s="134" t="s">
        <v>690</v>
      </c>
      <c r="L323" s="139"/>
      <c r="M323" s="140" t="s">
        <v>19</v>
      </c>
      <c r="N323" s="141" t="s">
        <v>44</v>
      </c>
      <c r="P323" s="142">
        <f>O323*H323</f>
        <v>0</v>
      </c>
      <c r="Q323" s="142">
        <v>1</v>
      </c>
      <c r="R323" s="142">
        <f>Q323*H323</f>
        <v>2E-3</v>
      </c>
      <c r="S323" s="142">
        <v>0</v>
      </c>
      <c r="T323" s="143">
        <f>S323*H323</f>
        <v>0</v>
      </c>
      <c r="AR323" s="17" t="s">
        <v>381</v>
      </c>
      <c r="AT323" s="17" t="s">
        <v>246</v>
      </c>
      <c r="AU323" s="17" t="s">
        <v>83</v>
      </c>
      <c r="AY323" s="17" t="s">
        <v>251</v>
      </c>
      <c r="BE323" s="144">
        <f>IF(N323="základní",J323,0)</f>
        <v>0</v>
      </c>
      <c r="BF323" s="144">
        <f>IF(N323="snížená",J323,0)</f>
        <v>0</v>
      </c>
      <c r="BG323" s="144">
        <f>IF(N323="zákl. přenesená",J323,0)</f>
        <v>0</v>
      </c>
      <c r="BH323" s="144">
        <f>IF(N323="sníž. přenesená",J323,0)</f>
        <v>0</v>
      </c>
      <c r="BI323" s="144">
        <f>IF(N323="nulová",J323,0)</f>
        <v>0</v>
      </c>
      <c r="BJ323" s="17" t="s">
        <v>81</v>
      </c>
      <c r="BK323" s="144">
        <f>ROUND(I323*H323,2)</f>
        <v>0</v>
      </c>
      <c r="BL323" s="17" t="s">
        <v>318</v>
      </c>
      <c r="BM323" s="17" t="s">
        <v>1841</v>
      </c>
    </row>
    <row r="324" spans="2:65" s="13" customFormat="1">
      <c r="B324" s="182"/>
      <c r="D324" s="171" t="s">
        <v>639</v>
      </c>
      <c r="E324" s="183" t="s">
        <v>19</v>
      </c>
      <c r="F324" s="184" t="s">
        <v>1842</v>
      </c>
      <c r="H324" s="185">
        <v>2E-3</v>
      </c>
      <c r="I324" s="186"/>
      <c r="L324" s="182"/>
      <c r="M324" s="187"/>
      <c r="T324" s="188"/>
      <c r="AT324" s="183" t="s">
        <v>639</v>
      </c>
      <c r="AU324" s="183" t="s">
        <v>83</v>
      </c>
      <c r="AV324" s="13" t="s">
        <v>83</v>
      </c>
      <c r="AW324" s="13" t="s">
        <v>36</v>
      </c>
      <c r="AX324" s="13" t="s">
        <v>81</v>
      </c>
      <c r="AY324" s="183" t="s">
        <v>251</v>
      </c>
    </row>
    <row r="325" spans="2:65" s="1" customFormat="1" ht="16.5" customHeight="1">
      <c r="B325" s="31"/>
      <c r="C325" s="157" t="s">
        <v>541</v>
      </c>
      <c r="D325" s="157" t="s">
        <v>277</v>
      </c>
      <c r="E325" s="158" t="s">
        <v>1401</v>
      </c>
      <c r="F325" s="159" t="s">
        <v>1402</v>
      </c>
      <c r="G325" s="160" t="s">
        <v>431</v>
      </c>
      <c r="H325" s="161">
        <v>5.6</v>
      </c>
      <c r="I325" s="162"/>
      <c r="J325" s="163">
        <f>ROUND(I325*H325,2)</f>
        <v>0</v>
      </c>
      <c r="K325" s="159" t="s">
        <v>690</v>
      </c>
      <c r="L325" s="31"/>
      <c r="M325" s="164" t="s">
        <v>19</v>
      </c>
      <c r="N325" s="165" t="s">
        <v>44</v>
      </c>
      <c r="P325" s="142">
        <f>O325*H325</f>
        <v>0</v>
      </c>
      <c r="Q325" s="142">
        <v>0</v>
      </c>
      <c r="R325" s="142">
        <f>Q325*H325</f>
        <v>0</v>
      </c>
      <c r="S325" s="142">
        <v>0</v>
      </c>
      <c r="T325" s="143">
        <f>S325*H325</f>
        <v>0</v>
      </c>
      <c r="AR325" s="17" t="s">
        <v>318</v>
      </c>
      <c r="AT325" s="17" t="s">
        <v>277</v>
      </c>
      <c r="AU325" s="17" t="s">
        <v>83</v>
      </c>
      <c r="AY325" s="17" t="s">
        <v>251</v>
      </c>
      <c r="BE325" s="144">
        <f>IF(N325="základní",J325,0)</f>
        <v>0</v>
      </c>
      <c r="BF325" s="144">
        <f>IF(N325="snížená",J325,0)</f>
        <v>0</v>
      </c>
      <c r="BG325" s="144">
        <f>IF(N325="zákl. přenesená",J325,0)</f>
        <v>0</v>
      </c>
      <c r="BH325" s="144">
        <f>IF(N325="sníž. přenesená",J325,0)</f>
        <v>0</v>
      </c>
      <c r="BI325" s="144">
        <f>IF(N325="nulová",J325,0)</f>
        <v>0</v>
      </c>
      <c r="BJ325" s="17" t="s">
        <v>81</v>
      </c>
      <c r="BK325" s="144">
        <f>ROUND(I325*H325,2)</f>
        <v>0</v>
      </c>
      <c r="BL325" s="17" t="s">
        <v>318</v>
      </c>
      <c r="BM325" s="17" t="s">
        <v>1843</v>
      </c>
    </row>
    <row r="326" spans="2:65" s="13" customFormat="1">
      <c r="B326" s="182"/>
      <c r="D326" s="171" t="s">
        <v>639</v>
      </c>
      <c r="E326" s="183" t="s">
        <v>19</v>
      </c>
      <c r="F326" s="184" t="s">
        <v>1844</v>
      </c>
      <c r="H326" s="185">
        <v>5.6</v>
      </c>
      <c r="I326" s="186"/>
      <c r="L326" s="182"/>
      <c r="M326" s="187"/>
      <c r="T326" s="188"/>
      <c r="AT326" s="183" t="s">
        <v>639</v>
      </c>
      <c r="AU326" s="183" t="s">
        <v>83</v>
      </c>
      <c r="AV326" s="13" t="s">
        <v>83</v>
      </c>
      <c r="AW326" s="13" t="s">
        <v>36</v>
      </c>
      <c r="AX326" s="13" t="s">
        <v>81</v>
      </c>
      <c r="AY326" s="183" t="s">
        <v>251</v>
      </c>
    </row>
    <row r="327" spans="2:65" s="1" customFormat="1" ht="16.5" customHeight="1">
      <c r="B327" s="31"/>
      <c r="C327" s="132" t="s">
        <v>745</v>
      </c>
      <c r="D327" s="132" t="s">
        <v>246</v>
      </c>
      <c r="E327" s="133" t="s">
        <v>1405</v>
      </c>
      <c r="F327" s="134" t="s">
        <v>1406</v>
      </c>
      <c r="G327" s="135" t="s">
        <v>450</v>
      </c>
      <c r="H327" s="136">
        <v>7.0000000000000001E-3</v>
      </c>
      <c r="I327" s="137"/>
      <c r="J327" s="138">
        <f>ROUND(I327*H327,2)</f>
        <v>0</v>
      </c>
      <c r="K327" s="134" t="s">
        <v>690</v>
      </c>
      <c r="L327" s="139"/>
      <c r="M327" s="140" t="s">
        <v>19</v>
      </c>
      <c r="N327" s="141" t="s">
        <v>44</v>
      </c>
      <c r="P327" s="142">
        <f>O327*H327</f>
        <v>0</v>
      </c>
      <c r="Q327" s="142">
        <v>1</v>
      </c>
      <c r="R327" s="142">
        <f>Q327*H327</f>
        <v>7.0000000000000001E-3</v>
      </c>
      <c r="S327" s="142">
        <v>0</v>
      </c>
      <c r="T327" s="143">
        <f>S327*H327</f>
        <v>0</v>
      </c>
      <c r="AR327" s="17" t="s">
        <v>381</v>
      </c>
      <c r="AT327" s="17" t="s">
        <v>246</v>
      </c>
      <c r="AU327" s="17" t="s">
        <v>83</v>
      </c>
      <c r="AY327" s="17" t="s">
        <v>251</v>
      </c>
      <c r="BE327" s="144">
        <f>IF(N327="základní",J327,0)</f>
        <v>0</v>
      </c>
      <c r="BF327" s="144">
        <f>IF(N327="snížená",J327,0)</f>
        <v>0</v>
      </c>
      <c r="BG327" s="144">
        <f>IF(N327="zákl. přenesená",J327,0)</f>
        <v>0</v>
      </c>
      <c r="BH327" s="144">
        <f>IF(N327="sníž. přenesená",J327,0)</f>
        <v>0</v>
      </c>
      <c r="BI327" s="144">
        <f>IF(N327="nulová",J327,0)</f>
        <v>0</v>
      </c>
      <c r="BJ327" s="17" t="s">
        <v>81</v>
      </c>
      <c r="BK327" s="144">
        <f>ROUND(I327*H327,2)</f>
        <v>0</v>
      </c>
      <c r="BL327" s="17" t="s">
        <v>318</v>
      </c>
      <c r="BM327" s="17" t="s">
        <v>1845</v>
      </c>
    </row>
    <row r="328" spans="2:65" s="13" customFormat="1">
      <c r="B328" s="182"/>
      <c r="D328" s="171" t="s">
        <v>639</v>
      </c>
      <c r="E328" s="183" t="s">
        <v>19</v>
      </c>
      <c r="F328" s="184" t="s">
        <v>1846</v>
      </c>
      <c r="H328" s="185">
        <v>7.0000000000000001E-3</v>
      </c>
      <c r="I328" s="186"/>
      <c r="L328" s="182"/>
      <c r="M328" s="187"/>
      <c r="T328" s="188"/>
      <c r="AT328" s="183" t="s">
        <v>639</v>
      </c>
      <c r="AU328" s="183" t="s">
        <v>83</v>
      </c>
      <c r="AV328" s="13" t="s">
        <v>83</v>
      </c>
      <c r="AW328" s="13" t="s">
        <v>36</v>
      </c>
      <c r="AX328" s="13" t="s">
        <v>81</v>
      </c>
      <c r="AY328" s="183" t="s">
        <v>251</v>
      </c>
    </row>
    <row r="329" spans="2:65" s="1" customFormat="1" ht="16.5" customHeight="1">
      <c r="B329" s="31"/>
      <c r="C329" s="157" t="s">
        <v>545</v>
      </c>
      <c r="D329" s="157" t="s">
        <v>277</v>
      </c>
      <c r="E329" s="158" t="s">
        <v>1409</v>
      </c>
      <c r="F329" s="159" t="s">
        <v>1410</v>
      </c>
      <c r="G329" s="160" t="s">
        <v>431</v>
      </c>
      <c r="H329" s="161">
        <v>45.88</v>
      </c>
      <c r="I329" s="162"/>
      <c r="J329" s="163">
        <f>ROUND(I329*H329,2)</f>
        <v>0</v>
      </c>
      <c r="K329" s="159" t="s">
        <v>690</v>
      </c>
      <c r="L329" s="31"/>
      <c r="M329" s="164" t="s">
        <v>19</v>
      </c>
      <c r="N329" s="165" t="s">
        <v>44</v>
      </c>
      <c r="P329" s="142">
        <f>O329*H329</f>
        <v>0</v>
      </c>
      <c r="Q329" s="142">
        <v>3.8000000000000002E-4</v>
      </c>
      <c r="R329" s="142">
        <f>Q329*H329</f>
        <v>1.7434400000000003E-2</v>
      </c>
      <c r="S329" s="142">
        <v>0</v>
      </c>
      <c r="T329" s="143">
        <f>S329*H329</f>
        <v>0</v>
      </c>
      <c r="AR329" s="17" t="s">
        <v>318</v>
      </c>
      <c r="AT329" s="17" t="s">
        <v>277</v>
      </c>
      <c r="AU329" s="17" t="s">
        <v>83</v>
      </c>
      <c r="AY329" s="17" t="s">
        <v>251</v>
      </c>
      <c r="BE329" s="144">
        <f>IF(N329="základní",J329,0)</f>
        <v>0</v>
      </c>
      <c r="BF329" s="144">
        <f>IF(N329="snížená",J329,0)</f>
        <v>0</v>
      </c>
      <c r="BG329" s="144">
        <f>IF(N329="zákl. přenesená",J329,0)</f>
        <v>0</v>
      </c>
      <c r="BH329" s="144">
        <f>IF(N329="sníž. přenesená",J329,0)</f>
        <v>0</v>
      </c>
      <c r="BI329" s="144">
        <f>IF(N329="nulová",J329,0)</f>
        <v>0</v>
      </c>
      <c r="BJ329" s="17" t="s">
        <v>81</v>
      </c>
      <c r="BK329" s="144">
        <f>ROUND(I329*H329,2)</f>
        <v>0</v>
      </c>
      <c r="BL329" s="17" t="s">
        <v>318</v>
      </c>
      <c r="BM329" s="17" t="s">
        <v>1847</v>
      </c>
    </row>
    <row r="330" spans="2:65" s="1" customFormat="1" ht="19.5">
      <c r="B330" s="31"/>
      <c r="D330" s="171" t="s">
        <v>454</v>
      </c>
      <c r="F330" s="172" t="s">
        <v>1412</v>
      </c>
      <c r="I330" s="90"/>
      <c r="L330" s="31"/>
      <c r="M330" s="173"/>
      <c r="T330" s="49"/>
      <c r="AT330" s="17" t="s">
        <v>454</v>
      </c>
      <c r="AU330" s="17" t="s">
        <v>83</v>
      </c>
    </row>
    <row r="331" spans="2:65" s="13" customFormat="1">
      <c r="B331" s="182"/>
      <c r="D331" s="171" t="s">
        <v>639</v>
      </c>
      <c r="E331" s="183" t="s">
        <v>19</v>
      </c>
      <c r="F331" s="184" t="s">
        <v>1848</v>
      </c>
      <c r="H331" s="185">
        <v>40.6</v>
      </c>
      <c r="I331" s="186"/>
      <c r="L331" s="182"/>
      <c r="M331" s="187"/>
      <c r="T331" s="188"/>
      <c r="AT331" s="183" t="s">
        <v>639</v>
      </c>
      <c r="AU331" s="183" t="s">
        <v>83</v>
      </c>
      <c r="AV331" s="13" t="s">
        <v>83</v>
      </c>
      <c r="AW331" s="13" t="s">
        <v>36</v>
      </c>
      <c r="AX331" s="13" t="s">
        <v>73</v>
      </c>
      <c r="AY331" s="183" t="s">
        <v>251</v>
      </c>
    </row>
    <row r="332" spans="2:65" s="13" customFormat="1">
      <c r="B332" s="182"/>
      <c r="D332" s="171" t="s">
        <v>639</v>
      </c>
      <c r="E332" s="183" t="s">
        <v>19</v>
      </c>
      <c r="F332" s="184" t="s">
        <v>1849</v>
      </c>
      <c r="H332" s="185">
        <v>5.28</v>
      </c>
      <c r="I332" s="186"/>
      <c r="L332" s="182"/>
      <c r="M332" s="187"/>
      <c r="T332" s="188"/>
      <c r="AT332" s="183" t="s">
        <v>639</v>
      </c>
      <c r="AU332" s="183" t="s">
        <v>83</v>
      </c>
      <c r="AV332" s="13" t="s">
        <v>83</v>
      </c>
      <c r="AW332" s="13" t="s">
        <v>36</v>
      </c>
      <c r="AX332" s="13" t="s">
        <v>73</v>
      </c>
      <c r="AY332" s="183" t="s">
        <v>251</v>
      </c>
    </row>
    <row r="333" spans="2:65" s="14" customFormat="1">
      <c r="B333" s="191"/>
      <c r="D333" s="171" t="s">
        <v>639</v>
      </c>
      <c r="E333" s="192" t="s">
        <v>19</v>
      </c>
      <c r="F333" s="193" t="s">
        <v>830</v>
      </c>
      <c r="H333" s="194">
        <v>45.88</v>
      </c>
      <c r="I333" s="195"/>
      <c r="L333" s="191"/>
      <c r="M333" s="196"/>
      <c r="T333" s="197"/>
      <c r="AT333" s="192" t="s">
        <v>639</v>
      </c>
      <c r="AU333" s="192" t="s">
        <v>83</v>
      </c>
      <c r="AV333" s="14" t="s">
        <v>252</v>
      </c>
      <c r="AW333" s="14" t="s">
        <v>36</v>
      </c>
      <c r="AX333" s="14" t="s">
        <v>81</v>
      </c>
      <c r="AY333" s="192" t="s">
        <v>251</v>
      </c>
    </row>
    <row r="334" spans="2:65" s="1" customFormat="1" ht="16.5" customHeight="1">
      <c r="B334" s="31"/>
      <c r="C334" s="132" t="s">
        <v>844</v>
      </c>
      <c r="D334" s="132" t="s">
        <v>246</v>
      </c>
      <c r="E334" s="133" t="s">
        <v>1415</v>
      </c>
      <c r="F334" s="134" t="s">
        <v>1416</v>
      </c>
      <c r="G334" s="135" t="s">
        <v>431</v>
      </c>
      <c r="H334" s="136">
        <v>45.88</v>
      </c>
      <c r="I334" s="137"/>
      <c r="J334" s="138">
        <f>ROUND(I334*H334,2)</f>
        <v>0</v>
      </c>
      <c r="K334" s="134" t="s">
        <v>19</v>
      </c>
      <c r="L334" s="139"/>
      <c r="M334" s="140" t="s">
        <v>19</v>
      </c>
      <c r="N334" s="141" t="s">
        <v>44</v>
      </c>
      <c r="P334" s="142">
        <f>O334*H334</f>
        <v>0</v>
      </c>
      <c r="Q334" s="142">
        <v>0</v>
      </c>
      <c r="R334" s="142">
        <f>Q334*H334</f>
        <v>0</v>
      </c>
      <c r="S334" s="142">
        <v>0</v>
      </c>
      <c r="T334" s="143">
        <f>S334*H334</f>
        <v>0</v>
      </c>
      <c r="AR334" s="17" t="s">
        <v>381</v>
      </c>
      <c r="AT334" s="17" t="s">
        <v>246</v>
      </c>
      <c r="AU334" s="17" t="s">
        <v>83</v>
      </c>
      <c r="AY334" s="17" t="s">
        <v>251</v>
      </c>
      <c r="BE334" s="144">
        <f>IF(N334="základní",J334,0)</f>
        <v>0</v>
      </c>
      <c r="BF334" s="144">
        <f>IF(N334="snížená",J334,0)</f>
        <v>0</v>
      </c>
      <c r="BG334" s="144">
        <f>IF(N334="zákl. přenesená",J334,0)</f>
        <v>0</v>
      </c>
      <c r="BH334" s="144">
        <f>IF(N334="sníž. přenesená",J334,0)</f>
        <v>0</v>
      </c>
      <c r="BI334" s="144">
        <f>IF(N334="nulová",J334,0)</f>
        <v>0</v>
      </c>
      <c r="BJ334" s="17" t="s">
        <v>81</v>
      </c>
      <c r="BK334" s="144">
        <f>ROUND(I334*H334,2)</f>
        <v>0</v>
      </c>
      <c r="BL334" s="17" t="s">
        <v>318</v>
      </c>
      <c r="BM334" s="17" t="s">
        <v>1850</v>
      </c>
    </row>
    <row r="335" spans="2:65" s="13" customFormat="1">
      <c r="B335" s="182"/>
      <c r="D335" s="171" t="s">
        <v>639</v>
      </c>
      <c r="E335" s="183" t="s">
        <v>19</v>
      </c>
      <c r="F335" s="184" t="s">
        <v>1848</v>
      </c>
      <c r="H335" s="185">
        <v>40.6</v>
      </c>
      <c r="I335" s="186"/>
      <c r="L335" s="182"/>
      <c r="M335" s="187"/>
      <c r="T335" s="188"/>
      <c r="AT335" s="183" t="s">
        <v>639</v>
      </c>
      <c r="AU335" s="183" t="s">
        <v>83</v>
      </c>
      <c r="AV335" s="13" t="s">
        <v>83</v>
      </c>
      <c r="AW335" s="13" t="s">
        <v>36</v>
      </c>
      <c r="AX335" s="13" t="s">
        <v>73</v>
      </c>
      <c r="AY335" s="183" t="s">
        <v>251</v>
      </c>
    </row>
    <row r="336" spans="2:65" s="13" customFormat="1">
      <c r="B336" s="182"/>
      <c r="D336" s="171" t="s">
        <v>639</v>
      </c>
      <c r="E336" s="183" t="s">
        <v>19</v>
      </c>
      <c r="F336" s="184" t="s">
        <v>1849</v>
      </c>
      <c r="H336" s="185">
        <v>5.28</v>
      </c>
      <c r="I336" s="186"/>
      <c r="L336" s="182"/>
      <c r="M336" s="187"/>
      <c r="T336" s="188"/>
      <c r="AT336" s="183" t="s">
        <v>639</v>
      </c>
      <c r="AU336" s="183" t="s">
        <v>83</v>
      </c>
      <c r="AV336" s="13" t="s">
        <v>83</v>
      </c>
      <c r="AW336" s="13" t="s">
        <v>36</v>
      </c>
      <c r="AX336" s="13" t="s">
        <v>73</v>
      </c>
      <c r="AY336" s="183" t="s">
        <v>251</v>
      </c>
    </row>
    <row r="337" spans="2:65" s="14" customFormat="1">
      <c r="B337" s="191"/>
      <c r="D337" s="171" t="s">
        <v>639</v>
      </c>
      <c r="E337" s="192" t="s">
        <v>19</v>
      </c>
      <c r="F337" s="193" t="s">
        <v>830</v>
      </c>
      <c r="H337" s="194">
        <v>45.88</v>
      </c>
      <c r="I337" s="195"/>
      <c r="L337" s="191"/>
      <c r="M337" s="196"/>
      <c r="T337" s="197"/>
      <c r="AT337" s="192" t="s">
        <v>639</v>
      </c>
      <c r="AU337" s="192" t="s">
        <v>83</v>
      </c>
      <c r="AV337" s="14" t="s">
        <v>252</v>
      </c>
      <c r="AW337" s="14" t="s">
        <v>36</v>
      </c>
      <c r="AX337" s="14" t="s">
        <v>81</v>
      </c>
      <c r="AY337" s="192" t="s">
        <v>251</v>
      </c>
    </row>
    <row r="338" spans="2:65" s="1" customFormat="1" ht="16.5" customHeight="1">
      <c r="B338" s="31"/>
      <c r="C338" s="157" t="s">
        <v>549</v>
      </c>
      <c r="D338" s="157" t="s">
        <v>277</v>
      </c>
      <c r="E338" s="158" t="s">
        <v>1435</v>
      </c>
      <c r="F338" s="159" t="s">
        <v>1436</v>
      </c>
      <c r="G338" s="160" t="s">
        <v>431</v>
      </c>
      <c r="H338" s="161">
        <v>45.88</v>
      </c>
      <c r="I338" s="162"/>
      <c r="J338" s="163">
        <f>ROUND(I338*H338,2)</f>
        <v>0</v>
      </c>
      <c r="K338" s="159" t="s">
        <v>690</v>
      </c>
      <c r="L338" s="31"/>
      <c r="M338" s="164" t="s">
        <v>19</v>
      </c>
      <c r="N338" s="165" t="s">
        <v>44</v>
      </c>
      <c r="P338" s="142">
        <f>O338*H338</f>
        <v>0</v>
      </c>
      <c r="Q338" s="142">
        <v>0</v>
      </c>
      <c r="R338" s="142">
        <f>Q338*H338</f>
        <v>0</v>
      </c>
      <c r="S338" s="142">
        <v>0</v>
      </c>
      <c r="T338" s="143">
        <f>S338*H338</f>
        <v>0</v>
      </c>
      <c r="AR338" s="17" t="s">
        <v>318</v>
      </c>
      <c r="AT338" s="17" t="s">
        <v>277</v>
      </c>
      <c r="AU338" s="17" t="s">
        <v>83</v>
      </c>
      <c r="AY338" s="17" t="s">
        <v>251</v>
      </c>
      <c r="BE338" s="144">
        <f>IF(N338="základní",J338,0)</f>
        <v>0</v>
      </c>
      <c r="BF338" s="144">
        <f>IF(N338="snížená",J338,0)</f>
        <v>0</v>
      </c>
      <c r="BG338" s="144">
        <f>IF(N338="zákl. přenesená",J338,0)</f>
        <v>0</v>
      </c>
      <c r="BH338" s="144">
        <f>IF(N338="sníž. přenesená",J338,0)</f>
        <v>0</v>
      </c>
      <c r="BI338" s="144">
        <f>IF(N338="nulová",J338,0)</f>
        <v>0</v>
      </c>
      <c r="BJ338" s="17" t="s">
        <v>81</v>
      </c>
      <c r="BK338" s="144">
        <f>ROUND(I338*H338,2)</f>
        <v>0</v>
      </c>
      <c r="BL338" s="17" t="s">
        <v>318</v>
      </c>
      <c r="BM338" s="17" t="s">
        <v>1851</v>
      </c>
    </row>
    <row r="339" spans="2:65" s="13" customFormat="1">
      <c r="B339" s="182"/>
      <c r="D339" s="171" t="s">
        <v>639</v>
      </c>
      <c r="E339" s="183" t="s">
        <v>19</v>
      </c>
      <c r="F339" s="184" t="s">
        <v>1848</v>
      </c>
      <c r="H339" s="185">
        <v>40.6</v>
      </c>
      <c r="I339" s="186"/>
      <c r="L339" s="182"/>
      <c r="M339" s="187"/>
      <c r="T339" s="188"/>
      <c r="AT339" s="183" t="s">
        <v>639</v>
      </c>
      <c r="AU339" s="183" t="s">
        <v>83</v>
      </c>
      <c r="AV339" s="13" t="s">
        <v>83</v>
      </c>
      <c r="AW339" s="13" t="s">
        <v>36</v>
      </c>
      <c r="AX339" s="13" t="s">
        <v>73</v>
      </c>
      <c r="AY339" s="183" t="s">
        <v>251</v>
      </c>
    </row>
    <row r="340" spans="2:65" s="13" customFormat="1">
      <c r="B340" s="182"/>
      <c r="D340" s="171" t="s">
        <v>639</v>
      </c>
      <c r="E340" s="183" t="s">
        <v>19</v>
      </c>
      <c r="F340" s="184" t="s">
        <v>1849</v>
      </c>
      <c r="H340" s="185">
        <v>5.28</v>
      </c>
      <c r="I340" s="186"/>
      <c r="L340" s="182"/>
      <c r="M340" s="187"/>
      <c r="T340" s="188"/>
      <c r="AT340" s="183" t="s">
        <v>639</v>
      </c>
      <c r="AU340" s="183" t="s">
        <v>83</v>
      </c>
      <c r="AV340" s="13" t="s">
        <v>83</v>
      </c>
      <c r="AW340" s="13" t="s">
        <v>36</v>
      </c>
      <c r="AX340" s="13" t="s">
        <v>73</v>
      </c>
      <c r="AY340" s="183" t="s">
        <v>251</v>
      </c>
    </row>
    <row r="341" spans="2:65" s="14" customFormat="1">
      <c r="B341" s="191"/>
      <c r="D341" s="171" t="s">
        <v>639</v>
      </c>
      <c r="E341" s="192" t="s">
        <v>19</v>
      </c>
      <c r="F341" s="193" t="s">
        <v>830</v>
      </c>
      <c r="H341" s="194">
        <v>45.88</v>
      </c>
      <c r="I341" s="195"/>
      <c r="L341" s="191"/>
      <c r="M341" s="196"/>
      <c r="T341" s="197"/>
      <c r="AT341" s="192" t="s">
        <v>639</v>
      </c>
      <c r="AU341" s="192" t="s">
        <v>83</v>
      </c>
      <c r="AV341" s="14" t="s">
        <v>252</v>
      </c>
      <c r="AW341" s="14" t="s">
        <v>36</v>
      </c>
      <c r="AX341" s="14" t="s">
        <v>81</v>
      </c>
      <c r="AY341" s="192" t="s">
        <v>251</v>
      </c>
    </row>
    <row r="342" spans="2:65" s="1" customFormat="1" ht="16.5" customHeight="1">
      <c r="B342" s="31"/>
      <c r="C342" s="132" t="s">
        <v>847</v>
      </c>
      <c r="D342" s="132" t="s">
        <v>246</v>
      </c>
      <c r="E342" s="133" t="s">
        <v>1438</v>
      </c>
      <c r="F342" s="134" t="s">
        <v>1439</v>
      </c>
      <c r="G342" s="135" t="s">
        <v>431</v>
      </c>
      <c r="H342" s="136">
        <v>45.88</v>
      </c>
      <c r="I342" s="137"/>
      <c r="J342" s="138">
        <f>ROUND(I342*H342,2)</f>
        <v>0</v>
      </c>
      <c r="K342" s="134" t="s">
        <v>19</v>
      </c>
      <c r="L342" s="139"/>
      <c r="M342" s="140" t="s">
        <v>19</v>
      </c>
      <c r="N342" s="141" t="s">
        <v>44</v>
      </c>
      <c r="P342" s="142">
        <f>O342*H342</f>
        <v>0</v>
      </c>
      <c r="Q342" s="142">
        <v>0</v>
      </c>
      <c r="R342" s="142">
        <f>Q342*H342</f>
        <v>0</v>
      </c>
      <c r="S342" s="142">
        <v>0</v>
      </c>
      <c r="T342" s="143">
        <f>S342*H342</f>
        <v>0</v>
      </c>
      <c r="AR342" s="17" t="s">
        <v>381</v>
      </c>
      <c r="AT342" s="17" t="s">
        <v>246</v>
      </c>
      <c r="AU342" s="17" t="s">
        <v>83</v>
      </c>
      <c r="AY342" s="17" t="s">
        <v>251</v>
      </c>
      <c r="BE342" s="144">
        <f>IF(N342="základní",J342,0)</f>
        <v>0</v>
      </c>
      <c r="BF342" s="144">
        <f>IF(N342="snížená",J342,0)</f>
        <v>0</v>
      </c>
      <c r="BG342" s="144">
        <f>IF(N342="zákl. přenesená",J342,0)</f>
        <v>0</v>
      </c>
      <c r="BH342" s="144">
        <f>IF(N342="sníž. přenesená",J342,0)</f>
        <v>0</v>
      </c>
      <c r="BI342" s="144">
        <f>IF(N342="nulová",J342,0)</f>
        <v>0</v>
      </c>
      <c r="BJ342" s="17" t="s">
        <v>81</v>
      </c>
      <c r="BK342" s="144">
        <f>ROUND(I342*H342,2)</f>
        <v>0</v>
      </c>
      <c r="BL342" s="17" t="s">
        <v>318</v>
      </c>
      <c r="BM342" s="17" t="s">
        <v>1852</v>
      </c>
    </row>
    <row r="343" spans="2:65" s="13" customFormat="1">
      <c r="B343" s="182"/>
      <c r="D343" s="171" t="s">
        <v>639</v>
      </c>
      <c r="E343" s="183" t="s">
        <v>19</v>
      </c>
      <c r="F343" s="184" t="s">
        <v>1848</v>
      </c>
      <c r="H343" s="185">
        <v>40.6</v>
      </c>
      <c r="I343" s="186"/>
      <c r="L343" s="182"/>
      <c r="M343" s="187"/>
      <c r="T343" s="188"/>
      <c r="AT343" s="183" t="s">
        <v>639</v>
      </c>
      <c r="AU343" s="183" t="s">
        <v>83</v>
      </c>
      <c r="AV343" s="13" t="s">
        <v>83</v>
      </c>
      <c r="AW343" s="13" t="s">
        <v>36</v>
      </c>
      <c r="AX343" s="13" t="s">
        <v>73</v>
      </c>
      <c r="AY343" s="183" t="s">
        <v>251</v>
      </c>
    </row>
    <row r="344" spans="2:65" s="13" customFormat="1">
      <c r="B344" s="182"/>
      <c r="D344" s="171" t="s">
        <v>639</v>
      </c>
      <c r="E344" s="183" t="s">
        <v>19</v>
      </c>
      <c r="F344" s="184" t="s">
        <v>1849</v>
      </c>
      <c r="H344" s="185">
        <v>5.28</v>
      </c>
      <c r="I344" s="186"/>
      <c r="L344" s="182"/>
      <c r="M344" s="187"/>
      <c r="T344" s="188"/>
      <c r="AT344" s="183" t="s">
        <v>639</v>
      </c>
      <c r="AU344" s="183" t="s">
        <v>83</v>
      </c>
      <c r="AV344" s="13" t="s">
        <v>83</v>
      </c>
      <c r="AW344" s="13" t="s">
        <v>36</v>
      </c>
      <c r="AX344" s="13" t="s">
        <v>73</v>
      </c>
      <c r="AY344" s="183" t="s">
        <v>251</v>
      </c>
    </row>
    <row r="345" spans="2:65" s="14" customFormat="1">
      <c r="B345" s="191"/>
      <c r="D345" s="171" t="s">
        <v>639</v>
      </c>
      <c r="E345" s="192" t="s">
        <v>19</v>
      </c>
      <c r="F345" s="193" t="s">
        <v>830</v>
      </c>
      <c r="H345" s="194">
        <v>45.88</v>
      </c>
      <c r="I345" s="195"/>
      <c r="L345" s="191"/>
      <c r="M345" s="196"/>
      <c r="T345" s="197"/>
      <c r="AT345" s="192" t="s">
        <v>639</v>
      </c>
      <c r="AU345" s="192" t="s">
        <v>83</v>
      </c>
      <c r="AV345" s="14" t="s">
        <v>252</v>
      </c>
      <c r="AW345" s="14" t="s">
        <v>36</v>
      </c>
      <c r="AX345" s="14" t="s">
        <v>81</v>
      </c>
      <c r="AY345" s="192" t="s">
        <v>251</v>
      </c>
    </row>
    <row r="346" spans="2:65" s="1" customFormat="1" ht="16.5" customHeight="1">
      <c r="B346" s="31"/>
      <c r="C346" s="157" t="s">
        <v>554</v>
      </c>
      <c r="D346" s="157" t="s">
        <v>277</v>
      </c>
      <c r="E346" s="158" t="s">
        <v>1853</v>
      </c>
      <c r="F346" s="159" t="s">
        <v>1854</v>
      </c>
      <c r="G346" s="160" t="s">
        <v>431</v>
      </c>
      <c r="H346" s="161">
        <v>45.88</v>
      </c>
      <c r="I346" s="162"/>
      <c r="J346" s="163">
        <f>ROUND(I346*H346,2)</f>
        <v>0</v>
      </c>
      <c r="K346" s="159" t="s">
        <v>690</v>
      </c>
      <c r="L346" s="31"/>
      <c r="M346" s="164" t="s">
        <v>19</v>
      </c>
      <c r="N346" s="165" t="s">
        <v>44</v>
      </c>
      <c r="P346" s="142">
        <f>O346*H346</f>
        <v>0</v>
      </c>
      <c r="Q346" s="142">
        <v>8.0000000000000007E-5</v>
      </c>
      <c r="R346" s="142">
        <f>Q346*H346</f>
        <v>3.6704000000000003E-3</v>
      </c>
      <c r="S346" s="142">
        <v>0</v>
      </c>
      <c r="T346" s="143">
        <f>S346*H346</f>
        <v>0</v>
      </c>
      <c r="AR346" s="17" t="s">
        <v>318</v>
      </c>
      <c r="AT346" s="17" t="s">
        <v>277</v>
      </c>
      <c r="AU346" s="17" t="s">
        <v>83</v>
      </c>
      <c r="AY346" s="17" t="s">
        <v>251</v>
      </c>
      <c r="BE346" s="144">
        <f>IF(N346="základní",J346,0)</f>
        <v>0</v>
      </c>
      <c r="BF346" s="144">
        <f>IF(N346="snížená",J346,0)</f>
        <v>0</v>
      </c>
      <c r="BG346" s="144">
        <f>IF(N346="zákl. přenesená",J346,0)</f>
        <v>0</v>
      </c>
      <c r="BH346" s="144">
        <f>IF(N346="sníž. přenesená",J346,0)</f>
        <v>0</v>
      </c>
      <c r="BI346" s="144">
        <f>IF(N346="nulová",J346,0)</f>
        <v>0</v>
      </c>
      <c r="BJ346" s="17" t="s">
        <v>81</v>
      </c>
      <c r="BK346" s="144">
        <f>ROUND(I346*H346,2)</f>
        <v>0</v>
      </c>
      <c r="BL346" s="17" t="s">
        <v>318</v>
      </c>
      <c r="BM346" s="17" t="s">
        <v>1855</v>
      </c>
    </row>
    <row r="347" spans="2:65" s="13" customFormat="1">
      <c r="B347" s="182"/>
      <c r="D347" s="171" t="s">
        <v>639</v>
      </c>
      <c r="E347" s="183" t="s">
        <v>19</v>
      </c>
      <c r="F347" s="184" t="s">
        <v>1848</v>
      </c>
      <c r="H347" s="185">
        <v>40.6</v>
      </c>
      <c r="I347" s="186"/>
      <c r="L347" s="182"/>
      <c r="M347" s="187"/>
      <c r="T347" s="188"/>
      <c r="AT347" s="183" t="s">
        <v>639</v>
      </c>
      <c r="AU347" s="183" t="s">
        <v>83</v>
      </c>
      <c r="AV347" s="13" t="s">
        <v>83</v>
      </c>
      <c r="AW347" s="13" t="s">
        <v>36</v>
      </c>
      <c r="AX347" s="13" t="s">
        <v>73</v>
      </c>
      <c r="AY347" s="183" t="s">
        <v>251</v>
      </c>
    </row>
    <row r="348" spans="2:65" s="13" customFormat="1">
      <c r="B348" s="182"/>
      <c r="D348" s="171" t="s">
        <v>639</v>
      </c>
      <c r="E348" s="183" t="s">
        <v>19</v>
      </c>
      <c r="F348" s="184" t="s">
        <v>1849</v>
      </c>
      <c r="H348" s="185">
        <v>5.28</v>
      </c>
      <c r="I348" s="186"/>
      <c r="L348" s="182"/>
      <c r="M348" s="187"/>
      <c r="T348" s="188"/>
      <c r="AT348" s="183" t="s">
        <v>639</v>
      </c>
      <c r="AU348" s="183" t="s">
        <v>83</v>
      </c>
      <c r="AV348" s="13" t="s">
        <v>83</v>
      </c>
      <c r="AW348" s="13" t="s">
        <v>36</v>
      </c>
      <c r="AX348" s="13" t="s">
        <v>73</v>
      </c>
      <c r="AY348" s="183" t="s">
        <v>251</v>
      </c>
    </row>
    <row r="349" spans="2:65" s="14" customFormat="1">
      <c r="B349" s="191"/>
      <c r="D349" s="171" t="s">
        <v>639</v>
      </c>
      <c r="E349" s="192" t="s">
        <v>19</v>
      </c>
      <c r="F349" s="193" t="s">
        <v>830</v>
      </c>
      <c r="H349" s="194">
        <v>45.88</v>
      </c>
      <c r="I349" s="195"/>
      <c r="L349" s="191"/>
      <c r="M349" s="196"/>
      <c r="T349" s="197"/>
      <c r="AT349" s="192" t="s">
        <v>639</v>
      </c>
      <c r="AU349" s="192" t="s">
        <v>83</v>
      </c>
      <c r="AV349" s="14" t="s">
        <v>252</v>
      </c>
      <c r="AW349" s="14" t="s">
        <v>36</v>
      </c>
      <c r="AX349" s="14" t="s">
        <v>81</v>
      </c>
      <c r="AY349" s="192" t="s">
        <v>251</v>
      </c>
    </row>
    <row r="350" spans="2:65" s="1" customFormat="1" ht="16.5" customHeight="1">
      <c r="B350" s="31"/>
      <c r="C350" s="132" t="s">
        <v>854</v>
      </c>
      <c r="D350" s="132" t="s">
        <v>246</v>
      </c>
      <c r="E350" s="133" t="s">
        <v>1856</v>
      </c>
      <c r="F350" s="134" t="s">
        <v>1857</v>
      </c>
      <c r="G350" s="135" t="s">
        <v>431</v>
      </c>
      <c r="H350" s="136">
        <v>45.88</v>
      </c>
      <c r="I350" s="137"/>
      <c r="J350" s="138">
        <f>ROUND(I350*H350,2)</f>
        <v>0</v>
      </c>
      <c r="K350" s="134" t="s">
        <v>19</v>
      </c>
      <c r="L350" s="139"/>
      <c r="M350" s="140" t="s">
        <v>19</v>
      </c>
      <c r="N350" s="141" t="s">
        <v>44</v>
      </c>
      <c r="P350" s="142">
        <f>O350*H350</f>
        <v>0</v>
      </c>
      <c r="Q350" s="142">
        <v>0</v>
      </c>
      <c r="R350" s="142">
        <f>Q350*H350</f>
        <v>0</v>
      </c>
      <c r="S350" s="142">
        <v>0</v>
      </c>
      <c r="T350" s="143">
        <f>S350*H350</f>
        <v>0</v>
      </c>
      <c r="AR350" s="17" t="s">
        <v>381</v>
      </c>
      <c r="AT350" s="17" t="s">
        <v>246</v>
      </c>
      <c r="AU350" s="17" t="s">
        <v>83</v>
      </c>
      <c r="AY350" s="17" t="s">
        <v>251</v>
      </c>
      <c r="BE350" s="144">
        <f>IF(N350="základní",J350,0)</f>
        <v>0</v>
      </c>
      <c r="BF350" s="144">
        <f>IF(N350="snížená",J350,0)</f>
        <v>0</v>
      </c>
      <c r="BG350" s="144">
        <f>IF(N350="zákl. přenesená",J350,0)</f>
        <v>0</v>
      </c>
      <c r="BH350" s="144">
        <f>IF(N350="sníž. přenesená",J350,0)</f>
        <v>0</v>
      </c>
      <c r="BI350" s="144">
        <f>IF(N350="nulová",J350,0)</f>
        <v>0</v>
      </c>
      <c r="BJ350" s="17" t="s">
        <v>81</v>
      </c>
      <c r="BK350" s="144">
        <f>ROUND(I350*H350,2)</f>
        <v>0</v>
      </c>
      <c r="BL350" s="17" t="s">
        <v>318</v>
      </c>
      <c r="BM350" s="17" t="s">
        <v>1858</v>
      </c>
    </row>
    <row r="351" spans="2:65" s="13" customFormat="1">
      <c r="B351" s="182"/>
      <c r="D351" s="171" t="s">
        <v>639</v>
      </c>
      <c r="E351" s="183" t="s">
        <v>19</v>
      </c>
      <c r="F351" s="184" t="s">
        <v>1848</v>
      </c>
      <c r="H351" s="185">
        <v>40.6</v>
      </c>
      <c r="I351" s="186"/>
      <c r="L351" s="182"/>
      <c r="M351" s="187"/>
      <c r="T351" s="188"/>
      <c r="AT351" s="183" t="s">
        <v>639</v>
      </c>
      <c r="AU351" s="183" t="s">
        <v>83</v>
      </c>
      <c r="AV351" s="13" t="s">
        <v>83</v>
      </c>
      <c r="AW351" s="13" t="s">
        <v>36</v>
      </c>
      <c r="AX351" s="13" t="s">
        <v>73</v>
      </c>
      <c r="AY351" s="183" t="s">
        <v>251</v>
      </c>
    </row>
    <row r="352" spans="2:65" s="13" customFormat="1">
      <c r="B352" s="182"/>
      <c r="D352" s="171" t="s">
        <v>639</v>
      </c>
      <c r="E352" s="183" t="s">
        <v>19</v>
      </c>
      <c r="F352" s="184" t="s">
        <v>1849</v>
      </c>
      <c r="H352" s="185">
        <v>5.28</v>
      </c>
      <c r="I352" s="186"/>
      <c r="L352" s="182"/>
      <c r="M352" s="187"/>
      <c r="T352" s="188"/>
      <c r="AT352" s="183" t="s">
        <v>639</v>
      </c>
      <c r="AU352" s="183" t="s">
        <v>83</v>
      </c>
      <c r="AV352" s="13" t="s">
        <v>83</v>
      </c>
      <c r="AW352" s="13" t="s">
        <v>36</v>
      </c>
      <c r="AX352" s="13" t="s">
        <v>73</v>
      </c>
      <c r="AY352" s="183" t="s">
        <v>251</v>
      </c>
    </row>
    <row r="353" spans="2:65" s="14" customFormat="1">
      <c r="B353" s="191"/>
      <c r="D353" s="171" t="s">
        <v>639</v>
      </c>
      <c r="E353" s="192" t="s">
        <v>19</v>
      </c>
      <c r="F353" s="193" t="s">
        <v>830</v>
      </c>
      <c r="H353" s="194">
        <v>45.88</v>
      </c>
      <c r="I353" s="195"/>
      <c r="L353" s="191"/>
      <c r="M353" s="196"/>
      <c r="T353" s="197"/>
      <c r="AT353" s="192" t="s">
        <v>639</v>
      </c>
      <c r="AU353" s="192" t="s">
        <v>83</v>
      </c>
      <c r="AV353" s="14" t="s">
        <v>252</v>
      </c>
      <c r="AW353" s="14" t="s">
        <v>36</v>
      </c>
      <c r="AX353" s="14" t="s">
        <v>81</v>
      </c>
      <c r="AY353" s="192" t="s">
        <v>251</v>
      </c>
    </row>
    <row r="354" spans="2:65" s="1" customFormat="1" ht="16.5" customHeight="1">
      <c r="B354" s="31"/>
      <c r="C354" s="157" t="s">
        <v>559</v>
      </c>
      <c r="D354" s="157" t="s">
        <v>277</v>
      </c>
      <c r="E354" s="158" t="s">
        <v>1859</v>
      </c>
      <c r="F354" s="159" t="s">
        <v>1860</v>
      </c>
      <c r="G354" s="160" t="s">
        <v>249</v>
      </c>
      <c r="H354" s="161">
        <v>10.7</v>
      </c>
      <c r="I354" s="162"/>
      <c r="J354" s="163">
        <f>ROUND(I354*H354,2)</f>
        <v>0</v>
      </c>
      <c r="K354" s="159" t="s">
        <v>19</v>
      </c>
      <c r="L354" s="31"/>
      <c r="M354" s="164" t="s">
        <v>19</v>
      </c>
      <c r="N354" s="165" t="s">
        <v>44</v>
      </c>
      <c r="P354" s="142">
        <f>O354*H354</f>
        <v>0</v>
      </c>
      <c r="Q354" s="142">
        <v>0</v>
      </c>
      <c r="R354" s="142">
        <f>Q354*H354</f>
        <v>0</v>
      </c>
      <c r="S354" s="142">
        <v>0</v>
      </c>
      <c r="T354" s="143">
        <f>S354*H354</f>
        <v>0</v>
      </c>
      <c r="AR354" s="17" t="s">
        <v>318</v>
      </c>
      <c r="AT354" s="17" t="s">
        <v>277</v>
      </c>
      <c r="AU354" s="17" t="s">
        <v>83</v>
      </c>
      <c r="AY354" s="17" t="s">
        <v>251</v>
      </c>
      <c r="BE354" s="144">
        <f>IF(N354="základní",J354,0)</f>
        <v>0</v>
      </c>
      <c r="BF354" s="144">
        <f>IF(N354="snížená",J354,0)</f>
        <v>0</v>
      </c>
      <c r="BG354" s="144">
        <f>IF(N354="zákl. přenesená",J354,0)</f>
        <v>0</v>
      </c>
      <c r="BH354" s="144">
        <f>IF(N354="sníž. přenesená",J354,0)</f>
        <v>0</v>
      </c>
      <c r="BI354" s="144">
        <f>IF(N354="nulová",J354,0)</f>
        <v>0</v>
      </c>
      <c r="BJ354" s="17" t="s">
        <v>81</v>
      </c>
      <c r="BK354" s="144">
        <f>ROUND(I354*H354,2)</f>
        <v>0</v>
      </c>
      <c r="BL354" s="17" t="s">
        <v>318</v>
      </c>
      <c r="BM354" s="17" t="s">
        <v>1861</v>
      </c>
    </row>
    <row r="355" spans="2:65" s="13" customFormat="1">
      <c r="B355" s="182"/>
      <c r="D355" s="171" t="s">
        <v>639</v>
      </c>
      <c r="E355" s="183" t="s">
        <v>19</v>
      </c>
      <c r="F355" s="184" t="s">
        <v>1862</v>
      </c>
      <c r="H355" s="185">
        <v>10.7</v>
      </c>
      <c r="I355" s="186"/>
      <c r="L355" s="182"/>
      <c r="M355" s="187"/>
      <c r="T355" s="188"/>
      <c r="AT355" s="183" t="s">
        <v>639</v>
      </c>
      <c r="AU355" s="183" t="s">
        <v>83</v>
      </c>
      <c r="AV355" s="13" t="s">
        <v>83</v>
      </c>
      <c r="AW355" s="13" t="s">
        <v>36</v>
      </c>
      <c r="AX355" s="13" t="s">
        <v>81</v>
      </c>
      <c r="AY355" s="183" t="s">
        <v>251</v>
      </c>
    </row>
    <row r="356" spans="2:65" s="1" customFormat="1" ht="16.5" customHeight="1">
      <c r="B356" s="31"/>
      <c r="C356" s="157" t="s">
        <v>1863</v>
      </c>
      <c r="D356" s="157" t="s">
        <v>277</v>
      </c>
      <c r="E356" s="158" t="s">
        <v>1418</v>
      </c>
      <c r="F356" s="159" t="s">
        <v>1419</v>
      </c>
      <c r="G356" s="160" t="s">
        <v>431</v>
      </c>
      <c r="H356" s="161">
        <v>24.99</v>
      </c>
      <c r="I356" s="162"/>
      <c r="J356" s="163">
        <f>ROUND(I356*H356,2)</f>
        <v>0</v>
      </c>
      <c r="K356" s="159" t="s">
        <v>19</v>
      </c>
      <c r="L356" s="31"/>
      <c r="M356" s="164" t="s">
        <v>19</v>
      </c>
      <c r="N356" s="165" t="s">
        <v>44</v>
      </c>
      <c r="P356" s="142">
        <f>O356*H356</f>
        <v>0</v>
      </c>
      <c r="Q356" s="142">
        <v>0</v>
      </c>
      <c r="R356" s="142">
        <f>Q356*H356</f>
        <v>0</v>
      </c>
      <c r="S356" s="142">
        <v>0</v>
      </c>
      <c r="T356" s="143">
        <f>S356*H356</f>
        <v>0</v>
      </c>
      <c r="AR356" s="17" t="s">
        <v>318</v>
      </c>
      <c r="AT356" s="17" t="s">
        <v>277</v>
      </c>
      <c r="AU356" s="17" t="s">
        <v>83</v>
      </c>
      <c r="AY356" s="17" t="s">
        <v>251</v>
      </c>
      <c r="BE356" s="144">
        <f>IF(N356="základní",J356,0)</f>
        <v>0</v>
      </c>
      <c r="BF356" s="144">
        <f>IF(N356="snížená",J356,0)</f>
        <v>0</v>
      </c>
      <c r="BG356" s="144">
        <f>IF(N356="zákl. přenesená",J356,0)</f>
        <v>0</v>
      </c>
      <c r="BH356" s="144">
        <f>IF(N356="sníž. přenesená",J356,0)</f>
        <v>0</v>
      </c>
      <c r="BI356" s="144">
        <f>IF(N356="nulová",J356,0)</f>
        <v>0</v>
      </c>
      <c r="BJ356" s="17" t="s">
        <v>81</v>
      </c>
      <c r="BK356" s="144">
        <f>ROUND(I356*H356,2)</f>
        <v>0</v>
      </c>
      <c r="BL356" s="17" t="s">
        <v>318</v>
      </c>
      <c r="BM356" s="17" t="s">
        <v>1864</v>
      </c>
    </row>
    <row r="357" spans="2:65" s="1" customFormat="1" ht="19.5">
      <c r="B357" s="31"/>
      <c r="D357" s="171" t="s">
        <v>454</v>
      </c>
      <c r="F357" s="172" t="s">
        <v>1421</v>
      </c>
      <c r="I357" s="90"/>
      <c r="L357" s="31"/>
      <c r="M357" s="173"/>
      <c r="T357" s="49"/>
      <c r="AT357" s="17" t="s">
        <v>454</v>
      </c>
      <c r="AU357" s="17" t="s">
        <v>83</v>
      </c>
    </row>
    <row r="358" spans="2:65" s="13" customFormat="1">
      <c r="B358" s="182"/>
      <c r="D358" s="171" t="s">
        <v>639</v>
      </c>
      <c r="E358" s="183" t="s">
        <v>19</v>
      </c>
      <c r="F358" s="184" t="s">
        <v>1865</v>
      </c>
      <c r="H358" s="185">
        <v>24.99</v>
      </c>
      <c r="I358" s="186"/>
      <c r="L358" s="182"/>
      <c r="M358" s="187"/>
      <c r="T358" s="188"/>
      <c r="AT358" s="183" t="s">
        <v>639</v>
      </c>
      <c r="AU358" s="183" t="s">
        <v>83</v>
      </c>
      <c r="AV358" s="13" t="s">
        <v>83</v>
      </c>
      <c r="AW358" s="13" t="s">
        <v>36</v>
      </c>
      <c r="AX358" s="13" t="s">
        <v>81</v>
      </c>
      <c r="AY358" s="183" t="s">
        <v>251</v>
      </c>
    </row>
    <row r="359" spans="2:65" s="1" customFormat="1" ht="16.5" customHeight="1">
      <c r="B359" s="31"/>
      <c r="C359" s="157" t="s">
        <v>563</v>
      </c>
      <c r="D359" s="157" t="s">
        <v>277</v>
      </c>
      <c r="E359" s="158" t="s">
        <v>1423</v>
      </c>
      <c r="F359" s="159" t="s">
        <v>1424</v>
      </c>
      <c r="G359" s="160" t="s">
        <v>249</v>
      </c>
      <c r="H359" s="161">
        <v>17.8</v>
      </c>
      <c r="I359" s="162"/>
      <c r="J359" s="163">
        <f>ROUND(I359*H359,2)</f>
        <v>0</v>
      </c>
      <c r="K359" s="159" t="s">
        <v>690</v>
      </c>
      <c r="L359" s="31"/>
      <c r="M359" s="164" t="s">
        <v>19</v>
      </c>
      <c r="N359" s="165" t="s">
        <v>44</v>
      </c>
      <c r="P359" s="142">
        <f>O359*H359</f>
        <v>0</v>
      </c>
      <c r="Q359" s="142">
        <v>3.3E-4</v>
      </c>
      <c r="R359" s="142">
        <f>Q359*H359</f>
        <v>5.8739999999999999E-3</v>
      </c>
      <c r="S359" s="142">
        <v>0</v>
      </c>
      <c r="T359" s="143">
        <f>S359*H359</f>
        <v>0</v>
      </c>
      <c r="AR359" s="17" t="s">
        <v>318</v>
      </c>
      <c r="AT359" s="17" t="s">
        <v>277</v>
      </c>
      <c r="AU359" s="17" t="s">
        <v>83</v>
      </c>
      <c r="AY359" s="17" t="s">
        <v>251</v>
      </c>
      <c r="BE359" s="144">
        <f>IF(N359="základní",J359,0)</f>
        <v>0</v>
      </c>
      <c r="BF359" s="144">
        <f>IF(N359="snížená",J359,0)</f>
        <v>0</v>
      </c>
      <c r="BG359" s="144">
        <f>IF(N359="zákl. přenesená",J359,0)</f>
        <v>0</v>
      </c>
      <c r="BH359" s="144">
        <f>IF(N359="sníž. přenesená",J359,0)</f>
        <v>0</v>
      </c>
      <c r="BI359" s="144">
        <f>IF(N359="nulová",J359,0)</f>
        <v>0</v>
      </c>
      <c r="BJ359" s="17" t="s">
        <v>81</v>
      </c>
      <c r="BK359" s="144">
        <f>ROUND(I359*H359,2)</f>
        <v>0</v>
      </c>
      <c r="BL359" s="17" t="s">
        <v>318</v>
      </c>
      <c r="BM359" s="17" t="s">
        <v>1866</v>
      </c>
    </row>
    <row r="360" spans="2:65" s="13" customFormat="1">
      <c r="B360" s="182"/>
      <c r="D360" s="171" t="s">
        <v>639</v>
      </c>
      <c r="E360" s="183" t="s">
        <v>19</v>
      </c>
      <c r="F360" s="184" t="s">
        <v>1867</v>
      </c>
      <c r="H360" s="185">
        <v>17.8</v>
      </c>
      <c r="I360" s="186"/>
      <c r="L360" s="182"/>
      <c r="M360" s="187"/>
      <c r="T360" s="188"/>
      <c r="AT360" s="183" t="s">
        <v>639</v>
      </c>
      <c r="AU360" s="183" t="s">
        <v>83</v>
      </c>
      <c r="AV360" s="13" t="s">
        <v>83</v>
      </c>
      <c r="AW360" s="13" t="s">
        <v>36</v>
      </c>
      <c r="AX360" s="13" t="s">
        <v>81</v>
      </c>
      <c r="AY360" s="183" t="s">
        <v>251</v>
      </c>
    </row>
    <row r="361" spans="2:65" s="1" customFormat="1" ht="16.5" customHeight="1">
      <c r="B361" s="31"/>
      <c r="C361" s="132" t="s">
        <v>1868</v>
      </c>
      <c r="D361" s="132" t="s">
        <v>246</v>
      </c>
      <c r="E361" s="133" t="s">
        <v>1427</v>
      </c>
      <c r="F361" s="134" t="s">
        <v>1428</v>
      </c>
      <c r="G361" s="135" t="s">
        <v>249</v>
      </c>
      <c r="H361" s="136">
        <v>17.8</v>
      </c>
      <c r="I361" s="137"/>
      <c r="J361" s="138">
        <f>ROUND(I361*H361,2)</f>
        <v>0</v>
      </c>
      <c r="K361" s="134" t="s">
        <v>19</v>
      </c>
      <c r="L361" s="139"/>
      <c r="M361" s="140" t="s">
        <v>19</v>
      </c>
      <c r="N361" s="141" t="s">
        <v>44</v>
      </c>
      <c r="P361" s="142">
        <f>O361*H361</f>
        <v>0</v>
      </c>
      <c r="Q361" s="142">
        <v>0</v>
      </c>
      <c r="R361" s="142">
        <f>Q361*H361</f>
        <v>0</v>
      </c>
      <c r="S361" s="142">
        <v>0</v>
      </c>
      <c r="T361" s="143">
        <f>S361*H361</f>
        <v>0</v>
      </c>
      <c r="AR361" s="17" t="s">
        <v>381</v>
      </c>
      <c r="AT361" s="17" t="s">
        <v>246</v>
      </c>
      <c r="AU361" s="17" t="s">
        <v>83</v>
      </c>
      <c r="AY361" s="17" t="s">
        <v>251</v>
      </c>
      <c r="BE361" s="144">
        <f>IF(N361="základní",J361,0)</f>
        <v>0</v>
      </c>
      <c r="BF361" s="144">
        <f>IF(N361="snížená",J361,0)</f>
        <v>0</v>
      </c>
      <c r="BG361" s="144">
        <f>IF(N361="zákl. přenesená",J361,0)</f>
        <v>0</v>
      </c>
      <c r="BH361" s="144">
        <f>IF(N361="sníž. přenesená",J361,0)</f>
        <v>0</v>
      </c>
      <c r="BI361" s="144">
        <f>IF(N361="nulová",J361,0)</f>
        <v>0</v>
      </c>
      <c r="BJ361" s="17" t="s">
        <v>81</v>
      </c>
      <c r="BK361" s="144">
        <f>ROUND(I361*H361,2)</f>
        <v>0</v>
      </c>
      <c r="BL361" s="17" t="s">
        <v>318</v>
      </c>
      <c r="BM361" s="17" t="s">
        <v>1869</v>
      </c>
    </row>
    <row r="362" spans="2:65" s="13" customFormat="1">
      <c r="B362" s="182"/>
      <c r="D362" s="171" t="s">
        <v>639</v>
      </c>
      <c r="E362" s="183" t="s">
        <v>19</v>
      </c>
      <c r="F362" s="184" t="s">
        <v>1867</v>
      </c>
      <c r="H362" s="185">
        <v>17.8</v>
      </c>
      <c r="I362" s="186"/>
      <c r="L362" s="182"/>
      <c r="M362" s="187"/>
      <c r="T362" s="188"/>
      <c r="AT362" s="183" t="s">
        <v>639</v>
      </c>
      <c r="AU362" s="183" t="s">
        <v>83</v>
      </c>
      <c r="AV362" s="13" t="s">
        <v>83</v>
      </c>
      <c r="AW362" s="13" t="s">
        <v>36</v>
      </c>
      <c r="AX362" s="13" t="s">
        <v>81</v>
      </c>
      <c r="AY362" s="183" t="s">
        <v>251</v>
      </c>
    </row>
    <row r="363" spans="2:65" s="1" customFormat="1" ht="16.5" customHeight="1">
      <c r="B363" s="31"/>
      <c r="C363" s="132" t="s">
        <v>568</v>
      </c>
      <c r="D363" s="132" t="s">
        <v>246</v>
      </c>
      <c r="E363" s="133" t="s">
        <v>1430</v>
      </c>
      <c r="F363" s="134" t="s">
        <v>1431</v>
      </c>
      <c r="G363" s="135" t="s">
        <v>1432</v>
      </c>
      <c r="H363" s="136">
        <v>5.2999999999999999E-2</v>
      </c>
      <c r="I363" s="137"/>
      <c r="J363" s="138">
        <f>ROUND(I363*H363,2)</f>
        <v>0</v>
      </c>
      <c r="K363" s="134" t="s">
        <v>19</v>
      </c>
      <c r="L363" s="139"/>
      <c r="M363" s="140" t="s">
        <v>19</v>
      </c>
      <c r="N363" s="141" t="s">
        <v>44</v>
      </c>
      <c r="P363" s="142">
        <f>O363*H363</f>
        <v>0</v>
      </c>
      <c r="Q363" s="142">
        <v>0</v>
      </c>
      <c r="R363" s="142">
        <f>Q363*H363</f>
        <v>0</v>
      </c>
      <c r="S363" s="142">
        <v>0</v>
      </c>
      <c r="T363" s="143">
        <f>S363*H363</f>
        <v>0</v>
      </c>
      <c r="AR363" s="17" t="s">
        <v>381</v>
      </c>
      <c r="AT363" s="17" t="s">
        <v>246</v>
      </c>
      <c r="AU363" s="17" t="s">
        <v>83</v>
      </c>
      <c r="AY363" s="17" t="s">
        <v>251</v>
      </c>
      <c r="BE363" s="144">
        <f>IF(N363="základní",J363,0)</f>
        <v>0</v>
      </c>
      <c r="BF363" s="144">
        <f>IF(N363="snížená",J363,0)</f>
        <v>0</v>
      </c>
      <c r="BG363" s="144">
        <f>IF(N363="zákl. přenesená",J363,0)</f>
        <v>0</v>
      </c>
      <c r="BH363" s="144">
        <f>IF(N363="sníž. přenesená",J363,0)</f>
        <v>0</v>
      </c>
      <c r="BI363" s="144">
        <f>IF(N363="nulová",J363,0)</f>
        <v>0</v>
      </c>
      <c r="BJ363" s="17" t="s">
        <v>81</v>
      </c>
      <c r="BK363" s="144">
        <f>ROUND(I363*H363,2)</f>
        <v>0</v>
      </c>
      <c r="BL363" s="17" t="s">
        <v>318</v>
      </c>
      <c r="BM363" s="17" t="s">
        <v>1870</v>
      </c>
    </row>
    <row r="364" spans="2:65" s="13" customFormat="1">
      <c r="B364" s="182"/>
      <c r="D364" s="171" t="s">
        <v>639</v>
      </c>
      <c r="E364" s="183" t="s">
        <v>19</v>
      </c>
      <c r="F364" s="184" t="s">
        <v>1871</v>
      </c>
      <c r="H364" s="185">
        <v>5.2999999999999999E-2</v>
      </c>
      <c r="I364" s="186"/>
      <c r="L364" s="182"/>
      <c r="M364" s="187"/>
      <c r="T364" s="188"/>
      <c r="AT364" s="183" t="s">
        <v>639</v>
      </c>
      <c r="AU364" s="183" t="s">
        <v>83</v>
      </c>
      <c r="AV364" s="13" t="s">
        <v>83</v>
      </c>
      <c r="AW364" s="13" t="s">
        <v>36</v>
      </c>
      <c r="AX364" s="13" t="s">
        <v>81</v>
      </c>
      <c r="AY364" s="183" t="s">
        <v>251</v>
      </c>
    </row>
    <row r="365" spans="2:65" s="1" customFormat="1" ht="16.5" customHeight="1">
      <c r="B365" s="31"/>
      <c r="C365" s="157" t="s">
        <v>1872</v>
      </c>
      <c r="D365" s="157" t="s">
        <v>277</v>
      </c>
      <c r="E365" s="158" t="s">
        <v>1441</v>
      </c>
      <c r="F365" s="159" t="s">
        <v>1442</v>
      </c>
      <c r="G365" s="160" t="s">
        <v>1443</v>
      </c>
      <c r="H365" s="337">
        <v>1007.047</v>
      </c>
      <c r="I365" s="162"/>
      <c r="J365" s="163">
        <f>ROUND(I365*H365,2)</f>
        <v>0</v>
      </c>
      <c r="K365" s="159" t="s">
        <v>690</v>
      </c>
      <c r="L365" s="31"/>
      <c r="M365" s="164" t="s">
        <v>19</v>
      </c>
      <c r="N365" s="165" t="s">
        <v>44</v>
      </c>
      <c r="P365" s="142">
        <f>O365*H365</f>
        <v>0</v>
      </c>
      <c r="Q365" s="142">
        <v>0</v>
      </c>
      <c r="R365" s="142">
        <f>Q365*H365</f>
        <v>0</v>
      </c>
      <c r="S365" s="142">
        <v>0</v>
      </c>
      <c r="T365" s="143">
        <f>S365*H365</f>
        <v>0</v>
      </c>
      <c r="AR365" s="17" t="s">
        <v>318</v>
      </c>
      <c r="AT365" s="17" t="s">
        <v>277</v>
      </c>
      <c r="AU365" s="17" t="s">
        <v>83</v>
      </c>
      <c r="AY365" s="17" t="s">
        <v>251</v>
      </c>
      <c r="BE365" s="144">
        <f>IF(N365="základní",J365,0)</f>
        <v>0</v>
      </c>
      <c r="BF365" s="144">
        <f>IF(N365="snížená",J365,0)</f>
        <v>0</v>
      </c>
      <c r="BG365" s="144">
        <f>IF(N365="zákl. přenesená",J365,0)</f>
        <v>0</v>
      </c>
      <c r="BH365" s="144">
        <f>IF(N365="sníž. přenesená",J365,0)</f>
        <v>0</v>
      </c>
      <c r="BI365" s="144">
        <f>IF(N365="nulová",J365,0)</f>
        <v>0</v>
      </c>
      <c r="BJ365" s="17" t="s">
        <v>81</v>
      </c>
      <c r="BK365" s="144">
        <f>ROUND(I365*H365,2)</f>
        <v>0</v>
      </c>
      <c r="BL365" s="17" t="s">
        <v>318</v>
      </c>
      <c r="BM365" s="17" t="s">
        <v>1873</v>
      </c>
    </row>
    <row r="366" spans="2:65" s="11" customFormat="1" ht="25.9" customHeight="1">
      <c r="B366" s="145"/>
      <c r="D366" s="146" t="s">
        <v>72</v>
      </c>
      <c r="E366" s="147" t="s">
        <v>246</v>
      </c>
      <c r="F366" s="147" t="s">
        <v>1874</v>
      </c>
      <c r="I366" s="148"/>
      <c r="J366" s="149">
        <f>BK366</f>
        <v>0</v>
      </c>
      <c r="L366" s="145"/>
      <c r="M366" s="150"/>
      <c r="P366" s="151">
        <f>P367+P373+P376</f>
        <v>0</v>
      </c>
      <c r="R366" s="151">
        <f>R367+R373+R376</f>
        <v>0</v>
      </c>
      <c r="T366" s="152">
        <f>T367+T373+T376</f>
        <v>0</v>
      </c>
      <c r="AR366" s="146" t="s">
        <v>257</v>
      </c>
      <c r="AT366" s="153" t="s">
        <v>72</v>
      </c>
      <c r="AU366" s="153" t="s">
        <v>73</v>
      </c>
      <c r="AY366" s="146" t="s">
        <v>251</v>
      </c>
      <c r="BK366" s="154">
        <f>BK367+BK373+BK376</f>
        <v>0</v>
      </c>
    </row>
    <row r="367" spans="2:65" s="11" customFormat="1" ht="22.9" customHeight="1">
      <c r="B367" s="145"/>
      <c r="D367" s="146" t="s">
        <v>72</v>
      </c>
      <c r="E367" s="155" t="s">
        <v>1875</v>
      </c>
      <c r="F367" s="155" t="s">
        <v>1876</v>
      </c>
      <c r="I367" s="148"/>
      <c r="J367" s="156">
        <f>BK367</f>
        <v>0</v>
      </c>
      <c r="L367" s="145"/>
      <c r="M367" s="150"/>
      <c r="P367" s="151">
        <f>SUM(P368:P372)</f>
        <v>0</v>
      </c>
      <c r="R367" s="151">
        <f>SUM(R368:R372)</f>
        <v>0</v>
      </c>
      <c r="T367" s="152">
        <f>SUM(T368:T372)</f>
        <v>0</v>
      </c>
      <c r="AR367" s="146" t="s">
        <v>257</v>
      </c>
      <c r="AT367" s="153" t="s">
        <v>72</v>
      </c>
      <c r="AU367" s="153" t="s">
        <v>81</v>
      </c>
      <c r="AY367" s="146" t="s">
        <v>251</v>
      </c>
      <c r="BK367" s="154">
        <f>SUM(BK368:BK372)</f>
        <v>0</v>
      </c>
    </row>
    <row r="368" spans="2:65" s="1" customFormat="1" ht="16.5" customHeight="1">
      <c r="B368" s="31"/>
      <c r="C368" s="157" t="s">
        <v>571</v>
      </c>
      <c r="D368" s="157" t="s">
        <v>277</v>
      </c>
      <c r="E368" s="158" t="s">
        <v>1877</v>
      </c>
      <c r="F368" s="159" t="s">
        <v>1878</v>
      </c>
      <c r="G368" s="160" t="s">
        <v>431</v>
      </c>
      <c r="H368" s="161">
        <v>4.5</v>
      </c>
      <c r="I368" s="162"/>
      <c r="J368" s="163">
        <f>ROUND(I368*H368,2)</f>
        <v>0</v>
      </c>
      <c r="K368" s="159" t="s">
        <v>19</v>
      </c>
      <c r="L368" s="31"/>
      <c r="M368" s="164" t="s">
        <v>19</v>
      </c>
      <c r="N368" s="165" t="s">
        <v>44</v>
      </c>
      <c r="P368" s="142">
        <f>O368*H368</f>
        <v>0</v>
      </c>
      <c r="Q368" s="142">
        <v>0</v>
      </c>
      <c r="R368" s="142">
        <f>Q368*H368</f>
        <v>0</v>
      </c>
      <c r="S368" s="142">
        <v>0</v>
      </c>
      <c r="T368" s="143">
        <f>S368*H368</f>
        <v>0</v>
      </c>
      <c r="AR368" s="17" t="s">
        <v>280</v>
      </c>
      <c r="AT368" s="17" t="s">
        <v>277</v>
      </c>
      <c r="AU368" s="17" t="s">
        <v>83</v>
      </c>
      <c r="AY368" s="17" t="s">
        <v>251</v>
      </c>
      <c r="BE368" s="144">
        <f>IF(N368="základní",J368,0)</f>
        <v>0</v>
      </c>
      <c r="BF368" s="144">
        <f>IF(N368="snížená",J368,0)</f>
        <v>0</v>
      </c>
      <c r="BG368" s="144">
        <f>IF(N368="zákl. přenesená",J368,0)</f>
        <v>0</v>
      </c>
      <c r="BH368" s="144">
        <f>IF(N368="sníž. přenesená",J368,0)</f>
        <v>0</v>
      </c>
      <c r="BI368" s="144">
        <f>IF(N368="nulová",J368,0)</f>
        <v>0</v>
      </c>
      <c r="BJ368" s="17" t="s">
        <v>81</v>
      </c>
      <c r="BK368" s="144">
        <f>ROUND(I368*H368,2)</f>
        <v>0</v>
      </c>
      <c r="BL368" s="17" t="s">
        <v>280</v>
      </c>
      <c r="BM368" s="17" t="s">
        <v>1879</v>
      </c>
    </row>
    <row r="369" spans="2:65" s="1" customFormat="1" ht="19.5">
      <c r="B369" s="31"/>
      <c r="D369" s="171" t="s">
        <v>454</v>
      </c>
      <c r="F369" s="172" t="s">
        <v>1880</v>
      </c>
      <c r="I369" s="90"/>
      <c r="L369" s="31"/>
      <c r="M369" s="173"/>
      <c r="T369" s="49"/>
      <c r="AT369" s="17" t="s">
        <v>454</v>
      </c>
      <c r="AU369" s="17" t="s">
        <v>83</v>
      </c>
    </row>
    <row r="370" spans="2:65" s="13" customFormat="1">
      <c r="B370" s="182"/>
      <c r="D370" s="171" t="s">
        <v>639</v>
      </c>
      <c r="E370" s="183" t="s">
        <v>19</v>
      </c>
      <c r="F370" s="184" t="s">
        <v>1881</v>
      </c>
      <c r="H370" s="185">
        <v>4.5</v>
      </c>
      <c r="I370" s="186"/>
      <c r="L370" s="182"/>
      <c r="M370" s="187"/>
      <c r="T370" s="188"/>
      <c r="AT370" s="183" t="s">
        <v>639</v>
      </c>
      <c r="AU370" s="183" t="s">
        <v>83</v>
      </c>
      <c r="AV370" s="13" t="s">
        <v>83</v>
      </c>
      <c r="AW370" s="13" t="s">
        <v>36</v>
      </c>
      <c r="AX370" s="13" t="s">
        <v>81</v>
      </c>
      <c r="AY370" s="183" t="s">
        <v>251</v>
      </c>
    </row>
    <row r="371" spans="2:65" s="1" customFormat="1" ht="16.5" customHeight="1">
      <c r="B371" s="31"/>
      <c r="C371" s="132" t="s">
        <v>1882</v>
      </c>
      <c r="D371" s="132" t="s">
        <v>246</v>
      </c>
      <c r="E371" s="133" t="s">
        <v>1883</v>
      </c>
      <c r="F371" s="134" t="s">
        <v>1884</v>
      </c>
      <c r="G371" s="135" t="s">
        <v>431</v>
      </c>
      <c r="H371" s="136">
        <v>4.5</v>
      </c>
      <c r="I371" s="137"/>
      <c r="J371" s="138">
        <f>ROUND(I371*H371,2)</f>
        <v>0</v>
      </c>
      <c r="K371" s="134" t="s">
        <v>19</v>
      </c>
      <c r="L371" s="139"/>
      <c r="M371" s="140" t="s">
        <v>19</v>
      </c>
      <c r="N371" s="141" t="s">
        <v>44</v>
      </c>
      <c r="P371" s="142">
        <f>O371*H371</f>
        <v>0</v>
      </c>
      <c r="Q371" s="142">
        <v>0</v>
      </c>
      <c r="R371" s="142">
        <f>Q371*H371</f>
        <v>0</v>
      </c>
      <c r="S371" s="142">
        <v>0</v>
      </c>
      <c r="T371" s="143">
        <f>S371*H371</f>
        <v>0</v>
      </c>
      <c r="AR371" s="17" t="s">
        <v>1885</v>
      </c>
      <c r="AT371" s="17" t="s">
        <v>246</v>
      </c>
      <c r="AU371" s="17" t="s">
        <v>83</v>
      </c>
      <c r="AY371" s="17" t="s">
        <v>251</v>
      </c>
      <c r="BE371" s="144">
        <f>IF(N371="základní",J371,0)</f>
        <v>0</v>
      </c>
      <c r="BF371" s="144">
        <f>IF(N371="snížená",J371,0)</f>
        <v>0</v>
      </c>
      <c r="BG371" s="144">
        <f>IF(N371="zákl. přenesená",J371,0)</f>
        <v>0</v>
      </c>
      <c r="BH371" s="144">
        <f>IF(N371="sníž. přenesená",J371,0)</f>
        <v>0</v>
      </c>
      <c r="BI371" s="144">
        <f>IF(N371="nulová",J371,0)</f>
        <v>0</v>
      </c>
      <c r="BJ371" s="17" t="s">
        <v>81</v>
      </c>
      <c r="BK371" s="144">
        <f>ROUND(I371*H371,2)</f>
        <v>0</v>
      </c>
      <c r="BL371" s="17" t="s">
        <v>280</v>
      </c>
      <c r="BM371" s="17" t="s">
        <v>1886</v>
      </c>
    </row>
    <row r="372" spans="2:65" s="13" customFormat="1">
      <c r="B372" s="182"/>
      <c r="D372" s="171" t="s">
        <v>639</v>
      </c>
      <c r="E372" s="183" t="s">
        <v>19</v>
      </c>
      <c r="F372" s="184" t="s">
        <v>1881</v>
      </c>
      <c r="H372" s="185">
        <v>4.5</v>
      </c>
      <c r="I372" s="186"/>
      <c r="L372" s="182"/>
      <c r="M372" s="187"/>
      <c r="T372" s="188"/>
      <c r="AT372" s="183" t="s">
        <v>639</v>
      </c>
      <c r="AU372" s="183" t="s">
        <v>83</v>
      </c>
      <c r="AV372" s="13" t="s">
        <v>83</v>
      </c>
      <c r="AW372" s="13" t="s">
        <v>36</v>
      </c>
      <c r="AX372" s="13" t="s">
        <v>81</v>
      </c>
      <c r="AY372" s="183" t="s">
        <v>251</v>
      </c>
    </row>
    <row r="373" spans="2:65" s="11" customFormat="1" ht="22.9" customHeight="1">
      <c r="B373" s="145"/>
      <c r="D373" s="146" t="s">
        <v>72</v>
      </c>
      <c r="E373" s="155" t="s">
        <v>1460</v>
      </c>
      <c r="F373" s="155" t="s">
        <v>1887</v>
      </c>
      <c r="I373" s="148"/>
      <c r="J373" s="156">
        <f>BK373</f>
        <v>0</v>
      </c>
      <c r="L373" s="145"/>
      <c r="M373" s="150"/>
      <c r="P373" s="151">
        <f>SUM(P374:P375)</f>
        <v>0</v>
      </c>
      <c r="R373" s="151">
        <f>SUM(R374:R375)</f>
        <v>0</v>
      </c>
      <c r="T373" s="152">
        <f>SUM(T374:T375)</f>
        <v>0</v>
      </c>
      <c r="AR373" s="146" t="s">
        <v>257</v>
      </c>
      <c r="AT373" s="153" t="s">
        <v>72</v>
      </c>
      <c r="AU373" s="153" t="s">
        <v>81</v>
      </c>
      <c r="AY373" s="146" t="s">
        <v>251</v>
      </c>
      <c r="BK373" s="154">
        <f>SUM(BK374:BK375)</f>
        <v>0</v>
      </c>
    </row>
    <row r="374" spans="2:65" s="1" customFormat="1" ht="16.5" customHeight="1">
      <c r="B374" s="31"/>
      <c r="C374" s="157" t="s">
        <v>576</v>
      </c>
      <c r="D374" s="157" t="s">
        <v>277</v>
      </c>
      <c r="E374" s="158" t="s">
        <v>1462</v>
      </c>
      <c r="F374" s="159" t="s">
        <v>1463</v>
      </c>
      <c r="G374" s="160" t="s">
        <v>1464</v>
      </c>
      <c r="H374" s="161">
        <v>1</v>
      </c>
      <c r="I374" s="162"/>
      <c r="J374" s="163">
        <f>ROUND(I374*H374,2)</f>
        <v>0</v>
      </c>
      <c r="K374" s="159" t="s">
        <v>19</v>
      </c>
      <c r="L374" s="31"/>
      <c r="M374" s="164" t="s">
        <v>19</v>
      </c>
      <c r="N374" s="165" t="s">
        <v>44</v>
      </c>
      <c r="P374" s="142">
        <f>O374*H374</f>
        <v>0</v>
      </c>
      <c r="Q374" s="142">
        <v>0</v>
      </c>
      <c r="R374" s="142">
        <f>Q374*H374</f>
        <v>0</v>
      </c>
      <c r="S374" s="142">
        <v>0</v>
      </c>
      <c r="T374" s="143">
        <f>S374*H374</f>
        <v>0</v>
      </c>
      <c r="AR374" s="17" t="s">
        <v>280</v>
      </c>
      <c r="AT374" s="17" t="s">
        <v>277</v>
      </c>
      <c r="AU374" s="17" t="s">
        <v>83</v>
      </c>
      <c r="AY374" s="17" t="s">
        <v>251</v>
      </c>
      <c r="BE374" s="144">
        <f>IF(N374="základní",J374,0)</f>
        <v>0</v>
      </c>
      <c r="BF374" s="144">
        <f>IF(N374="snížená",J374,0)</f>
        <v>0</v>
      </c>
      <c r="BG374" s="144">
        <f>IF(N374="zákl. přenesená",J374,0)</f>
        <v>0</v>
      </c>
      <c r="BH374" s="144">
        <f>IF(N374="sníž. přenesená",J374,0)</f>
        <v>0</v>
      </c>
      <c r="BI374" s="144">
        <f>IF(N374="nulová",J374,0)</f>
        <v>0</v>
      </c>
      <c r="BJ374" s="17" t="s">
        <v>81</v>
      </c>
      <c r="BK374" s="144">
        <f>ROUND(I374*H374,2)</f>
        <v>0</v>
      </c>
      <c r="BL374" s="17" t="s">
        <v>280</v>
      </c>
      <c r="BM374" s="17" t="s">
        <v>1888</v>
      </c>
    </row>
    <row r="375" spans="2:65" s="1" customFormat="1" ht="19.5">
      <c r="B375" s="31"/>
      <c r="D375" s="171" t="s">
        <v>454</v>
      </c>
      <c r="F375" s="172" t="s">
        <v>1889</v>
      </c>
      <c r="I375" s="90"/>
      <c r="L375" s="31"/>
      <c r="M375" s="173"/>
      <c r="T375" s="49"/>
      <c r="AT375" s="17" t="s">
        <v>454</v>
      </c>
      <c r="AU375" s="17" t="s">
        <v>83</v>
      </c>
    </row>
    <row r="376" spans="2:65" s="11" customFormat="1" ht="22.9" customHeight="1">
      <c r="B376" s="145"/>
      <c r="D376" s="146" t="s">
        <v>72</v>
      </c>
      <c r="E376" s="155" t="s">
        <v>274</v>
      </c>
      <c r="F376" s="155" t="s">
        <v>1890</v>
      </c>
      <c r="I376" s="148"/>
      <c r="J376" s="156">
        <f>BK376</f>
        <v>0</v>
      </c>
      <c r="L376" s="145"/>
      <c r="M376" s="150"/>
      <c r="P376" s="151">
        <f>SUM(P377:P378)</f>
        <v>0</v>
      </c>
      <c r="R376" s="151">
        <f>SUM(R377:R378)</f>
        <v>0</v>
      </c>
      <c r="T376" s="152">
        <f>SUM(T377:T378)</f>
        <v>0</v>
      </c>
      <c r="AR376" s="146" t="s">
        <v>257</v>
      </c>
      <c r="AT376" s="153" t="s">
        <v>72</v>
      </c>
      <c r="AU376" s="153" t="s">
        <v>81</v>
      </c>
      <c r="AY376" s="146" t="s">
        <v>251</v>
      </c>
      <c r="BK376" s="154">
        <f>SUM(BK377:BK378)</f>
        <v>0</v>
      </c>
    </row>
    <row r="377" spans="2:65" s="1" customFormat="1" ht="16.5" customHeight="1">
      <c r="B377" s="31"/>
      <c r="C377" s="157" t="s">
        <v>1560</v>
      </c>
      <c r="D377" s="157" t="s">
        <v>277</v>
      </c>
      <c r="E377" s="158" t="s">
        <v>1471</v>
      </c>
      <c r="F377" s="159" t="s">
        <v>1472</v>
      </c>
      <c r="G377" s="160" t="s">
        <v>1464</v>
      </c>
      <c r="H377" s="161">
        <v>1</v>
      </c>
      <c r="I377" s="162"/>
      <c r="J377" s="163">
        <f>ROUND(I377*H377,2)</f>
        <v>0</v>
      </c>
      <c r="K377" s="159" t="s">
        <v>19</v>
      </c>
      <c r="L377" s="31"/>
      <c r="M377" s="164" t="s">
        <v>19</v>
      </c>
      <c r="N377" s="165" t="s">
        <v>44</v>
      </c>
      <c r="P377" s="142">
        <f>O377*H377</f>
        <v>0</v>
      </c>
      <c r="Q377" s="142">
        <v>0</v>
      </c>
      <c r="R377" s="142">
        <f>Q377*H377</f>
        <v>0</v>
      </c>
      <c r="S377" s="142">
        <v>0</v>
      </c>
      <c r="T377" s="143">
        <f>S377*H377</f>
        <v>0</v>
      </c>
      <c r="AR377" s="17" t="s">
        <v>280</v>
      </c>
      <c r="AT377" s="17" t="s">
        <v>277</v>
      </c>
      <c r="AU377" s="17" t="s">
        <v>83</v>
      </c>
      <c r="AY377" s="17" t="s">
        <v>251</v>
      </c>
      <c r="BE377" s="144">
        <f>IF(N377="základní",J377,0)</f>
        <v>0</v>
      </c>
      <c r="BF377" s="144">
        <f>IF(N377="snížená",J377,0)</f>
        <v>0</v>
      </c>
      <c r="BG377" s="144">
        <f>IF(N377="zákl. přenesená",J377,0)</f>
        <v>0</v>
      </c>
      <c r="BH377" s="144">
        <f>IF(N377="sníž. přenesená",J377,0)</f>
        <v>0</v>
      </c>
      <c r="BI377" s="144">
        <f>IF(N377="nulová",J377,0)</f>
        <v>0</v>
      </c>
      <c r="BJ377" s="17" t="s">
        <v>81</v>
      </c>
      <c r="BK377" s="144">
        <f>ROUND(I377*H377,2)</f>
        <v>0</v>
      </c>
      <c r="BL377" s="17" t="s">
        <v>280</v>
      </c>
      <c r="BM377" s="17" t="s">
        <v>1891</v>
      </c>
    </row>
    <row r="378" spans="2:65" s="1" customFormat="1" ht="19.5">
      <c r="B378" s="31"/>
      <c r="D378" s="171" t="s">
        <v>454</v>
      </c>
      <c r="F378" s="172" t="s">
        <v>1892</v>
      </c>
      <c r="I378" s="90"/>
      <c r="L378" s="31"/>
      <c r="M378" s="189"/>
      <c r="N378" s="168"/>
      <c r="O378" s="168"/>
      <c r="P378" s="168"/>
      <c r="Q378" s="168"/>
      <c r="R378" s="168"/>
      <c r="S378" s="168"/>
      <c r="T378" s="190"/>
      <c r="AT378" s="17" t="s">
        <v>454</v>
      </c>
      <c r="AU378" s="17" t="s">
        <v>83</v>
      </c>
    </row>
    <row r="379" spans="2:65" s="1" customFormat="1" ht="6.95" customHeight="1">
      <c r="B379" s="39"/>
      <c r="C379" s="40"/>
      <c r="D379" s="40"/>
      <c r="E379" s="40"/>
      <c r="F379" s="40"/>
      <c r="G379" s="40"/>
      <c r="H379" s="40"/>
      <c r="I379" s="107"/>
      <c r="J379" s="40"/>
      <c r="K379" s="40"/>
      <c r="L379" s="31"/>
    </row>
  </sheetData>
  <sheetProtection password="D0DA" sheet="1" objects="1" scenarios="1" selectLockedCells="1" autoFilter="0"/>
  <autoFilter ref="C101:K378"/>
  <mergeCells count="12">
    <mergeCell ref="E94:H94"/>
    <mergeCell ref="L2:V2"/>
    <mergeCell ref="E50:H50"/>
    <mergeCell ref="E52:H52"/>
    <mergeCell ref="E54:H54"/>
    <mergeCell ref="E90:H90"/>
    <mergeCell ref="E92:H92"/>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73"/>
  <sheetViews>
    <sheetView showGridLines="0" topLeftCell="A82" workbookViewId="0">
      <selection activeCell="I106" sqref="I106"/>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159</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1893</v>
      </c>
      <c r="F9" s="303"/>
      <c r="G9" s="303"/>
      <c r="H9" s="303"/>
      <c r="I9" s="90"/>
      <c r="L9" s="31"/>
    </row>
    <row r="10" spans="2:46" s="1" customFormat="1" ht="12" customHeight="1">
      <c r="B10" s="31"/>
      <c r="D10" s="26" t="s">
        <v>1077</v>
      </c>
      <c r="I10" s="90"/>
      <c r="L10" s="31"/>
    </row>
    <row r="11" spans="2:46" s="1" customFormat="1" ht="36.950000000000003" customHeight="1">
      <c r="B11" s="31"/>
      <c r="E11" s="304" t="s">
        <v>1894</v>
      </c>
      <c r="F11" s="303"/>
      <c r="G11" s="303"/>
      <c r="H11" s="303"/>
      <c r="I11" s="90"/>
      <c r="L11" s="31"/>
    </row>
    <row r="12" spans="2:46" s="1" customFormat="1">
      <c r="B12" s="31"/>
      <c r="I12" s="90"/>
      <c r="L12" s="31"/>
    </row>
    <row r="13" spans="2:46" s="1" customFormat="1" ht="12" customHeight="1">
      <c r="B13" s="31"/>
      <c r="D13" s="26" t="s">
        <v>18</v>
      </c>
      <c r="F13" s="17" t="s">
        <v>144</v>
      </c>
      <c r="I13" s="91" t="s">
        <v>20</v>
      </c>
      <c r="J13" s="17" t="s">
        <v>83</v>
      </c>
      <c r="L13" s="31"/>
    </row>
    <row r="14" spans="2:46" s="1" customFormat="1" ht="12" customHeight="1">
      <c r="B14" s="31"/>
      <c r="D14" s="26" t="s">
        <v>21</v>
      </c>
      <c r="F14" s="17" t="s">
        <v>225</v>
      </c>
      <c r="I14" s="91" t="s">
        <v>23</v>
      </c>
      <c r="J14" s="46" t="str">
        <f>'Rekapitulace stavby'!AN8</f>
        <v>11. 2. 2019</v>
      </c>
      <c r="L14" s="31"/>
    </row>
    <row r="15" spans="2:46" s="1" customFormat="1" ht="21.75" customHeight="1">
      <c r="B15" s="31"/>
      <c r="D15" s="24" t="s">
        <v>1079</v>
      </c>
      <c r="F15" s="200" t="s">
        <v>1080</v>
      </c>
      <c r="I15" s="201" t="s">
        <v>1081</v>
      </c>
      <c r="J15" s="200" t="s">
        <v>485</v>
      </c>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ROUND(J97,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ROUND((SUM(BE97:BE272)),  2)</f>
        <v>0</v>
      </c>
      <c r="I35" s="99">
        <v>0.21</v>
      </c>
      <c r="J35" s="98">
        <f>ROUND(((SUM(BE97:BE272))*I35),  2)</f>
        <v>0</v>
      </c>
      <c r="L35" s="31"/>
    </row>
    <row r="36" spans="2:12" s="1" customFormat="1" ht="14.45" customHeight="1">
      <c r="B36" s="31"/>
      <c r="E36" s="26" t="s">
        <v>45</v>
      </c>
      <c r="F36" s="98">
        <f>ROUND((SUM(BF97:BF272)),  2)</f>
        <v>0</v>
      </c>
      <c r="I36" s="99">
        <v>0.15</v>
      </c>
      <c r="J36" s="98">
        <f>ROUND(((SUM(BF97:BF272))*I36),  2)</f>
        <v>0</v>
      </c>
      <c r="L36" s="31"/>
    </row>
    <row r="37" spans="2:12" s="1" customFormat="1" ht="14.45" hidden="1" customHeight="1">
      <c r="B37" s="31"/>
      <c r="E37" s="26" t="s">
        <v>46</v>
      </c>
      <c r="F37" s="98">
        <f>ROUND((SUM(BG97:BG272)),  2)</f>
        <v>0</v>
      </c>
      <c r="I37" s="99">
        <v>0.21</v>
      </c>
      <c r="J37" s="98">
        <f>0</f>
        <v>0</v>
      </c>
      <c r="L37" s="31"/>
    </row>
    <row r="38" spans="2:12" s="1" customFormat="1" ht="14.45" hidden="1" customHeight="1">
      <c r="B38" s="31"/>
      <c r="E38" s="26" t="s">
        <v>47</v>
      </c>
      <c r="F38" s="98">
        <f>ROUND((SUM(BH97:BH272)),  2)</f>
        <v>0</v>
      </c>
      <c r="I38" s="99">
        <v>0.15</v>
      </c>
      <c r="J38" s="98">
        <f>0</f>
        <v>0</v>
      </c>
      <c r="L38" s="31"/>
    </row>
    <row r="39" spans="2:12" s="1" customFormat="1" ht="14.45" hidden="1" customHeight="1">
      <c r="B39" s="31"/>
      <c r="E39" s="26" t="s">
        <v>48</v>
      </c>
      <c r="F39" s="98">
        <f>ROUND((SUM(BI97:BI272)),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1893</v>
      </c>
      <c r="F52" s="303"/>
      <c r="G52" s="303"/>
      <c r="H52" s="303"/>
      <c r="I52" s="90"/>
      <c r="L52" s="31"/>
    </row>
    <row r="53" spans="2:47" s="1" customFormat="1" ht="12" customHeight="1">
      <c r="B53" s="31"/>
      <c r="C53" s="26" t="s">
        <v>1077</v>
      </c>
      <c r="I53" s="90"/>
      <c r="L53" s="31"/>
    </row>
    <row r="54" spans="2:47" s="1" customFormat="1" ht="16.5" customHeight="1">
      <c r="B54" s="31"/>
      <c r="E54" s="304" t="str">
        <f>E11</f>
        <v>3110-16-074-04/01 - Železniční most v ev. km 10,667</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J97</f>
        <v>0</v>
      </c>
      <c r="L63" s="31"/>
      <c r="AU63" s="17" t="s">
        <v>229</v>
      </c>
    </row>
    <row r="64" spans="2:47" s="8" customFormat="1" ht="24.95" customHeight="1">
      <c r="B64" s="113"/>
      <c r="D64" s="114" t="s">
        <v>1083</v>
      </c>
      <c r="E64" s="115"/>
      <c r="F64" s="115"/>
      <c r="G64" s="115"/>
      <c r="H64" s="115"/>
      <c r="I64" s="116"/>
      <c r="J64" s="117">
        <f>J98</f>
        <v>0</v>
      </c>
      <c r="L64" s="113"/>
    </row>
    <row r="65" spans="2:12" s="9" customFormat="1" ht="19.899999999999999" customHeight="1">
      <c r="B65" s="118"/>
      <c r="D65" s="119" t="s">
        <v>1578</v>
      </c>
      <c r="E65" s="120"/>
      <c r="F65" s="120"/>
      <c r="G65" s="120"/>
      <c r="H65" s="120"/>
      <c r="I65" s="121"/>
      <c r="J65" s="122">
        <f>J99</f>
        <v>0</v>
      </c>
      <c r="L65" s="118"/>
    </row>
    <row r="66" spans="2:12" s="9" customFormat="1" ht="19.899999999999999" customHeight="1">
      <c r="B66" s="118"/>
      <c r="D66" s="119" t="s">
        <v>1895</v>
      </c>
      <c r="E66" s="120"/>
      <c r="F66" s="120"/>
      <c r="G66" s="120"/>
      <c r="H66" s="120"/>
      <c r="I66" s="121"/>
      <c r="J66" s="122">
        <f>J124</f>
        <v>0</v>
      </c>
      <c r="L66" s="118"/>
    </row>
    <row r="67" spans="2:12" s="9" customFormat="1" ht="19.899999999999999" customHeight="1">
      <c r="B67" s="118"/>
      <c r="D67" s="119" t="s">
        <v>1087</v>
      </c>
      <c r="E67" s="120"/>
      <c r="F67" s="120"/>
      <c r="G67" s="120"/>
      <c r="H67" s="120"/>
      <c r="I67" s="121"/>
      <c r="J67" s="122">
        <f>J140</f>
        <v>0</v>
      </c>
      <c r="L67" s="118"/>
    </row>
    <row r="68" spans="2:12" s="9" customFormat="1" ht="19.899999999999999" customHeight="1">
      <c r="B68" s="118"/>
      <c r="D68" s="119" t="s">
        <v>1088</v>
      </c>
      <c r="E68" s="120"/>
      <c r="F68" s="120"/>
      <c r="G68" s="120"/>
      <c r="H68" s="120"/>
      <c r="I68" s="121"/>
      <c r="J68" s="122">
        <f>J183</f>
        <v>0</v>
      </c>
      <c r="L68" s="118"/>
    </row>
    <row r="69" spans="2:12" s="9" customFormat="1" ht="19.899999999999999" customHeight="1">
      <c r="B69" s="118"/>
      <c r="D69" s="119" t="s">
        <v>1476</v>
      </c>
      <c r="E69" s="120"/>
      <c r="F69" s="120"/>
      <c r="G69" s="120"/>
      <c r="H69" s="120"/>
      <c r="I69" s="121"/>
      <c r="J69" s="122">
        <f>J200</f>
        <v>0</v>
      </c>
      <c r="L69" s="118"/>
    </row>
    <row r="70" spans="2:12" s="9" customFormat="1" ht="19.899999999999999" customHeight="1">
      <c r="B70" s="118"/>
      <c r="D70" s="119" t="s">
        <v>1477</v>
      </c>
      <c r="E70" s="120"/>
      <c r="F70" s="120"/>
      <c r="G70" s="120"/>
      <c r="H70" s="120"/>
      <c r="I70" s="121"/>
      <c r="J70" s="122">
        <f>J213</f>
        <v>0</v>
      </c>
      <c r="L70" s="118"/>
    </row>
    <row r="71" spans="2:12" s="9" customFormat="1" ht="14.85" customHeight="1">
      <c r="B71" s="118"/>
      <c r="D71" s="119" t="s">
        <v>1896</v>
      </c>
      <c r="E71" s="120"/>
      <c r="F71" s="120"/>
      <c r="G71" s="120"/>
      <c r="H71" s="120"/>
      <c r="I71" s="121"/>
      <c r="J71" s="122">
        <f>J242</f>
        <v>0</v>
      </c>
      <c r="L71" s="118"/>
    </row>
    <row r="72" spans="2:12" s="9" customFormat="1" ht="19.899999999999999" customHeight="1">
      <c r="B72" s="118"/>
      <c r="D72" s="119" t="s">
        <v>1091</v>
      </c>
      <c r="E72" s="120"/>
      <c r="F72" s="120"/>
      <c r="G72" s="120"/>
      <c r="H72" s="120"/>
      <c r="I72" s="121"/>
      <c r="J72" s="122">
        <f>J245</f>
        <v>0</v>
      </c>
      <c r="L72" s="118"/>
    </row>
    <row r="73" spans="2:12" s="9" customFormat="1" ht="19.899999999999999" customHeight="1">
      <c r="B73" s="118"/>
      <c r="D73" s="119" t="s">
        <v>1897</v>
      </c>
      <c r="E73" s="120"/>
      <c r="F73" s="120"/>
      <c r="G73" s="120"/>
      <c r="H73" s="120"/>
      <c r="I73" s="121"/>
      <c r="J73" s="122">
        <f>J260</f>
        <v>0</v>
      </c>
      <c r="L73" s="118"/>
    </row>
    <row r="74" spans="2:12" s="8" customFormat="1" ht="24.95" customHeight="1">
      <c r="B74" s="113"/>
      <c r="D74" s="114" t="s">
        <v>1093</v>
      </c>
      <c r="E74" s="115"/>
      <c r="F74" s="115"/>
      <c r="G74" s="115"/>
      <c r="H74" s="115"/>
      <c r="I74" s="116"/>
      <c r="J74" s="117">
        <f>J262</f>
        <v>0</v>
      </c>
      <c r="L74" s="113"/>
    </row>
    <row r="75" spans="2:12" s="9" customFormat="1" ht="19.899999999999999" customHeight="1">
      <c r="B75" s="118"/>
      <c r="D75" s="119" t="s">
        <v>1898</v>
      </c>
      <c r="E75" s="120"/>
      <c r="F75" s="120"/>
      <c r="G75" s="120"/>
      <c r="H75" s="120"/>
      <c r="I75" s="121"/>
      <c r="J75" s="122">
        <f>J263</f>
        <v>0</v>
      </c>
      <c r="L75" s="118"/>
    </row>
    <row r="76" spans="2:12" s="1" customFormat="1" ht="21.75" customHeight="1">
      <c r="B76" s="31"/>
      <c r="I76" s="90"/>
      <c r="L76" s="31"/>
    </row>
    <row r="77" spans="2:12" s="1" customFormat="1" ht="6.95" customHeight="1">
      <c r="B77" s="39"/>
      <c r="C77" s="40"/>
      <c r="D77" s="40"/>
      <c r="E77" s="40"/>
      <c r="F77" s="40"/>
      <c r="G77" s="40"/>
      <c r="H77" s="40"/>
      <c r="I77" s="107"/>
      <c r="J77" s="40"/>
      <c r="K77" s="40"/>
      <c r="L77" s="31"/>
    </row>
    <row r="81" spans="2:20" s="1" customFormat="1" ht="6.95" customHeight="1">
      <c r="B81" s="41"/>
      <c r="C81" s="42"/>
      <c r="D81" s="42"/>
      <c r="E81" s="42"/>
      <c r="F81" s="42"/>
      <c r="G81" s="42"/>
      <c r="H81" s="42"/>
      <c r="I81" s="108"/>
      <c r="J81" s="42"/>
      <c r="K81" s="42"/>
      <c r="L81" s="31"/>
    </row>
    <row r="82" spans="2:20" s="1" customFormat="1" ht="24.95" customHeight="1">
      <c r="B82" s="31"/>
      <c r="C82" s="21" t="s">
        <v>233</v>
      </c>
      <c r="I82" s="90"/>
      <c r="L82" s="31"/>
    </row>
    <row r="83" spans="2:20" s="1" customFormat="1" ht="6.95" customHeight="1">
      <c r="B83" s="31"/>
      <c r="I83" s="90"/>
      <c r="L83" s="31"/>
    </row>
    <row r="84" spans="2:20" s="1" customFormat="1" ht="12" customHeight="1">
      <c r="B84" s="31"/>
      <c r="C84" s="26" t="s">
        <v>16</v>
      </c>
      <c r="I84" s="90"/>
      <c r="L84" s="31"/>
    </row>
    <row r="85" spans="2:20" s="1" customFormat="1" ht="16.5" customHeight="1">
      <c r="B85" s="31"/>
      <c r="E85" s="324" t="str">
        <f>E7</f>
        <v>Oprava traťového úseku Železný Brod - Tanvald</v>
      </c>
      <c r="F85" s="301"/>
      <c r="G85" s="301"/>
      <c r="H85" s="301"/>
      <c r="I85" s="90"/>
      <c r="L85" s="31"/>
    </row>
    <row r="86" spans="2:20" ht="12" customHeight="1">
      <c r="B86" s="20"/>
      <c r="C86" s="26" t="s">
        <v>223</v>
      </c>
      <c r="L86" s="20"/>
    </row>
    <row r="87" spans="2:20" s="1" customFormat="1" ht="16.5" customHeight="1">
      <c r="B87" s="31"/>
      <c r="E87" s="324" t="s">
        <v>1893</v>
      </c>
      <c r="F87" s="303"/>
      <c r="G87" s="303"/>
      <c r="H87" s="303"/>
      <c r="I87" s="90"/>
      <c r="L87" s="31"/>
    </row>
    <row r="88" spans="2:20" s="1" customFormat="1" ht="12" customHeight="1">
      <c r="B88" s="31"/>
      <c r="C88" s="26" t="s">
        <v>1077</v>
      </c>
      <c r="I88" s="90"/>
      <c r="L88" s="31"/>
    </row>
    <row r="89" spans="2:20" s="1" customFormat="1" ht="16.5" customHeight="1">
      <c r="B89" s="31"/>
      <c r="E89" s="304" t="str">
        <f>E11</f>
        <v>3110-16-074-04/01 - Železniční most v ev. km 10,667</v>
      </c>
      <c r="F89" s="303"/>
      <c r="G89" s="303"/>
      <c r="H89" s="303"/>
      <c r="I89" s="90"/>
      <c r="L89" s="31"/>
    </row>
    <row r="90" spans="2:20" s="1" customFormat="1" ht="6.95" customHeight="1">
      <c r="B90" s="31"/>
      <c r="I90" s="90"/>
      <c r="L90" s="31"/>
    </row>
    <row r="91" spans="2:20" s="1" customFormat="1" ht="12" customHeight="1">
      <c r="B91" s="31"/>
      <c r="C91" s="26" t="s">
        <v>21</v>
      </c>
      <c r="F91" s="17" t="str">
        <f>F14</f>
        <v xml:space="preserve"> </v>
      </c>
      <c r="I91" s="91" t="s">
        <v>23</v>
      </c>
      <c r="J91" s="46" t="str">
        <f>IF(J14="","",J14)</f>
        <v>11. 2. 2019</v>
      </c>
      <c r="L91" s="31"/>
    </row>
    <row r="92" spans="2:20" s="1" customFormat="1" ht="6.95" customHeight="1">
      <c r="B92" s="31"/>
      <c r="I92" s="90"/>
      <c r="L92" s="31"/>
    </row>
    <row r="93" spans="2:20" s="1" customFormat="1" ht="13.7" customHeight="1">
      <c r="B93" s="31"/>
      <c r="C93" s="26" t="s">
        <v>25</v>
      </c>
      <c r="F93" s="17" t="str">
        <f>E17</f>
        <v>SŽDC, s.o., OŘ Hradec Králové</v>
      </c>
      <c r="I93" s="91" t="s">
        <v>32</v>
      </c>
      <c r="J93" s="29" t="str">
        <f>E23</f>
        <v xml:space="preserve"> </v>
      </c>
      <c r="L93" s="31"/>
    </row>
    <row r="94" spans="2:20" s="1" customFormat="1" ht="13.7" customHeight="1">
      <c r="B94" s="31"/>
      <c r="C94" s="26" t="s">
        <v>30</v>
      </c>
      <c r="F94" s="17">
        <f>IF(E20="","",E20)</f>
        <v>0</v>
      </c>
      <c r="I94" s="91" t="s">
        <v>37</v>
      </c>
      <c r="J94" s="29" t="str">
        <f>E26</f>
        <v xml:space="preserve"> </v>
      </c>
      <c r="L94" s="31"/>
    </row>
    <row r="95" spans="2:20" s="1" customFormat="1" ht="10.35" customHeight="1">
      <c r="B95" s="31"/>
      <c r="I95" s="90"/>
      <c r="L95" s="31"/>
    </row>
    <row r="96" spans="2:20" s="10" customFormat="1" ht="29.25" customHeight="1">
      <c r="B96" s="123"/>
      <c r="C96" s="124" t="s">
        <v>234</v>
      </c>
      <c r="D96" s="125" t="s">
        <v>58</v>
      </c>
      <c r="E96" s="125" t="s">
        <v>54</v>
      </c>
      <c r="F96" s="125" t="s">
        <v>55</v>
      </c>
      <c r="G96" s="125" t="s">
        <v>235</v>
      </c>
      <c r="H96" s="125" t="s">
        <v>236</v>
      </c>
      <c r="I96" s="126" t="s">
        <v>237</v>
      </c>
      <c r="J96" s="125" t="s">
        <v>228</v>
      </c>
      <c r="K96" s="127" t="s">
        <v>238</v>
      </c>
      <c r="L96" s="123"/>
      <c r="M96" s="52" t="s">
        <v>19</v>
      </c>
      <c r="N96" s="53" t="s">
        <v>43</v>
      </c>
      <c r="O96" s="53" t="s">
        <v>239</v>
      </c>
      <c r="P96" s="53" t="s">
        <v>240</v>
      </c>
      <c r="Q96" s="53" t="s">
        <v>241</v>
      </c>
      <c r="R96" s="53" t="s">
        <v>242</v>
      </c>
      <c r="S96" s="53" t="s">
        <v>243</v>
      </c>
      <c r="T96" s="54" t="s">
        <v>244</v>
      </c>
    </row>
    <row r="97" spans="2:65" s="1" customFormat="1" ht="22.9" customHeight="1">
      <c r="B97" s="31"/>
      <c r="C97" s="57" t="s">
        <v>245</v>
      </c>
      <c r="I97" s="90"/>
      <c r="J97" s="128">
        <f>BK97</f>
        <v>0</v>
      </c>
      <c r="L97" s="31"/>
      <c r="M97" s="55"/>
      <c r="N97" s="47"/>
      <c r="O97" s="47"/>
      <c r="P97" s="129">
        <f>P98+P262</f>
        <v>0</v>
      </c>
      <c r="Q97" s="47"/>
      <c r="R97" s="129">
        <f>R98+R262</f>
        <v>11.998638419999999</v>
      </c>
      <c r="S97" s="47"/>
      <c r="T97" s="130">
        <f>T98+T262</f>
        <v>11.615489999999999</v>
      </c>
      <c r="AT97" s="17" t="s">
        <v>72</v>
      </c>
      <c r="AU97" s="17" t="s">
        <v>229</v>
      </c>
      <c r="BK97" s="131">
        <f>BK98+BK262</f>
        <v>0</v>
      </c>
    </row>
    <row r="98" spans="2:65" s="11" customFormat="1" ht="25.9" customHeight="1">
      <c r="B98" s="145"/>
      <c r="D98" s="146" t="s">
        <v>72</v>
      </c>
      <c r="E98" s="147" t="s">
        <v>424</v>
      </c>
      <c r="F98" s="147" t="s">
        <v>1099</v>
      </c>
      <c r="I98" s="148"/>
      <c r="J98" s="149">
        <f>BK98</f>
        <v>0</v>
      </c>
      <c r="L98" s="145"/>
      <c r="M98" s="150"/>
      <c r="P98" s="151">
        <f>P99+P124+P140+P183+P200+P213+P245+P260</f>
        <v>0</v>
      </c>
      <c r="R98" s="151">
        <f>R99+R124+R140+R183+R200+R213+R245+R260</f>
        <v>11.992638419999999</v>
      </c>
      <c r="T98" s="152">
        <f>T99+T124+T140+T183+T200+T213+T245+T260</f>
        <v>11.615489999999999</v>
      </c>
      <c r="AR98" s="146" t="s">
        <v>81</v>
      </c>
      <c r="AT98" s="153" t="s">
        <v>72</v>
      </c>
      <c r="AU98" s="153" t="s">
        <v>73</v>
      </c>
      <c r="AY98" s="146" t="s">
        <v>251</v>
      </c>
      <c r="BK98" s="154">
        <f>BK99+BK124+BK140+BK183+BK200+BK213+BK245+BK260</f>
        <v>0</v>
      </c>
    </row>
    <row r="99" spans="2:65" s="11" customFormat="1" ht="22.9" customHeight="1">
      <c r="B99" s="145"/>
      <c r="D99" s="146" t="s">
        <v>72</v>
      </c>
      <c r="E99" s="155" t="s">
        <v>81</v>
      </c>
      <c r="F99" s="155" t="s">
        <v>1587</v>
      </c>
      <c r="I99" s="148"/>
      <c r="J99" s="156">
        <f>BK99</f>
        <v>0</v>
      </c>
      <c r="L99" s="145"/>
      <c r="M99" s="150"/>
      <c r="P99" s="151">
        <f>SUM(P100:P123)</f>
        <v>0</v>
      </c>
      <c r="R99" s="151">
        <f>SUM(R100:R123)</f>
        <v>2.0021599999999999</v>
      </c>
      <c r="T99" s="152">
        <f>SUM(T100:T123)</f>
        <v>0</v>
      </c>
      <c r="AR99" s="146" t="s">
        <v>81</v>
      </c>
      <c r="AT99" s="153" t="s">
        <v>72</v>
      </c>
      <c r="AU99" s="153" t="s">
        <v>81</v>
      </c>
      <c r="AY99" s="146" t="s">
        <v>251</v>
      </c>
      <c r="BK99" s="154">
        <f>SUM(BK100:BK123)</f>
        <v>0</v>
      </c>
    </row>
    <row r="100" spans="2:65" s="1" customFormat="1" ht="16.5" customHeight="1">
      <c r="B100" s="31"/>
      <c r="C100" s="157" t="s">
        <v>81</v>
      </c>
      <c r="D100" s="157" t="s">
        <v>277</v>
      </c>
      <c r="E100" s="158" t="s">
        <v>1899</v>
      </c>
      <c r="F100" s="159" t="s">
        <v>1900</v>
      </c>
      <c r="G100" s="160" t="s">
        <v>431</v>
      </c>
      <c r="H100" s="161">
        <v>60</v>
      </c>
      <c r="I100" s="162"/>
      <c r="J100" s="163">
        <f>ROUND(I100*H100,2)</f>
        <v>0</v>
      </c>
      <c r="K100" s="159" t="s">
        <v>690</v>
      </c>
      <c r="L100" s="31"/>
      <c r="M100" s="164" t="s">
        <v>19</v>
      </c>
      <c r="N100" s="165" t="s">
        <v>44</v>
      </c>
      <c r="P100" s="142">
        <f>O100*H100</f>
        <v>0</v>
      </c>
      <c r="Q100" s="142">
        <v>0</v>
      </c>
      <c r="R100" s="142">
        <f>Q100*H100</f>
        <v>0</v>
      </c>
      <c r="S100" s="142">
        <v>0</v>
      </c>
      <c r="T100" s="143">
        <f>S100*H100</f>
        <v>0</v>
      </c>
      <c r="AR100" s="17" t="s">
        <v>252</v>
      </c>
      <c r="AT100" s="17" t="s">
        <v>277</v>
      </c>
      <c r="AU100" s="17" t="s">
        <v>83</v>
      </c>
      <c r="AY100" s="17" t="s">
        <v>251</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252</v>
      </c>
      <c r="BM100" s="17" t="s">
        <v>1901</v>
      </c>
    </row>
    <row r="101" spans="2:65" s="1" customFormat="1" ht="19.5">
      <c r="B101" s="31"/>
      <c r="D101" s="171" t="s">
        <v>454</v>
      </c>
      <c r="F101" s="172" t="s">
        <v>1902</v>
      </c>
      <c r="I101" s="90"/>
      <c r="L101" s="31"/>
      <c r="M101" s="173"/>
      <c r="T101" s="49"/>
      <c r="AT101" s="17" t="s">
        <v>454</v>
      </c>
      <c r="AU101" s="17" t="s">
        <v>83</v>
      </c>
    </row>
    <row r="102" spans="2:65" s="13" customFormat="1">
      <c r="B102" s="182"/>
      <c r="D102" s="171" t="s">
        <v>639</v>
      </c>
      <c r="E102" s="183" t="s">
        <v>19</v>
      </c>
      <c r="F102" s="184" t="s">
        <v>1903</v>
      </c>
      <c r="H102" s="185">
        <v>60</v>
      </c>
      <c r="I102" s="186"/>
      <c r="L102" s="182"/>
      <c r="M102" s="187"/>
      <c r="T102" s="188"/>
      <c r="AT102" s="183" t="s">
        <v>639</v>
      </c>
      <c r="AU102" s="183" t="s">
        <v>83</v>
      </c>
      <c r="AV102" s="13" t="s">
        <v>83</v>
      </c>
      <c r="AW102" s="13" t="s">
        <v>36</v>
      </c>
      <c r="AX102" s="13" t="s">
        <v>81</v>
      </c>
      <c r="AY102" s="183" t="s">
        <v>251</v>
      </c>
    </row>
    <row r="103" spans="2:65" s="1" customFormat="1" ht="16.5" customHeight="1">
      <c r="B103" s="31"/>
      <c r="C103" s="157" t="s">
        <v>83</v>
      </c>
      <c r="D103" s="157" t="s">
        <v>277</v>
      </c>
      <c r="E103" s="158" t="s">
        <v>1904</v>
      </c>
      <c r="F103" s="159" t="s">
        <v>1905</v>
      </c>
      <c r="G103" s="160" t="s">
        <v>431</v>
      </c>
      <c r="H103" s="161">
        <v>12</v>
      </c>
      <c r="I103" s="162"/>
      <c r="J103" s="163">
        <f>ROUND(I103*H103,2)</f>
        <v>0</v>
      </c>
      <c r="K103" s="159" t="s">
        <v>690</v>
      </c>
      <c r="L103" s="31"/>
      <c r="M103" s="164" t="s">
        <v>19</v>
      </c>
      <c r="N103" s="165" t="s">
        <v>44</v>
      </c>
      <c r="P103" s="142">
        <f>O103*H103</f>
        <v>0</v>
      </c>
      <c r="Q103" s="142">
        <v>1.8000000000000001E-4</v>
      </c>
      <c r="R103" s="142">
        <f>Q103*H103</f>
        <v>2.16E-3</v>
      </c>
      <c r="S103" s="142">
        <v>0</v>
      </c>
      <c r="T103" s="143">
        <f>S103*H103</f>
        <v>0</v>
      </c>
      <c r="AR103" s="17" t="s">
        <v>252</v>
      </c>
      <c r="AT103" s="17" t="s">
        <v>277</v>
      </c>
      <c r="AU103" s="17" t="s">
        <v>83</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1906</v>
      </c>
    </row>
    <row r="104" spans="2:65" s="1" customFormat="1" ht="19.5">
      <c r="B104" s="31"/>
      <c r="D104" s="171" t="s">
        <v>454</v>
      </c>
      <c r="F104" s="172" t="s">
        <v>1907</v>
      </c>
      <c r="I104" s="90"/>
      <c r="L104" s="31"/>
      <c r="M104" s="173"/>
      <c r="T104" s="49"/>
      <c r="AT104" s="17" t="s">
        <v>454</v>
      </c>
      <c r="AU104" s="17" t="s">
        <v>83</v>
      </c>
    </row>
    <row r="105" spans="2:65" s="13" customFormat="1">
      <c r="B105" s="182"/>
      <c r="D105" s="171" t="s">
        <v>639</v>
      </c>
      <c r="E105" s="183" t="s">
        <v>19</v>
      </c>
      <c r="F105" s="184" t="s">
        <v>1908</v>
      </c>
      <c r="H105" s="185">
        <v>12</v>
      </c>
      <c r="I105" s="186"/>
      <c r="L105" s="182"/>
      <c r="M105" s="187"/>
      <c r="T105" s="188"/>
      <c r="AT105" s="183" t="s">
        <v>639</v>
      </c>
      <c r="AU105" s="183" t="s">
        <v>83</v>
      </c>
      <c r="AV105" s="13" t="s">
        <v>83</v>
      </c>
      <c r="AW105" s="13" t="s">
        <v>36</v>
      </c>
      <c r="AX105" s="13" t="s">
        <v>81</v>
      </c>
      <c r="AY105" s="183" t="s">
        <v>251</v>
      </c>
    </row>
    <row r="106" spans="2:65" s="1" customFormat="1" ht="16.5" customHeight="1">
      <c r="B106" s="31"/>
      <c r="C106" s="157" t="s">
        <v>257</v>
      </c>
      <c r="D106" s="157" t="s">
        <v>277</v>
      </c>
      <c r="E106" s="158" t="s">
        <v>1909</v>
      </c>
      <c r="F106" s="159" t="s">
        <v>1910</v>
      </c>
      <c r="G106" s="160" t="s">
        <v>431</v>
      </c>
      <c r="H106" s="161">
        <v>12</v>
      </c>
      <c r="I106" s="162"/>
      <c r="J106" s="163">
        <f>ROUND(I106*H106,2)</f>
        <v>0</v>
      </c>
      <c r="K106" s="159" t="s">
        <v>690</v>
      </c>
      <c r="L106" s="31"/>
      <c r="M106" s="164" t="s">
        <v>19</v>
      </c>
      <c r="N106" s="165" t="s">
        <v>44</v>
      </c>
      <c r="P106" s="142">
        <f>O106*H106</f>
        <v>0</v>
      </c>
      <c r="Q106" s="142">
        <v>0</v>
      </c>
      <c r="R106" s="142">
        <f>Q106*H106</f>
        <v>0</v>
      </c>
      <c r="S106" s="142">
        <v>0</v>
      </c>
      <c r="T106" s="143">
        <f>S106*H106</f>
        <v>0</v>
      </c>
      <c r="AR106" s="17" t="s">
        <v>252</v>
      </c>
      <c r="AT106" s="17" t="s">
        <v>277</v>
      </c>
      <c r="AU106" s="17" t="s">
        <v>83</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1911</v>
      </c>
    </row>
    <row r="107" spans="2:65" s="1" customFormat="1" ht="19.5">
      <c r="B107" s="31"/>
      <c r="D107" s="171" t="s">
        <v>454</v>
      </c>
      <c r="F107" s="172" t="s">
        <v>1907</v>
      </c>
      <c r="I107" s="90"/>
      <c r="L107" s="31"/>
      <c r="M107" s="173"/>
      <c r="T107" s="49"/>
      <c r="AT107" s="17" t="s">
        <v>454</v>
      </c>
      <c r="AU107" s="17" t="s">
        <v>83</v>
      </c>
    </row>
    <row r="108" spans="2:65" s="13" customFormat="1">
      <c r="B108" s="182"/>
      <c r="D108" s="171" t="s">
        <v>639</v>
      </c>
      <c r="E108" s="183" t="s">
        <v>19</v>
      </c>
      <c r="F108" s="184" t="s">
        <v>1908</v>
      </c>
      <c r="H108" s="185">
        <v>12</v>
      </c>
      <c r="I108" s="186"/>
      <c r="L108" s="182"/>
      <c r="M108" s="187"/>
      <c r="T108" s="188"/>
      <c r="AT108" s="183" t="s">
        <v>639</v>
      </c>
      <c r="AU108" s="183" t="s">
        <v>83</v>
      </c>
      <c r="AV108" s="13" t="s">
        <v>83</v>
      </c>
      <c r="AW108" s="13" t="s">
        <v>36</v>
      </c>
      <c r="AX108" s="13" t="s">
        <v>81</v>
      </c>
      <c r="AY108" s="183" t="s">
        <v>251</v>
      </c>
    </row>
    <row r="109" spans="2:65" s="1" customFormat="1" ht="16.5" customHeight="1">
      <c r="B109" s="31"/>
      <c r="C109" s="157" t="s">
        <v>252</v>
      </c>
      <c r="D109" s="157" t="s">
        <v>277</v>
      </c>
      <c r="E109" s="158" t="s">
        <v>1101</v>
      </c>
      <c r="F109" s="159" t="s">
        <v>1102</v>
      </c>
      <c r="G109" s="160" t="s">
        <v>436</v>
      </c>
      <c r="H109" s="161">
        <v>1</v>
      </c>
      <c r="I109" s="162"/>
      <c r="J109" s="163">
        <f>ROUND(I109*H109,2)</f>
        <v>0</v>
      </c>
      <c r="K109" s="159" t="s">
        <v>690</v>
      </c>
      <c r="L109" s="31"/>
      <c r="M109" s="164" t="s">
        <v>19</v>
      </c>
      <c r="N109" s="165" t="s">
        <v>44</v>
      </c>
      <c r="P109" s="142">
        <f>O109*H109</f>
        <v>0</v>
      </c>
      <c r="Q109" s="142">
        <v>0</v>
      </c>
      <c r="R109" s="142">
        <f>Q109*H109</f>
        <v>0</v>
      </c>
      <c r="S109" s="142">
        <v>0</v>
      </c>
      <c r="T109" s="143">
        <f>S109*H109</f>
        <v>0</v>
      </c>
      <c r="AR109" s="17" t="s">
        <v>252</v>
      </c>
      <c r="AT109" s="17" t="s">
        <v>277</v>
      </c>
      <c r="AU109" s="17" t="s">
        <v>83</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1912</v>
      </c>
    </row>
    <row r="110" spans="2:65" s="13" customFormat="1">
      <c r="B110" s="182"/>
      <c r="D110" s="171" t="s">
        <v>639</v>
      </c>
      <c r="E110" s="183" t="s">
        <v>19</v>
      </c>
      <c r="F110" s="184" t="s">
        <v>1913</v>
      </c>
      <c r="H110" s="185">
        <v>1</v>
      </c>
      <c r="I110" s="186"/>
      <c r="L110" s="182"/>
      <c r="M110" s="187"/>
      <c r="T110" s="188"/>
      <c r="AT110" s="183" t="s">
        <v>639</v>
      </c>
      <c r="AU110" s="183" t="s">
        <v>83</v>
      </c>
      <c r="AV110" s="13" t="s">
        <v>83</v>
      </c>
      <c r="AW110" s="13" t="s">
        <v>36</v>
      </c>
      <c r="AX110" s="13" t="s">
        <v>81</v>
      </c>
      <c r="AY110" s="183" t="s">
        <v>251</v>
      </c>
    </row>
    <row r="111" spans="2:65" s="1" customFormat="1" ht="16.5" customHeight="1">
      <c r="B111" s="31"/>
      <c r="C111" s="157" t="s">
        <v>267</v>
      </c>
      <c r="D111" s="157" t="s">
        <v>277</v>
      </c>
      <c r="E111" s="158" t="s">
        <v>1108</v>
      </c>
      <c r="F111" s="159" t="s">
        <v>1109</v>
      </c>
      <c r="G111" s="160" t="s">
        <v>436</v>
      </c>
      <c r="H111" s="161">
        <v>1</v>
      </c>
      <c r="I111" s="162"/>
      <c r="J111" s="163">
        <f>ROUND(I111*H111,2)</f>
        <v>0</v>
      </c>
      <c r="K111" s="159" t="s">
        <v>690</v>
      </c>
      <c r="L111" s="31"/>
      <c r="M111" s="164" t="s">
        <v>19</v>
      </c>
      <c r="N111" s="165" t="s">
        <v>44</v>
      </c>
      <c r="P111" s="142">
        <f>O111*H111</f>
        <v>0</v>
      </c>
      <c r="Q111" s="142">
        <v>0</v>
      </c>
      <c r="R111" s="142">
        <f>Q111*H111</f>
        <v>0</v>
      </c>
      <c r="S111" s="142">
        <v>0</v>
      </c>
      <c r="T111" s="143">
        <f>S111*H111</f>
        <v>0</v>
      </c>
      <c r="AR111" s="17" t="s">
        <v>252</v>
      </c>
      <c r="AT111" s="17" t="s">
        <v>277</v>
      </c>
      <c r="AU111" s="17" t="s">
        <v>83</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1914</v>
      </c>
    </row>
    <row r="112" spans="2:65" s="13" customFormat="1">
      <c r="B112" s="182"/>
      <c r="D112" s="171" t="s">
        <v>639</v>
      </c>
      <c r="E112" s="183" t="s">
        <v>19</v>
      </c>
      <c r="F112" s="184" t="s">
        <v>1913</v>
      </c>
      <c r="H112" s="185">
        <v>1</v>
      </c>
      <c r="I112" s="186"/>
      <c r="L112" s="182"/>
      <c r="M112" s="187"/>
      <c r="T112" s="188"/>
      <c r="AT112" s="183" t="s">
        <v>639</v>
      </c>
      <c r="AU112" s="183" t="s">
        <v>83</v>
      </c>
      <c r="AV112" s="13" t="s">
        <v>83</v>
      </c>
      <c r="AW112" s="13" t="s">
        <v>36</v>
      </c>
      <c r="AX112" s="13" t="s">
        <v>81</v>
      </c>
      <c r="AY112" s="183" t="s">
        <v>251</v>
      </c>
    </row>
    <row r="113" spans="2:65" s="1" customFormat="1" ht="16.5" customHeight="1">
      <c r="B113" s="31"/>
      <c r="C113" s="157" t="s">
        <v>276</v>
      </c>
      <c r="D113" s="157" t="s">
        <v>277</v>
      </c>
      <c r="E113" s="158" t="s">
        <v>1111</v>
      </c>
      <c r="F113" s="159" t="s">
        <v>1112</v>
      </c>
      <c r="G113" s="160" t="s">
        <v>436</v>
      </c>
      <c r="H113" s="161">
        <v>1</v>
      </c>
      <c r="I113" s="162"/>
      <c r="J113" s="163">
        <f>ROUND(I113*H113,2)</f>
        <v>0</v>
      </c>
      <c r="K113" s="159" t="s">
        <v>690</v>
      </c>
      <c r="L113" s="31"/>
      <c r="M113" s="164" t="s">
        <v>19</v>
      </c>
      <c r="N113" s="165" t="s">
        <v>44</v>
      </c>
      <c r="P113" s="142">
        <f>O113*H113</f>
        <v>0</v>
      </c>
      <c r="Q113" s="142">
        <v>0</v>
      </c>
      <c r="R113" s="142">
        <f>Q113*H113</f>
        <v>0</v>
      </c>
      <c r="S113" s="142">
        <v>0</v>
      </c>
      <c r="T113" s="143">
        <f>S113*H113</f>
        <v>0</v>
      </c>
      <c r="AR113" s="17" t="s">
        <v>252</v>
      </c>
      <c r="AT113" s="17" t="s">
        <v>277</v>
      </c>
      <c r="AU113" s="17" t="s">
        <v>83</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1915</v>
      </c>
    </row>
    <row r="114" spans="2:65" s="13" customFormat="1">
      <c r="B114" s="182"/>
      <c r="D114" s="171" t="s">
        <v>639</v>
      </c>
      <c r="E114" s="183" t="s">
        <v>19</v>
      </c>
      <c r="F114" s="184" t="s">
        <v>1913</v>
      </c>
      <c r="H114" s="185">
        <v>1</v>
      </c>
      <c r="I114" s="186"/>
      <c r="L114" s="182"/>
      <c r="M114" s="187"/>
      <c r="T114" s="188"/>
      <c r="AT114" s="183" t="s">
        <v>639</v>
      </c>
      <c r="AU114" s="183" t="s">
        <v>83</v>
      </c>
      <c r="AV114" s="13" t="s">
        <v>83</v>
      </c>
      <c r="AW114" s="13" t="s">
        <v>36</v>
      </c>
      <c r="AX114" s="13" t="s">
        <v>81</v>
      </c>
      <c r="AY114" s="183" t="s">
        <v>251</v>
      </c>
    </row>
    <row r="115" spans="2:65" s="1" customFormat="1" ht="16.5" customHeight="1">
      <c r="B115" s="31"/>
      <c r="C115" s="157" t="s">
        <v>282</v>
      </c>
      <c r="D115" s="157" t="s">
        <v>277</v>
      </c>
      <c r="E115" s="158" t="s">
        <v>1114</v>
      </c>
      <c r="F115" s="159" t="s">
        <v>1115</v>
      </c>
      <c r="G115" s="160" t="s">
        <v>436</v>
      </c>
      <c r="H115" s="161">
        <v>23</v>
      </c>
      <c r="I115" s="162"/>
      <c r="J115" s="163">
        <f>ROUND(I115*H115,2)</f>
        <v>0</v>
      </c>
      <c r="K115" s="159" t="s">
        <v>690</v>
      </c>
      <c r="L115" s="31"/>
      <c r="M115" s="164" t="s">
        <v>19</v>
      </c>
      <c r="N115" s="165" t="s">
        <v>44</v>
      </c>
      <c r="P115" s="142">
        <f>O115*H115</f>
        <v>0</v>
      </c>
      <c r="Q115" s="142">
        <v>0</v>
      </c>
      <c r="R115" s="142">
        <f>Q115*H115</f>
        <v>0</v>
      </c>
      <c r="S115" s="142">
        <v>0</v>
      </c>
      <c r="T115" s="143">
        <f>S115*H115</f>
        <v>0</v>
      </c>
      <c r="AR115" s="17" t="s">
        <v>252</v>
      </c>
      <c r="AT115" s="17" t="s">
        <v>277</v>
      </c>
      <c r="AU115" s="17" t="s">
        <v>83</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1916</v>
      </c>
    </row>
    <row r="116" spans="2:65" s="13" customFormat="1">
      <c r="B116" s="182"/>
      <c r="D116" s="171" t="s">
        <v>639</v>
      </c>
      <c r="E116" s="183" t="s">
        <v>19</v>
      </c>
      <c r="F116" s="184" t="s">
        <v>1917</v>
      </c>
      <c r="H116" s="185">
        <v>23</v>
      </c>
      <c r="I116" s="186"/>
      <c r="L116" s="182"/>
      <c r="M116" s="187"/>
      <c r="T116" s="188"/>
      <c r="AT116" s="183" t="s">
        <v>639</v>
      </c>
      <c r="AU116" s="183" t="s">
        <v>83</v>
      </c>
      <c r="AV116" s="13" t="s">
        <v>83</v>
      </c>
      <c r="AW116" s="13" t="s">
        <v>36</v>
      </c>
      <c r="AX116" s="13" t="s">
        <v>81</v>
      </c>
      <c r="AY116" s="183" t="s">
        <v>251</v>
      </c>
    </row>
    <row r="117" spans="2:65" s="1" customFormat="1" ht="16.5" customHeight="1">
      <c r="B117" s="31"/>
      <c r="C117" s="157" t="s">
        <v>250</v>
      </c>
      <c r="D117" s="157" t="s">
        <v>277</v>
      </c>
      <c r="E117" s="158" t="s">
        <v>1121</v>
      </c>
      <c r="F117" s="159" t="s">
        <v>1122</v>
      </c>
      <c r="G117" s="160" t="s">
        <v>450</v>
      </c>
      <c r="H117" s="161">
        <v>2</v>
      </c>
      <c r="I117" s="162"/>
      <c r="J117" s="163">
        <f>ROUND(I117*H117,2)</f>
        <v>0</v>
      </c>
      <c r="K117" s="159" t="s">
        <v>19</v>
      </c>
      <c r="L117" s="31"/>
      <c r="M117" s="164" t="s">
        <v>19</v>
      </c>
      <c r="N117" s="165" t="s">
        <v>44</v>
      </c>
      <c r="P117" s="142">
        <f>O117*H117</f>
        <v>0</v>
      </c>
      <c r="Q117" s="142">
        <v>0</v>
      </c>
      <c r="R117" s="142">
        <f>Q117*H117</f>
        <v>0</v>
      </c>
      <c r="S117" s="142">
        <v>0</v>
      </c>
      <c r="T117" s="143">
        <f>S117*H117</f>
        <v>0</v>
      </c>
      <c r="AR117" s="17" t="s">
        <v>252</v>
      </c>
      <c r="AT117" s="17" t="s">
        <v>277</v>
      </c>
      <c r="AU117" s="17" t="s">
        <v>83</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1918</v>
      </c>
    </row>
    <row r="118" spans="2:65" s="1" customFormat="1" ht="19.5">
      <c r="B118" s="31"/>
      <c r="D118" s="171" t="s">
        <v>454</v>
      </c>
      <c r="F118" s="172" t="s">
        <v>1919</v>
      </c>
      <c r="I118" s="90"/>
      <c r="L118" s="31"/>
      <c r="M118" s="173"/>
      <c r="T118" s="49"/>
      <c r="AT118" s="17" t="s">
        <v>454</v>
      </c>
      <c r="AU118" s="17" t="s">
        <v>83</v>
      </c>
    </row>
    <row r="119" spans="2:65" s="13" customFormat="1">
      <c r="B119" s="182"/>
      <c r="D119" s="171" t="s">
        <v>639</v>
      </c>
      <c r="E119" s="183" t="s">
        <v>19</v>
      </c>
      <c r="F119" s="184" t="s">
        <v>1920</v>
      </c>
      <c r="H119" s="185">
        <v>2</v>
      </c>
      <c r="I119" s="186"/>
      <c r="L119" s="182"/>
      <c r="M119" s="187"/>
      <c r="T119" s="188"/>
      <c r="AT119" s="183" t="s">
        <v>639</v>
      </c>
      <c r="AU119" s="183" t="s">
        <v>83</v>
      </c>
      <c r="AV119" s="13" t="s">
        <v>83</v>
      </c>
      <c r="AW119" s="13" t="s">
        <v>36</v>
      </c>
      <c r="AX119" s="13" t="s">
        <v>81</v>
      </c>
      <c r="AY119" s="183" t="s">
        <v>251</v>
      </c>
    </row>
    <row r="120" spans="2:65" s="1" customFormat="1" ht="16.5" customHeight="1">
      <c r="B120" s="31"/>
      <c r="C120" s="157" t="s">
        <v>291</v>
      </c>
      <c r="D120" s="157" t="s">
        <v>277</v>
      </c>
      <c r="E120" s="158" t="s">
        <v>1125</v>
      </c>
      <c r="F120" s="159" t="s">
        <v>1126</v>
      </c>
      <c r="G120" s="160" t="s">
        <v>436</v>
      </c>
      <c r="H120" s="161">
        <v>1</v>
      </c>
      <c r="I120" s="162"/>
      <c r="J120" s="163">
        <f>ROUND(I120*H120,2)</f>
        <v>0</v>
      </c>
      <c r="K120" s="159" t="s">
        <v>690</v>
      </c>
      <c r="L120" s="31"/>
      <c r="M120" s="164" t="s">
        <v>19</v>
      </c>
      <c r="N120" s="165" t="s">
        <v>44</v>
      </c>
      <c r="P120" s="142">
        <f>O120*H120</f>
        <v>0</v>
      </c>
      <c r="Q120" s="142">
        <v>0</v>
      </c>
      <c r="R120" s="142">
        <f>Q120*H120</f>
        <v>0</v>
      </c>
      <c r="S120" s="142">
        <v>0</v>
      </c>
      <c r="T120" s="143">
        <f>S120*H120</f>
        <v>0</v>
      </c>
      <c r="AR120" s="17" t="s">
        <v>252</v>
      </c>
      <c r="AT120" s="17" t="s">
        <v>277</v>
      </c>
      <c r="AU120" s="17" t="s">
        <v>83</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1921</v>
      </c>
    </row>
    <row r="121" spans="2:65" s="13" customFormat="1">
      <c r="B121" s="182"/>
      <c r="D121" s="171" t="s">
        <v>639</v>
      </c>
      <c r="E121" s="183" t="s">
        <v>19</v>
      </c>
      <c r="F121" s="184" t="s">
        <v>1913</v>
      </c>
      <c r="H121" s="185">
        <v>1</v>
      </c>
      <c r="I121" s="186"/>
      <c r="L121" s="182"/>
      <c r="M121" s="187"/>
      <c r="T121" s="188"/>
      <c r="AT121" s="183" t="s">
        <v>639</v>
      </c>
      <c r="AU121" s="183" t="s">
        <v>83</v>
      </c>
      <c r="AV121" s="13" t="s">
        <v>83</v>
      </c>
      <c r="AW121" s="13" t="s">
        <v>36</v>
      </c>
      <c r="AX121" s="13" t="s">
        <v>81</v>
      </c>
      <c r="AY121" s="183" t="s">
        <v>251</v>
      </c>
    </row>
    <row r="122" spans="2:65" s="1" customFormat="1" ht="16.5" customHeight="1">
      <c r="B122" s="31"/>
      <c r="C122" s="132" t="s">
        <v>295</v>
      </c>
      <c r="D122" s="132" t="s">
        <v>246</v>
      </c>
      <c r="E122" s="133" t="s">
        <v>1130</v>
      </c>
      <c r="F122" s="134" t="s">
        <v>1131</v>
      </c>
      <c r="G122" s="135" t="s">
        <v>450</v>
      </c>
      <c r="H122" s="136">
        <v>2</v>
      </c>
      <c r="I122" s="137"/>
      <c r="J122" s="138">
        <f>ROUND(I122*H122,2)</f>
        <v>0</v>
      </c>
      <c r="K122" s="134" t="s">
        <v>690</v>
      </c>
      <c r="L122" s="139"/>
      <c r="M122" s="140" t="s">
        <v>19</v>
      </c>
      <c r="N122" s="141" t="s">
        <v>44</v>
      </c>
      <c r="P122" s="142">
        <f>O122*H122</f>
        <v>0</v>
      </c>
      <c r="Q122" s="142">
        <v>1</v>
      </c>
      <c r="R122" s="142">
        <f>Q122*H122</f>
        <v>2</v>
      </c>
      <c r="S122" s="142">
        <v>0</v>
      </c>
      <c r="T122" s="143">
        <f>S122*H122</f>
        <v>0</v>
      </c>
      <c r="AR122" s="17" t="s">
        <v>250</v>
      </c>
      <c r="AT122" s="17" t="s">
        <v>246</v>
      </c>
      <c r="AU122" s="17" t="s">
        <v>83</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1922</v>
      </c>
    </row>
    <row r="123" spans="2:65" s="13" customFormat="1">
      <c r="B123" s="182"/>
      <c r="D123" s="171" t="s">
        <v>639</v>
      </c>
      <c r="E123" s="183" t="s">
        <v>19</v>
      </c>
      <c r="F123" s="184" t="s">
        <v>1920</v>
      </c>
      <c r="H123" s="185">
        <v>2</v>
      </c>
      <c r="I123" s="186"/>
      <c r="L123" s="182"/>
      <c r="M123" s="187"/>
      <c r="T123" s="188"/>
      <c r="AT123" s="183" t="s">
        <v>639</v>
      </c>
      <c r="AU123" s="183" t="s">
        <v>83</v>
      </c>
      <c r="AV123" s="13" t="s">
        <v>83</v>
      </c>
      <c r="AW123" s="13" t="s">
        <v>36</v>
      </c>
      <c r="AX123" s="13" t="s">
        <v>81</v>
      </c>
      <c r="AY123" s="183" t="s">
        <v>251</v>
      </c>
    </row>
    <row r="124" spans="2:65" s="11" customFormat="1" ht="22.9" customHeight="1">
      <c r="B124" s="145"/>
      <c r="D124" s="146" t="s">
        <v>72</v>
      </c>
      <c r="E124" s="155" t="s">
        <v>257</v>
      </c>
      <c r="F124" s="155" t="s">
        <v>1923</v>
      </c>
      <c r="I124" s="148"/>
      <c r="J124" s="156">
        <f>BK124</f>
        <v>0</v>
      </c>
      <c r="L124" s="145"/>
      <c r="M124" s="150"/>
      <c r="P124" s="151">
        <f>SUM(P125:P139)</f>
        <v>0</v>
      </c>
      <c r="R124" s="151">
        <f>SUM(R125:R139)</f>
        <v>1.5594578999999997</v>
      </c>
      <c r="T124" s="152">
        <f>SUM(T125:T139)</f>
        <v>0</v>
      </c>
      <c r="AR124" s="146" t="s">
        <v>81</v>
      </c>
      <c r="AT124" s="153" t="s">
        <v>72</v>
      </c>
      <c r="AU124" s="153" t="s">
        <v>81</v>
      </c>
      <c r="AY124" s="146" t="s">
        <v>251</v>
      </c>
      <c r="BK124" s="154">
        <f>SUM(BK125:BK139)</f>
        <v>0</v>
      </c>
    </row>
    <row r="125" spans="2:65" s="1" customFormat="1" ht="16.5" customHeight="1">
      <c r="B125" s="31"/>
      <c r="C125" s="157" t="s">
        <v>299</v>
      </c>
      <c r="D125" s="157" t="s">
        <v>277</v>
      </c>
      <c r="E125" s="158" t="s">
        <v>1924</v>
      </c>
      <c r="F125" s="159" t="s">
        <v>1925</v>
      </c>
      <c r="G125" s="160" t="s">
        <v>436</v>
      </c>
      <c r="H125" s="161">
        <v>0.26600000000000001</v>
      </c>
      <c r="I125" s="162"/>
      <c r="J125" s="163">
        <f>ROUND(I125*H125,2)</f>
        <v>0</v>
      </c>
      <c r="K125" s="159" t="s">
        <v>19</v>
      </c>
      <c r="L125" s="31"/>
      <c r="M125" s="164" t="s">
        <v>19</v>
      </c>
      <c r="N125" s="165" t="s">
        <v>44</v>
      </c>
      <c r="P125" s="142">
        <f>O125*H125</f>
        <v>0</v>
      </c>
      <c r="Q125" s="142">
        <v>0</v>
      </c>
      <c r="R125" s="142">
        <f>Q125*H125</f>
        <v>0</v>
      </c>
      <c r="S125" s="142">
        <v>0</v>
      </c>
      <c r="T125" s="143">
        <f>S125*H125</f>
        <v>0</v>
      </c>
      <c r="AR125" s="17" t="s">
        <v>261</v>
      </c>
      <c r="AT125" s="17" t="s">
        <v>277</v>
      </c>
      <c r="AU125" s="17" t="s">
        <v>83</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261</v>
      </c>
      <c r="BM125" s="17" t="s">
        <v>1926</v>
      </c>
    </row>
    <row r="126" spans="2:65" s="1" customFormat="1" ht="19.5">
      <c r="B126" s="31"/>
      <c r="D126" s="171" t="s">
        <v>454</v>
      </c>
      <c r="F126" s="172" t="s">
        <v>1927</v>
      </c>
      <c r="I126" s="90"/>
      <c r="L126" s="31"/>
      <c r="M126" s="173"/>
      <c r="T126" s="49"/>
      <c r="AT126" s="17" t="s">
        <v>454</v>
      </c>
      <c r="AU126" s="17" t="s">
        <v>83</v>
      </c>
    </row>
    <row r="127" spans="2:65" s="13" customFormat="1">
      <c r="B127" s="182"/>
      <c r="D127" s="171" t="s">
        <v>639</v>
      </c>
      <c r="E127" s="183" t="s">
        <v>19</v>
      </c>
      <c r="F127" s="184" t="s">
        <v>1928</v>
      </c>
      <c r="H127" s="185">
        <v>0.26600000000000001</v>
      </c>
      <c r="I127" s="186"/>
      <c r="L127" s="182"/>
      <c r="M127" s="187"/>
      <c r="T127" s="188"/>
      <c r="AT127" s="183" t="s">
        <v>639</v>
      </c>
      <c r="AU127" s="183" t="s">
        <v>83</v>
      </c>
      <c r="AV127" s="13" t="s">
        <v>83</v>
      </c>
      <c r="AW127" s="13" t="s">
        <v>36</v>
      </c>
      <c r="AX127" s="13" t="s">
        <v>81</v>
      </c>
      <c r="AY127" s="183" t="s">
        <v>251</v>
      </c>
    </row>
    <row r="128" spans="2:65" s="1" customFormat="1" ht="16.5" customHeight="1">
      <c r="B128" s="31"/>
      <c r="C128" s="157" t="s">
        <v>303</v>
      </c>
      <c r="D128" s="157" t="s">
        <v>277</v>
      </c>
      <c r="E128" s="158" t="s">
        <v>1637</v>
      </c>
      <c r="F128" s="159" t="s">
        <v>1638</v>
      </c>
      <c r="G128" s="160" t="s">
        <v>431</v>
      </c>
      <c r="H128" s="161">
        <v>1.43</v>
      </c>
      <c r="I128" s="162"/>
      <c r="J128" s="163">
        <f>ROUND(I128*H128,2)</f>
        <v>0</v>
      </c>
      <c r="K128" s="159" t="s">
        <v>690</v>
      </c>
      <c r="L128" s="31"/>
      <c r="M128" s="164" t="s">
        <v>19</v>
      </c>
      <c r="N128" s="165" t="s">
        <v>44</v>
      </c>
      <c r="P128" s="142">
        <f>O128*H128</f>
        <v>0</v>
      </c>
      <c r="Q128" s="142">
        <v>4.1739999999999999E-2</v>
      </c>
      <c r="R128" s="142">
        <f>Q128*H128</f>
        <v>5.9688199999999997E-2</v>
      </c>
      <c r="S128" s="142">
        <v>0</v>
      </c>
      <c r="T128" s="143">
        <f>S128*H128</f>
        <v>0</v>
      </c>
      <c r="AR128" s="17" t="s">
        <v>261</v>
      </c>
      <c r="AT128" s="17" t="s">
        <v>277</v>
      </c>
      <c r="AU128" s="17" t="s">
        <v>83</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261</v>
      </c>
      <c r="BM128" s="17" t="s">
        <v>1929</v>
      </c>
    </row>
    <row r="129" spans="2:65" s="13" customFormat="1">
      <c r="B129" s="182"/>
      <c r="D129" s="171" t="s">
        <v>639</v>
      </c>
      <c r="E129" s="183" t="s">
        <v>19</v>
      </c>
      <c r="F129" s="184" t="s">
        <v>1930</v>
      </c>
      <c r="H129" s="185">
        <v>0.68200000000000005</v>
      </c>
      <c r="I129" s="186"/>
      <c r="L129" s="182"/>
      <c r="M129" s="187"/>
      <c r="T129" s="188"/>
      <c r="AT129" s="183" t="s">
        <v>639</v>
      </c>
      <c r="AU129" s="183" t="s">
        <v>83</v>
      </c>
      <c r="AV129" s="13" t="s">
        <v>83</v>
      </c>
      <c r="AW129" s="13" t="s">
        <v>36</v>
      </c>
      <c r="AX129" s="13" t="s">
        <v>73</v>
      </c>
      <c r="AY129" s="183" t="s">
        <v>251</v>
      </c>
    </row>
    <row r="130" spans="2:65" s="13" customFormat="1">
      <c r="B130" s="182"/>
      <c r="D130" s="171" t="s">
        <v>639</v>
      </c>
      <c r="E130" s="183" t="s">
        <v>19</v>
      </c>
      <c r="F130" s="184" t="s">
        <v>1931</v>
      </c>
      <c r="H130" s="185">
        <v>0.748</v>
      </c>
      <c r="I130" s="186"/>
      <c r="L130" s="182"/>
      <c r="M130" s="187"/>
      <c r="T130" s="188"/>
      <c r="AT130" s="183" t="s">
        <v>639</v>
      </c>
      <c r="AU130" s="183" t="s">
        <v>83</v>
      </c>
      <c r="AV130" s="13" t="s">
        <v>83</v>
      </c>
      <c r="AW130" s="13" t="s">
        <v>36</v>
      </c>
      <c r="AX130" s="13" t="s">
        <v>73</v>
      </c>
      <c r="AY130" s="183" t="s">
        <v>251</v>
      </c>
    </row>
    <row r="131" spans="2:65" s="14" customFormat="1">
      <c r="B131" s="191"/>
      <c r="D131" s="171" t="s">
        <v>639</v>
      </c>
      <c r="E131" s="192" t="s">
        <v>19</v>
      </c>
      <c r="F131" s="193" t="s">
        <v>830</v>
      </c>
      <c r="H131" s="194">
        <v>1.4300000000000002</v>
      </c>
      <c r="I131" s="195"/>
      <c r="L131" s="191"/>
      <c r="M131" s="196"/>
      <c r="T131" s="197"/>
      <c r="AT131" s="192" t="s">
        <v>639</v>
      </c>
      <c r="AU131" s="192" t="s">
        <v>83</v>
      </c>
      <c r="AV131" s="14" t="s">
        <v>252</v>
      </c>
      <c r="AW131" s="14" t="s">
        <v>36</v>
      </c>
      <c r="AX131" s="14" t="s">
        <v>81</v>
      </c>
      <c r="AY131" s="192" t="s">
        <v>251</v>
      </c>
    </row>
    <row r="132" spans="2:65" s="1" customFormat="1" ht="16.5" customHeight="1">
      <c r="B132" s="31"/>
      <c r="C132" s="157" t="s">
        <v>307</v>
      </c>
      <c r="D132" s="157" t="s">
        <v>277</v>
      </c>
      <c r="E132" s="158" t="s">
        <v>1641</v>
      </c>
      <c r="F132" s="159" t="s">
        <v>1642</v>
      </c>
      <c r="G132" s="160" t="s">
        <v>431</v>
      </c>
      <c r="H132" s="161">
        <v>1.43</v>
      </c>
      <c r="I132" s="162"/>
      <c r="J132" s="163">
        <f>ROUND(I132*H132,2)</f>
        <v>0</v>
      </c>
      <c r="K132" s="159" t="s">
        <v>690</v>
      </c>
      <c r="L132" s="31"/>
      <c r="M132" s="164" t="s">
        <v>19</v>
      </c>
      <c r="N132" s="165" t="s">
        <v>44</v>
      </c>
      <c r="P132" s="142">
        <f>O132*H132</f>
        <v>0</v>
      </c>
      <c r="Q132" s="142">
        <v>2.0000000000000002E-5</v>
      </c>
      <c r="R132" s="142">
        <f>Q132*H132</f>
        <v>2.8600000000000001E-5</v>
      </c>
      <c r="S132" s="142">
        <v>0</v>
      </c>
      <c r="T132" s="143">
        <f>S132*H132</f>
        <v>0</v>
      </c>
      <c r="AR132" s="17" t="s">
        <v>261</v>
      </c>
      <c r="AT132" s="17" t="s">
        <v>277</v>
      </c>
      <c r="AU132" s="17" t="s">
        <v>83</v>
      </c>
      <c r="AY132" s="17" t="s">
        <v>251</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261</v>
      </c>
      <c r="BM132" s="17" t="s">
        <v>1932</v>
      </c>
    </row>
    <row r="133" spans="2:65" s="13" customFormat="1">
      <c r="B133" s="182"/>
      <c r="D133" s="171" t="s">
        <v>639</v>
      </c>
      <c r="E133" s="183" t="s">
        <v>19</v>
      </c>
      <c r="F133" s="184" t="s">
        <v>1930</v>
      </c>
      <c r="H133" s="185">
        <v>0.68200000000000005</v>
      </c>
      <c r="I133" s="186"/>
      <c r="L133" s="182"/>
      <c r="M133" s="187"/>
      <c r="T133" s="188"/>
      <c r="AT133" s="183" t="s">
        <v>639</v>
      </c>
      <c r="AU133" s="183" t="s">
        <v>83</v>
      </c>
      <c r="AV133" s="13" t="s">
        <v>83</v>
      </c>
      <c r="AW133" s="13" t="s">
        <v>36</v>
      </c>
      <c r="AX133" s="13" t="s">
        <v>73</v>
      </c>
      <c r="AY133" s="183" t="s">
        <v>251</v>
      </c>
    </row>
    <row r="134" spans="2:65" s="13" customFormat="1">
      <c r="B134" s="182"/>
      <c r="D134" s="171" t="s">
        <v>639</v>
      </c>
      <c r="E134" s="183" t="s">
        <v>19</v>
      </c>
      <c r="F134" s="184" t="s">
        <v>1931</v>
      </c>
      <c r="H134" s="185">
        <v>0.748</v>
      </c>
      <c r="I134" s="186"/>
      <c r="L134" s="182"/>
      <c r="M134" s="187"/>
      <c r="T134" s="188"/>
      <c r="AT134" s="183" t="s">
        <v>639</v>
      </c>
      <c r="AU134" s="183" t="s">
        <v>83</v>
      </c>
      <c r="AV134" s="13" t="s">
        <v>83</v>
      </c>
      <c r="AW134" s="13" t="s">
        <v>36</v>
      </c>
      <c r="AX134" s="13" t="s">
        <v>73</v>
      </c>
      <c r="AY134" s="183" t="s">
        <v>251</v>
      </c>
    </row>
    <row r="135" spans="2:65" s="14" customFormat="1">
      <c r="B135" s="191"/>
      <c r="D135" s="171" t="s">
        <v>639</v>
      </c>
      <c r="E135" s="192" t="s">
        <v>19</v>
      </c>
      <c r="F135" s="193" t="s">
        <v>830</v>
      </c>
      <c r="H135" s="194">
        <v>1.4300000000000002</v>
      </c>
      <c r="I135" s="195"/>
      <c r="L135" s="191"/>
      <c r="M135" s="196"/>
      <c r="T135" s="197"/>
      <c r="AT135" s="192" t="s">
        <v>639</v>
      </c>
      <c r="AU135" s="192" t="s">
        <v>83</v>
      </c>
      <c r="AV135" s="14" t="s">
        <v>252</v>
      </c>
      <c r="AW135" s="14" t="s">
        <v>36</v>
      </c>
      <c r="AX135" s="14" t="s">
        <v>81</v>
      </c>
      <c r="AY135" s="192" t="s">
        <v>251</v>
      </c>
    </row>
    <row r="136" spans="2:65" s="1" customFormat="1" ht="16.5" customHeight="1">
      <c r="B136" s="31"/>
      <c r="C136" s="157" t="s">
        <v>311</v>
      </c>
      <c r="D136" s="157" t="s">
        <v>277</v>
      </c>
      <c r="E136" s="158" t="s">
        <v>1644</v>
      </c>
      <c r="F136" s="159" t="s">
        <v>1645</v>
      </c>
      <c r="G136" s="160" t="s">
        <v>450</v>
      </c>
      <c r="H136" s="161">
        <v>1.43</v>
      </c>
      <c r="I136" s="162"/>
      <c r="J136" s="163">
        <f>ROUND(I136*H136,2)</f>
        <v>0</v>
      </c>
      <c r="K136" s="159" t="s">
        <v>690</v>
      </c>
      <c r="L136" s="31"/>
      <c r="M136" s="164" t="s">
        <v>19</v>
      </c>
      <c r="N136" s="165" t="s">
        <v>44</v>
      </c>
      <c r="P136" s="142">
        <f>O136*H136</f>
        <v>0</v>
      </c>
      <c r="Q136" s="142">
        <v>1.04877</v>
      </c>
      <c r="R136" s="142">
        <f>Q136*H136</f>
        <v>1.4997410999999998</v>
      </c>
      <c r="S136" s="142">
        <v>0</v>
      </c>
      <c r="T136" s="143">
        <f>S136*H136</f>
        <v>0</v>
      </c>
      <c r="AR136" s="17" t="s">
        <v>261</v>
      </c>
      <c r="AT136" s="17" t="s">
        <v>277</v>
      </c>
      <c r="AU136" s="17" t="s">
        <v>83</v>
      </c>
      <c r="AY136" s="17" t="s">
        <v>251</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261</v>
      </c>
      <c r="BM136" s="17" t="s">
        <v>1933</v>
      </c>
    </row>
    <row r="137" spans="2:65" s="13" customFormat="1">
      <c r="B137" s="182"/>
      <c r="D137" s="171" t="s">
        <v>639</v>
      </c>
      <c r="E137" s="183" t="s">
        <v>19</v>
      </c>
      <c r="F137" s="184" t="s">
        <v>1930</v>
      </c>
      <c r="H137" s="185">
        <v>0.68200000000000005</v>
      </c>
      <c r="I137" s="186"/>
      <c r="L137" s="182"/>
      <c r="M137" s="187"/>
      <c r="T137" s="188"/>
      <c r="AT137" s="183" t="s">
        <v>639</v>
      </c>
      <c r="AU137" s="183" t="s">
        <v>83</v>
      </c>
      <c r="AV137" s="13" t="s">
        <v>83</v>
      </c>
      <c r="AW137" s="13" t="s">
        <v>36</v>
      </c>
      <c r="AX137" s="13" t="s">
        <v>73</v>
      </c>
      <c r="AY137" s="183" t="s">
        <v>251</v>
      </c>
    </row>
    <row r="138" spans="2:65" s="13" customFormat="1">
      <c r="B138" s="182"/>
      <c r="D138" s="171" t="s">
        <v>639</v>
      </c>
      <c r="E138" s="183" t="s">
        <v>19</v>
      </c>
      <c r="F138" s="184" t="s">
        <v>1931</v>
      </c>
      <c r="H138" s="185">
        <v>0.748</v>
      </c>
      <c r="I138" s="186"/>
      <c r="L138" s="182"/>
      <c r="M138" s="187"/>
      <c r="T138" s="188"/>
      <c r="AT138" s="183" t="s">
        <v>639</v>
      </c>
      <c r="AU138" s="183" t="s">
        <v>83</v>
      </c>
      <c r="AV138" s="13" t="s">
        <v>83</v>
      </c>
      <c r="AW138" s="13" t="s">
        <v>36</v>
      </c>
      <c r="AX138" s="13" t="s">
        <v>73</v>
      </c>
      <c r="AY138" s="183" t="s">
        <v>251</v>
      </c>
    </row>
    <row r="139" spans="2:65" s="14" customFormat="1">
      <c r="B139" s="191"/>
      <c r="D139" s="171" t="s">
        <v>639</v>
      </c>
      <c r="E139" s="192" t="s">
        <v>19</v>
      </c>
      <c r="F139" s="193" t="s">
        <v>830</v>
      </c>
      <c r="H139" s="194">
        <v>1.4300000000000002</v>
      </c>
      <c r="I139" s="195"/>
      <c r="L139" s="191"/>
      <c r="M139" s="196"/>
      <c r="T139" s="197"/>
      <c r="AT139" s="192" t="s">
        <v>639</v>
      </c>
      <c r="AU139" s="192" t="s">
        <v>83</v>
      </c>
      <c r="AV139" s="14" t="s">
        <v>252</v>
      </c>
      <c r="AW139" s="14" t="s">
        <v>36</v>
      </c>
      <c r="AX139" s="14" t="s">
        <v>81</v>
      </c>
      <c r="AY139" s="192" t="s">
        <v>251</v>
      </c>
    </row>
    <row r="140" spans="2:65" s="11" customFormat="1" ht="22.9" customHeight="1">
      <c r="B140" s="145"/>
      <c r="D140" s="146" t="s">
        <v>72</v>
      </c>
      <c r="E140" s="155" t="s">
        <v>252</v>
      </c>
      <c r="F140" s="155" t="s">
        <v>1199</v>
      </c>
      <c r="I140" s="148"/>
      <c r="J140" s="156">
        <f>BK140</f>
        <v>0</v>
      </c>
      <c r="L140" s="145"/>
      <c r="M140" s="150"/>
      <c r="P140" s="151">
        <f>SUM(P141:P182)</f>
        <v>0</v>
      </c>
      <c r="R140" s="151">
        <f>SUM(R141:R182)</f>
        <v>1.2576779200000001</v>
      </c>
      <c r="T140" s="152">
        <f>SUM(T141:T182)</f>
        <v>1.9505999999999999</v>
      </c>
      <c r="AR140" s="146" t="s">
        <v>81</v>
      </c>
      <c r="AT140" s="153" t="s">
        <v>72</v>
      </c>
      <c r="AU140" s="153" t="s">
        <v>81</v>
      </c>
      <c r="AY140" s="146" t="s">
        <v>251</v>
      </c>
      <c r="BK140" s="154">
        <f>SUM(BK141:BK182)</f>
        <v>0</v>
      </c>
    </row>
    <row r="141" spans="2:65" s="1" customFormat="1" ht="16.5" customHeight="1">
      <c r="B141" s="31"/>
      <c r="C141" s="157" t="s">
        <v>8</v>
      </c>
      <c r="D141" s="157" t="s">
        <v>277</v>
      </c>
      <c r="E141" s="158" t="s">
        <v>1934</v>
      </c>
      <c r="F141" s="159" t="s">
        <v>1935</v>
      </c>
      <c r="G141" s="160" t="s">
        <v>431</v>
      </c>
      <c r="H141" s="161">
        <v>18.251999999999999</v>
      </c>
      <c r="I141" s="162"/>
      <c r="J141" s="163">
        <f>ROUND(I141*H141,2)</f>
        <v>0</v>
      </c>
      <c r="K141" s="159" t="s">
        <v>690</v>
      </c>
      <c r="L141" s="31"/>
      <c r="M141" s="164" t="s">
        <v>19</v>
      </c>
      <c r="N141" s="165" t="s">
        <v>44</v>
      </c>
      <c r="P141" s="142">
        <f>O141*H141</f>
        <v>0</v>
      </c>
      <c r="Q141" s="142">
        <v>7.7999999999999999E-4</v>
      </c>
      <c r="R141" s="142">
        <f>Q141*H141</f>
        <v>1.4236559999999999E-2</v>
      </c>
      <c r="S141" s="142">
        <v>0</v>
      </c>
      <c r="T141" s="143">
        <f>S141*H141</f>
        <v>0</v>
      </c>
      <c r="AR141" s="17" t="s">
        <v>252</v>
      </c>
      <c r="AT141" s="17" t="s">
        <v>277</v>
      </c>
      <c r="AU141" s="17" t="s">
        <v>83</v>
      </c>
      <c r="AY141" s="17" t="s">
        <v>251</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252</v>
      </c>
      <c r="BM141" s="17" t="s">
        <v>1936</v>
      </c>
    </row>
    <row r="142" spans="2:65" s="13" customFormat="1">
      <c r="B142" s="182"/>
      <c r="D142" s="171" t="s">
        <v>639</v>
      </c>
      <c r="E142" s="183" t="s">
        <v>19</v>
      </c>
      <c r="F142" s="184" t="s">
        <v>1937</v>
      </c>
      <c r="H142" s="185">
        <v>18.251999999999999</v>
      </c>
      <c r="I142" s="186"/>
      <c r="L142" s="182"/>
      <c r="M142" s="187"/>
      <c r="T142" s="188"/>
      <c r="AT142" s="183" t="s">
        <v>639</v>
      </c>
      <c r="AU142" s="183" t="s">
        <v>83</v>
      </c>
      <c r="AV142" s="13" t="s">
        <v>83</v>
      </c>
      <c r="AW142" s="13" t="s">
        <v>36</v>
      </c>
      <c r="AX142" s="13" t="s">
        <v>81</v>
      </c>
      <c r="AY142" s="183" t="s">
        <v>251</v>
      </c>
    </row>
    <row r="143" spans="2:65" s="1" customFormat="1" ht="16.5" customHeight="1">
      <c r="B143" s="31"/>
      <c r="C143" s="157" t="s">
        <v>318</v>
      </c>
      <c r="D143" s="157" t="s">
        <v>277</v>
      </c>
      <c r="E143" s="158" t="s">
        <v>1227</v>
      </c>
      <c r="F143" s="159" t="s">
        <v>1228</v>
      </c>
      <c r="G143" s="160" t="s">
        <v>431</v>
      </c>
      <c r="H143" s="161">
        <v>32.51</v>
      </c>
      <c r="I143" s="162"/>
      <c r="J143" s="163">
        <f>ROUND(I143*H143,2)</f>
        <v>0</v>
      </c>
      <c r="K143" s="159" t="s">
        <v>690</v>
      </c>
      <c r="L143" s="31"/>
      <c r="M143" s="164" t="s">
        <v>19</v>
      </c>
      <c r="N143" s="165" t="s">
        <v>44</v>
      </c>
      <c r="P143" s="142">
        <f>O143*H143</f>
        <v>0</v>
      </c>
      <c r="Q143" s="142">
        <v>3.6999999999999999E-4</v>
      </c>
      <c r="R143" s="142">
        <f>Q143*H143</f>
        <v>1.20287E-2</v>
      </c>
      <c r="S143" s="142">
        <v>0.06</v>
      </c>
      <c r="T143" s="143">
        <f>S143*H143</f>
        <v>1.9505999999999999</v>
      </c>
      <c r="AR143" s="17" t="s">
        <v>252</v>
      </c>
      <c r="AT143" s="17" t="s">
        <v>277</v>
      </c>
      <c r="AU143" s="17" t="s">
        <v>83</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1938</v>
      </c>
    </row>
    <row r="144" spans="2:65" s="1" customFormat="1" ht="19.5">
      <c r="B144" s="31"/>
      <c r="D144" s="171" t="s">
        <v>454</v>
      </c>
      <c r="F144" s="172" t="s">
        <v>1939</v>
      </c>
      <c r="I144" s="90"/>
      <c r="L144" s="31"/>
      <c r="M144" s="173"/>
      <c r="T144" s="49"/>
      <c r="AT144" s="17" t="s">
        <v>454</v>
      </c>
      <c r="AU144" s="17" t="s">
        <v>83</v>
      </c>
    </row>
    <row r="145" spans="2:65" s="13" customFormat="1">
      <c r="B145" s="182"/>
      <c r="D145" s="171" t="s">
        <v>639</v>
      </c>
      <c r="E145" s="183" t="s">
        <v>19</v>
      </c>
      <c r="F145" s="184" t="s">
        <v>1940</v>
      </c>
      <c r="H145" s="185">
        <v>32.51</v>
      </c>
      <c r="I145" s="186"/>
      <c r="L145" s="182"/>
      <c r="M145" s="187"/>
      <c r="T145" s="188"/>
      <c r="AT145" s="183" t="s">
        <v>639</v>
      </c>
      <c r="AU145" s="183" t="s">
        <v>83</v>
      </c>
      <c r="AV145" s="13" t="s">
        <v>83</v>
      </c>
      <c r="AW145" s="13" t="s">
        <v>36</v>
      </c>
      <c r="AX145" s="13" t="s">
        <v>81</v>
      </c>
      <c r="AY145" s="183" t="s">
        <v>251</v>
      </c>
    </row>
    <row r="146" spans="2:65" s="1" customFormat="1" ht="16.5" customHeight="1">
      <c r="B146" s="31"/>
      <c r="C146" s="157" t="s">
        <v>322</v>
      </c>
      <c r="D146" s="157" t="s">
        <v>277</v>
      </c>
      <c r="E146" s="158" t="s">
        <v>1482</v>
      </c>
      <c r="F146" s="159" t="s">
        <v>1483</v>
      </c>
      <c r="G146" s="160" t="s">
        <v>431</v>
      </c>
      <c r="H146" s="161">
        <v>33.932000000000002</v>
      </c>
      <c r="I146" s="162"/>
      <c r="J146" s="163">
        <f>ROUND(I146*H146,2)</f>
        <v>0</v>
      </c>
      <c r="K146" s="159" t="s">
        <v>690</v>
      </c>
      <c r="L146" s="31"/>
      <c r="M146" s="164" t="s">
        <v>19</v>
      </c>
      <c r="N146" s="165" t="s">
        <v>44</v>
      </c>
      <c r="P146" s="142">
        <f>O146*H146</f>
        <v>0</v>
      </c>
      <c r="Q146" s="142">
        <v>5.9999999999999995E-4</v>
      </c>
      <c r="R146" s="142">
        <f>Q146*H146</f>
        <v>2.0359200000000001E-2</v>
      </c>
      <c r="S146" s="142">
        <v>0</v>
      </c>
      <c r="T146" s="143">
        <f>S146*H146</f>
        <v>0</v>
      </c>
      <c r="AR146" s="17" t="s">
        <v>252</v>
      </c>
      <c r="AT146" s="17" t="s">
        <v>277</v>
      </c>
      <c r="AU146" s="17" t="s">
        <v>83</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1941</v>
      </c>
    </row>
    <row r="147" spans="2:65" s="1" customFormat="1" ht="19.5">
      <c r="B147" s="31"/>
      <c r="D147" s="171" t="s">
        <v>454</v>
      </c>
      <c r="F147" s="172" t="s">
        <v>1942</v>
      </c>
      <c r="I147" s="90"/>
      <c r="L147" s="31"/>
      <c r="M147" s="173"/>
      <c r="T147" s="49"/>
      <c r="AT147" s="17" t="s">
        <v>454</v>
      </c>
      <c r="AU147" s="17" t="s">
        <v>83</v>
      </c>
    </row>
    <row r="148" spans="2:65" s="13" customFormat="1">
      <c r="B148" s="182"/>
      <c r="D148" s="171" t="s">
        <v>639</v>
      </c>
      <c r="E148" s="183" t="s">
        <v>19</v>
      </c>
      <c r="F148" s="184" t="s">
        <v>1943</v>
      </c>
      <c r="H148" s="185">
        <v>33.932000000000002</v>
      </c>
      <c r="I148" s="186"/>
      <c r="L148" s="182"/>
      <c r="M148" s="187"/>
      <c r="T148" s="188"/>
      <c r="AT148" s="183" t="s">
        <v>639</v>
      </c>
      <c r="AU148" s="183" t="s">
        <v>83</v>
      </c>
      <c r="AV148" s="13" t="s">
        <v>83</v>
      </c>
      <c r="AW148" s="13" t="s">
        <v>36</v>
      </c>
      <c r="AX148" s="13" t="s">
        <v>81</v>
      </c>
      <c r="AY148" s="183" t="s">
        <v>251</v>
      </c>
    </row>
    <row r="149" spans="2:65" s="1" customFormat="1" ht="16.5" customHeight="1">
      <c r="B149" s="31"/>
      <c r="C149" s="132" t="s">
        <v>326</v>
      </c>
      <c r="D149" s="132" t="s">
        <v>246</v>
      </c>
      <c r="E149" s="133" t="s">
        <v>1944</v>
      </c>
      <c r="F149" s="134" t="s">
        <v>1945</v>
      </c>
      <c r="G149" s="135" t="s">
        <v>450</v>
      </c>
      <c r="H149" s="136">
        <v>0.123</v>
      </c>
      <c r="I149" s="137"/>
      <c r="J149" s="138">
        <f>ROUND(I149*H149,2)</f>
        <v>0</v>
      </c>
      <c r="K149" s="134" t="s">
        <v>690</v>
      </c>
      <c r="L149" s="139"/>
      <c r="M149" s="140" t="s">
        <v>19</v>
      </c>
      <c r="N149" s="141" t="s">
        <v>44</v>
      </c>
      <c r="P149" s="142">
        <f>O149*H149</f>
        <v>0</v>
      </c>
      <c r="Q149" s="142">
        <v>1</v>
      </c>
      <c r="R149" s="142">
        <f>Q149*H149</f>
        <v>0.123</v>
      </c>
      <c r="S149" s="142">
        <v>0</v>
      </c>
      <c r="T149" s="143">
        <f>S149*H149</f>
        <v>0</v>
      </c>
      <c r="AR149" s="17" t="s">
        <v>250</v>
      </c>
      <c r="AT149" s="17" t="s">
        <v>246</v>
      </c>
      <c r="AU149" s="17" t="s">
        <v>83</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1946</v>
      </c>
    </row>
    <row r="150" spans="2:65" s="13" customFormat="1">
      <c r="B150" s="182"/>
      <c r="D150" s="171" t="s">
        <v>639</v>
      </c>
      <c r="E150" s="183" t="s">
        <v>19</v>
      </c>
      <c r="F150" s="184" t="s">
        <v>1947</v>
      </c>
      <c r="H150" s="185">
        <v>0.123</v>
      </c>
      <c r="I150" s="186"/>
      <c r="L150" s="182"/>
      <c r="M150" s="187"/>
      <c r="T150" s="188"/>
      <c r="AT150" s="183" t="s">
        <v>639</v>
      </c>
      <c r="AU150" s="183" t="s">
        <v>83</v>
      </c>
      <c r="AV150" s="13" t="s">
        <v>83</v>
      </c>
      <c r="AW150" s="13" t="s">
        <v>36</v>
      </c>
      <c r="AX150" s="13" t="s">
        <v>81</v>
      </c>
      <c r="AY150" s="183" t="s">
        <v>251</v>
      </c>
    </row>
    <row r="151" spans="2:65" s="1" customFormat="1" ht="16.5" customHeight="1">
      <c r="B151" s="31"/>
      <c r="C151" s="132" t="s">
        <v>330</v>
      </c>
      <c r="D151" s="132" t="s">
        <v>246</v>
      </c>
      <c r="E151" s="133" t="s">
        <v>1948</v>
      </c>
      <c r="F151" s="134" t="s">
        <v>1949</v>
      </c>
      <c r="G151" s="135" t="s">
        <v>450</v>
      </c>
      <c r="H151" s="136">
        <v>1E-3</v>
      </c>
      <c r="I151" s="137"/>
      <c r="J151" s="138">
        <f>ROUND(I151*H151,2)</f>
        <v>0</v>
      </c>
      <c r="K151" s="134" t="s">
        <v>690</v>
      </c>
      <c r="L151" s="139"/>
      <c r="M151" s="140" t="s">
        <v>19</v>
      </c>
      <c r="N151" s="141" t="s">
        <v>44</v>
      </c>
      <c r="P151" s="142">
        <f>O151*H151</f>
        <v>0</v>
      </c>
      <c r="Q151" s="142">
        <v>1</v>
      </c>
      <c r="R151" s="142">
        <f>Q151*H151</f>
        <v>1E-3</v>
      </c>
      <c r="S151" s="142">
        <v>0</v>
      </c>
      <c r="T151" s="143">
        <f>S151*H151</f>
        <v>0</v>
      </c>
      <c r="AR151" s="17" t="s">
        <v>250</v>
      </c>
      <c r="AT151" s="17" t="s">
        <v>246</v>
      </c>
      <c r="AU151" s="17" t="s">
        <v>83</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1950</v>
      </c>
    </row>
    <row r="152" spans="2:65" s="13" customFormat="1">
      <c r="B152" s="182"/>
      <c r="D152" s="171" t="s">
        <v>639</v>
      </c>
      <c r="E152" s="183" t="s">
        <v>19</v>
      </c>
      <c r="F152" s="184" t="s">
        <v>1951</v>
      </c>
      <c r="H152" s="185">
        <v>1E-3</v>
      </c>
      <c r="I152" s="186"/>
      <c r="L152" s="182"/>
      <c r="M152" s="187"/>
      <c r="T152" s="188"/>
      <c r="AT152" s="183" t="s">
        <v>639</v>
      </c>
      <c r="AU152" s="183" t="s">
        <v>83</v>
      </c>
      <c r="AV152" s="13" t="s">
        <v>83</v>
      </c>
      <c r="AW152" s="13" t="s">
        <v>36</v>
      </c>
      <c r="AX152" s="13" t="s">
        <v>81</v>
      </c>
      <c r="AY152" s="183" t="s">
        <v>251</v>
      </c>
    </row>
    <row r="153" spans="2:65" s="1" customFormat="1" ht="16.5" customHeight="1">
      <c r="B153" s="31"/>
      <c r="C153" s="132" t="s">
        <v>334</v>
      </c>
      <c r="D153" s="132" t="s">
        <v>246</v>
      </c>
      <c r="E153" s="133" t="s">
        <v>1302</v>
      </c>
      <c r="F153" s="134" t="s">
        <v>1303</v>
      </c>
      <c r="G153" s="135" t="s">
        <v>450</v>
      </c>
      <c r="H153" s="136">
        <v>0.01</v>
      </c>
      <c r="I153" s="137"/>
      <c r="J153" s="138">
        <f>ROUND(I153*H153,2)</f>
        <v>0</v>
      </c>
      <c r="K153" s="134" t="s">
        <v>19</v>
      </c>
      <c r="L153" s="139"/>
      <c r="M153" s="140" t="s">
        <v>19</v>
      </c>
      <c r="N153" s="141" t="s">
        <v>44</v>
      </c>
      <c r="P153" s="142">
        <f>O153*H153</f>
        <v>0</v>
      </c>
      <c r="Q153" s="142">
        <v>1</v>
      </c>
      <c r="R153" s="142">
        <f>Q153*H153</f>
        <v>0.01</v>
      </c>
      <c r="S153" s="142">
        <v>0</v>
      </c>
      <c r="T153" s="143">
        <f>S153*H153</f>
        <v>0</v>
      </c>
      <c r="AR153" s="17" t="s">
        <v>250</v>
      </c>
      <c r="AT153" s="17" t="s">
        <v>246</v>
      </c>
      <c r="AU153" s="17" t="s">
        <v>83</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1952</v>
      </c>
    </row>
    <row r="154" spans="2:65" s="13" customFormat="1">
      <c r="B154" s="182"/>
      <c r="D154" s="171" t="s">
        <v>639</v>
      </c>
      <c r="E154" s="183" t="s">
        <v>19</v>
      </c>
      <c r="F154" s="184" t="s">
        <v>1953</v>
      </c>
      <c r="H154" s="185">
        <v>0.01</v>
      </c>
      <c r="I154" s="186"/>
      <c r="L154" s="182"/>
      <c r="M154" s="187"/>
      <c r="T154" s="188"/>
      <c r="AT154" s="183" t="s">
        <v>639</v>
      </c>
      <c r="AU154" s="183" t="s">
        <v>83</v>
      </c>
      <c r="AV154" s="13" t="s">
        <v>83</v>
      </c>
      <c r="AW154" s="13" t="s">
        <v>36</v>
      </c>
      <c r="AX154" s="13" t="s">
        <v>81</v>
      </c>
      <c r="AY154" s="183" t="s">
        <v>251</v>
      </c>
    </row>
    <row r="155" spans="2:65" s="1" customFormat="1" ht="16.5" customHeight="1">
      <c r="B155" s="31"/>
      <c r="C155" s="132" t="s">
        <v>7</v>
      </c>
      <c r="D155" s="132" t="s">
        <v>246</v>
      </c>
      <c r="E155" s="133" t="s">
        <v>1954</v>
      </c>
      <c r="F155" s="134" t="s">
        <v>1955</v>
      </c>
      <c r="G155" s="135" t="s">
        <v>450</v>
      </c>
      <c r="H155" s="136">
        <v>4.8000000000000001E-2</v>
      </c>
      <c r="I155" s="137"/>
      <c r="J155" s="138">
        <f>ROUND(I155*H155,2)</f>
        <v>0</v>
      </c>
      <c r="K155" s="134" t="s">
        <v>690</v>
      </c>
      <c r="L155" s="139"/>
      <c r="M155" s="140" t="s">
        <v>19</v>
      </c>
      <c r="N155" s="141" t="s">
        <v>44</v>
      </c>
      <c r="P155" s="142">
        <f>O155*H155</f>
        <v>0</v>
      </c>
      <c r="Q155" s="142">
        <v>1</v>
      </c>
      <c r="R155" s="142">
        <f>Q155*H155</f>
        <v>4.8000000000000001E-2</v>
      </c>
      <c r="S155" s="142">
        <v>0</v>
      </c>
      <c r="T155" s="143">
        <f>S155*H155</f>
        <v>0</v>
      </c>
      <c r="AR155" s="17" t="s">
        <v>250</v>
      </c>
      <c r="AT155" s="17" t="s">
        <v>246</v>
      </c>
      <c r="AU155" s="17" t="s">
        <v>83</v>
      </c>
      <c r="AY155" s="17" t="s">
        <v>251</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252</v>
      </c>
      <c r="BM155" s="17" t="s">
        <v>1956</v>
      </c>
    </row>
    <row r="156" spans="2:65" s="13" customFormat="1">
      <c r="B156" s="182"/>
      <c r="D156" s="171" t="s">
        <v>639</v>
      </c>
      <c r="E156" s="183" t="s">
        <v>19</v>
      </c>
      <c r="F156" s="184" t="s">
        <v>1957</v>
      </c>
      <c r="H156" s="185">
        <v>4.8000000000000001E-2</v>
      </c>
      <c r="I156" s="186"/>
      <c r="L156" s="182"/>
      <c r="M156" s="187"/>
      <c r="T156" s="188"/>
      <c r="AT156" s="183" t="s">
        <v>639</v>
      </c>
      <c r="AU156" s="183" t="s">
        <v>83</v>
      </c>
      <c r="AV156" s="13" t="s">
        <v>83</v>
      </c>
      <c r="AW156" s="13" t="s">
        <v>36</v>
      </c>
      <c r="AX156" s="13" t="s">
        <v>81</v>
      </c>
      <c r="AY156" s="183" t="s">
        <v>251</v>
      </c>
    </row>
    <row r="157" spans="2:65" s="1" customFormat="1" ht="16.5" customHeight="1">
      <c r="B157" s="31"/>
      <c r="C157" s="132" t="s">
        <v>341</v>
      </c>
      <c r="D157" s="132" t="s">
        <v>246</v>
      </c>
      <c r="E157" s="133" t="s">
        <v>1958</v>
      </c>
      <c r="F157" s="134" t="s">
        <v>1959</v>
      </c>
      <c r="G157" s="135" t="s">
        <v>450</v>
      </c>
      <c r="H157" s="136">
        <v>2.7E-2</v>
      </c>
      <c r="I157" s="137"/>
      <c r="J157" s="138">
        <f>ROUND(I157*H157,2)</f>
        <v>0</v>
      </c>
      <c r="K157" s="134" t="s">
        <v>690</v>
      </c>
      <c r="L157" s="139"/>
      <c r="M157" s="140" t="s">
        <v>19</v>
      </c>
      <c r="N157" s="141" t="s">
        <v>44</v>
      </c>
      <c r="P157" s="142">
        <f>O157*H157</f>
        <v>0</v>
      </c>
      <c r="Q157" s="142">
        <v>1</v>
      </c>
      <c r="R157" s="142">
        <f>Q157*H157</f>
        <v>2.7E-2</v>
      </c>
      <c r="S157" s="142">
        <v>0</v>
      </c>
      <c r="T157" s="143">
        <f>S157*H157</f>
        <v>0</v>
      </c>
      <c r="AR157" s="17" t="s">
        <v>250</v>
      </c>
      <c r="AT157" s="17" t="s">
        <v>246</v>
      </c>
      <c r="AU157" s="17" t="s">
        <v>83</v>
      </c>
      <c r="AY157" s="17" t="s">
        <v>251</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252</v>
      </c>
      <c r="BM157" s="17" t="s">
        <v>1960</v>
      </c>
    </row>
    <row r="158" spans="2:65" s="13" customFormat="1">
      <c r="B158" s="182"/>
      <c r="D158" s="171" t="s">
        <v>639</v>
      </c>
      <c r="E158" s="183" t="s">
        <v>19</v>
      </c>
      <c r="F158" s="184" t="s">
        <v>1961</v>
      </c>
      <c r="H158" s="185">
        <v>2.7E-2</v>
      </c>
      <c r="I158" s="186"/>
      <c r="L158" s="182"/>
      <c r="M158" s="187"/>
      <c r="T158" s="188"/>
      <c r="AT158" s="183" t="s">
        <v>639</v>
      </c>
      <c r="AU158" s="183" t="s">
        <v>83</v>
      </c>
      <c r="AV158" s="13" t="s">
        <v>83</v>
      </c>
      <c r="AW158" s="13" t="s">
        <v>36</v>
      </c>
      <c r="AX158" s="13" t="s">
        <v>81</v>
      </c>
      <c r="AY158" s="183" t="s">
        <v>251</v>
      </c>
    </row>
    <row r="159" spans="2:65" s="1" customFormat="1" ht="16.5" customHeight="1">
      <c r="B159" s="31"/>
      <c r="C159" s="132" t="s">
        <v>345</v>
      </c>
      <c r="D159" s="132" t="s">
        <v>246</v>
      </c>
      <c r="E159" s="133" t="s">
        <v>1962</v>
      </c>
      <c r="F159" s="134" t="s">
        <v>1963</v>
      </c>
      <c r="G159" s="135" t="s">
        <v>450</v>
      </c>
      <c r="H159" s="136">
        <v>5.0999999999999997E-2</v>
      </c>
      <c r="I159" s="137"/>
      <c r="J159" s="138">
        <f>ROUND(I159*H159,2)</f>
        <v>0</v>
      </c>
      <c r="K159" s="134" t="s">
        <v>19</v>
      </c>
      <c r="L159" s="139"/>
      <c r="M159" s="140" t="s">
        <v>19</v>
      </c>
      <c r="N159" s="141" t="s">
        <v>44</v>
      </c>
      <c r="P159" s="142">
        <f>O159*H159</f>
        <v>0</v>
      </c>
      <c r="Q159" s="142">
        <v>1</v>
      </c>
      <c r="R159" s="142">
        <f>Q159*H159</f>
        <v>5.0999999999999997E-2</v>
      </c>
      <c r="S159" s="142">
        <v>0</v>
      </c>
      <c r="T159" s="143">
        <f>S159*H159</f>
        <v>0</v>
      </c>
      <c r="AR159" s="17" t="s">
        <v>250</v>
      </c>
      <c r="AT159" s="17" t="s">
        <v>246</v>
      </c>
      <c r="AU159" s="17" t="s">
        <v>83</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1964</v>
      </c>
    </row>
    <row r="160" spans="2:65" s="13" customFormat="1">
      <c r="B160" s="182"/>
      <c r="D160" s="171" t="s">
        <v>639</v>
      </c>
      <c r="E160" s="183" t="s">
        <v>19</v>
      </c>
      <c r="F160" s="184" t="s">
        <v>1965</v>
      </c>
      <c r="H160" s="185">
        <v>5.0999999999999997E-2</v>
      </c>
      <c r="I160" s="186"/>
      <c r="L160" s="182"/>
      <c r="M160" s="187"/>
      <c r="T160" s="188"/>
      <c r="AT160" s="183" t="s">
        <v>639</v>
      </c>
      <c r="AU160" s="183" t="s">
        <v>83</v>
      </c>
      <c r="AV160" s="13" t="s">
        <v>83</v>
      </c>
      <c r="AW160" s="13" t="s">
        <v>36</v>
      </c>
      <c r="AX160" s="13" t="s">
        <v>81</v>
      </c>
      <c r="AY160" s="183" t="s">
        <v>251</v>
      </c>
    </row>
    <row r="161" spans="2:65" s="1" customFormat="1" ht="16.5" customHeight="1">
      <c r="B161" s="31"/>
      <c r="C161" s="132" t="s">
        <v>349</v>
      </c>
      <c r="D161" s="132" t="s">
        <v>246</v>
      </c>
      <c r="E161" s="133" t="s">
        <v>1966</v>
      </c>
      <c r="F161" s="134" t="s">
        <v>1967</v>
      </c>
      <c r="G161" s="135" t="s">
        <v>450</v>
      </c>
      <c r="H161" s="136">
        <v>0.877</v>
      </c>
      <c r="I161" s="137"/>
      <c r="J161" s="138">
        <f>ROUND(I161*H161,2)</f>
        <v>0</v>
      </c>
      <c r="K161" s="134" t="s">
        <v>690</v>
      </c>
      <c r="L161" s="139"/>
      <c r="M161" s="140" t="s">
        <v>19</v>
      </c>
      <c r="N161" s="141" t="s">
        <v>44</v>
      </c>
      <c r="P161" s="142">
        <f>O161*H161</f>
        <v>0</v>
      </c>
      <c r="Q161" s="142">
        <v>1</v>
      </c>
      <c r="R161" s="142">
        <f>Q161*H161</f>
        <v>0.877</v>
      </c>
      <c r="S161" s="142">
        <v>0</v>
      </c>
      <c r="T161" s="143">
        <f>S161*H161</f>
        <v>0</v>
      </c>
      <c r="AR161" s="17" t="s">
        <v>250</v>
      </c>
      <c r="AT161" s="17" t="s">
        <v>246</v>
      </c>
      <c r="AU161" s="17" t="s">
        <v>83</v>
      </c>
      <c r="AY161" s="17" t="s">
        <v>251</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252</v>
      </c>
      <c r="BM161" s="17" t="s">
        <v>1968</v>
      </c>
    </row>
    <row r="162" spans="2:65" s="13" customFormat="1">
      <c r="B162" s="182"/>
      <c r="D162" s="171" t="s">
        <v>639</v>
      </c>
      <c r="E162" s="183" t="s">
        <v>19</v>
      </c>
      <c r="F162" s="184" t="s">
        <v>1969</v>
      </c>
      <c r="H162" s="185">
        <v>0.877</v>
      </c>
      <c r="I162" s="186"/>
      <c r="L162" s="182"/>
      <c r="M162" s="187"/>
      <c r="T162" s="188"/>
      <c r="AT162" s="183" t="s">
        <v>639</v>
      </c>
      <c r="AU162" s="183" t="s">
        <v>83</v>
      </c>
      <c r="AV162" s="13" t="s">
        <v>83</v>
      </c>
      <c r="AW162" s="13" t="s">
        <v>36</v>
      </c>
      <c r="AX162" s="13" t="s">
        <v>81</v>
      </c>
      <c r="AY162" s="183" t="s">
        <v>251</v>
      </c>
    </row>
    <row r="163" spans="2:65" s="1" customFormat="1" ht="16.5" customHeight="1">
      <c r="B163" s="31"/>
      <c r="C163" s="157" t="s">
        <v>353</v>
      </c>
      <c r="D163" s="157" t="s">
        <v>277</v>
      </c>
      <c r="E163" s="158" t="s">
        <v>1970</v>
      </c>
      <c r="F163" s="159" t="s">
        <v>1971</v>
      </c>
      <c r="G163" s="160" t="s">
        <v>1278</v>
      </c>
      <c r="H163" s="161">
        <v>268.26400000000001</v>
      </c>
      <c r="I163" s="162"/>
      <c r="J163" s="163">
        <f>ROUND(I163*H163,2)</f>
        <v>0</v>
      </c>
      <c r="K163" s="159" t="s">
        <v>690</v>
      </c>
      <c r="L163" s="31"/>
      <c r="M163" s="164" t="s">
        <v>19</v>
      </c>
      <c r="N163" s="165" t="s">
        <v>44</v>
      </c>
      <c r="P163" s="142">
        <f>O163*H163</f>
        <v>0</v>
      </c>
      <c r="Q163" s="142">
        <v>0</v>
      </c>
      <c r="R163" s="142">
        <f>Q163*H163</f>
        <v>0</v>
      </c>
      <c r="S163" s="142">
        <v>0</v>
      </c>
      <c r="T163" s="143">
        <f>S163*H163</f>
        <v>0</v>
      </c>
      <c r="AR163" s="17" t="s">
        <v>252</v>
      </c>
      <c r="AT163" s="17" t="s">
        <v>277</v>
      </c>
      <c r="AU163" s="17" t="s">
        <v>83</v>
      </c>
      <c r="AY163" s="17" t="s">
        <v>251</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252</v>
      </c>
      <c r="BM163" s="17" t="s">
        <v>1972</v>
      </c>
    </row>
    <row r="164" spans="2:65" s="1" customFormat="1" ht="19.5">
      <c r="B164" s="31"/>
      <c r="D164" s="171" t="s">
        <v>454</v>
      </c>
      <c r="F164" s="172" t="s">
        <v>1973</v>
      </c>
      <c r="I164" s="90"/>
      <c r="L164" s="31"/>
      <c r="M164" s="173"/>
      <c r="T164" s="49"/>
      <c r="AT164" s="17" t="s">
        <v>454</v>
      </c>
      <c r="AU164" s="17" t="s">
        <v>83</v>
      </c>
    </row>
    <row r="165" spans="2:65" s="13" customFormat="1">
      <c r="B165" s="182"/>
      <c r="D165" s="171" t="s">
        <v>639</v>
      </c>
      <c r="E165" s="183" t="s">
        <v>19</v>
      </c>
      <c r="F165" s="184" t="s">
        <v>1974</v>
      </c>
      <c r="H165" s="185">
        <v>50.8</v>
      </c>
      <c r="I165" s="186"/>
      <c r="L165" s="182"/>
      <c r="M165" s="187"/>
      <c r="T165" s="188"/>
      <c r="AT165" s="183" t="s">
        <v>639</v>
      </c>
      <c r="AU165" s="183" t="s">
        <v>83</v>
      </c>
      <c r="AV165" s="13" t="s">
        <v>83</v>
      </c>
      <c r="AW165" s="13" t="s">
        <v>36</v>
      </c>
      <c r="AX165" s="13" t="s">
        <v>73</v>
      </c>
      <c r="AY165" s="183" t="s">
        <v>251</v>
      </c>
    </row>
    <row r="166" spans="2:65" s="13" customFormat="1">
      <c r="B166" s="182"/>
      <c r="D166" s="171" t="s">
        <v>639</v>
      </c>
      <c r="E166" s="183" t="s">
        <v>19</v>
      </c>
      <c r="F166" s="184" t="s">
        <v>1975</v>
      </c>
      <c r="H166" s="185">
        <v>82.415999999999997</v>
      </c>
      <c r="I166" s="186"/>
      <c r="L166" s="182"/>
      <c r="M166" s="187"/>
      <c r="T166" s="188"/>
      <c r="AT166" s="183" t="s">
        <v>639</v>
      </c>
      <c r="AU166" s="183" t="s">
        <v>83</v>
      </c>
      <c r="AV166" s="13" t="s">
        <v>83</v>
      </c>
      <c r="AW166" s="13" t="s">
        <v>36</v>
      </c>
      <c r="AX166" s="13" t="s">
        <v>73</v>
      </c>
      <c r="AY166" s="183" t="s">
        <v>251</v>
      </c>
    </row>
    <row r="167" spans="2:65" s="13" customFormat="1">
      <c r="B167" s="182"/>
      <c r="D167" s="171" t="s">
        <v>639</v>
      </c>
      <c r="E167" s="183" t="s">
        <v>19</v>
      </c>
      <c r="F167" s="184" t="s">
        <v>1976</v>
      </c>
      <c r="H167" s="185">
        <v>124.746</v>
      </c>
      <c r="I167" s="186"/>
      <c r="L167" s="182"/>
      <c r="M167" s="187"/>
      <c r="T167" s="188"/>
      <c r="AT167" s="183" t="s">
        <v>639</v>
      </c>
      <c r="AU167" s="183" t="s">
        <v>83</v>
      </c>
      <c r="AV167" s="13" t="s">
        <v>83</v>
      </c>
      <c r="AW167" s="13" t="s">
        <v>36</v>
      </c>
      <c r="AX167" s="13" t="s">
        <v>73</v>
      </c>
      <c r="AY167" s="183" t="s">
        <v>251</v>
      </c>
    </row>
    <row r="168" spans="2:65" s="13" customFormat="1">
      <c r="B168" s="182"/>
      <c r="D168" s="171" t="s">
        <v>639</v>
      </c>
      <c r="E168" s="183" t="s">
        <v>19</v>
      </c>
      <c r="F168" s="184" t="s">
        <v>1977</v>
      </c>
      <c r="H168" s="185">
        <v>10.302</v>
      </c>
      <c r="I168" s="186"/>
      <c r="L168" s="182"/>
      <c r="M168" s="187"/>
      <c r="T168" s="188"/>
      <c r="AT168" s="183" t="s">
        <v>639</v>
      </c>
      <c r="AU168" s="183" t="s">
        <v>83</v>
      </c>
      <c r="AV168" s="13" t="s">
        <v>83</v>
      </c>
      <c r="AW168" s="13" t="s">
        <v>36</v>
      </c>
      <c r="AX168" s="13" t="s">
        <v>73</v>
      </c>
      <c r="AY168" s="183" t="s">
        <v>251</v>
      </c>
    </row>
    <row r="169" spans="2:65" s="14" customFormat="1">
      <c r="B169" s="191"/>
      <c r="D169" s="171" t="s">
        <v>639</v>
      </c>
      <c r="E169" s="192" t="s">
        <v>19</v>
      </c>
      <c r="F169" s="193" t="s">
        <v>830</v>
      </c>
      <c r="H169" s="194">
        <v>268.26400000000001</v>
      </c>
      <c r="I169" s="195"/>
      <c r="L169" s="191"/>
      <c r="M169" s="196"/>
      <c r="T169" s="197"/>
      <c r="AT169" s="192" t="s">
        <v>639</v>
      </c>
      <c r="AU169" s="192" t="s">
        <v>83</v>
      </c>
      <c r="AV169" s="14" t="s">
        <v>252</v>
      </c>
      <c r="AW169" s="14" t="s">
        <v>36</v>
      </c>
      <c r="AX169" s="14" t="s">
        <v>81</v>
      </c>
      <c r="AY169" s="192" t="s">
        <v>251</v>
      </c>
    </row>
    <row r="170" spans="2:65" s="1" customFormat="1" ht="16.5" customHeight="1">
      <c r="B170" s="31"/>
      <c r="C170" s="157" t="s">
        <v>357</v>
      </c>
      <c r="D170" s="157" t="s">
        <v>277</v>
      </c>
      <c r="E170" s="158" t="s">
        <v>1239</v>
      </c>
      <c r="F170" s="159" t="s">
        <v>1240</v>
      </c>
      <c r="G170" s="160" t="s">
        <v>431</v>
      </c>
      <c r="H170" s="161">
        <v>1.843</v>
      </c>
      <c r="I170" s="162"/>
      <c r="J170" s="163">
        <f>ROUND(I170*H170,2)</f>
        <v>0</v>
      </c>
      <c r="K170" s="159" t="s">
        <v>690</v>
      </c>
      <c r="L170" s="31"/>
      <c r="M170" s="164" t="s">
        <v>19</v>
      </c>
      <c r="N170" s="165" t="s">
        <v>44</v>
      </c>
      <c r="P170" s="142">
        <f>O170*H170</f>
        <v>0</v>
      </c>
      <c r="Q170" s="142">
        <v>2.102E-2</v>
      </c>
      <c r="R170" s="142">
        <f>Q170*H170</f>
        <v>3.8739860000000001E-2</v>
      </c>
      <c r="S170" s="142">
        <v>0</v>
      </c>
      <c r="T170" s="143">
        <f>S170*H170</f>
        <v>0</v>
      </c>
      <c r="AR170" s="17" t="s">
        <v>252</v>
      </c>
      <c r="AT170" s="17" t="s">
        <v>277</v>
      </c>
      <c r="AU170" s="17" t="s">
        <v>83</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252</v>
      </c>
      <c r="BM170" s="17" t="s">
        <v>1978</v>
      </c>
    </row>
    <row r="171" spans="2:65" s="13" customFormat="1">
      <c r="B171" s="182"/>
      <c r="D171" s="171" t="s">
        <v>639</v>
      </c>
      <c r="E171" s="183" t="s">
        <v>19</v>
      </c>
      <c r="F171" s="184" t="s">
        <v>1979</v>
      </c>
      <c r="H171" s="185">
        <v>1.2829999999999999</v>
      </c>
      <c r="I171" s="186"/>
      <c r="L171" s="182"/>
      <c r="M171" s="187"/>
      <c r="T171" s="188"/>
      <c r="AT171" s="183" t="s">
        <v>639</v>
      </c>
      <c r="AU171" s="183" t="s">
        <v>83</v>
      </c>
      <c r="AV171" s="13" t="s">
        <v>83</v>
      </c>
      <c r="AW171" s="13" t="s">
        <v>36</v>
      </c>
      <c r="AX171" s="13" t="s">
        <v>73</v>
      </c>
      <c r="AY171" s="183" t="s">
        <v>251</v>
      </c>
    </row>
    <row r="172" spans="2:65" s="13" customFormat="1">
      <c r="B172" s="182"/>
      <c r="D172" s="171" t="s">
        <v>639</v>
      </c>
      <c r="E172" s="183" t="s">
        <v>19</v>
      </c>
      <c r="F172" s="184" t="s">
        <v>1980</v>
      </c>
      <c r="H172" s="185">
        <v>0.56000000000000005</v>
      </c>
      <c r="I172" s="186"/>
      <c r="L172" s="182"/>
      <c r="M172" s="187"/>
      <c r="T172" s="188"/>
      <c r="AT172" s="183" t="s">
        <v>639</v>
      </c>
      <c r="AU172" s="183" t="s">
        <v>83</v>
      </c>
      <c r="AV172" s="13" t="s">
        <v>83</v>
      </c>
      <c r="AW172" s="13" t="s">
        <v>36</v>
      </c>
      <c r="AX172" s="13" t="s">
        <v>73</v>
      </c>
      <c r="AY172" s="183" t="s">
        <v>251</v>
      </c>
    </row>
    <row r="173" spans="2:65" s="14" customFormat="1">
      <c r="B173" s="191"/>
      <c r="D173" s="171" t="s">
        <v>639</v>
      </c>
      <c r="E173" s="192" t="s">
        <v>19</v>
      </c>
      <c r="F173" s="193" t="s">
        <v>830</v>
      </c>
      <c r="H173" s="194">
        <v>1.843</v>
      </c>
      <c r="I173" s="195"/>
      <c r="L173" s="191"/>
      <c r="M173" s="196"/>
      <c r="T173" s="197"/>
      <c r="AT173" s="192" t="s">
        <v>639</v>
      </c>
      <c r="AU173" s="192" t="s">
        <v>83</v>
      </c>
      <c r="AV173" s="14" t="s">
        <v>252</v>
      </c>
      <c r="AW173" s="14" t="s">
        <v>36</v>
      </c>
      <c r="AX173" s="14" t="s">
        <v>81</v>
      </c>
      <c r="AY173" s="192" t="s">
        <v>251</v>
      </c>
    </row>
    <row r="174" spans="2:65" s="1" customFormat="1" ht="16.5" customHeight="1">
      <c r="B174" s="31"/>
      <c r="C174" s="157" t="s">
        <v>361</v>
      </c>
      <c r="D174" s="157" t="s">
        <v>277</v>
      </c>
      <c r="E174" s="158" t="s">
        <v>1981</v>
      </c>
      <c r="F174" s="159" t="s">
        <v>1982</v>
      </c>
      <c r="G174" s="160" t="s">
        <v>1278</v>
      </c>
      <c r="H174" s="161">
        <v>268.26400000000001</v>
      </c>
      <c r="I174" s="162"/>
      <c r="J174" s="163">
        <f>ROUND(I174*H174,2)</f>
        <v>0</v>
      </c>
      <c r="K174" s="159" t="s">
        <v>690</v>
      </c>
      <c r="L174" s="31"/>
      <c r="M174" s="164" t="s">
        <v>19</v>
      </c>
      <c r="N174" s="165" t="s">
        <v>44</v>
      </c>
      <c r="P174" s="142">
        <f>O174*H174</f>
        <v>0</v>
      </c>
      <c r="Q174" s="142">
        <v>0</v>
      </c>
      <c r="R174" s="142">
        <f>Q174*H174</f>
        <v>0</v>
      </c>
      <c r="S174" s="142">
        <v>0</v>
      </c>
      <c r="T174" s="143">
        <f>S174*H174</f>
        <v>0</v>
      </c>
      <c r="AR174" s="17" t="s">
        <v>252</v>
      </c>
      <c r="AT174" s="17" t="s">
        <v>277</v>
      </c>
      <c r="AU174" s="17" t="s">
        <v>83</v>
      </c>
      <c r="AY174" s="17" t="s">
        <v>251</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252</v>
      </c>
      <c r="BM174" s="17" t="s">
        <v>1983</v>
      </c>
    </row>
    <row r="175" spans="2:65" s="1" customFormat="1" ht="19.5">
      <c r="B175" s="31"/>
      <c r="D175" s="171" t="s">
        <v>454</v>
      </c>
      <c r="F175" s="172" t="s">
        <v>1973</v>
      </c>
      <c r="I175" s="90"/>
      <c r="L175" s="31"/>
      <c r="M175" s="173"/>
      <c r="T175" s="49"/>
      <c r="AT175" s="17" t="s">
        <v>454</v>
      </c>
      <c r="AU175" s="17" t="s">
        <v>83</v>
      </c>
    </row>
    <row r="176" spans="2:65" s="13" customFormat="1">
      <c r="B176" s="182"/>
      <c r="D176" s="171" t="s">
        <v>639</v>
      </c>
      <c r="E176" s="183" t="s">
        <v>19</v>
      </c>
      <c r="F176" s="184" t="s">
        <v>1974</v>
      </c>
      <c r="H176" s="185">
        <v>50.8</v>
      </c>
      <c r="I176" s="186"/>
      <c r="L176" s="182"/>
      <c r="M176" s="187"/>
      <c r="T176" s="188"/>
      <c r="AT176" s="183" t="s">
        <v>639</v>
      </c>
      <c r="AU176" s="183" t="s">
        <v>83</v>
      </c>
      <c r="AV176" s="13" t="s">
        <v>83</v>
      </c>
      <c r="AW176" s="13" t="s">
        <v>36</v>
      </c>
      <c r="AX176" s="13" t="s">
        <v>73</v>
      </c>
      <c r="AY176" s="183" t="s">
        <v>251</v>
      </c>
    </row>
    <row r="177" spans="2:65" s="13" customFormat="1">
      <c r="B177" s="182"/>
      <c r="D177" s="171" t="s">
        <v>639</v>
      </c>
      <c r="E177" s="183" t="s">
        <v>19</v>
      </c>
      <c r="F177" s="184" t="s">
        <v>1975</v>
      </c>
      <c r="H177" s="185">
        <v>82.415999999999997</v>
      </c>
      <c r="I177" s="186"/>
      <c r="L177" s="182"/>
      <c r="M177" s="187"/>
      <c r="T177" s="188"/>
      <c r="AT177" s="183" t="s">
        <v>639</v>
      </c>
      <c r="AU177" s="183" t="s">
        <v>83</v>
      </c>
      <c r="AV177" s="13" t="s">
        <v>83</v>
      </c>
      <c r="AW177" s="13" t="s">
        <v>36</v>
      </c>
      <c r="AX177" s="13" t="s">
        <v>73</v>
      </c>
      <c r="AY177" s="183" t="s">
        <v>251</v>
      </c>
    </row>
    <row r="178" spans="2:65" s="13" customFormat="1">
      <c r="B178" s="182"/>
      <c r="D178" s="171" t="s">
        <v>639</v>
      </c>
      <c r="E178" s="183" t="s">
        <v>19</v>
      </c>
      <c r="F178" s="184" t="s">
        <v>1976</v>
      </c>
      <c r="H178" s="185">
        <v>124.746</v>
      </c>
      <c r="I178" s="186"/>
      <c r="L178" s="182"/>
      <c r="M178" s="187"/>
      <c r="T178" s="188"/>
      <c r="AT178" s="183" t="s">
        <v>639</v>
      </c>
      <c r="AU178" s="183" t="s">
        <v>83</v>
      </c>
      <c r="AV178" s="13" t="s">
        <v>83</v>
      </c>
      <c r="AW178" s="13" t="s">
        <v>36</v>
      </c>
      <c r="AX178" s="13" t="s">
        <v>73</v>
      </c>
      <c r="AY178" s="183" t="s">
        <v>251</v>
      </c>
    </row>
    <row r="179" spans="2:65" s="13" customFormat="1">
      <c r="B179" s="182"/>
      <c r="D179" s="171" t="s">
        <v>639</v>
      </c>
      <c r="E179" s="183" t="s">
        <v>19</v>
      </c>
      <c r="F179" s="184" t="s">
        <v>1977</v>
      </c>
      <c r="H179" s="185">
        <v>10.302</v>
      </c>
      <c r="I179" s="186"/>
      <c r="L179" s="182"/>
      <c r="M179" s="187"/>
      <c r="T179" s="188"/>
      <c r="AT179" s="183" t="s">
        <v>639</v>
      </c>
      <c r="AU179" s="183" t="s">
        <v>83</v>
      </c>
      <c r="AV179" s="13" t="s">
        <v>83</v>
      </c>
      <c r="AW179" s="13" t="s">
        <v>36</v>
      </c>
      <c r="AX179" s="13" t="s">
        <v>73</v>
      </c>
      <c r="AY179" s="183" t="s">
        <v>251</v>
      </c>
    </row>
    <row r="180" spans="2:65" s="14" customFormat="1">
      <c r="B180" s="191"/>
      <c r="D180" s="171" t="s">
        <v>639</v>
      </c>
      <c r="E180" s="192" t="s">
        <v>19</v>
      </c>
      <c r="F180" s="193" t="s">
        <v>830</v>
      </c>
      <c r="H180" s="194">
        <v>268.26400000000001</v>
      </c>
      <c r="I180" s="195"/>
      <c r="L180" s="191"/>
      <c r="M180" s="196"/>
      <c r="T180" s="197"/>
      <c r="AT180" s="192" t="s">
        <v>639</v>
      </c>
      <c r="AU180" s="192" t="s">
        <v>83</v>
      </c>
      <c r="AV180" s="14" t="s">
        <v>252</v>
      </c>
      <c r="AW180" s="14" t="s">
        <v>36</v>
      </c>
      <c r="AX180" s="14" t="s">
        <v>81</v>
      </c>
      <c r="AY180" s="192" t="s">
        <v>251</v>
      </c>
    </row>
    <row r="181" spans="2:65" s="1" customFormat="1" ht="16.5" customHeight="1">
      <c r="B181" s="31"/>
      <c r="C181" s="157" t="s">
        <v>365</v>
      </c>
      <c r="D181" s="157" t="s">
        <v>277</v>
      </c>
      <c r="E181" s="158" t="s">
        <v>1244</v>
      </c>
      <c r="F181" s="159" t="s">
        <v>1245</v>
      </c>
      <c r="G181" s="160" t="s">
        <v>431</v>
      </c>
      <c r="H181" s="161">
        <v>1.68</v>
      </c>
      <c r="I181" s="162"/>
      <c r="J181" s="163">
        <f>ROUND(I181*H181,2)</f>
        <v>0</v>
      </c>
      <c r="K181" s="159" t="s">
        <v>690</v>
      </c>
      <c r="L181" s="31"/>
      <c r="M181" s="164" t="s">
        <v>19</v>
      </c>
      <c r="N181" s="165" t="s">
        <v>44</v>
      </c>
      <c r="P181" s="142">
        <f>O181*H181</f>
        <v>0</v>
      </c>
      <c r="Q181" s="142">
        <v>2.102E-2</v>
      </c>
      <c r="R181" s="142">
        <f>Q181*H181</f>
        <v>3.5313600000000001E-2</v>
      </c>
      <c r="S181" s="142">
        <v>0</v>
      </c>
      <c r="T181" s="143">
        <f>S181*H181</f>
        <v>0</v>
      </c>
      <c r="AR181" s="17" t="s">
        <v>252</v>
      </c>
      <c r="AT181" s="17" t="s">
        <v>277</v>
      </c>
      <c r="AU181" s="17" t="s">
        <v>83</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252</v>
      </c>
      <c r="BM181" s="17" t="s">
        <v>1984</v>
      </c>
    </row>
    <row r="182" spans="2:65" s="13" customFormat="1">
      <c r="B182" s="182"/>
      <c r="D182" s="171" t="s">
        <v>639</v>
      </c>
      <c r="E182" s="183" t="s">
        <v>19</v>
      </c>
      <c r="F182" s="184" t="s">
        <v>1985</v>
      </c>
      <c r="H182" s="185">
        <v>1.68</v>
      </c>
      <c r="I182" s="186"/>
      <c r="L182" s="182"/>
      <c r="M182" s="187"/>
      <c r="T182" s="188"/>
      <c r="AT182" s="183" t="s">
        <v>639</v>
      </c>
      <c r="AU182" s="183" t="s">
        <v>83</v>
      </c>
      <c r="AV182" s="13" t="s">
        <v>83</v>
      </c>
      <c r="AW182" s="13" t="s">
        <v>36</v>
      </c>
      <c r="AX182" s="13" t="s">
        <v>81</v>
      </c>
      <c r="AY182" s="183" t="s">
        <v>251</v>
      </c>
    </row>
    <row r="183" spans="2:65" s="11" customFormat="1" ht="22.9" customHeight="1">
      <c r="B183" s="145"/>
      <c r="D183" s="146" t="s">
        <v>72</v>
      </c>
      <c r="E183" s="155" t="s">
        <v>267</v>
      </c>
      <c r="F183" s="155" t="s">
        <v>1262</v>
      </c>
      <c r="I183" s="148"/>
      <c r="J183" s="156">
        <f>BK183</f>
        <v>0</v>
      </c>
      <c r="L183" s="145"/>
      <c r="M183" s="150"/>
      <c r="P183" s="151">
        <f>SUM(P184:P199)</f>
        <v>0</v>
      </c>
      <c r="R183" s="151">
        <f>SUM(R184:R199)</f>
        <v>3.097769</v>
      </c>
      <c r="T183" s="152">
        <f>SUM(T184:T199)</f>
        <v>3.984</v>
      </c>
      <c r="AR183" s="146" t="s">
        <v>81</v>
      </c>
      <c r="AT183" s="153" t="s">
        <v>72</v>
      </c>
      <c r="AU183" s="153" t="s">
        <v>81</v>
      </c>
      <c r="AY183" s="146" t="s">
        <v>251</v>
      </c>
      <c r="BK183" s="154">
        <f>SUM(BK184:BK199)</f>
        <v>0</v>
      </c>
    </row>
    <row r="184" spans="2:65" s="1" customFormat="1" ht="16.5" customHeight="1">
      <c r="B184" s="31"/>
      <c r="C184" s="157" t="s">
        <v>369</v>
      </c>
      <c r="D184" s="157" t="s">
        <v>277</v>
      </c>
      <c r="E184" s="158" t="s">
        <v>1263</v>
      </c>
      <c r="F184" s="159" t="s">
        <v>1264</v>
      </c>
      <c r="G184" s="160" t="s">
        <v>265</v>
      </c>
      <c r="H184" s="161">
        <v>22</v>
      </c>
      <c r="I184" s="162"/>
      <c r="J184" s="163">
        <f>ROUND(I184*H184,2)</f>
        <v>0</v>
      </c>
      <c r="K184" s="159" t="s">
        <v>690</v>
      </c>
      <c r="L184" s="31"/>
      <c r="M184" s="164" t="s">
        <v>19</v>
      </c>
      <c r="N184" s="165" t="s">
        <v>44</v>
      </c>
      <c r="P184" s="142">
        <f>O184*H184</f>
        <v>0</v>
      </c>
      <c r="Q184" s="142">
        <v>5.8E-4</v>
      </c>
      <c r="R184" s="142">
        <f>Q184*H184</f>
        <v>1.2760000000000001E-2</v>
      </c>
      <c r="S184" s="142">
        <v>0.16600000000000001</v>
      </c>
      <c r="T184" s="143">
        <f>S184*H184</f>
        <v>3.6520000000000001</v>
      </c>
      <c r="AR184" s="17" t="s">
        <v>252</v>
      </c>
      <c r="AT184" s="17" t="s">
        <v>277</v>
      </c>
      <c r="AU184" s="17" t="s">
        <v>83</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1986</v>
      </c>
    </row>
    <row r="185" spans="2:65" s="13" customFormat="1">
      <c r="B185" s="182"/>
      <c r="D185" s="171" t="s">
        <v>639</v>
      </c>
      <c r="E185" s="183" t="s">
        <v>19</v>
      </c>
      <c r="F185" s="184" t="s">
        <v>341</v>
      </c>
      <c r="H185" s="185">
        <v>22</v>
      </c>
      <c r="I185" s="186"/>
      <c r="L185" s="182"/>
      <c r="M185" s="187"/>
      <c r="T185" s="188"/>
      <c r="AT185" s="183" t="s">
        <v>639</v>
      </c>
      <c r="AU185" s="183" t="s">
        <v>83</v>
      </c>
      <c r="AV185" s="13" t="s">
        <v>83</v>
      </c>
      <c r="AW185" s="13" t="s">
        <v>36</v>
      </c>
      <c r="AX185" s="13" t="s">
        <v>81</v>
      </c>
      <c r="AY185" s="183" t="s">
        <v>251</v>
      </c>
    </row>
    <row r="186" spans="2:65" s="1" customFormat="1" ht="16.5" customHeight="1">
      <c r="B186" s="31"/>
      <c r="C186" s="157" t="s">
        <v>373</v>
      </c>
      <c r="D186" s="157" t="s">
        <v>277</v>
      </c>
      <c r="E186" s="158" t="s">
        <v>1492</v>
      </c>
      <c r="F186" s="159" t="s">
        <v>1493</v>
      </c>
      <c r="G186" s="160" t="s">
        <v>265</v>
      </c>
      <c r="H186" s="161">
        <v>22</v>
      </c>
      <c r="I186" s="162"/>
      <c r="J186" s="163">
        <f>ROUND(I186*H186,2)</f>
        <v>0</v>
      </c>
      <c r="K186" s="159" t="s">
        <v>690</v>
      </c>
      <c r="L186" s="31"/>
      <c r="M186" s="164" t="s">
        <v>19</v>
      </c>
      <c r="N186" s="165" t="s">
        <v>44</v>
      </c>
      <c r="P186" s="142">
        <f>O186*H186</f>
        <v>0</v>
      </c>
      <c r="Q186" s="142">
        <v>2.1099999999999999E-3</v>
      </c>
      <c r="R186" s="142">
        <f>Q186*H186</f>
        <v>4.6419999999999996E-2</v>
      </c>
      <c r="S186" s="142">
        <v>0</v>
      </c>
      <c r="T186" s="143">
        <f>S186*H186</f>
        <v>0</v>
      </c>
      <c r="AR186" s="17" t="s">
        <v>252</v>
      </c>
      <c r="AT186" s="17" t="s">
        <v>277</v>
      </c>
      <c r="AU186" s="17" t="s">
        <v>83</v>
      </c>
      <c r="AY186" s="17" t="s">
        <v>251</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252</v>
      </c>
      <c r="BM186" s="17" t="s">
        <v>1987</v>
      </c>
    </row>
    <row r="187" spans="2:65" s="13" customFormat="1">
      <c r="B187" s="182"/>
      <c r="D187" s="171" t="s">
        <v>639</v>
      </c>
      <c r="E187" s="183" t="s">
        <v>19</v>
      </c>
      <c r="F187" s="184" t="s">
        <v>341</v>
      </c>
      <c r="H187" s="185">
        <v>22</v>
      </c>
      <c r="I187" s="186"/>
      <c r="L187" s="182"/>
      <c r="M187" s="187"/>
      <c r="T187" s="188"/>
      <c r="AT187" s="183" t="s">
        <v>639</v>
      </c>
      <c r="AU187" s="183" t="s">
        <v>83</v>
      </c>
      <c r="AV187" s="13" t="s">
        <v>83</v>
      </c>
      <c r="AW187" s="13" t="s">
        <v>36</v>
      </c>
      <c r="AX187" s="13" t="s">
        <v>81</v>
      </c>
      <c r="AY187" s="183" t="s">
        <v>251</v>
      </c>
    </row>
    <row r="188" spans="2:65" s="1" customFormat="1" ht="16.5" customHeight="1">
      <c r="B188" s="31"/>
      <c r="C188" s="157" t="s">
        <v>377</v>
      </c>
      <c r="D188" s="157" t="s">
        <v>277</v>
      </c>
      <c r="E188" s="158" t="s">
        <v>1495</v>
      </c>
      <c r="F188" s="159" t="s">
        <v>1496</v>
      </c>
      <c r="G188" s="160" t="s">
        <v>265</v>
      </c>
      <c r="H188" s="161">
        <v>22</v>
      </c>
      <c r="I188" s="162"/>
      <c r="J188" s="163">
        <f>ROUND(I188*H188,2)</f>
        <v>0</v>
      </c>
      <c r="K188" s="159" t="s">
        <v>690</v>
      </c>
      <c r="L188" s="31"/>
      <c r="M188" s="164" t="s">
        <v>19</v>
      </c>
      <c r="N188" s="165" t="s">
        <v>44</v>
      </c>
      <c r="P188" s="142">
        <f>O188*H188</f>
        <v>0</v>
      </c>
      <c r="Q188" s="142">
        <v>2.66E-3</v>
      </c>
      <c r="R188" s="142">
        <f>Q188*H188</f>
        <v>5.8520000000000003E-2</v>
      </c>
      <c r="S188" s="142">
        <v>0</v>
      </c>
      <c r="T188" s="143">
        <f>S188*H188</f>
        <v>0</v>
      </c>
      <c r="AR188" s="17" t="s">
        <v>252</v>
      </c>
      <c r="AT188" s="17" t="s">
        <v>277</v>
      </c>
      <c r="AU188" s="17" t="s">
        <v>83</v>
      </c>
      <c r="AY188" s="17" t="s">
        <v>251</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252</v>
      </c>
      <c r="BM188" s="17" t="s">
        <v>1988</v>
      </c>
    </row>
    <row r="189" spans="2:65" s="13" customFormat="1">
      <c r="B189" s="182"/>
      <c r="D189" s="171" t="s">
        <v>639</v>
      </c>
      <c r="E189" s="183" t="s">
        <v>19</v>
      </c>
      <c r="F189" s="184" t="s">
        <v>341</v>
      </c>
      <c r="H189" s="185">
        <v>22</v>
      </c>
      <c r="I189" s="186"/>
      <c r="L189" s="182"/>
      <c r="M189" s="187"/>
      <c r="T189" s="188"/>
      <c r="AT189" s="183" t="s">
        <v>639</v>
      </c>
      <c r="AU189" s="183" t="s">
        <v>83</v>
      </c>
      <c r="AV189" s="13" t="s">
        <v>83</v>
      </c>
      <c r="AW189" s="13" t="s">
        <v>36</v>
      </c>
      <c r="AX189" s="13" t="s">
        <v>81</v>
      </c>
      <c r="AY189" s="183" t="s">
        <v>251</v>
      </c>
    </row>
    <row r="190" spans="2:65" s="1" customFormat="1" ht="16.5" customHeight="1">
      <c r="B190" s="31"/>
      <c r="C190" s="132" t="s">
        <v>381</v>
      </c>
      <c r="D190" s="132" t="s">
        <v>246</v>
      </c>
      <c r="E190" s="133" t="s">
        <v>1498</v>
      </c>
      <c r="F190" s="134" t="s">
        <v>1499</v>
      </c>
      <c r="G190" s="135" t="s">
        <v>436</v>
      </c>
      <c r="H190" s="136">
        <v>3.2949999999999999</v>
      </c>
      <c r="I190" s="137"/>
      <c r="J190" s="138">
        <f>ROUND(I190*H190,2)</f>
        <v>0</v>
      </c>
      <c r="K190" s="134" t="s">
        <v>690</v>
      </c>
      <c r="L190" s="139"/>
      <c r="M190" s="140" t="s">
        <v>19</v>
      </c>
      <c r="N190" s="141" t="s">
        <v>44</v>
      </c>
      <c r="P190" s="142">
        <f>O190*H190</f>
        <v>0</v>
      </c>
      <c r="Q190" s="142">
        <v>0.81499999999999995</v>
      </c>
      <c r="R190" s="142">
        <f>Q190*H190</f>
        <v>2.685425</v>
      </c>
      <c r="S190" s="142">
        <v>0</v>
      </c>
      <c r="T190" s="143">
        <f>S190*H190</f>
        <v>0</v>
      </c>
      <c r="AR190" s="17" t="s">
        <v>250</v>
      </c>
      <c r="AT190" s="17" t="s">
        <v>246</v>
      </c>
      <c r="AU190" s="17" t="s">
        <v>83</v>
      </c>
      <c r="AY190" s="17" t="s">
        <v>251</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252</v>
      </c>
      <c r="BM190" s="17" t="s">
        <v>1989</v>
      </c>
    </row>
    <row r="191" spans="2:65" s="13" customFormat="1">
      <c r="B191" s="182"/>
      <c r="D191" s="171" t="s">
        <v>639</v>
      </c>
      <c r="E191" s="183" t="s">
        <v>19</v>
      </c>
      <c r="F191" s="184" t="s">
        <v>1990</v>
      </c>
      <c r="H191" s="185">
        <v>3.2949999999999999</v>
      </c>
      <c r="I191" s="186"/>
      <c r="L191" s="182"/>
      <c r="M191" s="187"/>
      <c r="T191" s="188"/>
      <c r="AT191" s="183" t="s">
        <v>639</v>
      </c>
      <c r="AU191" s="183" t="s">
        <v>83</v>
      </c>
      <c r="AV191" s="13" t="s">
        <v>83</v>
      </c>
      <c r="AW191" s="13" t="s">
        <v>36</v>
      </c>
      <c r="AX191" s="13" t="s">
        <v>81</v>
      </c>
      <c r="AY191" s="183" t="s">
        <v>251</v>
      </c>
    </row>
    <row r="192" spans="2:65" s="1" customFormat="1" ht="16.5" customHeight="1">
      <c r="B192" s="31"/>
      <c r="C192" s="132" t="s">
        <v>385</v>
      </c>
      <c r="D192" s="132" t="s">
        <v>246</v>
      </c>
      <c r="E192" s="133" t="s">
        <v>1506</v>
      </c>
      <c r="F192" s="134" t="s">
        <v>1507</v>
      </c>
      <c r="G192" s="135" t="s">
        <v>1432</v>
      </c>
      <c r="H192" s="136">
        <v>4.3999999999999997E-2</v>
      </c>
      <c r="I192" s="137"/>
      <c r="J192" s="138">
        <f>ROUND(I192*H192,2)</f>
        <v>0</v>
      </c>
      <c r="K192" s="134" t="s">
        <v>19</v>
      </c>
      <c r="L192" s="139"/>
      <c r="M192" s="140" t="s">
        <v>19</v>
      </c>
      <c r="N192" s="141" t="s">
        <v>44</v>
      </c>
      <c r="P192" s="142">
        <f>O192*H192</f>
        <v>0</v>
      </c>
      <c r="Q192" s="142">
        <v>0.80100000000000005</v>
      </c>
      <c r="R192" s="142">
        <f>Q192*H192</f>
        <v>3.5243999999999998E-2</v>
      </c>
      <c r="S192" s="142">
        <v>0</v>
      </c>
      <c r="T192" s="143">
        <f>S192*H192</f>
        <v>0</v>
      </c>
      <c r="AR192" s="17" t="s">
        <v>250</v>
      </c>
      <c r="AT192" s="17" t="s">
        <v>246</v>
      </c>
      <c r="AU192" s="17" t="s">
        <v>83</v>
      </c>
      <c r="AY192" s="17" t="s">
        <v>251</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252</v>
      </c>
      <c r="BM192" s="17" t="s">
        <v>1991</v>
      </c>
    </row>
    <row r="193" spans="2:65" s="1" customFormat="1" ht="16.5" customHeight="1">
      <c r="B193" s="31"/>
      <c r="C193" s="157" t="s">
        <v>390</v>
      </c>
      <c r="D193" s="157" t="s">
        <v>277</v>
      </c>
      <c r="E193" s="158" t="s">
        <v>1509</v>
      </c>
      <c r="F193" s="159" t="s">
        <v>1510</v>
      </c>
      <c r="G193" s="160" t="s">
        <v>265</v>
      </c>
      <c r="H193" s="161">
        <v>2</v>
      </c>
      <c r="I193" s="162"/>
      <c r="J193" s="163">
        <f>ROUND(I193*H193,2)</f>
        <v>0</v>
      </c>
      <c r="K193" s="159" t="s">
        <v>690</v>
      </c>
      <c r="L193" s="31"/>
      <c r="M193" s="164" t="s">
        <v>19</v>
      </c>
      <c r="N193" s="165" t="s">
        <v>44</v>
      </c>
      <c r="P193" s="142">
        <f>O193*H193</f>
        <v>0</v>
      </c>
      <c r="Q193" s="142">
        <v>2.1199999999999999E-3</v>
      </c>
      <c r="R193" s="142">
        <f>Q193*H193</f>
        <v>4.2399999999999998E-3</v>
      </c>
      <c r="S193" s="142">
        <v>0</v>
      </c>
      <c r="T193" s="143">
        <f>S193*H193</f>
        <v>0</v>
      </c>
      <c r="AR193" s="17" t="s">
        <v>252</v>
      </c>
      <c r="AT193" s="17" t="s">
        <v>277</v>
      </c>
      <c r="AU193" s="17" t="s">
        <v>83</v>
      </c>
      <c r="AY193" s="17" t="s">
        <v>251</v>
      </c>
      <c r="BE193" s="144">
        <f>IF(N193="základní",J193,0)</f>
        <v>0</v>
      </c>
      <c r="BF193" s="144">
        <f>IF(N193="snížená",J193,0)</f>
        <v>0</v>
      </c>
      <c r="BG193" s="144">
        <f>IF(N193="zákl. přenesená",J193,0)</f>
        <v>0</v>
      </c>
      <c r="BH193" s="144">
        <f>IF(N193="sníž. přenesená",J193,0)</f>
        <v>0</v>
      </c>
      <c r="BI193" s="144">
        <f>IF(N193="nulová",J193,0)</f>
        <v>0</v>
      </c>
      <c r="BJ193" s="17" t="s">
        <v>81</v>
      </c>
      <c r="BK193" s="144">
        <f>ROUND(I193*H193,2)</f>
        <v>0</v>
      </c>
      <c r="BL193" s="17" t="s">
        <v>252</v>
      </c>
      <c r="BM193" s="17" t="s">
        <v>1992</v>
      </c>
    </row>
    <row r="194" spans="2:65" s="13" customFormat="1">
      <c r="B194" s="182"/>
      <c r="D194" s="171" t="s">
        <v>639</v>
      </c>
      <c r="E194" s="183" t="s">
        <v>19</v>
      </c>
      <c r="F194" s="184" t="s">
        <v>83</v>
      </c>
      <c r="H194" s="185">
        <v>2</v>
      </c>
      <c r="I194" s="186"/>
      <c r="L194" s="182"/>
      <c r="M194" s="187"/>
      <c r="T194" s="188"/>
      <c r="AT194" s="183" t="s">
        <v>639</v>
      </c>
      <c r="AU194" s="183" t="s">
        <v>83</v>
      </c>
      <c r="AV194" s="13" t="s">
        <v>83</v>
      </c>
      <c r="AW194" s="13" t="s">
        <v>36</v>
      </c>
      <c r="AX194" s="13" t="s">
        <v>81</v>
      </c>
      <c r="AY194" s="183" t="s">
        <v>251</v>
      </c>
    </row>
    <row r="195" spans="2:65" s="1" customFormat="1" ht="16.5" customHeight="1">
      <c r="B195" s="31"/>
      <c r="C195" s="157" t="s">
        <v>394</v>
      </c>
      <c r="D195" s="157" t="s">
        <v>277</v>
      </c>
      <c r="E195" s="158" t="s">
        <v>1513</v>
      </c>
      <c r="F195" s="159" t="s">
        <v>1514</v>
      </c>
      <c r="G195" s="160" t="s">
        <v>265</v>
      </c>
      <c r="H195" s="161">
        <v>2</v>
      </c>
      <c r="I195" s="162"/>
      <c r="J195" s="163">
        <f>ROUND(I195*H195,2)</f>
        <v>0</v>
      </c>
      <c r="K195" s="159" t="s">
        <v>690</v>
      </c>
      <c r="L195" s="31"/>
      <c r="M195" s="164" t="s">
        <v>19</v>
      </c>
      <c r="N195" s="165" t="s">
        <v>44</v>
      </c>
      <c r="P195" s="142">
        <f>O195*H195</f>
        <v>0</v>
      </c>
      <c r="Q195" s="142">
        <v>4.7499999999999999E-3</v>
      </c>
      <c r="R195" s="142">
        <f>Q195*H195</f>
        <v>9.4999999999999998E-3</v>
      </c>
      <c r="S195" s="142">
        <v>0</v>
      </c>
      <c r="T195" s="143">
        <f>S195*H195</f>
        <v>0</v>
      </c>
      <c r="AR195" s="17" t="s">
        <v>252</v>
      </c>
      <c r="AT195" s="17" t="s">
        <v>277</v>
      </c>
      <c r="AU195" s="17" t="s">
        <v>83</v>
      </c>
      <c r="AY195" s="17" t="s">
        <v>251</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252</v>
      </c>
      <c r="BM195" s="17" t="s">
        <v>1993</v>
      </c>
    </row>
    <row r="196" spans="2:65" s="13" customFormat="1">
      <c r="B196" s="182"/>
      <c r="D196" s="171" t="s">
        <v>639</v>
      </c>
      <c r="E196" s="183" t="s">
        <v>19</v>
      </c>
      <c r="F196" s="184" t="s">
        <v>83</v>
      </c>
      <c r="H196" s="185">
        <v>2</v>
      </c>
      <c r="I196" s="186"/>
      <c r="L196" s="182"/>
      <c r="M196" s="187"/>
      <c r="T196" s="188"/>
      <c r="AT196" s="183" t="s">
        <v>639</v>
      </c>
      <c r="AU196" s="183" t="s">
        <v>83</v>
      </c>
      <c r="AV196" s="13" t="s">
        <v>83</v>
      </c>
      <c r="AW196" s="13" t="s">
        <v>36</v>
      </c>
      <c r="AX196" s="13" t="s">
        <v>81</v>
      </c>
      <c r="AY196" s="183" t="s">
        <v>251</v>
      </c>
    </row>
    <row r="197" spans="2:65" s="1" customFormat="1" ht="16.5" customHeight="1">
      <c r="B197" s="31"/>
      <c r="C197" s="132" t="s">
        <v>398</v>
      </c>
      <c r="D197" s="132" t="s">
        <v>246</v>
      </c>
      <c r="E197" s="133" t="s">
        <v>1994</v>
      </c>
      <c r="F197" s="134" t="s">
        <v>1995</v>
      </c>
      <c r="G197" s="135" t="s">
        <v>436</v>
      </c>
      <c r="H197" s="136">
        <v>0.3</v>
      </c>
      <c r="I197" s="137"/>
      <c r="J197" s="138">
        <f>ROUND(I197*H197,2)</f>
        <v>0</v>
      </c>
      <c r="K197" s="134" t="s">
        <v>19</v>
      </c>
      <c r="L197" s="139"/>
      <c r="M197" s="140" t="s">
        <v>19</v>
      </c>
      <c r="N197" s="141" t="s">
        <v>44</v>
      </c>
      <c r="P197" s="142">
        <f>O197*H197</f>
        <v>0</v>
      </c>
      <c r="Q197" s="142">
        <v>0.81499999999999995</v>
      </c>
      <c r="R197" s="142">
        <f>Q197*H197</f>
        <v>0.24449999999999997</v>
      </c>
      <c r="S197" s="142">
        <v>0</v>
      </c>
      <c r="T197" s="143">
        <f>S197*H197</f>
        <v>0</v>
      </c>
      <c r="AR197" s="17" t="s">
        <v>250</v>
      </c>
      <c r="AT197" s="17" t="s">
        <v>246</v>
      </c>
      <c r="AU197" s="17" t="s">
        <v>83</v>
      </c>
      <c r="AY197" s="17" t="s">
        <v>251</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252</v>
      </c>
      <c r="BM197" s="17" t="s">
        <v>1996</v>
      </c>
    </row>
    <row r="198" spans="2:65" s="13" customFormat="1">
      <c r="B198" s="182"/>
      <c r="D198" s="171" t="s">
        <v>639</v>
      </c>
      <c r="E198" s="183" t="s">
        <v>19</v>
      </c>
      <c r="F198" s="184" t="s">
        <v>1997</v>
      </c>
      <c r="H198" s="185">
        <v>0.3</v>
      </c>
      <c r="I198" s="186"/>
      <c r="L198" s="182"/>
      <c r="M198" s="187"/>
      <c r="T198" s="188"/>
      <c r="AT198" s="183" t="s">
        <v>639</v>
      </c>
      <c r="AU198" s="183" t="s">
        <v>83</v>
      </c>
      <c r="AV198" s="13" t="s">
        <v>83</v>
      </c>
      <c r="AW198" s="13" t="s">
        <v>36</v>
      </c>
      <c r="AX198" s="13" t="s">
        <v>81</v>
      </c>
      <c r="AY198" s="183" t="s">
        <v>251</v>
      </c>
    </row>
    <row r="199" spans="2:65" s="1" customFormat="1" ht="16.5" customHeight="1">
      <c r="B199" s="31"/>
      <c r="C199" s="157" t="s">
        <v>402</v>
      </c>
      <c r="D199" s="157" t="s">
        <v>277</v>
      </c>
      <c r="E199" s="158" t="s">
        <v>1266</v>
      </c>
      <c r="F199" s="159" t="s">
        <v>1267</v>
      </c>
      <c r="G199" s="160" t="s">
        <v>265</v>
      </c>
      <c r="H199" s="161">
        <v>2</v>
      </c>
      <c r="I199" s="162"/>
      <c r="J199" s="163">
        <f>ROUND(I199*H199,2)</f>
        <v>0</v>
      </c>
      <c r="K199" s="159" t="s">
        <v>690</v>
      </c>
      <c r="L199" s="31"/>
      <c r="M199" s="164" t="s">
        <v>19</v>
      </c>
      <c r="N199" s="165" t="s">
        <v>44</v>
      </c>
      <c r="P199" s="142">
        <f>O199*H199</f>
        <v>0</v>
      </c>
      <c r="Q199" s="142">
        <v>5.8E-4</v>
      </c>
      <c r="R199" s="142">
        <f>Q199*H199</f>
        <v>1.16E-3</v>
      </c>
      <c r="S199" s="142">
        <v>0.16600000000000001</v>
      </c>
      <c r="T199" s="143">
        <f>S199*H199</f>
        <v>0.33200000000000002</v>
      </c>
      <c r="AR199" s="17" t="s">
        <v>252</v>
      </c>
      <c r="AT199" s="17" t="s">
        <v>277</v>
      </c>
      <c r="AU199" s="17" t="s">
        <v>83</v>
      </c>
      <c r="AY199" s="17" t="s">
        <v>251</v>
      </c>
      <c r="BE199" s="144">
        <f>IF(N199="základní",J199,0)</f>
        <v>0</v>
      </c>
      <c r="BF199" s="144">
        <f>IF(N199="snížená",J199,0)</f>
        <v>0</v>
      </c>
      <c r="BG199" s="144">
        <f>IF(N199="zákl. přenesená",J199,0)</f>
        <v>0</v>
      </c>
      <c r="BH199" s="144">
        <f>IF(N199="sníž. přenesená",J199,0)</f>
        <v>0</v>
      </c>
      <c r="BI199" s="144">
        <f>IF(N199="nulová",J199,0)</f>
        <v>0</v>
      </c>
      <c r="BJ199" s="17" t="s">
        <v>81</v>
      </c>
      <c r="BK199" s="144">
        <f>ROUND(I199*H199,2)</f>
        <v>0</v>
      </c>
      <c r="BL199" s="17" t="s">
        <v>252</v>
      </c>
      <c r="BM199" s="17" t="s">
        <v>1998</v>
      </c>
    </row>
    <row r="200" spans="2:65" s="11" customFormat="1" ht="22.9" customHeight="1">
      <c r="B200" s="145"/>
      <c r="D200" s="146" t="s">
        <v>72</v>
      </c>
      <c r="E200" s="155" t="s">
        <v>276</v>
      </c>
      <c r="F200" s="155" t="s">
        <v>1521</v>
      </c>
      <c r="I200" s="148"/>
      <c r="J200" s="156">
        <f>BK200</f>
        <v>0</v>
      </c>
      <c r="L200" s="145"/>
      <c r="M200" s="150"/>
      <c r="P200" s="151">
        <f>SUM(P201:P212)</f>
        <v>0</v>
      </c>
      <c r="R200" s="151">
        <f>SUM(R201:R212)</f>
        <v>4.0219040000000001</v>
      </c>
      <c r="T200" s="152">
        <f>SUM(T201:T212)</f>
        <v>4.5474999999999994</v>
      </c>
      <c r="AR200" s="146" t="s">
        <v>81</v>
      </c>
      <c r="AT200" s="153" t="s">
        <v>72</v>
      </c>
      <c r="AU200" s="153" t="s">
        <v>81</v>
      </c>
      <c r="AY200" s="146" t="s">
        <v>251</v>
      </c>
      <c r="BK200" s="154">
        <f>SUM(BK201:BK212)</f>
        <v>0</v>
      </c>
    </row>
    <row r="201" spans="2:65" s="1" customFormat="1" ht="16.5" customHeight="1">
      <c r="B201" s="31"/>
      <c r="C201" s="157" t="s">
        <v>406</v>
      </c>
      <c r="D201" s="157" t="s">
        <v>277</v>
      </c>
      <c r="E201" s="158" t="s">
        <v>1270</v>
      </c>
      <c r="F201" s="159" t="s">
        <v>1271</v>
      </c>
      <c r="G201" s="160" t="s">
        <v>431</v>
      </c>
      <c r="H201" s="161">
        <v>20</v>
      </c>
      <c r="I201" s="162"/>
      <c r="J201" s="163">
        <f>ROUND(I201*H201,2)</f>
        <v>0</v>
      </c>
      <c r="K201" s="159" t="s">
        <v>690</v>
      </c>
      <c r="L201" s="31"/>
      <c r="M201" s="164" t="s">
        <v>19</v>
      </c>
      <c r="N201" s="165" t="s">
        <v>44</v>
      </c>
      <c r="P201" s="142">
        <f>O201*H201</f>
        <v>0</v>
      </c>
      <c r="Q201" s="142">
        <v>5.0770000000000003E-2</v>
      </c>
      <c r="R201" s="142">
        <f>Q201*H201</f>
        <v>1.0154000000000001</v>
      </c>
      <c r="S201" s="142">
        <v>5.8999999999999997E-2</v>
      </c>
      <c r="T201" s="143">
        <f>S201*H201</f>
        <v>1.18</v>
      </c>
      <c r="AR201" s="17" t="s">
        <v>252</v>
      </c>
      <c r="AT201" s="17" t="s">
        <v>277</v>
      </c>
      <c r="AU201" s="17" t="s">
        <v>83</v>
      </c>
      <c r="AY201" s="17" t="s">
        <v>251</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252</v>
      </c>
      <c r="BM201" s="17" t="s">
        <v>1999</v>
      </c>
    </row>
    <row r="202" spans="2:65" s="1" customFormat="1" ht="19.5">
      <c r="B202" s="31"/>
      <c r="D202" s="171" t="s">
        <v>454</v>
      </c>
      <c r="F202" s="172" t="s">
        <v>2000</v>
      </c>
      <c r="I202" s="90"/>
      <c r="L202" s="31"/>
      <c r="M202" s="173"/>
      <c r="T202" s="49"/>
      <c r="AT202" s="17" t="s">
        <v>454</v>
      </c>
      <c r="AU202" s="17" t="s">
        <v>83</v>
      </c>
    </row>
    <row r="203" spans="2:65" s="13" customFormat="1">
      <c r="B203" s="182"/>
      <c r="D203" s="171" t="s">
        <v>639</v>
      </c>
      <c r="E203" s="183" t="s">
        <v>19</v>
      </c>
      <c r="F203" s="184" t="s">
        <v>334</v>
      </c>
      <c r="H203" s="185">
        <v>20</v>
      </c>
      <c r="I203" s="186"/>
      <c r="L203" s="182"/>
      <c r="M203" s="187"/>
      <c r="T203" s="188"/>
      <c r="AT203" s="183" t="s">
        <v>639</v>
      </c>
      <c r="AU203" s="183" t="s">
        <v>83</v>
      </c>
      <c r="AV203" s="13" t="s">
        <v>83</v>
      </c>
      <c r="AW203" s="13" t="s">
        <v>36</v>
      </c>
      <c r="AX203" s="13" t="s">
        <v>81</v>
      </c>
      <c r="AY203" s="183" t="s">
        <v>251</v>
      </c>
    </row>
    <row r="204" spans="2:65" s="1" customFormat="1" ht="16.5" customHeight="1">
      <c r="B204" s="31"/>
      <c r="C204" s="132" t="s">
        <v>410</v>
      </c>
      <c r="D204" s="132" t="s">
        <v>246</v>
      </c>
      <c r="E204" s="133" t="s">
        <v>1276</v>
      </c>
      <c r="F204" s="134" t="s">
        <v>1277</v>
      </c>
      <c r="G204" s="135" t="s">
        <v>1278</v>
      </c>
      <c r="H204" s="136">
        <v>22</v>
      </c>
      <c r="I204" s="137"/>
      <c r="J204" s="138">
        <f>ROUND(I204*H204,2)</f>
        <v>0</v>
      </c>
      <c r="K204" s="134" t="s">
        <v>19</v>
      </c>
      <c r="L204" s="139"/>
      <c r="M204" s="140" t="s">
        <v>19</v>
      </c>
      <c r="N204" s="141" t="s">
        <v>44</v>
      </c>
      <c r="P204" s="142">
        <f>O204*H204</f>
        <v>0</v>
      </c>
      <c r="Q204" s="142">
        <v>0</v>
      </c>
      <c r="R204" s="142">
        <f>Q204*H204</f>
        <v>0</v>
      </c>
      <c r="S204" s="142">
        <v>0</v>
      </c>
      <c r="T204" s="143">
        <f>S204*H204</f>
        <v>0</v>
      </c>
      <c r="AR204" s="17" t="s">
        <v>250</v>
      </c>
      <c r="AT204" s="17" t="s">
        <v>246</v>
      </c>
      <c r="AU204" s="17" t="s">
        <v>83</v>
      </c>
      <c r="AY204" s="17" t="s">
        <v>251</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252</v>
      </c>
      <c r="BM204" s="17" t="s">
        <v>2001</v>
      </c>
    </row>
    <row r="205" spans="2:65" s="1" customFormat="1" ht="19.5">
      <c r="B205" s="31"/>
      <c r="D205" s="171" t="s">
        <v>454</v>
      </c>
      <c r="F205" s="172" t="s">
        <v>1280</v>
      </c>
      <c r="I205" s="90"/>
      <c r="L205" s="31"/>
      <c r="M205" s="173"/>
      <c r="T205" s="49"/>
      <c r="AT205" s="17" t="s">
        <v>454</v>
      </c>
      <c r="AU205" s="17" t="s">
        <v>83</v>
      </c>
    </row>
    <row r="206" spans="2:65" s="13" customFormat="1">
      <c r="B206" s="182"/>
      <c r="D206" s="171" t="s">
        <v>639</v>
      </c>
      <c r="E206" s="183" t="s">
        <v>19</v>
      </c>
      <c r="F206" s="184" t="s">
        <v>2002</v>
      </c>
      <c r="H206" s="185">
        <v>22</v>
      </c>
      <c r="I206" s="186"/>
      <c r="L206" s="182"/>
      <c r="M206" s="187"/>
      <c r="T206" s="188"/>
      <c r="AT206" s="183" t="s">
        <v>639</v>
      </c>
      <c r="AU206" s="183" t="s">
        <v>83</v>
      </c>
      <c r="AV206" s="13" t="s">
        <v>83</v>
      </c>
      <c r="AW206" s="13" t="s">
        <v>36</v>
      </c>
      <c r="AX206" s="13" t="s">
        <v>81</v>
      </c>
      <c r="AY206" s="183" t="s">
        <v>251</v>
      </c>
    </row>
    <row r="207" spans="2:65" s="1" customFormat="1" ht="16.5" customHeight="1">
      <c r="B207" s="31"/>
      <c r="C207" s="157" t="s">
        <v>482</v>
      </c>
      <c r="D207" s="157" t="s">
        <v>277</v>
      </c>
      <c r="E207" s="158" t="s">
        <v>1522</v>
      </c>
      <c r="F207" s="159" t="s">
        <v>1523</v>
      </c>
      <c r="G207" s="160" t="s">
        <v>431</v>
      </c>
      <c r="H207" s="161">
        <v>44.9</v>
      </c>
      <c r="I207" s="162"/>
      <c r="J207" s="163">
        <f>ROUND(I207*H207,2)</f>
        <v>0</v>
      </c>
      <c r="K207" s="159" t="s">
        <v>690</v>
      </c>
      <c r="L207" s="31"/>
      <c r="M207" s="164" t="s">
        <v>19</v>
      </c>
      <c r="N207" s="165" t="s">
        <v>44</v>
      </c>
      <c r="P207" s="142">
        <f>O207*H207</f>
        <v>0</v>
      </c>
      <c r="Q207" s="142">
        <v>6.6960000000000006E-2</v>
      </c>
      <c r="R207" s="142">
        <f>Q207*H207</f>
        <v>3.0065040000000001</v>
      </c>
      <c r="S207" s="142">
        <v>7.4999999999999997E-2</v>
      </c>
      <c r="T207" s="143">
        <f>S207*H207</f>
        <v>3.3674999999999997</v>
      </c>
      <c r="AR207" s="17" t="s">
        <v>252</v>
      </c>
      <c r="AT207" s="17" t="s">
        <v>277</v>
      </c>
      <c r="AU207" s="17" t="s">
        <v>83</v>
      </c>
      <c r="AY207" s="17" t="s">
        <v>251</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252</v>
      </c>
      <c r="BM207" s="17" t="s">
        <v>2003</v>
      </c>
    </row>
    <row r="208" spans="2:65" s="1" customFormat="1" ht="19.5">
      <c r="B208" s="31"/>
      <c r="D208" s="171" t="s">
        <v>454</v>
      </c>
      <c r="F208" s="172" t="s">
        <v>2004</v>
      </c>
      <c r="I208" s="90"/>
      <c r="L208" s="31"/>
      <c r="M208" s="173"/>
      <c r="T208" s="49"/>
      <c r="AT208" s="17" t="s">
        <v>454</v>
      </c>
      <c r="AU208" s="17" t="s">
        <v>83</v>
      </c>
    </row>
    <row r="209" spans="2:65" s="13" customFormat="1">
      <c r="B209" s="182"/>
      <c r="D209" s="171" t="s">
        <v>639</v>
      </c>
      <c r="E209" s="183" t="s">
        <v>19</v>
      </c>
      <c r="F209" s="184" t="s">
        <v>2005</v>
      </c>
      <c r="H209" s="185">
        <v>44.9</v>
      </c>
      <c r="I209" s="186"/>
      <c r="L209" s="182"/>
      <c r="M209" s="187"/>
      <c r="T209" s="188"/>
      <c r="AT209" s="183" t="s">
        <v>639</v>
      </c>
      <c r="AU209" s="183" t="s">
        <v>83</v>
      </c>
      <c r="AV209" s="13" t="s">
        <v>83</v>
      </c>
      <c r="AW209" s="13" t="s">
        <v>36</v>
      </c>
      <c r="AX209" s="13" t="s">
        <v>81</v>
      </c>
      <c r="AY209" s="183" t="s">
        <v>251</v>
      </c>
    </row>
    <row r="210" spans="2:65" s="1" customFormat="1" ht="16.5" customHeight="1">
      <c r="B210" s="31"/>
      <c r="C210" s="132" t="s">
        <v>538</v>
      </c>
      <c r="D210" s="132" t="s">
        <v>246</v>
      </c>
      <c r="E210" s="133" t="s">
        <v>1276</v>
      </c>
      <c r="F210" s="134" t="s">
        <v>1277</v>
      </c>
      <c r="G210" s="135" t="s">
        <v>1278</v>
      </c>
      <c r="H210" s="136">
        <v>49.39</v>
      </c>
      <c r="I210" s="137"/>
      <c r="J210" s="138">
        <f>ROUND(I210*H210,2)</f>
        <v>0</v>
      </c>
      <c r="K210" s="134" t="s">
        <v>19</v>
      </c>
      <c r="L210" s="139"/>
      <c r="M210" s="140" t="s">
        <v>19</v>
      </c>
      <c r="N210" s="141" t="s">
        <v>44</v>
      </c>
      <c r="P210" s="142">
        <f>O210*H210</f>
        <v>0</v>
      </c>
      <c r="Q210" s="142">
        <v>0</v>
      </c>
      <c r="R210" s="142">
        <f>Q210*H210</f>
        <v>0</v>
      </c>
      <c r="S210" s="142">
        <v>0</v>
      </c>
      <c r="T210" s="143">
        <f>S210*H210</f>
        <v>0</v>
      </c>
      <c r="AR210" s="17" t="s">
        <v>250</v>
      </c>
      <c r="AT210" s="17" t="s">
        <v>246</v>
      </c>
      <c r="AU210" s="17" t="s">
        <v>83</v>
      </c>
      <c r="AY210" s="17" t="s">
        <v>251</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252</v>
      </c>
      <c r="BM210" s="17" t="s">
        <v>2006</v>
      </c>
    </row>
    <row r="211" spans="2:65" s="1" customFormat="1" ht="19.5">
      <c r="B211" s="31"/>
      <c r="D211" s="171" t="s">
        <v>454</v>
      </c>
      <c r="F211" s="172" t="s">
        <v>1280</v>
      </c>
      <c r="I211" s="90"/>
      <c r="L211" s="31"/>
      <c r="M211" s="173"/>
      <c r="T211" s="49"/>
      <c r="AT211" s="17" t="s">
        <v>454</v>
      </c>
      <c r="AU211" s="17" t="s">
        <v>83</v>
      </c>
    </row>
    <row r="212" spans="2:65" s="13" customFormat="1">
      <c r="B212" s="182"/>
      <c r="D212" s="171" t="s">
        <v>639</v>
      </c>
      <c r="E212" s="183" t="s">
        <v>19</v>
      </c>
      <c r="F212" s="184" t="s">
        <v>2007</v>
      </c>
      <c r="H212" s="185">
        <v>49.39</v>
      </c>
      <c r="I212" s="186"/>
      <c r="L212" s="182"/>
      <c r="M212" s="187"/>
      <c r="T212" s="188"/>
      <c r="AT212" s="183" t="s">
        <v>639</v>
      </c>
      <c r="AU212" s="183" t="s">
        <v>83</v>
      </c>
      <c r="AV212" s="13" t="s">
        <v>83</v>
      </c>
      <c r="AW212" s="13" t="s">
        <v>36</v>
      </c>
      <c r="AX212" s="13" t="s">
        <v>81</v>
      </c>
      <c r="AY212" s="183" t="s">
        <v>251</v>
      </c>
    </row>
    <row r="213" spans="2:65" s="11" customFormat="1" ht="22.9" customHeight="1">
      <c r="B213" s="145"/>
      <c r="D213" s="146" t="s">
        <v>72</v>
      </c>
      <c r="E213" s="155" t="s">
        <v>291</v>
      </c>
      <c r="F213" s="155" t="s">
        <v>1536</v>
      </c>
      <c r="I213" s="148"/>
      <c r="J213" s="156">
        <f>BK213</f>
        <v>0</v>
      </c>
      <c r="L213" s="145"/>
      <c r="M213" s="150"/>
      <c r="P213" s="151">
        <f>P214+SUM(P215:P242)</f>
        <v>0</v>
      </c>
      <c r="R213" s="151">
        <f>R214+SUM(R215:R242)</f>
        <v>5.3669599999999998E-2</v>
      </c>
      <c r="T213" s="152">
        <f>T214+SUM(T215:T242)</f>
        <v>1.1333900000000001</v>
      </c>
      <c r="AR213" s="146" t="s">
        <v>81</v>
      </c>
      <c r="AT213" s="153" t="s">
        <v>72</v>
      </c>
      <c r="AU213" s="153" t="s">
        <v>81</v>
      </c>
      <c r="AY213" s="146" t="s">
        <v>251</v>
      </c>
      <c r="BK213" s="154">
        <f>BK214+SUM(BK215:BK242)</f>
        <v>0</v>
      </c>
    </row>
    <row r="214" spans="2:65" s="1" customFormat="1" ht="16.5" customHeight="1">
      <c r="B214" s="31"/>
      <c r="C214" s="157" t="s">
        <v>485</v>
      </c>
      <c r="D214" s="157" t="s">
        <v>277</v>
      </c>
      <c r="E214" s="158" t="s">
        <v>1723</v>
      </c>
      <c r="F214" s="159" t="s">
        <v>1724</v>
      </c>
      <c r="G214" s="160" t="s">
        <v>1278</v>
      </c>
      <c r="H214" s="161">
        <v>792.9</v>
      </c>
      <c r="I214" s="162"/>
      <c r="J214" s="163">
        <f>ROUND(I214*H214,2)</f>
        <v>0</v>
      </c>
      <c r="K214" s="159" t="s">
        <v>690</v>
      </c>
      <c r="L214" s="31"/>
      <c r="M214" s="164" t="s">
        <v>19</v>
      </c>
      <c r="N214" s="165" t="s">
        <v>44</v>
      </c>
      <c r="P214" s="142">
        <f>O214*H214</f>
        <v>0</v>
      </c>
      <c r="Q214" s="142">
        <v>2.0000000000000002E-5</v>
      </c>
      <c r="R214" s="142">
        <f>Q214*H214</f>
        <v>1.5858000000000001E-2</v>
      </c>
      <c r="S214" s="142">
        <v>0</v>
      </c>
      <c r="T214" s="143">
        <f>S214*H214</f>
        <v>0</v>
      </c>
      <c r="AR214" s="17" t="s">
        <v>252</v>
      </c>
      <c r="AT214" s="17" t="s">
        <v>277</v>
      </c>
      <c r="AU214" s="17" t="s">
        <v>83</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2008</v>
      </c>
    </row>
    <row r="215" spans="2:65" s="1" customFormat="1" ht="19.5">
      <c r="B215" s="31"/>
      <c r="D215" s="171" t="s">
        <v>454</v>
      </c>
      <c r="F215" s="172" t="s">
        <v>2009</v>
      </c>
      <c r="I215" s="90"/>
      <c r="L215" s="31"/>
      <c r="M215" s="173"/>
      <c r="T215" s="49"/>
      <c r="AT215" s="17" t="s">
        <v>454</v>
      </c>
      <c r="AU215" s="17" t="s">
        <v>83</v>
      </c>
    </row>
    <row r="216" spans="2:65" s="13" customFormat="1">
      <c r="B216" s="182"/>
      <c r="D216" s="171" t="s">
        <v>639</v>
      </c>
      <c r="E216" s="183" t="s">
        <v>19</v>
      </c>
      <c r="F216" s="184" t="s">
        <v>2010</v>
      </c>
      <c r="H216" s="185">
        <v>792.9</v>
      </c>
      <c r="I216" s="186"/>
      <c r="L216" s="182"/>
      <c r="M216" s="187"/>
      <c r="T216" s="188"/>
      <c r="AT216" s="183" t="s">
        <v>639</v>
      </c>
      <c r="AU216" s="183" t="s">
        <v>83</v>
      </c>
      <c r="AV216" s="13" t="s">
        <v>83</v>
      </c>
      <c r="AW216" s="13" t="s">
        <v>36</v>
      </c>
      <c r="AX216" s="13" t="s">
        <v>81</v>
      </c>
      <c r="AY216" s="183" t="s">
        <v>251</v>
      </c>
    </row>
    <row r="217" spans="2:65" s="1" customFormat="1" ht="16.5" customHeight="1">
      <c r="B217" s="31"/>
      <c r="C217" s="157" t="s">
        <v>546</v>
      </c>
      <c r="D217" s="157" t="s">
        <v>277</v>
      </c>
      <c r="E217" s="158" t="s">
        <v>1548</v>
      </c>
      <c r="F217" s="159" t="s">
        <v>1549</v>
      </c>
      <c r="G217" s="160" t="s">
        <v>431</v>
      </c>
      <c r="H217" s="161">
        <v>144</v>
      </c>
      <c r="I217" s="162"/>
      <c r="J217" s="163">
        <f>ROUND(I217*H217,2)</f>
        <v>0</v>
      </c>
      <c r="K217" s="159" t="s">
        <v>19</v>
      </c>
      <c r="L217" s="31"/>
      <c r="M217" s="164" t="s">
        <v>19</v>
      </c>
      <c r="N217" s="165" t="s">
        <v>44</v>
      </c>
      <c r="P217" s="142">
        <f>O217*H217</f>
        <v>0</v>
      </c>
      <c r="Q217" s="142">
        <v>0</v>
      </c>
      <c r="R217" s="142">
        <f>Q217*H217</f>
        <v>0</v>
      </c>
      <c r="S217" s="142">
        <v>0</v>
      </c>
      <c r="T217" s="143">
        <f>S217*H217</f>
        <v>0</v>
      </c>
      <c r="AR217" s="17" t="s">
        <v>252</v>
      </c>
      <c r="AT217" s="17" t="s">
        <v>277</v>
      </c>
      <c r="AU217" s="17" t="s">
        <v>83</v>
      </c>
      <c r="AY217" s="17" t="s">
        <v>251</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252</v>
      </c>
      <c r="BM217" s="17" t="s">
        <v>2011</v>
      </c>
    </row>
    <row r="218" spans="2:65" s="13" customFormat="1">
      <c r="B218" s="182"/>
      <c r="D218" s="171" t="s">
        <v>639</v>
      </c>
      <c r="E218" s="183" t="s">
        <v>19</v>
      </c>
      <c r="F218" s="184" t="s">
        <v>2012</v>
      </c>
      <c r="H218" s="185">
        <v>144</v>
      </c>
      <c r="I218" s="186"/>
      <c r="L218" s="182"/>
      <c r="M218" s="187"/>
      <c r="T218" s="188"/>
      <c r="AT218" s="183" t="s">
        <v>639</v>
      </c>
      <c r="AU218" s="183" t="s">
        <v>83</v>
      </c>
      <c r="AV218" s="13" t="s">
        <v>83</v>
      </c>
      <c r="AW218" s="13" t="s">
        <v>36</v>
      </c>
      <c r="AX218" s="13" t="s">
        <v>81</v>
      </c>
      <c r="AY218" s="183" t="s">
        <v>251</v>
      </c>
    </row>
    <row r="219" spans="2:65" s="1" customFormat="1" ht="16.5" customHeight="1">
      <c r="B219" s="31"/>
      <c r="C219" s="157" t="s">
        <v>488</v>
      </c>
      <c r="D219" s="157" t="s">
        <v>277</v>
      </c>
      <c r="E219" s="158" t="s">
        <v>2013</v>
      </c>
      <c r="F219" s="159" t="s">
        <v>1554</v>
      </c>
      <c r="G219" s="160" t="s">
        <v>431</v>
      </c>
      <c r="H219" s="161">
        <v>2880</v>
      </c>
      <c r="I219" s="162"/>
      <c r="J219" s="163">
        <f>ROUND(I219*H219,2)</f>
        <v>0</v>
      </c>
      <c r="K219" s="159" t="s">
        <v>690</v>
      </c>
      <c r="L219" s="31"/>
      <c r="M219" s="164" t="s">
        <v>19</v>
      </c>
      <c r="N219" s="165" t="s">
        <v>44</v>
      </c>
      <c r="P219" s="142">
        <f>O219*H219</f>
        <v>0</v>
      </c>
      <c r="Q219" s="142">
        <v>0</v>
      </c>
      <c r="R219" s="142">
        <f>Q219*H219</f>
        <v>0</v>
      </c>
      <c r="S219" s="142">
        <v>0</v>
      </c>
      <c r="T219" s="143">
        <f>S219*H219</f>
        <v>0</v>
      </c>
      <c r="AR219" s="17" t="s">
        <v>252</v>
      </c>
      <c r="AT219" s="17" t="s">
        <v>277</v>
      </c>
      <c r="AU219" s="17" t="s">
        <v>83</v>
      </c>
      <c r="AY219" s="17" t="s">
        <v>251</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252</v>
      </c>
      <c r="BM219" s="17" t="s">
        <v>2014</v>
      </c>
    </row>
    <row r="220" spans="2:65" s="13" customFormat="1">
      <c r="B220" s="182"/>
      <c r="D220" s="171" t="s">
        <v>639</v>
      </c>
      <c r="E220" s="183" t="s">
        <v>19</v>
      </c>
      <c r="F220" s="184" t="s">
        <v>2015</v>
      </c>
      <c r="H220" s="185">
        <v>2880</v>
      </c>
      <c r="I220" s="186"/>
      <c r="L220" s="182"/>
      <c r="M220" s="187"/>
      <c r="T220" s="188"/>
      <c r="AT220" s="183" t="s">
        <v>639</v>
      </c>
      <c r="AU220" s="183" t="s">
        <v>83</v>
      </c>
      <c r="AV220" s="13" t="s">
        <v>83</v>
      </c>
      <c r="AW220" s="13" t="s">
        <v>36</v>
      </c>
      <c r="AX220" s="13" t="s">
        <v>81</v>
      </c>
      <c r="AY220" s="183" t="s">
        <v>251</v>
      </c>
    </row>
    <row r="221" spans="2:65" s="1" customFormat="1" ht="16.5" customHeight="1">
      <c r="B221" s="31"/>
      <c r="C221" s="157" t="s">
        <v>556</v>
      </c>
      <c r="D221" s="157" t="s">
        <v>277</v>
      </c>
      <c r="E221" s="158" t="s">
        <v>1557</v>
      </c>
      <c r="F221" s="159" t="s">
        <v>1558</v>
      </c>
      <c r="G221" s="160" t="s">
        <v>431</v>
      </c>
      <c r="H221" s="161">
        <v>144</v>
      </c>
      <c r="I221" s="162"/>
      <c r="J221" s="163">
        <f>ROUND(I221*H221,2)</f>
        <v>0</v>
      </c>
      <c r="K221" s="159" t="s">
        <v>19</v>
      </c>
      <c r="L221" s="31"/>
      <c r="M221" s="164" t="s">
        <v>19</v>
      </c>
      <c r="N221" s="165" t="s">
        <v>44</v>
      </c>
      <c r="P221" s="142">
        <f>O221*H221</f>
        <v>0</v>
      </c>
      <c r="Q221" s="142">
        <v>0</v>
      </c>
      <c r="R221" s="142">
        <f>Q221*H221</f>
        <v>0</v>
      </c>
      <c r="S221" s="142">
        <v>0</v>
      </c>
      <c r="T221" s="143">
        <f>S221*H221</f>
        <v>0</v>
      </c>
      <c r="AR221" s="17" t="s">
        <v>252</v>
      </c>
      <c r="AT221" s="17" t="s">
        <v>277</v>
      </c>
      <c r="AU221" s="17" t="s">
        <v>83</v>
      </c>
      <c r="AY221" s="17" t="s">
        <v>251</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252</v>
      </c>
      <c r="BM221" s="17" t="s">
        <v>2016</v>
      </c>
    </row>
    <row r="222" spans="2:65" s="13" customFormat="1">
      <c r="B222" s="182"/>
      <c r="D222" s="171" t="s">
        <v>639</v>
      </c>
      <c r="E222" s="183" t="s">
        <v>19</v>
      </c>
      <c r="F222" s="184" t="s">
        <v>2012</v>
      </c>
      <c r="H222" s="185">
        <v>144</v>
      </c>
      <c r="I222" s="186"/>
      <c r="L222" s="182"/>
      <c r="M222" s="187"/>
      <c r="T222" s="188"/>
      <c r="AT222" s="183" t="s">
        <v>639</v>
      </c>
      <c r="AU222" s="183" t="s">
        <v>83</v>
      </c>
      <c r="AV222" s="13" t="s">
        <v>83</v>
      </c>
      <c r="AW222" s="13" t="s">
        <v>36</v>
      </c>
      <c r="AX222" s="13" t="s">
        <v>81</v>
      </c>
      <c r="AY222" s="183" t="s">
        <v>251</v>
      </c>
    </row>
    <row r="223" spans="2:65" s="1" customFormat="1" ht="16.5" customHeight="1">
      <c r="B223" s="31"/>
      <c r="C223" s="157" t="s">
        <v>491</v>
      </c>
      <c r="D223" s="157" t="s">
        <v>277</v>
      </c>
      <c r="E223" s="158" t="s">
        <v>2017</v>
      </c>
      <c r="F223" s="159" t="s">
        <v>2018</v>
      </c>
      <c r="G223" s="160" t="s">
        <v>431</v>
      </c>
      <c r="H223" s="161">
        <v>84</v>
      </c>
      <c r="I223" s="162"/>
      <c r="J223" s="163">
        <f>ROUND(I223*H223,2)</f>
        <v>0</v>
      </c>
      <c r="K223" s="159" t="s">
        <v>690</v>
      </c>
      <c r="L223" s="31"/>
      <c r="M223" s="164" t="s">
        <v>19</v>
      </c>
      <c r="N223" s="165" t="s">
        <v>44</v>
      </c>
      <c r="P223" s="142">
        <f>O223*H223</f>
        <v>0</v>
      </c>
      <c r="Q223" s="142">
        <v>0</v>
      </c>
      <c r="R223" s="142">
        <f>Q223*H223</f>
        <v>0</v>
      </c>
      <c r="S223" s="142">
        <v>0</v>
      </c>
      <c r="T223" s="143">
        <f>S223*H223</f>
        <v>0</v>
      </c>
      <c r="AR223" s="17" t="s">
        <v>252</v>
      </c>
      <c r="AT223" s="17" t="s">
        <v>277</v>
      </c>
      <c r="AU223" s="17" t="s">
        <v>83</v>
      </c>
      <c r="AY223" s="17" t="s">
        <v>251</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252</v>
      </c>
      <c r="BM223" s="17" t="s">
        <v>2019</v>
      </c>
    </row>
    <row r="224" spans="2:65" s="13" customFormat="1">
      <c r="B224" s="182"/>
      <c r="D224" s="171" t="s">
        <v>639</v>
      </c>
      <c r="E224" s="183" t="s">
        <v>19</v>
      </c>
      <c r="F224" s="184" t="s">
        <v>2020</v>
      </c>
      <c r="H224" s="185">
        <v>84</v>
      </c>
      <c r="I224" s="186"/>
      <c r="L224" s="182"/>
      <c r="M224" s="187"/>
      <c r="T224" s="188"/>
      <c r="AT224" s="183" t="s">
        <v>639</v>
      </c>
      <c r="AU224" s="183" t="s">
        <v>83</v>
      </c>
      <c r="AV224" s="13" t="s">
        <v>83</v>
      </c>
      <c r="AW224" s="13" t="s">
        <v>36</v>
      </c>
      <c r="AX224" s="13" t="s">
        <v>81</v>
      </c>
      <c r="AY224" s="183" t="s">
        <v>251</v>
      </c>
    </row>
    <row r="225" spans="2:65" s="1" customFormat="1" ht="16.5" customHeight="1">
      <c r="B225" s="31"/>
      <c r="C225" s="157" t="s">
        <v>565</v>
      </c>
      <c r="D225" s="157" t="s">
        <v>277</v>
      </c>
      <c r="E225" s="158" t="s">
        <v>2021</v>
      </c>
      <c r="F225" s="159" t="s">
        <v>2022</v>
      </c>
      <c r="G225" s="160" t="s">
        <v>431</v>
      </c>
      <c r="H225" s="161">
        <v>1680</v>
      </c>
      <c r="I225" s="162"/>
      <c r="J225" s="163">
        <f>ROUND(I225*H225,2)</f>
        <v>0</v>
      </c>
      <c r="K225" s="159" t="s">
        <v>690</v>
      </c>
      <c r="L225" s="31"/>
      <c r="M225" s="164" t="s">
        <v>19</v>
      </c>
      <c r="N225" s="165" t="s">
        <v>44</v>
      </c>
      <c r="P225" s="142">
        <f>O225*H225</f>
        <v>0</v>
      </c>
      <c r="Q225" s="142">
        <v>0</v>
      </c>
      <c r="R225" s="142">
        <f>Q225*H225</f>
        <v>0</v>
      </c>
      <c r="S225" s="142">
        <v>0</v>
      </c>
      <c r="T225" s="143">
        <f>S225*H225</f>
        <v>0</v>
      </c>
      <c r="AR225" s="17" t="s">
        <v>252</v>
      </c>
      <c r="AT225" s="17" t="s">
        <v>277</v>
      </c>
      <c r="AU225" s="17" t="s">
        <v>83</v>
      </c>
      <c r="AY225" s="17" t="s">
        <v>251</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252</v>
      </c>
      <c r="BM225" s="17" t="s">
        <v>2023</v>
      </c>
    </row>
    <row r="226" spans="2:65" s="13" customFormat="1">
      <c r="B226" s="182"/>
      <c r="D226" s="171" t="s">
        <v>639</v>
      </c>
      <c r="E226" s="183" t="s">
        <v>19</v>
      </c>
      <c r="F226" s="184" t="s">
        <v>2024</v>
      </c>
      <c r="H226" s="185">
        <v>1680</v>
      </c>
      <c r="I226" s="186"/>
      <c r="L226" s="182"/>
      <c r="M226" s="187"/>
      <c r="T226" s="188"/>
      <c r="AT226" s="183" t="s">
        <v>639</v>
      </c>
      <c r="AU226" s="183" t="s">
        <v>83</v>
      </c>
      <c r="AV226" s="13" t="s">
        <v>83</v>
      </c>
      <c r="AW226" s="13" t="s">
        <v>36</v>
      </c>
      <c r="AX226" s="13" t="s">
        <v>81</v>
      </c>
      <c r="AY226" s="183" t="s">
        <v>251</v>
      </c>
    </row>
    <row r="227" spans="2:65" s="1" customFormat="1" ht="16.5" customHeight="1">
      <c r="B227" s="31"/>
      <c r="C227" s="157" t="s">
        <v>495</v>
      </c>
      <c r="D227" s="157" t="s">
        <v>277</v>
      </c>
      <c r="E227" s="158" t="s">
        <v>2025</v>
      </c>
      <c r="F227" s="159" t="s">
        <v>2026</v>
      </c>
      <c r="G227" s="160" t="s">
        <v>431</v>
      </c>
      <c r="H227" s="161">
        <v>84</v>
      </c>
      <c r="I227" s="162"/>
      <c r="J227" s="163">
        <f>ROUND(I227*H227,2)</f>
        <v>0</v>
      </c>
      <c r="K227" s="159" t="s">
        <v>690</v>
      </c>
      <c r="L227" s="31"/>
      <c r="M227" s="164" t="s">
        <v>19</v>
      </c>
      <c r="N227" s="165" t="s">
        <v>44</v>
      </c>
      <c r="P227" s="142">
        <f>O227*H227</f>
        <v>0</v>
      </c>
      <c r="Q227" s="142">
        <v>0</v>
      </c>
      <c r="R227" s="142">
        <f>Q227*H227</f>
        <v>0</v>
      </c>
      <c r="S227" s="142">
        <v>0</v>
      </c>
      <c r="T227" s="143">
        <f>S227*H227</f>
        <v>0</v>
      </c>
      <c r="AR227" s="17" t="s">
        <v>252</v>
      </c>
      <c r="AT227" s="17" t="s">
        <v>277</v>
      </c>
      <c r="AU227" s="17" t="s">
        <v>83</v>
      </c>
      <c r="AY227" s="17" t="s">
        <v>251</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252</v>
      </c>
      <c r="BM227" s="17" t="s">
        <v>2027</v>
      </c>
    </row>
    <row r="228" spans="2:65" s="13" customFormat="1">
      <c r="B228" s="182"/>
      <c r="D228" s="171" t="s">
        <v>639</v>
      </c>
      <c r="E228" s="183" t="s">
        <v>19</v>
      </c>
      <c r="F228" s="184" t="s">
        <v>2020</v>
      </c>
      <c r="H228" s="185">
        <v>84</v>
      </c>
      <c r="I228" s="186"/>
      <c r="L228" s="182"/>
      <c r="M228" s="187"/>
      <c r="T228" s="188"/>
      <c r="AT228" s="183" t="s">
        <v>639</v>
      </c>
      <c r="AU228" s="183" t="s">
        <v>83</v>
      </c>
      <c r="AV228" s="13" t="s">
        <v>83</v>
      </c>
      <c r="AW228" s="13" t="s">
        <v>36</v>
      </c>
      <c r="AX228" s="13" t="s">
        <v>81</v>
      </c>
      <c r="AY228" s="183" t="s">
        <v>251</v>
      </c>
    </row>
    <row r="229" spans="2:65" s="1" customFormat="1" ht="16.5" customHeight="1">
      <c r="B229" s="31"/>
      <c r="C229" s="157" t="s">
        <v>573</v>
      </c>
      <c r="D229" s="157" t="s">
        <v>277</v>
      </c>
      <c r="E229" s="158" t="s">
        <v>1321</v>
      </c>
      <c r="F229" s="159" t="s">
        <v>1322</v>
      </c>
      <c r="G229" s="160" t="s">
        <v>436</v>
      </c>
      <c r="H229" s="161">
        <v>0.26700000000000002</v>
      </c>
      <c r="I229" s="162"/>
      <c r="J229" s="163">
        <f>ROUND(I229*H229,2)</f>
        <v>0</v>
      </c>
      <c r="K229" s="159" t="s">
        <v>690</v>
      </c>
      <c r="L229" s="31"/>
      <c r="M229" s="164" t="s">
        <v>19</v>
      </c>
      <c r="N229" s="165" t="s">
        <v>44</v>
      </c>
      <c r="P229" s="142">
        <f>O229*H229</f>
        <v>0</v>
      </c>
      <c r="Q229" s="142">
        <v>0.12</v>
      </c>
      <c r="R229" s="142">
        <f>Q229*H229</f>
        <v>3.2039999999999999E-2</v>
      </c>
      <c r="S229" s="142">
        <v>2.4900000000000002</v>
      </c>
      <c r="T229" s="143">
        <f>S229*H229</f>
        <v>0.66483000000000014</v>
      </c>
      <c r="AR229" s="17" t="s">
        <v>252</v>
      </c>
      <c r="AT229" s="17" t="s">
        <v>277</v>
      </c>
      <c r="AU229" s="17" t="s">
        <v>83</v>
      </c>
      <c r="AY229" s="17" t="s">
        <v>251</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252</v>
      </c>
      <c r="BM229" s="17" t="s">
        <v>2028</v>
      </c>
    </row>
    <row r="230" spans="2:65" s="13" customFormat="1">
      <c r="B230" s="182"/>
      <c r="D230" s="171" t="s">
        <v>639</v>
      </c>
      <c r="E230" s="183" t="s">
        <v>19</v>
      </c>
      <c r="F230" s="184" t="s">
        <v>2029</v>
      </c>
      <c r="H230" s="185">
        <v>0.26700000000000002</v>
      </c>
      <c r="I230" s="186"/>
      <c r="L230" s="182"/>
      <c r="M230" s="187"/>
      <c r="T230" s="188"/>
      <c r="AT230" s="183" t="s">
        <v>639</v>
      </c>
      <c r="AU230" s="183" t="s">
        <v>83</v>
      </c>
      <c r="AV230" s="13" t="s">
        <v>83</v>
      </c>
      <c r="AW230" s="13" t="s">
        <v>36</v>
      </c>
      <c r="AX230" s="13" t="s">
        <v>81</v>
      </c>
      <c r="AY230" s="183" t="s">
        <v>251</v>
      </c>
    </row>
    <row r="231" spans="2:65" s="1" customFormat="1" ht="16.5" customHeight="1">
      <c r="B231" s="31"/>
      <c r="C231" s="157" t="s">
        <v>499</v>
      </c>
      <c r="D231" s="157" t="s">
        <v>277</v>
      </c>
      <c r="E231" s="158" t="s">
        <v>2030</v>
      </c>
      <c r="F231" s="159" t="s">
        <v>2031</v>
      </c>
      <c r="G231" s="160" t="s">
        <v>1278</v>
      </c>
      <c r="H231" s="161">
        <v>146</v>
      </c>
      <c r="I231" s="162"/>
      <c r="J231" s="163">
        <f>ROUND(I231*H231,2)</f>
        <v>0</v>
      </c>
      <c r="K231" s="159" t="s">
        <v>690</v>
      </c>
      <c r="L231" s="31"/>
      <c r="M231" s="164" t="s">
        <v>19</v>
      </c>
      <c r="N231" s="165" t="s">
        <v>44</v>
      </c>
      <c r="P231" s="142">
        <f>O231*H231</f>
        <v>0</v>
      </c>
      <c r="Q231" s="142">
        <v>0</v>
      </c>
      <c r="R231" s="142">
        <f>Q231*H231</f>
        <v>0</v>
      </c>
      <c r="S231" s="142">
        <v>1E-3</v>
      </c>
      <c r="T231" s="143">
        <f>S231*H231</f>
        <v>0.14599999999999999</v>
      </c>
      <c r="AR231" s="17" t="s">
        <v>252</v>
      </c>
      <c r="AT231" s="17" t="s">
        <v>277</v>
      </c>
      <c r="AU231" s="17" t="s">
        <v>83</v>
      </c>
      <c r="AY231" s="17" t="s">
        <v>251</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252</v>
      </c>
      <c r="BM231" s="17" t="s">
        <v>2032</v>
      </c>
    </row>
    <row r="232" spans="2:65" s="13" customFormat="1">
      <c r="B232" s="182"/>
      <c r="D232" s="171" t="s">
        <v>639</v>
      </c>
      <c r="E232" s="183" t="s">
        <v>19</v>
      </c>
      <c r="F232" s="184" t="s">
        <v>2033</v>
      </c>
      <c r="H232" s="185">
        <v>36</v>
      </c>
      <c r="I232" s="186"/>
      <c r="L232" s="182"/>
      <c r="M232" s="187"/>
      <c r="T232" s="188"/>
      <c r="AT232" s="183" t="s">
        <v>639</v>
      </c>
      <c r="AU232" s="183" t="s">
        <v>83</v>
      </c>
      <c r="AV232" s="13" t="s">
        <v>83</v>
      </c>
      <c r="AW232" s="13" t="s">
        <v>36</v>
      </c>
      <c r="AX232" s="13" t="s">
        <v>73</v>
      </c>
      <c r="AY232" s="183" t="s">
        <v>251</v>
      </c>
    </row>
    <row r="233" spans="2:65" s="13" customFormat="1">
      <c r="B233" s="182"/>
      <c r="D233" s="171" t="s">
        <v>639</v>
      </c>
      <c r="E233" s="183" t="s">
        <v>19</v>
      </c>
      <c r="F233" s="184" t="s">
        <v>2034</v>
      </c>
      <c r="H233" s="185">
        <v>110</v>
      </c>
      <c r="I233" s="186"/>
      <c r="L233" s="182"/>
      <c r="M233" s="187"/>
      <c r="T233" s="188"/>
      <c r="AT233" s="183" t="s">
        <v>639</v>
      </c>
      <c r="AU233" s="183" t="s">
        <v>83</v>
      </c>
      <c r="AV233" s="13" t="s">
        <v>83</v>
      </c>
      <c r="AW233" s="13" t="s">
        <v>36</v>
      </c>
      <c r="AX233" s="13" t="s">
        <v>73</v>
      </c>
      <c r="AY233" s="183" t="s">
        <v>251</v>
      </c>
    </row>
    <row r="234" spans="2:65" s="14" customFormat="1">
      <c r="B234" s="191"/>
      <c r="D234" s="171" t="s">
        <v>639</v>
      </c>
      <c r="E234" s="192" t="s">
        <v>19</v>
      </c>
      <c r="F234" s="193" t="s">
        <v>830</v>
      </c>
      <c r="H234" s="194">
        <v>146</v>
      </c>
      <c r="I234" s="195"/>
      <c r="L234" s="191"/>
      <c r="M234" s="196"/>
      <c r="T234" s="197"/>
      <c r="AT234" s="192" t="s">
        <v>639</v>
      </c>
      <c r="AU234" s="192" t="s">
        <v>83</v>
      </c>
      <c r="AV234" s="14" t="s">
        <v>252</v>
      </c>
      <c r="AW234" s="14" t="s">
        <v>36</v>
      </c>
      <c r="AX234" s="14" t="s">
        <v>81</v>
      </c>
      <c r="AY234" s="192" t="s">
        <v>251</v>
      </c>
    </row>
    <row r="235" spans="2:65" s="1" customFormat="1" ht="16.5" customHeight="1">
      <c r="B235" s="31"/>
      <c r="C235" s="157" t="s">
        <v>582</v>
      </c>
      <c r="D235" s="157" t="s">
        <v>277</v>
      </c>
      <c r="E235" s="158" t="s">
        <v>1329</v>
      </c>
      <c r="F235" s="159" t="s">
        <v>1330</v>
      </c>
      <c r="G235" s="160" t="s">
        <v>249</v>
      </c>
      <c r="H235" s="161">
        <v>17.62</v>
      </c>
      <c r="I235" s="162"/>
      <c r="J235" s="163">
        <f>ROUND(I235*H235,2)</f>
        <v>0</v>
      </c>
      <c r="K235" s="159" t="s">
        <v>690</v>
      </c>
      <c r="L235" s="31"/>
      <c r="M235" s="164" t="s">
        <v>19</v>
      </c>
      <c r="N235" s="165" t="s">
        <v>44</v>
      </c>
      <c r="P235" s="142">
        <f>O235*H235</f>
        <v>0</v>
      </c>
      <c r="Q235" s="142">
        <v>8.0000000000000007E-5</v>
      </c>
      <c r="R235" s="142">
        <f>Q235*H235</f>
        <v>1.4096000000000002E-3</v>
      </c>
      <c r="S235" s="142">
        <v>1.7999999999999999E-2</v>
      </c>
      <c r="T235" s="143">
        <f>S235*H235</f>
        <v>0.31716</v>
      </c>
      <c r="AR235" s="17" t="s">
        <v>252</v>
      </c>
      <c r="AT235" s="17" t="s">
        <v>277</v>
      </c>
      <c r="AU235" s="17" t="s">
        <v>83</v>
      </c>
      <c r="AY235" s="17" t="s">
        <v>251</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252</v>
      </c>
      <c r="BM235" s="17" t="s">
        <v>2035</v>
      </c>
    </row>
    <row r="236" spans="2:65" s="1" customFormat="1" ht="19.5">
      <c r="B236" s="31"/>
      <c r="D236" s="171" t="s">
        <v>454</v>
      </c>
      <c r="F236" s="172" t="s">
        <v>2036</v>
      </c>
      <c r="I236" s="90"/>
      <c r="L236" s="31"/>
      <c r="M236" s="173"/>
      <c r="T236" s="49"/>
      <c r="AT236" s="17" t="s">
        <v>454</v>
      </c>
      <c r="AU236" s="17" t="s">
        <v>83</v>
      </c>
    </row>
    <row r="237" spans="2:65" s="13" customFormat="1">
      <c r="B237" s="182"/>
      <c r="D237" s="171" t="s">
        <v>639</v>
      </c>
      <c r="E237" s="183" t="s">
        <v>19</v>
      </c>
      <c r="F237" s="184" t="s">
        <v>2037</v>
      </c>
      <c r="H237" s="185">
        <v>17.62</v>
      </c>
      <c r="I237" s="186"/>
      <c r="L237" s="182"/>
      <c r="M237" s="187"/>
      <c r="T237" s="188"/>
      <c r="AT237" s="183" t="s">
        <v>639</v>
      </c>
      <c r="AU237" s="183" t="s">
        <v>83</v>
      </c>
      <c r="AV237" s="13" t="s">
        <v>83</v>
      </c>
      <c r="AW237" s="13" t="s">
        <v>36</v>
      </c>
      <c r="AX237" s="13" t="s">
        <v>81</v>
      </c>
      <c r="AY237" s="183" t="s">
        <v>251</v>
      </c>
    </row>
    <row r="238" spans="2:65" s="1" customFormat="1" ht="16.5" customHeight="1">
      <c r="B238" s="31"/>
      <c r="C238" s="157" t="s">
        <v>502</v>
      </c>
      <c r="D238" s="157" t="s">
        <v>277</v>
      </c>
      <c r="E238" s="158" t="s">
        <v>2038</v>
      </c>
      <c r="F238" s="159" t="s">
        <v>2039</v>
      </c>
      <c r="G238" s="160" t="s">
        <v>249</v>
      </c>
      <c r="H238" s="161">
        <v>2.7</v>
      </c>
      <c r="I238" s="162"/>
      <c r="J238" s="163">
        <f>ROUND(I238*H238,2)</f>
        <v>0</v>
      </c>
      <c r="K238" s="159" t="s">
        <v>690</v>
      </c>
      <c r="L238" s="31"/>
      <c r="M238" s="164" t="s">
        <v>19</v>
      </c>
      <c r="N238" s="165" t="s">
        <v>44</v>
      </c>
      <c r="P238" s="142">
        <f>O238*H238</f>
        <v>0</v>
      </c>
      <c r="Q238" s="142">
        <v>6.0000000000000002E-5</v>
      </c>
      <c r="R238" s="142">
        <f>Q238*H238</f>
        <v>1.6200000000000001E-4</v>
      </c>
      <c r="S238" s="142">
        <v>2E-3</v>
      </c>
      <c r="T238" s="143">
        <f>S238*H238</f>
        <v>5.4000000000000003E-3</v>
      </c>
      <c r="AR238" s="17" t="s">
        <v>252</v>
      </c>
      <c r="AT238" s="17" t="s">
        <v>277</v>
      </c>
      <c r="AU238" s="17" t="s">
        <v>83</v>
      </c>
      <c r="AY238" s="17" t="s">
        <v>251</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252</v>
      </c>
      <c r="BM238" s="17" t="s">
        <v>2040</v>
      </c>
    </row>
    <row r="239" spans="2:65" s="13" customFormat="1">
      <c r="B239" s="182"/>
      <c r="D239" s="171" t="s">
        <v>639</v>
      </c>
      <c r="E239" s="183" t="s">
        <v>19</v>
      </c>
      <c r="F239" s="184" t="s">
        <v>2041</v>
      </c>
      <c r="H239" s="185">
        <v>2.7</v>
      </c>
      <c r="I239" s="186"/>
      <c r="L239" s="182"/>
      <c r="M239" s="187"/>
      <c r="T239" s="188"/>
      <c r="AT239" s="183" t="s">
        <v>639</v>
      </c>
      <c r="AU239" s="183" t="s">
        <v>83</v>
      </c>
      <c r="AV239" s="13" t="s">
        <v>83</v>
      </c>
      <c r="AW239" s="13" t="s">
        <v>36</v>
      </c>
      <c r="AX239" s="13" t="s">
        <v>81</v>
      </c>
      <c r="AY239" s="183" t="s">
        <v>251</v>
      </c>
    </row>
    <row r="240" spans="2:65" s="1" customFormat="1" ht="16.5" customHeight="1">
      <c r="B240" s="31"/>
      <c r="C240" s="157" t="s">
        <v>589</v>
      </c>
      <c r="D240" s="157" t="s">
        <v>277</v>
      </c>
      <c r="E240" s="158" t="s">
        <v>1781</v>
      </c>
      <c r="F240" s="159" t="s">
        <v>1334</v>
      </c>
      <c r="G240" s="160" t="s">
        <v>265</v>
      </c>
      <c r="H240" s="161">
        <v>6</v>
      </c>
      <c r="I240" s="162"/>
      <c r="J240" s="163">
        <f>ROUND(I240*H240,2)</f>
        <v>0</v>
      </c>
      <c r="K240" s="159" t="s">
        <v>19</v>
      </c>
      <c r="L240" s="31"/>
      <c r="M240" s="164" t="s">
        <v>19</v>
      </c>
      <c r="N240" s="165" t="s">
        <v>44</v>
      </c>
      <c r="P240" s="142">
        <f>O240*H240</f>
        <v>0</v>
      </c>
      <c r="Q240" s="142">
        <v>6.9999999999999999E-4</v>
      </c>
      <c r="R240" s="142">
        <f>Q240*H240</f>
        <v>4.1999999999999997E-3</v>
      </c>
      <c r="S240" s="142">
        <v>0</v>
      </c>
      <c r="T240" s="143">
        <f>S240*H240</f>
        <v>0</v>
      </c>
      <c r="AR240" s="17" t="s">
        <v>252</v>
      </c>
      <c r="AT240" s="17" t="s">
        <v>277</v>
      </c>
      <c r="AU240" s="17" t="s">
        <v>83</v>
      </c>
      <c r="AY240" s="17" t="s">
        <v>251</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252</v>
      </c>
      <c r="BM240" s="17" t="s">
        <v>2042</v>
      </c>
    </row>
    <row r="241" spans="2:65" s="13" customFormat="1">
      <c r="B241" s="182"/>
      <c r="D241" s="171" t="s">
        <v>639</v>
      </c>
      <c r="E241" s="183" t="s">
        <v>19</v>
      </c>
      <c r="F241" s="184" t="s">
        <v>276</v>
      </c>
      <c r="H241" s="185">
        <v>6</v>
      </c>
      <c r="I241" s="186"/>
      <c r="L241" s="182"/>
      <c r="M241" s="187"/>
      <c r="T241" s="188"/>
      <c r="AT241" s="183" t="s">
        <v>639</v>
      </c>
      <c r="AU241" s="183" t="s">
        <v>83</v>
      </c>
      <c r="AV241" s="13" t="s">
        <v>83</v>
      </c>
      <c r="AW241" s="13" t="s">
        <v>36</v>
      </c>
      <c r="AX241" s="13" t="s">
        <v>81</v>
      </c>
      <c r="AY241" s="183" t="s">
        <v>251</v>
      </c>
    </row>
    <row r="242" spans="2:65" s="11" customFormat="1" ht="20.85" customHeight="1">
      <c r="B242" s="145"/>
      <c r="D242" s="146" t="s">
        <v>72</v>
      </c>
      <c r="E242" s="155" t="s">
        <v>1560</v>
      </c>
      <c r="F242" s="155" t="s">
        <v>1561</v>
      </c>
      <c r="I242" s="148"/>
      <c r="J242" s="156">
        <f>BK242</f>
        <v>0</v>
      </c>
      <c r="L242" s="145"/>
      <c r="M242" s="150"/>
      <c r="P242" s="151">
        <f>SUM(P243:P244)</f>
        <v>0</v>
      </c>
      <c r="R242" s="151">
        <f>SUM(R243:R244)</f>
        <v>0</v>
      </c>
      <c r="T242" s="152">
        <f>SUM(T243:T244)</f>
        <v>0</v>
      </c>
      <c r="AR242" s="146" t="s">
        <v>81</v>
      </c>
      <c r="AT242" s="153" t="s">
        <v>72</v>
      </c>
      <c r="AU242" s="153" t="s">
        <v>83</v>
      </c>
      <c r="AY242" s="146" t="s">
        <v>251</v>
      </c>
      <c r="BK242" s="154">
        <f>SUM(BK243:BK244)</f>
        <v>0</v>
      </c>
    </row>
    <row r="243" spans="2:65" s="1" customFormat="1" ht="16.5" customHeight="1">
      <c r="B243" s="31"/>
      <c r="C243" s="157" t="s">
        <v>505</v>
      </c>
      <c r="D243" s="157" t="s">
        <v>277</v>
      </c>
      <c r="E243" s="158" t="s">
        <v>1562</v>
      </c>
      <c r="F243" s="159" t="s">
        <v>1563</v>
      </c>
      <c r="G243" s="160" t="s">
        <v>1564</v>
      </c>
      <c r="H243" s="161">
        <v>40</v>
      </c>
      <c r="I243" s="162"/>
      <c r="J243" s="163">
        <f>ROUND(I243*H243,2)</f>
        <v>0</v>
      </c>
      <c r="K243" s="159" t="s">
        <v>19</v>
      </c>
      <c r="L243" s="31"/>
      <c r="M243" s="164" t="s">
        <v>19</v>
      </c>
      <c r="N243" s="165" t="s">
        <v>44</v>
      </c>
      <c r="P243" s="142">
        <f>O243*H243</f>
        <v>0</v>
      </c>
      <c r="Q243" s="142">
        <v>0</v>
      </c>
      <c r="R243" s="142">
        <f>Q243*H243</f>
        <v>0</v>
      </c>
      <c r="S243" s="142">
        <v>0</v>
      </c>
      <c r="T243" s="143">
        <f>S243*H243</f>
        <v>0</v>
      </c>
      <c r="AR243" s="17" t="s">
        <v>252</v>
      </c>
      <c r="AT243" s="17" t="s">
        <v>277</v>
      </c>
      <c r="AU243" s="17" t="s">
        <v>257</v>
      </c>
      <c r="AY243" s="17" t="s">
        <v>251</v>
      </c>
      <c r="BE243" s="144">
        <f>IF(N243="základní",J243,0)</f>
        <v>0</v>
      </c>
      <c r="BF243" s="144">
        <f>IF(N243="snížená",J243,0)</f>
        <v>0</v>
      </c>
      <c r="BG243" s="144">
        <f>IF(N243="zákl. přenesená",J243,0)</f>
        <v>0</v>
      </c>
      <c r="BH243" s="144">
        <f>IF(N243="sníž. přenesená",J243,0)</f>
        <v>0</v>
      </c>
      <c r="BI243" s="144">
        <f>IF(N243="nulová",J243,0)</f>
        <v>0</v>
      </c>
      <c r="BJ243" s="17" t="s">
        <v>81</v>
      </c>
      <c r="BK243" s="144">
        <f>ROUND(I243*H243,2)</f>
        <v>0</v>
      </c>
      <c r="BL243" s="17" t="s">
        <v>252</v>
      </c>
      <c r="BM243" s="17" t="s">
        <v>2043</v>
      </c>
    </row>
    <row r="244" spans="2:65" s="1" customFormat="1" ht="16.5" customHeight="1">
      <c r="B244" s="31"/>
      <c r="C244" s="157" t="s">
        <v>598</v>
      </c>
      <c r="D244" s="157" t="s">
        <v>277</v>
      </c>
      <c r="E244" s="158" t="s">
        <v>1566</v>
      </c>
      <c r="F244" s="159" t="s">
        <v>1567</v>
      </c>
      <c r="G244" s="160" t="s">
        <v>1568</v>
      </c>
      <c r="H244" s="161">
        <v>5</v>
      </c>
      <c r="I244" s="162"/>
      <c r="J244" s="163">
        <f>ROUND(I244*H244,2)</f>
        <v>0</v>
      </c>
      <c r="K244" s="159" t="s">
        <v>19</v>
      </c>
      <c r="L244" s="31"/>
      <c r="M244" s="164" t="s">
        <v>19</v>
      </c>
      <c r="N244" s="165" t="s">
        <v>44</v>
      </c>
      <c r="P244" s="142">
        <f>O244*H244</f>
        <v>0</v>
      </c>
      <c r="Q244" s="142">
        <v>0</v>
      </c>
      <c r="R244" s="142">
        <f>Q244*H244</f>
        <v>0</v>
      </c>
      <c r="S244" s="142">
        <v>0</v>
      </c>
      <c r="T244" s="143">
        <f>S244*H244</f>
        <v>0</v>
      </c>
      <c r="AR244" s="17" t="s">
        <v>252</v>
      </c>
      <c r="AT244" s="17" t="s">
        <v>277</v>
      </c>
      <c r="AU244" s="17" t="s">
        <v>257</v>
      </c>
      <c r="AY244" s="17" t="s">
        <v>251</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252</v>
      </c>
      <c r="BM244" s="17" t="s">
        <v>2044</v>
      </c>
    </row>
    <row r="245" spans="2:65" s="11" customFormat="1" ht="22.9" customHeight="1">
      <c r="B245" s="145"/>
      <c r="D245" s="146" t="s">
        <v>72</v>
      </c>
      <c r="E245" s="155" t="s">
        <v>1353</v>
      </c>
      <c r="F245" s="155" t="s">
        <v>1354</v>
      </c>
      <c r="I245" s="148"/>
      <c r="J245" s="156">
        <f>BK245</f>
        <v>0</v>
      </c>
      <c r="L245" s="145"/>
      <c r="M245" s="150"/>
      <c r="P245" s="151">
        <f>SUM(P246:P259)</f>
        <v>0</v>
      </c>
      <c r="R245" s="151">
        <f>SUM(R246:R259)</f>
        <v>0</v>
      </c>
      <c r="T245" s="152">
        <f>SUM(T246:T259)</f>
        <v>0</v>
      </c>
      <c r="AR245" s="146" t="s">
        <v>81</v>
      </c>
      <c r="AT245" s="153" t="s">
        <v>72</v>
      </c>
      <c r="AU245" s="153" t="s">
        <v>81</v>
      </c>
      <c r="AY245" s="146" t="s">
        <v>251</v>
      </c>
      <c r="BK245" s="154">
        <f>SUM(BK246:BK259)</f>
        <v>0</v>
      </c>
    </row>
    <row r="246" spans="2:65" s="1" customFormat="1" ht="16.5" customHeight="1">
      <c r="B246" s="31"/>
      <c r="C246" s="157" t="s">
        <v>508</v>
      </c>
      <c r="D246" s="157" t="s">
        <v>277</v>
      </c>
      <c r="E246" s="158" t="s">
        <v>1368</v>
      </c>
      <c r="F246" s="159" t="s">
        <v>1369</v>
      </c>
      <c r="G246" s="160" t="s">
        <v>450</v>
      </c>
      <c r="H246" s="161">
        <v>0.66700000000000004</v>
      </c>
      <c r="I246" s="162"/>
      <c r="J246" s="163">
        <f>ROUND(I246*H246,2)</f>
        <v>0</v>
      </c>
      <c r="K246" s="159" t="s">
        <v>690</v>
      </c>
      <c r="L246" s="31"/>
      <c r="M246" s="164" t="s">
        <v>19</v>
      </c>
      <c r="N246" s="165" t="s">
        <v>44</v>
      </c>
      <c r="P246" s="142">
        <f>O246*H246</f>
        <v>0</v>
      </c>
      <c r="Q246" s="142">
        <v>0</v>
      </c>
      <c r="R246" s="142">
        <f>Q246*H246</f>
        <v>0</v>
      </c>
      <c r="S246" s="142">
        <v>0</v>
      </c>
      <c r="T246" s="143">
        <f>S246*H246</f>
        <v>0</v>
      </c>
      <c r="AR246" s="17" t="s">
        <v>252</v>
      </c>
      <c r="AT246" s="17" t="s">
        <v>277</v>
      </c>
      <c r="AU246" s="17" t="s">
        <v>83</v>
      </c>
      <c r="AY246" s="17" t="s">
        <v>251</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252</v>
      </c>
      <c r="BM246" s="17" t="s">
        <v>2045</v>
      </c>
    </row>
    <row r="247" spans="2:65" s="13" customFormat="1">
      <c r="B247" s="182"/>
      <c r="D247" s="171" t="s">
        <v>639</v>
      </c>
      <c r="E247" s="183" t="s">
        <v>19</v>
      </c>
      <c r="F247" s="184" t="s">
        <v>2046</v>
      </c>
      <c r="H247" s="185">
        <v>0.66700000000000004</v>
      </c>
      <c r="I247" s="186"/>
      <c r="L247" s="182"/>
      <c r="M247" s="187"/>
      <c r="T247" s="188"/>
      <c r="AT247" s="183" t="s">
        <v>639</v>
      </c>
      <c r="AU247" s="183" t="s">
        <v>83</v>
      </c>
      <c r="AV247" s="13" t="s">
        <v>83</v>
      </c>
      <c r="AW247" s="13" t="s">
        <v>36</v>
      </c>
      <c r="AX247" s="13" t="s">
        <v>81</v>
      </c>
      <c r="AY247" s="183" t="s">
        <v>251</v>
      </c>
    </row>
    <row r="248" spans="2:65" s="1" customFormat="1" ht="16.5" customHeight="1">
      <c r="B248" s="31"/>
      <c r="C248" s="157" t="s">
        <v>606</v>
      </c>
      <c r="D248" s="157" t="s">
        <v>277</v>
      </c>
      <c r="E248" s="158" t="s">
        <v>1372</v>
      </c>
      <c r="F248" s="159" t="s">
        <v>1373</v>
      </c>
      <c r="G248" s="160" t="s">
        <v>450</v>
      </c>
      <c r="H248" s="161">
        <v>0.66700000000000004</v>
      </c>
      <c r="I248" s="162"/>
      <c r="J248" s="163">
        <f>ROUND(I248*H248,2)</f>
        <v>0</v>
      </c>
      <c r="K248" s="159" t="s">
        <v>690</v>
      </c>
      <c r="L248" s="31"/>
      <c r="M248" s="164" t="s">
        <v>19</v>
      </c>
      <c r="N248" s="165" t="s">
        <v>44</v>
      </c>
      <c r="P248" s="142">
        <f>O248*H248</f>
        <v>0</v>
      </c>
      <c r="Q248" s="142">
        <v>0</v>
      </c>
      <c r="R248" s="142">
        <f>Q248*H248</f>
        <v>0</v>
      </c>
      <c r="S248" s="142">
        <v>0</v>
      </c>
      <c r="T248" s="143">
        <f>S248*H248</f>
        <v>0</v>
      </c>
      <c r="AR248" s="17" t="s">
        <v>252</v>
      </c>
      <c r="AT248" s="17" t="s">
        <v>277</v>
      </c>
      <c r="AU248" s="17" t="s">
        <v>83</v>
      </c>
      <c r="AY248" s="17" t="s">
        <v>251</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252</v>
      </c>
      <c r="BM248" s="17" t="s">
        <v>2047</v>
      </c>
    </row>
    <row r="249" spans="2:65" s="1" customFormat="1" ht="19.5">
      <c r="B249" s="31"/>
      <c r="D249" s="171" t="s">
        <v>454</v>
      </c>
      <c r="F249" s="172" t="s">
        <v>2048</v>
      </c>
      <c r="I249" s="90"/>
      <c r="L249" s="31"/>
      <c r="M249" s="173"/>
      <c r="T249" s="49"/>
      <c r="AT249" s="17" t="s">
        <v>454</v>
      </c>
      <c r="AU249" s="17" t="s">
        <v>83</v>
      </c>
    </row>
    <row r="250" spans="2:65" s="13" customFormat="1">
      <c r="B250" s="182"/>
      <c r="D250" s="171" t="s">
        <v>639</v>
      </c>
      <c r="E250" s="183" t="s">
        <v>19</v>
      </c>
      <c r="F250" s="184" t="s">
        <v>2046</v>
      </c>
      <c r="H250" s="185">
        <v>0.66700000000000004</v>
      </c>
      <c r="I250" s="186"/>
      <c r="L250" s="182"/>
      <c r="M250" s="187"/>
      <c r="T250" s="188"/>
      <c r="AT250" s="183" t="s">
        <v>639</v>
      </c>
      <c r="AU250" s="183" t="s">
        <v>83</v>
      </c>
      <c r="AV250" s="13" t="s">
        <v>83</v>
      </c>
      <c r="AW250" s="13" t="s">
        <v>36</v>
      </c>
      <c r="AX250" s="13" t="s">
        <v>81</v>
      </c>
      <c r="AY250" s="183" t="s">
        <v>251</v>
      </c>
    </row>
    <row r="251" spans="2:65" s="1" customFormat="1" ht="16.5" customHeight="1">
      <c r="B251" s="31"/>
      <c r="C251" s="157" t="s">
        <v>509</v>
      </c>
      <c r="D251" s="157" t="s">
        <v>277</v>
      </c>
      <c r="E251" s="158" t="s">
        <v>1376</v>
      </c>
      <c r="F251" s="159" t="s">
        <v>1377</v>
      </c>
      <c r="G251" s="160" t="s">
        <v>450</v>
      </c>
      <c r="H251" s="161">
        <v>21.352</v>
      </c>
      <c r="I251" s="162"/>
      <c r="J251" s="163">
        <f>ROUND(I251*H251,2)</f>
        <v>0</v>
      </c>
      <c r="K251" s="159" t="s">
        <v>690</v>
      </c>
      <c r="L251" s="31"/>
      <c r="M251" s="164" t="s">
        <v>19</v>
      </c>
      <c r="N251" s="165" t="s">
        <v>44</v>
      </c>
      <c r="P251" s="142">
        <f>O251*H251</f>
        <v>0</v>
      </c>
      <c r="Q251" s="142">
        <v>0</v>
      </c>
      <c r="R251" s="142">
        <f>Q251*H251</f>
        <v>0</v>
      </c>
      <c r="S251" s="142">
        <v>0</v>
      </c>
      <c r="T251" s="143">
        <f>S251*H251</f>
        <v>0</v>
      </c>
      <c r="AR251" s="17" t="s">
        <v>252</v>
      </c>
      <c r="AT251" s="17" t="s">
        <v>277</v>
      </c>
      <c r="AU251" s="17" t="s">
        <v>83</v>
      </c>
      <c r="AY251" s="17" t="s">
        <v>251</v>
      </c>
      <c r="BE251" s="144">
        <f>IF(N251="základní",J251,0)</f>
        <v>0</v>
      </c>
      <c r="BF251" s="144">
        <f>IF(N251="snížená",J251,0)</f>
        <v>0</v>
      </c>
      <c r="BG251" s="144">
        <f>IF(N251="zákl. přenesená",J251,0)</f>
        <v>0</v>
      </c>
      <c r="BH251" s="144">
        <f>IF(N251="sníž. přenesená",J251,0)</f>
        <v>0</v>
      </c>
      <c r="BI251" s="144">
        <f>IF(N251="nulová",J251,0)</f>
        <v>0</v>
      </c>
      <c r="BJ251" s="17" t="s">
        <v>81</v>
      </c>
      <c r="BK251" s="144">
        <f>ROUND(I251*H251,2)</f>
        <v>0</v>
      </c>
      <c r="BL251" s="17" t="s">
        <v>252</v>
      </c>
      <c r="BM251" s="17" t="s">
        <v>2049</v>
      </c>
    </row>
    <row r="252" spans="2:65" s="1" customFormat="1" ht="19.5">
      <c r="B252" s="31"/>
      <c r="D252" s="171" t="s">
        <v>454</v>
      </c>
      <c r="F252" s="172" t="s">
        <v>2048</v>
      </c>
      <c r="I252" s="90"/>
      <c r="L252" s="31"/>
      <c r="M252" s="173"/>
      <c r="T252" s="49"/>
      <c r="AT252" s="17" t="s">
        <v>454</v>
      </c>
      <c r="AU252" s="17" t="s">
        <v>83</v>
      </c>
    </row>
    <row r="253" spans="2:65" s="13" customFormat="1">
      <c r="B253" s="182"/>
      <c r="D253" s="171" t="s">
        <v>639</v>
      </c>
      <c r="E253" s="183" t="s">
        <v>19</v>
      </c>
      <c r="F253" s="184" t="s">
        <v>2050</v>
      </c>
      <c r="H253" s="185">
        <v>21.352</v>
      </c>
      <c r="I253" s="186"/>
      <c r="L253" s="182"/>
      <c r="M253" s="187"/>
      <c r="T253" s="188"/>
      <c r="AT253" s="183" t="s">
        <v>639</v>
      </c>
      <c r="AU253" s="183" t="s">
        <v>83</v>
      </c>
      <c r="AV253" s="13" t="s">
        <v>83</v>
      </c>
      <c r="AW253" s="13" t="s">
        <v>36</v>
      </c>
      <c r="AX253" s="13" t="s">
        <v>81</v>
      </c>
      <c r="AY253" s="183" t="s">
        <v>251</v>
      </c>
    </row>
    <row r="254" spans="2:65" s="1" customFormat="1" ht="16.5" customHeight="1">
      <c r="B254" s="31"/>
      <c r="C254" s="157" t="s">
        <v>615</v>
      </c>
      <c r="D254" s="157" t="s">
        <v>277</v>
      </c>
      <c r="E254" s="158" t="s">
        <v>2051</v>
      </c>
      <c r="F254" s="159" t="s">
        <v>1360</v>
      </c>
      <c r="G254" s="160" t="s">
        <v>450</v>
      </c>
      <c r="H254" s="161">
        <v>0.66700000000000004</v>
      </c>
      <c r="I254" s="162"/>
      <c r="J254" s="163">
        <f>ROUND(I254*H254,2)</f>
        <v>0</v>
      </c>
      <c r="K254" s="159" t="s">
        <v>690</v>
      </c>
      <c r="L254" s="31"/>
      <c r="M254" s="164" t="s">
        <v>19</v>
      </c>
      <c r="N254" s="165" t="s">
        <v>44</v>
      </c>
      <c r="P254" s="142">
        <f>O254*H254</f>
        <v>0</v>
      </c>
      <c r="Q254" s="142">
        <v>0</v>
      </c>
      <c r="R254" s="142">
        <f>Q254*H254</f>
        <v>0</v>
      </c>
      <c r="S254" s="142">
        <v>0</v>
      </c>
      <c r="T254" s="143">
        <f>S254*H254</f>
        <v>0</v>
      </c>
      <c r="AR254" s="17" t="s">
        <v>252</v>
      </c>
      <c r="AT254" s="17" t="s">
        <v>277</v>
      </c>
      <c r="AU254" s="17" t="s">
        <v>83</v>
      </c>
      <c r="AY254" s="17" t="s">
        <v>251</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252</v>
      </c>
      <c r="BM254" s="17" t="s">
        <v>2052</v>
      </c>
    </row>
    <row r="255" spans="2:65" s="1" customFormat="1" ht="19.5">
      <c r="B255" s="31"/>
      <c r="D255" s="171" t="s">
        <v>454</v>
      </c>
      <c r="F255" s="172" t="s">
        <v>2048</v>
      </c>
      <c r="I255" s="90"/>
      <c r="L255" s="31"/>
      <c r="M255" s="173"/>
      <c r="T255" s="49"/>
      <c r="AT255" s="17" t="s">
        <v>454</v>
      </c>
      <c r="AU255" s="17" t="s">
        <v>83</v>
      </c>
    </row>
    <row r="256" spans="2:65" s="13" customFormat="1">
      <c r="B256" s="182"/>
      <c r="D256" s="171" t="s">
        <v>639</v>
      </c>
      <c r="E256" s="183" t="s">
        <v>19</v>
      </c>
      <c r="F256" s="184" t="s">
        <v>2046</v>
      </c>
      <c r="H256" s="185">
        <v>0.66700000000000004</v>
      </c>
      <c r="I256" s="186"/>
      <c r="L256" s="182"/>
      <c r="M256" s="187"/>
      <c r="T256" s="188"/>
      <c r="AT256" s="183" t="s">
        <v>639</v>
      </c>
      <c r="AU256" s="183" t="s">
        <v>83</v>
      </c>
      <c r="AV256" s="13" t="s">
        <v>83</v>
      </c>
      <c r="AW256" s="13" t="s">
        <v>36</v>
      </c>
      <c r="AX256" s="13" t="s">
        <v>81</v>
      </c>
      <c r="AY256" s="183" t="s">
        <v>251</v>
      </c>
    </row>
    <row r="257" spans="2:65" s="1" customFormat="1" ht="16.5" customHeight="1">
      <c r="B257" s="31"/>
      <c r="C257" s="157" t="s">
        <v>512</v>
      </c>
      <c r="D257" s="157" t="s">
        <v>277</v>
      </c>
      <c r="E257" s="158" t="s">
        <v>1380</v>
      </c>
      <c r="F257" s="159" t="s">
        <v>1381</v>
      </c>
      <c r="G257" s="160" t="s">
        <v>450</v>
      </c>
      <c r="H257" s="161">
        <v>2.8079999999999998</v>
      </c>
      <c r="I257" s="162"/>
      <c r="J257" s="163">
        <f>ROUND(I257*H257,2)</f>
        <v>0</v>
      </c>
      <c r="K257" s="159" t="s">
        <v>19</v>
      </c>
      <c r="L257" s="31"/>
      <c r="M257" s="164" t="s">
        <v>19</v>
      </c>
      <c r="N257" s="165" t="s">
        <v>44</v>
      </c>
      <c r="P257" s="142">
        <f>O257*H257</f>
        <v>0</v>
      </c>
      <c r="Q257" s="142">
        <v>0</v>
      </c>
      <c r="R257" s="142">
        <f>Q257*H257</f>
        <v>0</v>
      </c>
      <c r="S257" s="142">
        <v>0</v>
      </c>
      <c r="T257" s="143">
        <f>S257*H257</f>
        <v>0</v>
      </c>
      <c r="AR257" s="17" t="s">
        <v>252</v>
      </c>
      <c r="AT257" s="17" t="s">
        <v>277</v>
      </c>
      <c r="AU257" s="17" t="s">
        <v>83</v>
      </c>
      <c r="AY257" s="17" t="s">
        <v>251</v>
      </c>
      <c r="BE257" s="144">
        <f>IF(N257="základní",J257,0)</f>
        <v>0</v>
      </c>
      <c r="BF257" s="144">
        <f>IF(N257="snížená",J257,0)</f>
        <v>0</v>
      </c>
      <c r="BG257" s="144">
        <f>IF(N257="zákl. přenesená",J257,0)</f>
        <v>0</v>
      </c>
      <c r="BH257" s="144">
        <f>IF(N257="sníž. přenesená",J257,0)</f>
        <v>0</v>
      </c>
      <c r="BI257" s="144">
        <f>IF(N257="nulová",J257,0)</f>
        <v>0</v>
      </c>
      <c r="BJ257" s="17" t="s">
        <v>81</v>
      </c>
      <c r="BK257" s="144">
        <f>ROUND(I257*H257,2)</f>
        <v>0</v>
      </c>
      <c r="BL257" s="17" t="s">
        <v>252</v>
      </c>
      <c r="BM257" s="17" t="s">
        <v>2053</v>
      </c>
    </row>
    <row r="258" spans="2:65" s="1" customFormat="1" ht="19.5">
      <c r="B258" s="31"/>
      <c r="D258" s="171" t="s">
        <v>454</v>
      </c>
      <c r="F258" s="172" t="s">
        <v>2054</v>
      </c>
      <c r="I258" s="90"/>
      <c r="L258" s="31"/>
      <c r="M258" s="173"/>
      <c r="T258" s="49"/>
      <c r="AT258" s="17" t="s">
        <v>454</v>
      </c>
      <c r="AU258" s="17" t="s">
        <v>83</v>
      </c>
    </row>
    <row r="259" spans="2:65" s="13" customFormat="1">
      <c r="B259" s="182"/>
      <c r="D259" s="171" t="s">
        <v>639</v>
      </c>
      <c r="E259" s="183" t="s">
        <v>19</v>
      </c>
      <c r="F259" s="184" t="s">
        <v>2055</v>
      </c>
      <c r="H259" s="185">
        <v>2.8079999999999998</v>
      </c>
      <c r="I259" s="186"/>
      <c r="L259" s="182"/>
      <c r="M259" s="187"/>
      <c r="T259" s="188"/>
      <c r="AT259" s="183" t="s">
        <v>639</v>
      </c>
      <c r="AU259" s="183" t="s">
        <v>83</v>
      </c>
      <c r="AV259" s="13" t="s">
        <v>83</v>
      </c>
      <c r="AW259" s="13" t="s">
        <v>36</v>
      </c>
      <c r="AX259" s="13" t="s">
        <v>81</v>
      </c>
      <c r="AY259" s="183" t="s">
        <v>251</v>
      </c>
    </row>
    <row r="260" spans="2:65" s="11" customFormat="1" ht="22.9" customHeight="1">
      <c r="B260" s="145"/>
      <c r="D260" s="146" t="s">
        <v>72</v>
      </c>
      <c r="E260" s="155" t="s">
        <v>1384</v>
      </c>
      <c r="F260" s="155" t="s">
        <v>2056</v>
      </c>
      <c r="I260" s="148"/>
      <c r="J260" s="156">
        <f>BK260</f>
        <v>0</v>
      </c>
      <c r="L260" s="145"/>
      <c r="M260" s="150"/>
      <c r="P260" s="151">
        <f>P261</f>
        <v>0</v>
      </c>
      <c r="R260" s="151">
        <f>R261</f>
        <v>0</v>
      </c>
      <c r="T260" s="152">
        <f>T261</f>
        <v>0</v>
      </c>
      <c r="AR260" s="146" t="s">
        <v>81</v>
      </c>
      <c r="AT260" s="153" t="s">
        <v>72</v>
      </c>
      <c r="AU260" s="153" t="s">
        <v>81</v>
      </c>
      <c r="AY260" s="146" t="s">
        <v>251</v>
      </c>
      <c r="BK260" s="154">
        <f>BK261</f>
        <v>0</v>
      </c>
    </row>
    <row r="261" spans="2:65" s="1" customFormat="1" ht="16.5" customHeight="1">
      <c r="B261" s="31"/>
      <c r="C261" s="157" t="s">
        <v>625</v>
      </c>
      <c r="D261" s="157" t="s">
        <v>277</v>
      </c>
      <c r="E261" s="158" t="s">
        <v>2057</v>
      </c>
      <c r="F261" s="159" t="s">
        <v>2058</v>
      </c>
      <c r="G261" s="160" t="s">
        <v>450</v>
      </c>
      <c r="H261" s="161">
        <v>11.999000000000001</v>
      </c>
      <c r="I261" s="162"/>
      <c r="J261" s="163">
        <f>ROUND(I261*H261,2)</f>
        <v>0</v>
      </c>
      <c r="K261" s="159" t="s">
        <v>690</v>
      </c>
      <c r="L261" s="31"/>
      <c r="M261" s="164" t="s">
        <v>19</v>
      </c>
      <c r="N261" s="165" t="s">
        <v>44</v>
      </c>
      <c r="P261" s="142">
        <f>O261*H261</f>
        <v>0</v>
      </c>
      <c r="Q261" s="142">
        <v>0</v>
      </c>
      <c r="R261" s="142">
        <f>Q261*H261</f>
        <v>0</v>
      </c>
      <c r="S261" s="142">
        <v>0</v>
      </c>
      <c r="T261" s="143">
        <f>S261*H261</f>
        <v>0</v>
      </c>
      <c r="AR261" s="17" t="s">
        <v>252</v>
      </c>
      <c r="AT261" s="17" t="s">
        <v>277</v>
      </c>
      <c r="AU261" s="17" t="s">
        <v>83</v>
      </c>
      <c r="AY261" s="17" t="s">
        <v>251</v>
      </c>
      <c r="BE261" s="144">
        <f>IF(N261="základní",J261,0)</f>
        <v>0</v>
      </c>
      <c r="BF261" s="144">
        <f>IF(N261="snížená",J261,0)</f>
        <v>0</v>
      </c>
      <c r="BG261" s="144">
        <f>IF(N261="zákl. přenesená",J261,0)</f>
        <v>0</v>
      </c>
      <c r="BH261" s="144">
        <f>IF(N261="sníž. přenesená",J261,0)</f>
        <v>0</v>
      </c>
      <c r="BI261" s="144">
        <f>IF(N261="nulová",J261,0)</f>
        <v>0</v>
      </c>
      <c r="BJ261" s="17" t="s">
        <v>81</v>
      </c>
      <c r="BK261" s="144">
        <f>ROUND(I261*H261,2)</f>
        <v>0</v>
      </c>
      <c r="BL261" s="17" t="s">
        <v>252</v>
      </c>
      <c r="BM261" s="17" t="s">
        <v>2059</v>
      </c>
    </row>
    <row r="262" spans="2:65" s="11" customFormat="1" ht="25.9" customHeight="1">
      <c r="B262" s="145"/>
      <c r="D262" s="146" t="s">
        <v>72</v>
      </c>
      <c r="E262" s="147" t="s">
        <v>1389</v>
      </c>
      <c r="F262" s="147" t="s">
        <v>1390</v>
      </c>
      <c r="I262" s="148"/>
      <c r="J262" s="149">
        <f>BK262</f>
        <v>0</v>
      </c>
      <c r="L262" s="145"/>
      <c r="M262" s="150"/>
      <c r="P262" s="151">
        <f>P263</f>
        <v>0</v>
      </c>
      <c r="R262" s="151">
        <f>R263</f>
        <v>6.0000000000000001E-3</v>
      </c>
      <c r="T262" s="152">
        <f>T263</f>
        <v>0</v>
      </c>
      <c r="AR262" s="146" t="s">
        <v>83</v>
      </c>
      <c r="AT262" s="153" t="s">
        <v>72</v>
      </c>
      <c r="AU262" s="153" t="s">
        <v>73</v>
      </c>
      <c r="AY262" s="146" t="s">
        <v>251</v>
      </c>
      <c r="BK262" s="154">
        <f>BK263</f>
        <v>0</v>
      </c>
    </row>
    <row r="263" spans="2:65" s="11" customFormat="1" ht="22.9" customHeight="1">
      <c r="B263" s="145"/>
      <c r="D263" s="146" t="s">
        <v>72</v>
      </c>
      <c r="E263" s="155" t="s">
        <v>1391</v>
      </c>
      <c r="F263" s="155" t="s">
        <v>2060</v>
      </c>
      <c r="I263" s="148"/>
      <c r="J263" s="156">
        <f>BK263</f>
        <v>0</v>
      </c>
      <c r="L263" s="145"/>
      <c r="M263" s="150"/>
      <c r="P263" s="151">
        <f>SUM(P264:P272)</f>
        <v>0</v>
      </c>
      <c r="R263" s="151">
        <f>SUM(R264:R272)</f>
        <v>6.0000000000000001E-3</v>
      </c>
      <c r="T263" s="152">
        <f>SUM(T264:T272)</f>
        <v>0</v>
      </c>
      <c r="AR263" s="146" t="s">
        <v>83</v>
      </c>
      <c r="AT263" s="153" t="s">
        <v>72</v>
      </c>
      <c r="AU263" s="153" t="s">
        <v>81</v>
      </c>
      <c r="AY263" s="146" t="s">
        <v>251</v>
      </c>
      <c r="BK263" s="154">
        <f>SUM(BK264:BK272)</f>
        <v>0</v>
      </c>
    </row>
    <row r="264" spans="2:65" s="1" customFormat="1" ht="16.5" customHeight="1">
      <c r="B264" s="31"/>
      <c r="C264" s="157" t="s">
        <v>515</v>
      </c>
      <c r="D264" s="157" t="s">
        <v>277</v>
      </c>
      <c r="E264" s="158" t="s">
        <v>1393</v>
      </c>
      <c r="F264" s="159" t="s">
        <v>1394</v>
      </c>
      <c r="G264" s="160" t="s">
        <v>431</v>
      </c>
      <c r="H264" s="161">
        <v>0.69599999999999995</v>
      </c>
      <c r="I264" s="162"/>
      <c r="J264" s="163">
        <f>ROUND(I264*H264,2)</f>
        <v>0</v>
      </c>
      <c r="K264" s="159" t="s">
        <v>690</v>
      </c>
      <c r="L264" s="31"/>
      <c r="M264" s="164" t="s">
        <v>19</v>
      </c>
      <c r="N264" s="165" t="s">
        <v>44</v>
      </c>
      <c r="P264" s="142">
        <f>O264*H264</f>
        <v>0</v>
      </c>
      <c r="Q264" s="142">
        <v>0</v>
      </c>
      <c r="R264" s="142">
        <f>Q264*H264</f>
        <v>0</v>
      </c>
      <c r="S264" s="142">
        <v>0</v>
      </c>
      <c r="T264" s="143">
        <f>S264*H264</f>
        <v>0</v>
      </c>
      <c r="AR264" s="17" t="s">
        <v>318</v>
      </c>
      <c r="AT264" s="17" t="s">
        <v>277</v>
      </c>
      <c r="AU264" s="17" t="s">
        <v>83</v>
      </c>
      <c r="AY264" s="17" t="s">
        <v>251</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318</v>
      </c>
      <c r="BM264" s="17" t="s">
        <v>2061</v>
      </c>
    </row>
    <row r="265" spans="2:65" s="13" customFormat="1">
      <c r="B265" s="182"/>
      <c r="D265" s="171" t="s">
        <v>639</v>
      </c>
      <c r="E265" s="183" t="s">
        <v>19</v>
      </c>
      <c r="F265" s="184" t="s">
        <v>2062</v>
      </c>
      <c r="H265" s="185">
        <v>0.69599999999999995</v>
      </c>
      <c r="I265" s="186"/>
      <c r="L265" s="182"/>
      <c r="M265" s="187"/>
      <c r="T265" s="188"/>
      <c r="AT265" s="183" t="s">
        <v>639</v>
      </c>
      <c r="AU265" s="183" t="s">
        <v>83</v>
      </c>
      <c r="AV265" s="13" t="s">
        <v>83</v>
      </c>
      <c r="AW265" s="13" t="s">
        <v>36</v>
      </c>
      <c r="AX265" s="13" t="s">
        <v>81</v>
      </c>
      <c r="AY265" s="183" t="s">
        <v>251</v>
      </c>
    </row>
    <row r="266" spans="2:65" s="1" customFormat="1" ht="16.5" customHeight="1">
      <c r="B266" s="31"/>
      <c r="C266" s="132" t="s">
        <v>630</v>
      </c>
      <c r="D266" s="132" t="s">
        <v>246</v>
      </c>
      <c r="E266" s="133" t="s">
        <v>1397</v>
      </c>
      <c r="F266" s="134" t="s">
        <v>2063</v>
      </c>
      <c r="G266" s="135" t="s">
        <v>450</v>
      </c>
      <c r="H266" s="136">
        <v>2E-3</v>
      </c>
      <c r="I266" s="137"/>
      <c r="J266" s="138">
        <f>ROUND(I266*H266,2)</f>
        <v>0</v>
      </c>
      <c r="K266" s="134" t="s">
        <v>690</v>
      </c>
      <c r="L266" s="139"/>
      <c r="M266" s="140" t="s">
        <v>19</v>
      </c>
      <c r="N266" s="141" t="s">
        <v>44</v>
      </c>
      <c r="P266" s="142">
        <f>O266*H266</f>
        <v>0</v>
      </c>
      <c r="Q266" s="142">
        <v>1</v>
      </c>
      <c r="R266" s="142">
        <f>Q266*H266</f>
        <v>2E-3</v>
      </c>
      <c r="S266" s="142">
        <v>0</v>
      </c>
      <c r="T266" s="143">
        <f>S266*H266</f>
        <v>0</v>
      </c>
      <c r="AR266" s="17" t="s">
        <v>381</v>
      </c>
      <c r="AT266" s="17" t="s">
        <v>246</v>
      </c>
      <c r="AU266" s="17" t="s">
        <v>83</v>
      </c>
      <c r="AY266" s="17" t="s">
        <v>251</v>
      </c>
      <c r="BE266" s="144">
        <f>IF(N266="základní",J266,0)</f>
        <v>0</v>
      </c>
      <c r="BF266" s="144">
        <f>IF(N266="snížená",J266,0)</f>
        <v>0</v>
      </c>
      <c r="BG266" s="144">
        <f>IF(N266="zákl. přenesená",J266,0)</f>
        <v>0</v>
      </c>
      <c r="BH266" s="144">
        <f>IF(N266="sníž. přenesená",J266,0)</f>
        <v>0</v>
      </c>
      <c r="BI266" s="144">
        <f>IF(N266="nulová",J266,0)</f>
        <v>0</v>
      </c>
      <c r="BJ266" s="17" t="s">
        <v>81</v>
      </c>
      <c r="BK266" s="144">
        <f>ROUND(I266*H266,2)</f>
        <v>0</v>
      </c>
      <c r="BL266" s="17" t="s">
        <v>318</v>
      </c>
      <c r="BM266" s="17" t="s">
        <v>2064</v>
      </c>
    </row>
    <row r="267" spans="2:65" s="13" customFormat="1">
      <c r="B267" s="182"/>
      <c r="D267" s="171" t="s">
        <v>639</v>
      </c>
      <c r="E267" s="183" t="s">
        <v>19</v>
      </c>
      <c r="F267" s="184" t="s">
        <v>2065</v>
      </c>
      <c r="H267" s="185">
        <v>2E-3</v>
      </c>
      <c r="I267" s="186"/>
      <c r="L267" s="182"/>
      <c r="M267" s="187"/>
      <c r="T267" s="188"/>
      <c r="AT267" s="183" t="s">
        <v>639</v>
      </c>
      <c r="AU267" s="183" t="s">
        <v>83</v>
      </c>
      <c r="AV267" s="13" t="s">
        <v>83</v>
      </c>
      <c r="AW267" s="13" t="s">
        <v>36</v>
      </c>
      <c r="AX267" s="13" t="s">
        <v>81</v>
      </c>
      <c r="AY267" s="183" t="s">
        <v>251</v>
      </c>
    </row>
    <row r="268" spans="2:65" s="1" customFormat="1" ht="16.5" customHeight="1">
      <c r="B268" s="31"/>
      <c r="C268" s="157" t="s">
        <v>280</v>
      </c>
      <c r="D268" s="157" t="s">
        <v>277</v>
      </c>
      <c r="E268" s="158" t="s">
        <v>1401</v>
      </c>
      <c r="F268" s="159" t="s">
        <v>1402</v>
      </c>
      <c r="G268" s="160" t="s">
        <v>431</v>
      </c>
      <c r="H268" s="161">
        <v>0.69599999999999995</v>
      </c>
      <c r="I268" s="162"/>
      <c r="J268" s="163">
        <f>ROUND(I268*H268,2)</f>
        <v>0</v>
      </c>
      <c r="K268" s="159" t="s">
        <v>690</v>
      </c>
      <c r="L268" s="31"/>
      <c r="M268" s="164" t="s">
        <v>19</v>
      </c>
      <c r="N268" s="165" t="s">
        <v>44</v>
      </c>
      <c r="P268" s="142">
        <f>O268*H268</f>
        <v>0</v>
      </c>
      <c r="Q268" s="142">
        <v>0</v>
      </c>
      <c r="R268" s="142">
        <f>Q268*H268</f>
        <v>0</v>
      </c>
      <c r="S268" s="142">
        <v>0</v>
      </c>
      <c r="T268" s="143">
        <f>S268*H268</f>
        <v>0</v>
      </c>
      <c r="AR268" s="17" t="s">
        <v>318</v>
      </c>
      <c r="AT268" s="17" t="s">
        <v>277</v>
      </c>
      <c r="AU268" s="17" t="s">
        <v>83</v>
      </c>
      <c r="AY268" s="17" t="s">
        <v>251</v>
      </c>
      <c r="BE268" s="144">
        <f>IF(N268="základní",J268,0)</f>
        <v>0</v>
      </c>
      <c r="BF268" s="144">
        <f>IF(N268="snížená",J268,0)</f>
        <v>0</v>
      </c>
      <c r="BG268" s="144">
        <f>IF(N268="zákl. přenesená",J268,0)</f>
        <v>0</v>
      </c>
      <c r="BH268" s="144">
        <f>IF(N268="sníž. přenesená",J268,0)</f>
        <v>0</v>
      </c>
      <c r="BI268" s="144">
        <f>IF(N268="nulová",J268,0)</f>
        <v>0</v>
      </c>
      <c r="BJ268" s="17" t="s">
        <v>81</v>
      </c>
      <c r="BK268" s="144">
        <f>ROUND(I268*H268,2)</f>
        <v>0</v>
      </c>
      <c r="BL268" s="17" t="s">
        <v>318</v>
      </c>
      <c r="BM268" s="17" t="s">
        <v>2066</v>
      </c>
    </row>
    <row r="269" spans="2:65" s="13" customFormat="1">
      <c r="B269" s="182"/>
      <c r="D269" s="171" t="s">
        <v>639</v>
      </c>
      <c r="E269" s="183" t="s">
        <v>19</v>
      </c>
      <c r="F269" s="184" t="s">
        <v>2067</v>
      </c>
      <c r="H269" s="185">
        <v>0.69599999999999995</v>
      </c>
      <c r="I269" s="186"/>
      <c r="L269" s="182"/>
      <c r="M269" s="187"/>
      <c r="T269" s="188"/>
      <c r="AT269" s="183" t="s">
        <v>639</v>
      </c>
      <c r="AU269" s="183" t="s">
        <v>83</v>
      </c>
      <c r="AV269" s="13" t="s">
        <v>83</v>
      </c>
      <c r="AW269" s="13" t="s">
        <v>36</v>
      </c>
      <c r="AX269" s="13" t="s">
        <v>81</v>
      </c>
      <c r="AY269" s="183" t="s">
        <v>251</v>
      </c>
    </row>
    <row r="270" spans="2:65" s="1" customFormat="1" ht="16.5" customHeight="1">
      <c r="B270" s="31"/>
      <c r="C270" s="132" t="s">
        <v>633</v>
      </c>
      <c r="D270" s="132" t="s">
        <v>246</v>
      </c>
      <c r="E270" s="133" t="s">
        <v>1405</v>
      </c>
      <c r="F270" s="134" t="s">
        <v>1406</v>
      </c>
      <c r="G270" s="135" t="s">
        <v>450</v>
      </c>
      <c r="H270" s="136">
        <v>4.0000000000000001E-3</v>
      </c>
      <c r="I270" s="137"/>
      <c r="J270" s="138">
        <f>ROUND(I270*H270,2)</f>
        <v>0</v>
      </c>
      <c r="K270" s="134" t="s">
        <v>690</v>
      </c>
      <c r="L270" s="139"/>
      <c r="M270" s="140" t="s">
        <v>19</v>
      </c>
      <c r="N270" s="141" t="s">
        <v>44</v>
      </c>
      <c r="P270" s="142">
        <f>O270*H270</f>
        <v>0</v>
      </c>
      <c r="Q270" s="142">
        <v>1</v>
      </c>
      <c r="R270" s="142">
        <f>Q270*H270</f>
        <v>4.0000000000000001E-3</v>
      </c>
      <c r="S270" s="142">
        <v>0</v>
      </c>
      <c r="T270" s="143">
        <f>S270*H270</f>
        <v>0</v>
      </c>
      <c r="AR270" s="17" t="s">
        <v>381</v>
      </c>
      <c r="AT270" s="17" t="s">
        <v>246</v>
      </c>
      <c r="AU270" s="17" t="s">
        <v>83</v>
      </c>
      <c r="AY270" s="17" t="s">
        <v>251</v>
      </c>
      <c r="BE270" s="144">
        <f>IF(N270="základní",J270,0)</f>
        <v>0</v>
      </c>
      <c r="BF270" s="144">
        <f>IF(N270="snížená",J270,0)</f>
        <v>0</v>
      </c>
      <c r="BG270" s="144">
        <f>IF(N270="zákl. přenesená",J270,0)</f>
        <v>0</v>
      </c>
      <c r="BH270" s="144">
        <f>IF(N270="sníž. přenesená",J270,0)</f>
        <v>0</v>
      </c>
      <c r="BI270" s="144">
        <f>IF(N270="nulová",J270,0)</f>
        <v>0</v>
      </c>
      <c r="BJ270" s="17" t="s">
        <v>81</v>
      </c>
      <c r="BK270" s="144">
        <f>ROUND(I270*H270,2)</f>
        <v>0</v>
      </c>
      <c r="BL270" s="17" t="s">
        <v>318</v>
      </c>
      <c r="BM270" s="17" t="s">
        <v>2068</v>
      </c>
    </row>
    <row r="271" spans="2:65" s="13" customFormat="1">
      <c r="B271" s="182"/>
      <c r="D271" s="171" t="s">
        <v>639</v>
      </c>
      <c r="E271" s="183" t="s">
        <v>19</v>
      </c>
      <c r="F271" s="184" t="s">
        <v>2069</v>
      </c>
      <c r="H271" s="185">
        <v>4.0000000000000001E-3</v>
      </c>
      <c r="I271" s="186"/>
      <c r="L271" s="182"/>
      <c r="M271" s="187"/>
      <c r="T271" s="188"/>
      <c r="AT271" s="183" t="s">
        <v>639</v>
      </c>
      <c r="AU271" s="183" t="s">
        <v>83</v>
      </c>
      <c r="AV271" s="13" t="s">
        <v>83</v>
      </c>
      <c r="AW271" s="13" t="s">
        <v>36</v>
      </c>
      <c r="AX271" s="13" t="s">
        <v>81</v>
      </c>
      <c r="AY271" s="183" t="s">
        <v>251</v>
      </c>
    </row>
    <row r="272" spans="2:65" s="1" customFormat="1" ht="16.5" customHeight="1">
      <c r="B272" s="31"/>
      <c r="C272" s="157" t="s">
        <v>520</v>
      </c>
      <c r="D272" s="157" t="s">
        <v>277</v>
      </c>
      <c r="E272" s="158" t="s">
        <v>2070</v>
      </c>
      <c r="F272" s="159" t="s">
        <v>2071</v>
      </c>
      <c r="G272" s="160" t="s">
        <v>450</v>
      </c>
      <c r="H272" s="161">
        <v>6.0000000000000001E-3</v>
      </c>
      <c r="I272" s="162"/>
      <c r="J272" s="163">
        <f>ROUND(I272*H272,2)</f>
        <v>0</v>
      </c>
      <c r="K272" s="159" t="s">
        <v>690</v>
      </c>
      <c r="L272" s="31"/>
      <c r="M272" s="166" t="s">
        <v>19</v>
      </c>
      <c r="N272" s="167" t="s">
        <v>44</v>
      </c>
      <c r="O272" s="168"/>
      <c r="P272" s="169">
        <f>O272*H272</f>
        <v>0</v>
      </c>
      <c r="Q272" s="169">
        <v>0</v>
      </c>
      <c r="R272" s="169">
        <f>Q272*H272</f>
        <v>0</v>
      </c>
      <c r="S272" s="169">
        <v>0</v>
      </c>
      <c r="T272" s="170">
        <f>S272*H272</f>
        <v>0</v>
      </c>
      <c r="AR272" s="17" t="s">
        <v>318</v>
      </c>
      <c r="AT272" s="17" t="s">
        <v>277</v>
      </c>
      <c r="AU272" s="17" t="s">
        <v>83</v>
      </c>
      <c r="AY272" s="17" t="s">
        <v>251</v>
      </c>
      <c r="BE272" s="144">
        <f>IF(N272="základní",J272,0)</f>
        <v>0</v>
      </c>
      <c r="BF272" s="144">
        <f>IF(N272="snížená",J272,0)</f>
        <v>0</v>
      </c>
      <c r="BG272" s="144">
        <f>IF(N272="zákl. přenesená",J272,0)</f>
        <v>0</v>
      </c>
      <c r="BH272" s="144">
        <f>IF(N272="sníž. přenesená",J272,0)</f>
        <v>0</v>
      </c>
      <c r="BI272" s="144">
        <f>IF(N272="nulová",J272,0)</f>
        <v>0</v>
      </c>
      <c r="BJ272" s="17" t="s">
        <v>81</v>
      </c>
      <c r="BK272" s="144">
        <f>ROUND(I272*H272,2)</f>
        <v>0</v>
      </c>
      <c r="BL272" s="17" t="s">
        <v>318</v>
      </c>
      <c r="BM272" s="17" t="s">
        <v>2072</v>
      </c>
    </row>
    <row r="273" spans="2:12" s="1" customFormat="1" ht="6.95" customHeight="1">
      <c r="B273" s="39"/>
      <c r="C273" s="40"/>
      <c r="D273" s="40"/>
      <c r="E273" s="40"/>
      <c r="F273" s="40"/>
      <c r="G273" s="40"/>
      <c r="H273" s="40"/>
      <c r="I273" s="107"/>
      <c r="J273" s="40"/>
      <c r="K273" s="40"/>
      <c r="L273" s="31"/>
    </row>
  </sheetData>
  <sheetProtection password="D0DA" sheet="1" objects="1" scenarios="1" selectLockedCells="1" autoFilter="0"/>
  <autoFilter ref="C96:K272"/>
  <mergeCells count="12">
    <mergeCell ref="E89:H89"/>
    <mergeCell ref="L2:V2"/>
    <mergeCell ref="E50:H50"/>
    <mergeCell ref="E52:H52"/>
    <mergeCell ref="E54:H54"/>
    <mergeCell ref="E85:H85"/>
    <mergeCell ref="E87:H87"/>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66"/>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164</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2073</v>
      </c>
      <c r="F9" s="303"/>
      <c r="G9" s="303"/>
      <c r="H9" s="303"/>
      <c r="I9" s="90"/>
      <c r="L9" s="31"/>
    </row>
    <row r="10" spans="2:46" s="1" customFormat="1" ht="12" customHeight="1">
      <c r="B10" s="31"/>
      <c r="D10" s="26" t="s">
        <v>1077</v>
      </c>
      <c r="I10" s="90"/>
      <c r="L10" s="31"/>
    </row>
    <row r="11" spans="2:46" s="1" customFormat="1" ht="36.950000000000003" customHeight="1">
      <c r="B11" s="31"/>
      <c r="E11" s="304" t="s">
        <v>2074</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ROUND(J96,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ROUND((SUM(BE96:BE265)),  2)</f>
        <v>0</v>
      </c>
      <c r="I35" s="99">
        <v>0.21</v>
      </c>
      <c r="J35" s="98">
        <f>ROUND(((SUM(BE96:BE265))*I35),  2)</f>
        <v>0</v>
      </c>
      <c r="L35" s="31"/>
    </row>
    <row r="36" spans="2:12" s="1" customFormat="1" ht="14.45" customHeight="1">
      <c r="B36" s="31"/>
      <c r="E36" s="26" t="s">
        <v>45</v>
      </c>
      <c r="F36" s="98">
        <f>ROUND((SUM(BF96:BF265)),  2)</f>
        <v>0</v>
      </c>
      <c r="I36" s="99">
        <v>0.15</v>
      </c>
      <c r="J36" s="98">
        <f>ROUND(((SUM(BF96:BF265))*I36),  2)</f>
        <v>0</v>
      </c>
      <c r="L36" s="31"/>
    </row>
    <row r="37" spans="2:12" s="1" customFormat="1" ht="14.45" hidden="1" customHeight="1">
      <c r="B37" s="31"/>
      <c r="E37" s="26" t="s">
        <v>46</v>
      </c>
      <c r="F37" s="98">
        <f>ROUND((SUM(BG96:BG265)),  2)</f>
        <v>0</v>
      </c>
      <c r="I37" s="99">
        <v>0.21</v>
      </c>
      <c r="J37" s="98">
        <f>0</f>
        <v>0</v>
      </c>
      <c r="L37" s="31"/>
    </row>
    <row r="38" spans="2:12" s="1" customFormat="1" ht="14.45" hidden="1" customHeight="1">
      <c r="B38" s="31"/>
      <c r="E38" s="26" t="s">
        <v>47</v>
      </c>
      <c r="F38" s="98">
        <f>ROUND((SUM(BH96:BH265)),  2)</f>
        <v>0</v>
      </c>
      <c r="I38" s="99">
        <v>0.15</v>
      </c>
      <c r="J38" s="98">
        <f>0</f>
        <v>0</v>
      </c>
      <c r="L38" s="31"/>
    </row>
    <row r="39" spans="2:12" s="1" customFormat="1" ht="14.45" hidden="1" customHeight="1">
      <c r="B39" s="31"/>
      <c r="E39" s="26" t="s">
        <v>48</v>
      </c>
      <c r="F39" s="98">
        <f>ROUND((SUM(BI96:BI265)),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2073</v>
      </c>
      <c r="F52" s="303"/>
      <c r="G52" s="303"/>
      <c r="H52" s="303"/>
      <c r="I52" s="90"/>
      <c r="L52" s="31"/>
    </row>
    <row r="53" spans="2:47" s="1" customFormat="1" ht="12" customHeight="1">
      <c r="B53" s="31"/>
      <c r="C53" s="26" t="s">
        <v>1077</v>
      </c>
      <c r="I53" s="90"/>
      <c r="L53" s="31"/>
    </row>
    <row r="54" spans="2:47" s="1" customFormat="1" ht="16.5" customHeight="1">
      <c r="B54" s="31"/>
      <c r="E54" s="304" t="str">
        <f>E11</f>
        <v>3110-16-074-05/01 - Železniční most v ev. km 11,035</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J96</f>
        <v>0</v>
      </c>
      <c r="L63" s="31"/>
      <c r="AU63" s="17" t="s">
        <v>229</v>
      </c>
    </row>
    <row r="64" spans="2:47" s="8" customFormat="1" ht="24.95" customHeight="1">
      <c r="B64" s="113"/>
      <c r="D64" s="114" t="s">
        <v>2076</v>
      </c>
      <c r="E64" s="115"/>
      <c r="F64" s="115"/>
      <c r="G64" s="115"/>
      <c r="H64" s="115"/>
      <c r="I64" s="116"/>
      <c r="J64" s="117">
        <f>J97</f>
        <v>0</v>
      </c>
      <c r="L64" s="113"/>
    </row>
    <row r="65" spans="2:12" s="9" customFormat="1" ht="19.899999999999999" customHeight="1">
      <c r="B65" s="118"/>
      <c r="D65" s="119" t="s">
        <v>1578</v>
      </c>
      <c r="E65" s="120"/>
      <c r="F65" s="120"/>
      <c r="G65" s="120"/>
      <c r="H65" s="120"/>
      <c r="I65" s="121"/>
      <c r="J65" s="122">
        <f>J98</f>
        <v>0</v>
      </c>
      <c r="L65" s="118"/>
    </row>
    <row r="66" spans="2:12" s="9" customFormat="1" ht="19.899999999999999" customHeight="1">
      <c r="B66" s="118"/>
      <c r="D66" s="119" t="s">
        <v>1085</v>
      </c>
      <c r="E66" s="120"/>
      <c r="F66" s="120"/>
      <c r="G66" s="120"/>
      <c r="H66" s="120"/>
      <c r="I66" s="121"/>
      <c r="J66" s="122">
        <f>J148</f>
        <v>0</v>
      </c>
      <c r="L66" s="118"/>
    </row>
    <row r="67" spans="2:12" s="9" customFormat="1" ht="19.899999999999999" customHeight="1">
      <c r="B67" s="118"/>
      <c r="D67" s="119" t="s">
        <v>1087</v>
      </c>
      <c r="E67" s="120"/>
      <c r="F67" s="120"/>
      <c r="G67" s="120"/>
      <c r="H67" s="120"/>
      <c r="I67" s="121"/>
      <c r="J67" s="122">
        <f>J155</f>
        <v>0</v>
      </c>
      <c r="L67" s="118"/>
    </row>
    <row r="68" spans="2:12" s="9" customFormat="1" ht="19.899999999999999" customHeight="1">
      <c r="B68" s="118"/>
      <c r="D68" s="119" t="s">
        <v>1476</v>
      </c>
      <c r="E68" s="120"/>
      <c r="F68" s="120"/>
      <c r="G68" s="120"/>
      <c r="H68" s="120"/>
      <c r="I68" s="121"/>
      <c r="J68" s="122">
        <f>J171</f>
        <v>0</v>
      </c>
      <c r="L68" s="118"/>
    </row>
    <row r="69" spans="2:12" s="9" customFormat="1" ht="19.899999999999999" customHeight="1">
      <c r="B69" s="118"/>
      <c r="D69" s="119" t="s">
        <v>1477</v>
      </c>
      <c r="E69" s="120"/>
      <c r="F69" s="120"/>
      <c r="G69" s="120"/>
      <c r="H69" s="120"/>
      <c r="I69" s="121"/>
      <c r="J69" s="122">
        <f>J178</f>
        <v>0</v>
      </c>
      <c r="L69" s="118"/>
    </row>
    <row r="70" spans="2:12" s="9" customFormat="1" ht="19.899999999999999" customHeight="1">
      <c r="B70" s="118"/>
      <c r="D70" s="119" t="s">
        <v>1478</v>
      </c>
      <c r="E70" s="120"/>
      <c r="F70" s="120"/>
      <c r="G70" s="120"/>
      <c r="H70" s="120"/>
      <c r="I70" s="121"/>
      <c r="J70" s="122">
        <f>J226</f>
        <v>0</v>
      </c>
      <c r="L70" s="118"/>
    </row>
    <row r="71" spans="2:12" s="8" customFormat="1" ht="24.95" customHeight="1">
      <c r="B71" s="113"/>
      <c r="D71" s="114" t="s">
        <v>1093</v>
      </c>
      <c r="E71" s="115"/>
      <c r="F71" s="115"/>
      <c r="G71" s="115"/>
      <c r="H71" s="115"/>
      <c r="I71" s="116"/>
      <c r="J71" s="117">
        <f>J233</f>
        <v>0</v>
      </c>
      <c r="L71" s="113"/>
    </row>
    <row r="72" spans="2:12" s="9" customFormat="1" ht="19.899999999999999" customHeight="1">
      <c r="B72" s="118"/>
      <c r="D72" s="119" t="s">
        <v>1094</v>
      </c>
      <c r="E72" s="120"/>
      <c r="F72" s="120"/>
      <c r="G72" s="120"/>
      <c r="H72" s="120"/>
      <c r="I72" s="121"/>
      <c r="J72" s="122">
        <f>J234</f>
        <v>0</v>
      </c>
      <c r="L72" s="118"/>
    </row>
    <row r="73" spans="2:12" s="8" customFormat="1" ht="24.95" customHeight="1">
      <c r="B73" s="113"/>
      <c r="D73" s="114" t="s">
        <v>1582</v>
      </c>
      <c r="E73" s="115"/>
      <c r="F73" s="115"/>
      <c r="G73" s="115"/>
      <c r="H73" s="115"/>
      <c r="I73" s="116"/>
      <c r="J73" s="117">
        <f>J261</f>
        <v>0</v>
      </c>
      <c r="L73" s="113"/>
    </row>
    <row r="74" spans="2:12" s="9" customFormat="1" ht="19.899999999999999" customHeight="1">
      <c r="B74" s="118"/>
      <c r="D74" s="119" t="s">
        <v>1097</v>
      </c>
      <c r="E74" s="120"/>
      <c r="F74" s="120"/>
      <c r="G74" s="120"/>
      <c r="H74" s="120"/>
      <c r="I74" s="121"/>
      <c r="J74" s="122">
        <f>J262</f>
        <v>0</v>
      </c>
      <c r="L74" s="118"/>
    </row>
    <row r="75" spans="2:12" s="1" customFormat="1" ht="21.75" customHeight="1">
      <c r="B75" s="31"/>
      <c r="I75" s="90"/>
      <c r="L75" s="31"/>
    </row>
    <row r="76" spans="2:12" s="1" customFormat="1" ht="6.95" customHeight="1">
      <c r="B76" s="39"/>
      <c r="C76" s="40"/>
      <c r="D76" s="40"/>
      <c r="E76" s="40"/>
      <c r="F76" s="40"/>
      <c r="G76" s="40"/>
      <c r="H76" s="40"/>
      <c r="I76" s="107"/>
      <c r="J76" s="40"/>
      <c r="K76" s="40"/>
      <c r="L76" s="31"/>
    </row>
    <row r="80" spans="2:12" s="1" customFormat="1" ht="6.95" customHeight="1">
      <c r="B80" s="41"/>
      <c r="C80" s="42"/>
      <c r="D80" s="42"/>
      <c r="E80" s="42"/>
      <c r="F80" s="42"/>
      <c r="G80" s="42"/>
      <c r="H80" s="42"/>
      <c r="I80" s="108"/>
      <c r="J80" s="42"/>
      <c r="K80" s="42"/>
      <c r="L80" s="31"/>
    </row>
    <row r="81" spans="2:63" s="1" customFormat="1" ht="24.95" customHeight="1">
      <c r="B81" s="31"/>
      <c r="C81" s="21" t="s">
        <v>233</v>
      </c>
      <c r="I81" s="90"/>
      <c r="L81" s="31"/>
    </row>
    <row r="82" spans="2:63" s="1" customFormat="1" ht="6.95" customHeight="1">
      <c r="B82" s="31"/>
      <c r="I82" s="90"/>
      <c r="L82" s="31"/>
    </row>
    <row r="83" spans="2:63" s="1" customFormat="1" ht="12" customHeight="1">
      <c r="B83" s="31"/>
      <c r="C83" s="26" t="s">
        <v>16</v>
      </c>
      <c r="I83" s="90"/>
      <c r="L83" s="31"/>
    </row>
    <row r="84" spans="2:63" s="1" customFormat="1" ht="16.5" customHeight="1">
      <c r="B84" s="31"/>
      <c r="E84" s="324" t="str">
        <f>E7</f>
        <v>Oprava traťového úseku Železný Brod - Tanvald</v>
      </c>
      <c r="F84" s="301"/>
      <c r="G84" s="301"/>
      <c r="H84" s="301"/>
      <c r="I84" s="90"/>
      <c r="L84" s="31"/>
    </row>
    <row r="85" spans="2:63" ht="12" customHeight="1">
      <c r="B85" s="20"/>
      <c r="C85" s="26" t="s">
        <v>223</v>
      </c>
      <c r="L85" s="20"/>
    </row>
    <row r="86" spans="2:63" s="1" customFormat="1" ht="16.5" customHeight="1">
      <c r="B86" s="31"/>
      <c r="E86" s="324" t="s">
        <v>2073</v>
      </c>
      <c r="F86" s="303"/>
      <c r="G86" s="303"/>
      <c r="H86" s="303"/>
      <c r="I86" s="90"/>
      <c r="L86" s="31"/>
    </row>
    <row r="87" spans="2:63" s="1" customFormat="1" ht="12" customHeight="1">
      <c r="B87" s="31"/>
      <c r="C87" s="26" t="s">
        <v>1077</v>
      </c>
      <c r="I87" s="90"/>
      <c r="L87" s="31"/>
    </row>
    <row r="88" spans="2:63" s="1" customFormat="1" ht="16.5" customHeight="1">
      <c r="B88" s="31"/>
      <c r="E88" s="304" t="str">
        <f>E11</f>
        <v>3110-16-074-05/01 - Železniční most v ev. km 11,035</v>
      </c>
      <c r="F88" s="303"/>
      <c r="G88" s="303"/>
      <c r="H88" s="303"/>
      <c r="I88" s="90"/>
      <c r="L88" s="31"/>
    </row>
    <row r="89" spans="2:63" s="1" customFormat="1" ht="6.95" customHeight="1">
      <c r="B89" s="31"/>
      <c r="I89" s="90"/>
      <c r="L89" s="31"/>
    </row>
    <row r="90" spans="2:63" s="1" customFormat="1" ht="12" customHeight="1">
      <c r="B90" s="31"/>
      <c r="C90" s="26" t="s">
        <v>21</v>
      </c>
      <c r="F90" s="17" t="str">
        <f>F14</f>
        <v xml:space="preserve"> </v>
      </c>
      <c r="I90" s="91" t="s">
        <v>23</v>
      </c>
      <c r="J90" s="46" t="str">
        <f>IF(J14="","",J14)</f>
        <v>11. 2. 2019</v>
      </c>
      <c r="L90" s="31"/>
    </row>
    <row r="91" spans="2:63" s="1" customFormat="1" ht="6.95" customHeight="1">
      <c r="B91" s="31"/>
      <c r="I91" s="90"/>
      <c r="L91" s="31"/>
    </row>
    <row r="92" spans="2:63" s="1" customFormat="1" ht="13.7" customHeight="1">
      <c r="B92" s="31"/>
      <c r="C92" s="26" t="s">
        <v>25</v>
      </c>
      <c r="F92" s="17" t="str">
        <f>E17</f>
        <v>SŽDC, s.o., OŘ Hradec Králové</v>
      </c>
      <c r="I92" s="91" t="s">
        <v>32</v>
      </c>
      <c r="J92" s="29" t="str">
        <f>E23</f>
        <v xml:space="preserve"> </v>
      </c>
      <c r="L92" s="31"/>
    </row>
    <row r="93" spans="2:63" s="1" customFormat="1" ht="13.7" customHeight="1">
      <c r="B93" s="31"/>
      <c r="C93" s="26" t="s">
        <v>30</v>
      </c>
      <c r="F93" s="17">
        <f>IF(E20="","",E20)</f>
        <v>0</v>
      </c>
      <c r="I93" s="91" t="s">
        <v>37</v>
      </c>
      <c r="J93" s="29" t="str">
        <f>E26</f>
        <v xml:space="preserve"> </v>
      </c>
      <c r="L93" s="31"/>
    </row>
    <row r="94" spans="2:63" s="1" customFormat="1" ht="10.35" customHeight="1">
      <c r="B94" s="31"/>
      <c r="I94" s="90"/>
      <c r="L94" s="31"/>
    </row>
    <row r="95" spans="2:63" s="10" customFormat="1" ht="29.25" customHeight="1">
      <c r="B95" s="123"/>
      <c r="C95" s="124" t="s">
        <v>234</v>
      </c>
      <c r="D95" s="125" t="s">
        <v>58</v>
      </c>
      <c r="E95" s="125" t="s">
        <v>54</v>
      </c>
      <c r="F95" s="125" t="s">
        <v>55</v>
      </c>
      <c r="G95" s="125" t="s">
        <v>235</v>
      </c>
      <c r="H95" s="125" t="s">
        <v>236</v>
      </c>
      <c r="I95" s="126" t="s">
        <v>237</v>
      </c>
      <c r="J95" s="125" t="s">
        <v>228</v>
      </c>
      <c r="K95" s="127" t="s">
        <v>238</v>
      </c>
      <c r="L95" s="123"/>
      <c r="M95" s="52" t="s">
        <v>19</v>
      </c>
      <c r="N95" s="53" t="s">
        <v>43</v>
      </c>
      <c r="O95" s="53" t="s">
        <v>239</v>
      </c>
      <c r="P95" s="53" t="s">
        <v>240</v>
      </c>
      <c r="Q95" s="53" t="s">
        <v>241</v>
      </c>
      <c r="R95" s="53" t="s">
        <v>242</v>
      </c>
      <c r="S95" s="53" t="s">
        <v>243</v>
      </c>
      <c r="T95" s="54" t="s">
        <v>244</v>
      </c>
    </row>
    <row r="96" spans="2:63" s="1" customFormat="1" ht="22.9" customHeight="1">
      <c r="B96" s="31"/>
      <c r="C96" s="57" t="s">
        <v>245</v>
      </c>
      <c r="I96" s="90"/>
      <c r="J96" s="128">
        <f>BK96</f>
        <v>0</v>
      </c>
      <c r="L96" s="31"/>
      <c r="M96" s="55"/>
      <c r="N96" s="47"/>
      <c r="O96" s="47"/>
      <c r="P96" s="129">
        <f>P97+P233+P261</f>
        <v>0</v>
      </c>
      <c r="Q96" s="47"/>
      <c r="R96" s="129">
        <f>R97+R233+R261</f>
        <v>93.944843759999998</v>
      </c>
      <c r="S96" s="47"/>
      <c r="T96" s="130">
        <f>T97+T233+T261</f>
        <v>23.074071000000004</v>
      </c>
      <c r="AT96" s="17" t="s">
        <v>72</v>
      </c>
      <c r="AU96" s="17" t="s">
        <v>229</v>
      </c>
      <c r="BK96" s="131">
        <f>BK97+BK233+BK261</f>
        <v>0</v>
      </c>
    </row>
    <row r="97" spans="2:65" s="11" customFormat="1" ht="25.9" customHeight="1">
      <c r="B97" s="145"/>
      <c r="D97" s="146" t="s">
        <v>72</v>
      </c>
      <c r="E97" s="147" t="s">
        <v>424</v>
      </c>
      <c r="F97" s="147" t="s">
        <v>2077</v>
      </c>
      <c r="I97" s="148"/>
      <c r="J97" s="149">
        <f>BK97</f>
        <v>0</v>
      </c>
      <c r="L97" s="145"/>
      <c r="M97" s="150"/>
      <c r="P97" s="151">
        <f>P98+P148+P155+P171+P178+P226</f>
        <v>0</v>
      </c>
      <c r="R97" s="151">
        <f>R98+R148+R155+R171+R178+R226</f>
        <v>93.426989859999992</v>
      </c>
      <c r="T97" s="152">
        <f>T98+T148+T155+T171+T178+T226</f>
        <v>23.074071000000004</v>
      </c>
      <c r="AR97" s="146" t="s">
        <v>81</v>
      </c>
      <c r="AT97" s="153" t="s">
        <v>72</v>
      </c>
      <c r="AU97" s="153" t="s">
        <v>73</v>
      </c>
      <c r="AY97" s="146" t="s">
        <v>251</v>
      </c>
      <c r="BK97" s="154">
        <f>BK98+BK148+BK155+BK171+BK178+BK226</f>
        <v>0</v>
      </c>
    </row>
    <row r="98" spans="2:65" s="11" customFormat="1" ht="22.9" customHeight="1">
      <c r="B98" s="145"/>
      <c r="D98" s="146" t="s">
        <v>72</v>
      </c>
      <c r="E98" s="155" t="s">
        <v>81</v>
      </c>
      <c r="F98" s="155" t="s">
        <v>1587</v>
      </c>
      <c r="I98" s="148"/>
      <c r="J98" s="156">
        <f>BK98</f>
        <v>0</v>
      </c>
      <c r="L98" s="145"/>
      <c r="M98" s="150"/>
      <c r="P98" s="151">
        <f>SUM(P99:P147)</f>
        <v>0</v>
      </c>
      <c r="R98" s="151">
        <f>SUM(R99:R147)</f>
        <v>22.666779999999999</v>
      </c>
      <c r="T98" s="152">
        <f>SUM(T99:T147)</f>
        <v>0</v>
      </c>
      <c r="AR98" s="146" t="s">
        <v>81</v>
      </c>
      <c r="AT98" s="153" t="s">
        <v>72</v>
      </c>
      <c r="AU98" s="153" t="s">
        <v>81</v>
      </c>
      <c r="AY98" s="146" t="s">
        <v>251</v>
      </c>
      <c r="BK98" s="154">
        <f>SUM(BK99:BK147)</f>
        <v>0</v>
      </c>
    </row>
    <row r="99" spans="2:65" s="1" customFormat="1" ht="16.5" customHeight="1">
      <c r="B99" s="31"/>
      <c r="C99" s="157" t="s">
        <v>81</v>
      </c>
      <c r="D99" s="157" t="s">
        <v>277</v>
      </c>
      <c r="E99" s="158" t="s">
        <v>1899</v>
      </c>
      <c r="F99" s="159" t="s">
        <v>1900</v>
      </c>
      <c r="G99" s="160" t="s">
        <v>431</v>
      </c>
      <c r="H99" s="161">
        <v>30</v>
      </c>
      <c r="I99" s="162"/>
      <c r="J99" s="163">
        <f>ROUND(I99*H99,2)</f>
        <v>0</v>
      </c>
      <c r="K99" s="159" t="s">
        <v>690</v>
      </c>
      <c r="L99" s="31"/>
      <c r="M99" s="164" t="s">
        <v>19</v>
      </c>
      <c r="N99" s="165" t="s">
        <v>44</v>
      </c>
      <c r="P99" s="142">
        <f>O99*H99</f>
        <v>0</v>
      </c>
      <c r="Q99" s="142">
        <v>0</v>
      </c>
      <c r="R99" s="142">
        <f>Q99*H99</f>
        <v>0</v>
      </c>
      <c r="S99" s="142">
        <v>0</v>
      </c>
      <c r="T99" s="143">
        <f>S99*H99</f>
        <v>0</v>
      </c>
      <c r="AR99" s="17" t="s">
        <v>252</v>
      </c>
      <c r="AT99" s="17" t="s">
        <v>277</v>
      </c>
      <c r="AU99" s="17" t="s">
        <v>83</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2078</v>
      </c>
    </row>
    <row r="100" spans="2:65" s="1" customFormat="1" ht="19.5">
      <c r="B100" s="31"/>
      <c r="D100" s="171" t="s">
        <v>454</v>
      </c>
      <c r="F100" s="172" t="s">
        <v>1902</v>
      </c>
      <c r="I100" s="90"/>
      <c r="L100" s="31"/>
      <c r="M100" s="173"/>
      <c r="T100" s="49"/>
      <c r="AT100" s="17" t="s">
        <v>454</v>
      </c>
      <c r="AU100" s="17" t="s">
        <v>83</v>
      </c>
    </row>
    <row r="101" spans="2:65" s="13" customFormat="1">
      <c r="B101" s="182"/>
      <c r="D101" s="171" t="s">
        <v>639</v>
      </c>
      <c r="E101" s="183" t="s">
        <v>19</v>
      </c>
      <c r="F101" s="184" t="s">
        <v>2079</v>
      </c>
      <c r="H101" s="185">
        <v>30</v>
      </c>
      <c r="I101" s="186"/>
      <c r="L101" s="182"/>
      <c r="M101" s="187"/>
      <c r="T101" s="188"/>
      <c r="AT101" s="183" t="s">
        <v>639</v>
      </c>
      <c r="AU101" s="183" t="s">
        <v>83</v>
      </c>
      <c r="AV101" s="13" t="s">
        <v>83</v>
      </c>
      <c r="AW101" s="13" t="s">
        <v>36</v>
      </c>
      <c r="AX101" s="13" t="s">
        <v>81</v>
      </c>
      <c r="AY101" s="183" t="s">
        <v>251</v>
      </c>
    </row>
    <row r="102" spans="2:65" s="1" customFormat="1" ht="16.5" customHeight="1">
      <c r="B102" s="31"/>
      <c r="C102" s="157" t="s">
        <v>83</v>
      </c>
      <c r="D102" s="157" t="s">
        <v>277</v>
      </c>
      <c r="E102" s="158" t="s">
        <v>1904</v>
      </c>
      <c r="F102" s="159" t="s">
        <v>1905</v>
      </c>
      <c r="G102" s="160" t="s">
        <v>431</v>
      </c>
      <c r="H102" s="161">
        <v>6</v>
      </c>
      <c r="I102" s="162"/>
      <c r="J102" s="163">
        <f>ROUND(I102*H102,2)</f>
        <v>0</v>
      </c>
      <c r="K102" s="159" t="s">
        <v>690</v>
      </c>
      <c r="L102" s="31"/>
      <c r="M102" s="164" t="s">
        <v>19</v>
      </c>
      <c r="N102" s="165" t="s">
        <v>44</v>
      </c>
      <c r="P102" s="142">
        <f>O102*H102</f>
        <v>0</v>
      </c>
      <c r="Q102" s="142">
        <v>1.8000000000000001E-4</v>
      </c>
      <c r="R102" s="142">
        <f>Q102*H102</f>
        <v>1.08E-3</v>
      </c>
      <c r="S102" s="142">
        <v>0</v>
      </c>
      <c r="T102" s="143">
        <f>S102*H102</f>
        <v>0</v>
      </c>
      <c r="AR102" s="17" t="s">
        <v>252</v>
      </c>
      <c r="AT102" s="17" t="s">
        <v>277</v>
      </c>
      <c r="AU102" s="17" t="s">
        <v>83</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2080</v>
      </c>
    </row>
    <row r="103" spans="2:65" s="1" customFormat="1" ht="19.5">
      <c r="B103" s="31"/>
      <c r="D103" s="171" t="s">
        <v>454</v>
      </c>
      <c r="F103" s="172" t="s">
        <v>1907</v>
      </c>
      <c r="I103" s="90"/>
      <c r="L103" s="31"/>
      <c r="M103" s="173"/>
      <c r="T103" s="49"/>
      <c r="AT103" s="17" t="s">
        <v>454</v>
      </c>
      <c r="AU103" s="17" t="s">
        <v>83</v>
      </c>
    </row>
    <row r="104" spans="2:65" s="13" customFormat="1">
      <c r="B104" s="182"/>
      <c r="D104" s="171" t="s">
        <v>639</v>
      </c>
      <c r="E104" s="183" t="s">
        <v>19</v>
      </c>
      <c r="F104" s="184" t="s">
        <v>2081</v>
      </c>
      <c r="H104" s="185">
        <v>6</v>
      </c>
      <c r="I104" s="186"/>
      <c r="L104" s="182"/>
      <c r="M104" s="187"/>
      <c r="T104" s="188"/>
      <c r="AT104" s="183" t="s">
        <v>639</v>
      </c>
      <c r="AU104" s="183" t="s">
        <v>83</v>
      </c>
      <c r="AV104" s="13" t="s">
        <v>83</v>
      </c>
      <c r="AW104" s="13" t="s">
        <v>36</v>
      </c>
      <c r="AX104" s="13" t="s">
        <v>81</v>
      </c>
      <c r="AY104" s="183" t="s">
        <v>251</v>
      </c>
    </row>
    <row r="105" spans="2:65" s="1" customFormat="1" ht="16.5" customHeight="1">
      <c r="B105" s="31"/>
      <c r="C105" s="157" t="s">
        <v>257</v>
      </c>
      <c r="D105" s="157" t="s">
        <v>277</v>
      </c>
      <c r="E105" s="158" t="s">
        <v>1909</v>
      </c>
      <c r="F105" s="159" t="s">
        <v>1910</v>
      </c>
      <c r="G105" s="160" t="s">
        <v>431</v>
      </c>
      <c r="H105" s="161">
        <v>6</v>
      </c>
      <c r="I105" s="162"/>
      <c r="J105" s="163">
        <f>ROUND(I105*H105,2)</f>
        <v>0</v>
      </c>
      <c r="K105" s="159" t="s">
        <v>690</v>
      </c>
      <c r="L105" s="31"/>
      <c r="M105" s="164" t="s">
        <v>19</v>
      </c>
      <c r="N105" s="165" t="s">
        <v>44</v>
      </c>
      <c r="P105" s="142">
        <f>O105*H105</f>
        <v>0</v>
      </c>
      <c r="Q105" s="142">
        <v>0</v>
      </c>
      <c r="R105" s="142">
        <f>Q105*H105</f>
        <v>0</v>
      </c>
      <c r="S105" s="142">
        <v>0</v>
      </c>
      <c r="T105" s="143">
        <f>S105*H105</f>
        <v>0</v>
      </c>
      <c r="AR105" s="17" t="s">
        <v>252</v>
      </c>
      <c r="AT105" s="17" t="s">
        <v>277</v>
      </c>
      <c r="AU105" s="17" t="s">
        <v>83</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2082</v>
      </c>
    </row>
    <row r="106" spans="2:65" s="1" customFormat="1" ht="19.5">
      <c r="B106" s="31"/>
      <c r="D106" s="171" t="s">
        <v>454</v>
      </c>
      <c r="F106" s="172" t="s">
        <v>1907</v>
      </c>
      <c r="I106" s="90"/>
      <c r="L106" s="31"/>
      <c r="M106" s="173"/>
      <c r="T106" s="49"/>
      <c r="AT106" s="17" t="s">
        <v>454</v>
      </c>
      <c r="AU106" s="17" t="s">
        <v>83</v>
      </c>
    </row>
    <row r="107" spans="2:65" s="13" customFormat="1">
      <c r="B107" s="182"/>
      <c r="D107" s="171" t="s">
        <v>639</v>
      </c>
      <c r="E107" s="183" t="s">
        <v>19</v>
      </c>
      <c r="F107" s="184" t="s">
        <v>2081</v>
      </c>
      <c r="H107" s="185">
        <v>6</v>
      </c>
      <c r="I107" s="186"/>
      <c r="L107" s="182"/>
      <c r="M107" s="187"/>
      <c r="T107" s="188"/>
      <c r="AT107" s="183" t="s">
        <v>639</v>
      </c>
      <c r="AU107" s="183" t="s">
        <v>83</v>
      </c>
      <c r="AV107" s="13" t="s">
        <v>83</v>
      </c>
      <c r="AW107" s="13" t="s">
        <v>36</v>
      </c>
      <c r="AX107" s="13" t="s">
        <v>81</v>
      </c>
      <c r="AY107" s="183" t="s">
        <v>251</v>
      </c>
    </row>
    <row r="108" spans="2:65" s="1" customFormat="1" ht="16.5" customHeight="1">
      <c r="B108" s="31"/>
      <c r="C108" s="157" t="s">
        <v>252</v>
      </c>
      <c r="D108" s="157" t="s">
        <v>277</v>
      </c>
      <c r="E108" s="158" t="s">
        <v>2083</v>
      </c>
      <c r="F108" s="159" t="s">
        <v>2084</v>
      </c>
      <c r="G108" s="160" t="s">
        <v>249</v>
      </c>
      <c r="H108" s="161">
        <v>18</v>
      </c>
      <c r="I108" s="162"/>
      <c r="J108" s="163">
        <f>ROUND(I108*H108,2)</f>
        <v>0</v>
      </c>
      <c r="K108" s="159" t="s">
        <v>690</v>
      </c>
      <c r="L108" s="31"/>
      <c r="M108" s="164" t="s">
        <v>19</v>
      </c>
      <c r="N108" s="165" t="s">
        <v>44</v>
      </c>
      <c r="P108" s="142">
        <f>O108*H108</f>
        <v>0</v>
      </c>
      <c r="Q108" s="142">
        <v>3.6900000000000002E-2</v>
      </c>
      <c r="R108" s="142">
        <f>Q108*H108</f>
        <v>0.66420000000000001</v>
      </c>
      <c r="S108" s="142">
        <v>0</v>
      </c>
      <c r="T108" s="143">
        <f>S108*H108</f>
        <v>0</v>
      </c>
      <c r="AR108" s="17" t="s">
        <v>252</v>
      </c>
      <c r="AT108" s="17" t="s">
        <v>277</v>
      </c>
      <c r="AU108" s="17" t="s">
        <v>83</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2085</v>
      </c>
    </row>
    <row r="109" spans="2:65" s="1" customFormat="1" ht="19.5">
      <c r="B109" s="31"/>
      <c r="D109" s="171" t="s">
        <v>454</v>
      </c>
      <c r="F109" s="172" t="s">
        <v>2086</v>
      </c>
      <c r="I109" s="90"/>
      <c r="L109" s="31"/>
      <c r="M109" s="173"/>
      <c r="T109" s="49"/>
      <c r="AT109" s="17" t="s">
        <v>454</v>
      </c>
      <c r="AU109" s="17" t="s">
        <v>83</v>
      </c>
    </row>
    <row r="110" spans="2:65" s="13" customFormat="1">
      <c r="B110" s="182"/>
      <c r="D110" s="171" t="s">
        <v>639</v>
      </c>
      <c r="E110" s="183" t="s">
        <v>19</v>
      </c>
      <c r="F110" s="184" t="s">
        <v>326</v>
      </c>
      <c r="H110" s="185">
        <v>18</v>
      </c>
      <c r="I110" s="186"/>
      <c r="L110" s="182"/>
      <c r="M110" s="187"/>
      <c r="T110" s="188"/>
      <c r="AT110" s="183" t="s">
        <v>639</v>
      </c>
      <c r="AU110" s="183" t="s">
        <v>83</v>
      </c>
      <c r="AV110" s="13" t="s">
        <v>83</v>
      </c>
      <c r="AW110" s="13" t="s">
        <v>36</v>
      </c>
      <c r="AX110" s="13" t="s">
        <v>81</v>
      </c>
      <c r="AY110" s="183" t="s">
        <v>251</v>
      </c>
    </row>
    <row r="111" spans="2:65" s="1" customFormat="1" ht="16.5" customHeight="1">
      <c r="B111" s="31"/>
      <c r="C111" s="157" t="s">
        <v>267</v>
      </c>
      <c r="D111" s="157" t="s">
        <v>277</v>
      </c>
      <c r="E111" s="158" t="s">
        <v>2087</v>
      </c>
      <c r="F111" s="159" t="s">
        <v>2088</v>
      </c>
      <c r="G111" s="160" t="s">
        <v>436</v>
      </c>
      <c r="H111" s="161">
        <v>9</v>
      </c>
      <c r="I111" s="162"/>
      <c r="J111" s="163">
        <f>ROUND(I111*H111,2)</f>
        <v>0</v>
      </c>
      <c r="K111" s="159" t="s">
        <v>690</v>
      </c>
      <c r="L111" s="31"/>
      <c r="M111" s="164" t="s">
        <v>19</v>
      </c>
      <c r="N111" s="165" t="s">
        <v>44</v>
      </c>
      <c r="P111" s="142">
        <f>O111*H111</f>
        <v>0</v>
      </c>
      <c r="Q111" s="142">
        <v>0</v>
      </c>
      <c r="R111" s="142">
        <f>Q111*H111</f>
        <v>0</v>
      </c>
      <c r="S111" s="142">
        <v>0</v>
      </c>
      <c r="T111" s="143">
        <f>S111*H111</f>
        <v>0</v>
      </c>
      <c r="AR111" s="17" t="s">
        <v>252</v>
      </c>
      <c r="AT111" s="17" t="s">
        <v>277</v>
      </c>
      <c r="AU111" s="17" t="s">
        <v>83</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2089</v>
      </c>
    </row>
    <row r="112" spans="2:65" s="1" customFormat="1" ht="19.5">
      <c r="B112" s="31"/>
      <c r="D112" s="171" t="s">
        <v>454</v>
      </c>
      <c r="F112" s="172" t="s">
        <v>2090</v>
      </c>
      <c r="I112" s="90"/>
      <c r="L112" s="31"/>
      <c r="M112" s="173"/>
      <c r="T112" s="49"/>
      <c r="AT112" s="17" t="s">
        <v>454</v>
      </c>
      <c r="AU112" s="17" t="s">
        <v>83</v>
      </c>
    </row>
    <row r="113" spans="2:65" s="13" customFormat="1">
      <c r="B113" s="182"/>
      <c r="D113" s="171" t="s">
        <v>639</v>
      </c>
      <c r="E113" s="183" t="s">
        <v>19</v>
      </c>
      <c r="F113" s="184" t="s">
        <v>2091</v>
      </c>
      <c r="H113" s="185">
        <v>9</v>
      </c>
      <c r="I113" s="186"/>
      <c r="L113" s="182"/>
      <c r="M113" s="187"/>
      <c r="T113" s="188"/>
      <c r="AT113" s="183" t="s">
        <v>639</v>
      </c>
      <c r="AU113" s="183" t="s">
        <v>83</v>
      </c>
      <c r="AV113" s="13" t="s">
        <v>83</v>
      </c>
      <c r="AW113" s="13" t="s">
        <v>36</v>
      </c>
      <c r="AX113" s="13" t="s">
        <v>81</v>
      </c>
      <c r="AY113" s="183" t="s">
        <v>251</v>
      </c>
    </row>
    <row r="114" spans="2:65" s="1" customFormat="1" ht="16.5" customHeight="1">
      <c r="B114" s="31"/>
      <c r="C114" s="157" t="s">
        <v>276</v>
      </c>
      <c r="D114" s="157" t="s">
        <v>277</v>
      </c>
      <c r="E114" s="158" t="s">
        <v>2092</v>
      </c>
      <c r="F114" s="159" t="s">
        <v>2093</v>
      </c>
      <c r="G114" s="160" t="s">
        <v>436</v>
      </c>
      <c r="H114" s="161">
        <v>40.450000000000003</v>
      </c>
      <c r="I114" s="162"/>
      <c r="J114" s="163">
        <f>ROUND(I114*H114,2)</f>
        <v>0</v>
      </c>
      <c r="K114" s="159" t="s">
        <v>690</v>
      </c>
      <c r="L114" s="31"/>
      <c r="M114" s="164" t="s">
        <v>19</v>
      </c>
      <c r="N114" s="165" t="s">
        <v>44</v>
      </c>
      <c r="P114" s="142">
        <f>O114*H114</f>
        <v>0</v>
      </c>
      <c r="Q114" s="142">
        <v>0</v>
      </c>
      <c r="R114" s="142">
        <f>Q114*H114</f>
        <v>0</v>
      </c>
      <c r="S114" s="142">
        <v>0</v>
      </c>
      <c r="T114" s="143">
        <f>S114*H114</f>
        <v>0</v>
      </c>
      <c r="AR114" s="17" t="s">
        <v>252</v>
      </c>
      <c r="AT114" s="17" t="s">
        <v>277</v>
      </c>
      <c r="AU114" s="17" t="s">
        <v>83</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2094</v>
      </c>
    </row>
    <row r="115" spans="2:65" s="1" customFormat="1" ht="19.5">
      <c r="B115" s="31"/>
      <c r="D115" s="171" t="s">
        <v>454</v>
      </c>
      <c r="F115" s="172" t="s">
        <v>2095</v>
      </c>
      <c r="I115" s="90"/>
      <c r="L115" s="31"/>
      <c r="M115" s="173"/>
      <c r="T115" s="49"/>
      <c r="AT115" s="17" t="s">
        <v>454</v>
      </c>
      <c r="AU115" s="17" t="s">
        <v>83</v>
      </c>
    </row>
    <row r="116" spans="2:65" s="13" customFormat="1">
      <c r="B116" s="182"/>
      <c r="D116" s="171" t="s">
        <v>639</v>
      </c>
      <c r="E116" s="183" t="s">
        <v>19</v>
      </c>
      <c r="F116" s="184" t="s">
        <v>2096</v>
      </c>
      <c r="H116" s="185">
        <v>17.05</v>
      </c>
      <c r="I116" s="186"/>
      <c r="L116" s="182"/>
      <c r="M116" s="187"/>
      <c r="T116" s="188"/>
      <c r="AT116" s="183" t="s">
        <v>639</v>
      </c>
      <c r="AU116" s="183" t="s">
        <v>83</v>
      </c>
      <c r="AV116" s="13" t="s">
        <v>83</v>
      </c>
      <c r="AW116" s="13" t="s">
        <v>36</v>
      </c>
      <c r="AX116" s="13" t="s">
        <v>73</v>
      </c>
      <c r="AY116" s="183" t="s">
        <v>251</v>
      </c>
    </row>
    <row r="117" spans="2:65" s="13" customFormat="1">
      <c r="B117" s="182"/>
      <c r="D117" s="171" t="s">
        <v>639</v>
      </c>
      <c r="E117" s="183" t="s">
        <v>19</v>
      </c>
      <c r="F117" s="184" t="s">
        <v>2097</v>
      </c>
      <c r="H117" s="185">
        <v>23.4</v>
      </c>
      <c r="I117" s="186"/>
      <c r="L117" s="182"/>
      <c r="M117" s="187"/>
      <c r="T117" s="188"/>
      <c r="AT117" s="183" t="s">
        <v>639</v>
      </c>
      <c r="AU117" s="183" t="s">
        <v>83</v>
      </c>
      <c r="AV117" s="13" t="s">
        <v>83</v>
      </c>
      <c r="AW117" s="13" t="s">
        <v>36</v>
      </c>
      <c r="AX117" s="13" t="s">
        <v>73</v>
      </c>
      <c r="AY117" s="183" t="s">
        <v>251</v>
      </c>
    </row>
    <row r="118" spans="2:65" s="14" customFormat="1">
      <c r="B118" s="191"/>
      <c r="D118" s="171" t="s">
        <v>639</v>
      </c>
      <c r="E118" s="192" t="s">
        <v>19</v>
      </c>
      <c r="F118" s="193" t="s">
        <v>830</v>
      </c>
      <c r="H118" s="194">
        <v>40.450000000000003</v>
      </c>
      <c r="I118" s="195"/>
      <c r="L118" s="191"/>
      <c r="M118" s="196"/>
      <c r="T118" s="197"/>
      <c r="AT118" s="192" t="s">
        <v>639</v>
      </c>
      <c r="AU118" s="192" t="s">
        <v>83</v>
      </c>
      <c r="AV118" s="14" t="s">
        <v>252</v>
      </c>
      <c r="AW118" s="14" t="s">
        <v>36</v>
      </c>
      <c r="AX118" s="14" t="s">
        <v>81</v>
      </c>
      <c r="AY118" s="192" t="s">
        <v>251</v>
      </c>
    </row>
    <row r="119" spans="2:65" s="1" customFormat="1" ht="16.5" customHeight="1">
      <c r="B119" s="31"/>
      <c r="C119" s="157" t="s">
        <v>282</v>
      </c>
      <c r="D119" s="157" t="s">
        <v>277</v>
      </c>
      <c r="E119" s="158" t="s">
        <v>2098</v>
      </c>
      <c r="F119" s="159" t="s">
        <v>2099</v>
      </c>
      <c r="G119" s="160" t="s">
        <v>436</v>
      </c>
      <c r="H119" s="161">
        <v>40.450000000000003</v>
      </c>
      <c r="I119" s="162"/>
      <c r="J119" s="163">
        <f>ROUND(I119*H119,2)</f>
        <v>0</v>
      </c>
      <c r="K119" s="159" t="s">
        <v>690</v>
      </c>
      <c r="L119" s="31"/>
      <c r="M119" s="164" t="s">
        <v>19</v>
      </c>
      <c r="N119" s="165" t="s">
        <v>44</v>
      </c>
      <c r="P119" s="142">
        <f>O119*H119</f>
        <v>0</v>
      </c>
      <c r="Q119" s="142">
        <v>0</v>
      </c>
      <c r="R119" s="142">
        <f>Q119*H119</f>
        <v>0</v>
      </c>
      <c r="S119" s="142">
        <v>0</v>
      </c>
      <c r="T119" s="143">
        <f>S119*H119</f>
        <v>0</v>
      </c>
      <c r="AR119" s="17" t="s">
        <v>252</v>
      </c>
      <c r="AT119" s="17" t="s">
        <v>277</v>
      </c>
      <c r="AU119" s="17" t="s">
        <v>83</v>
      </c>
      <c r="AY119" s="17" t="s">
        <v>251</v>
      </c>
      <c r="BE119" s="144">
        <f>IF(N119="základní",J119,0)</f>
        <v>0</v>
      </c>
      <c r="BF119" s="144">
        <f>IF(N119="snížená",J119,0)</f>
        <v>0</v>
      </c>
      <c r="BG119" s="144">
        <f>IF(N119="zákl. přenesená",J119,0)</f>
        <v>0</v>
      </c>
      <c r="BH119" s="144">
        <f>IF(N119="sníž. přenesená",J119,0)</f>
        <v>0</v>
      </c>
      <c r="BI119" s="144">
        <f>IF(N119="nulová",J119,0)</f>
        <v>0</v>
      </c>
      <c r="BJ119" s="17" t="s">
        <v>81</v>
      </c>
      <c r="BK119" s="144">
        <f>ROUND(I119*H119,2)</f>
        <v>0</v>
      </c>
      <c r="BL119" s="17" t="s">
        <v>252</v>
      </c>
      <c r="BM119" s="17" t="s">
        <v>2100</v>
      </c>
    </row>
    <row r="120" spans="2:65" s="13" customFormat="1">
      <c r="B120" s="182"/>
      <c r="D120" s="171" t="s">
        <v>639</v>
      </c>
      <c r="E120" s="183" t="s">
        <v>19</v>
      </c>
      <c r="F120" s="184" t="s">
        <v>2096</v>
      </c>
      <c r="H120" s="185">
        <v>17.05</v>
      </c>
      <c r="I120" s="186"/>
      <c r="L120" s="182"/>
      <c r="M120" s="187"/>
      <c r="T120" s="188"/>
      <c r="AT120" s="183" t="s">
        <v>639</v>
      </c>
      <c r="AU120" s="183" t="s">
        <v>83</v>
      </c>
      <c r="AV120" s="13" t="s">
        <v>83</v>
      </c>
      <c r="AW120" s="13" t="s">
        <v>36</v>
      </c>
      <c r="AX120" s="13" t="s">
        <v>73</v>
      </c>
      <c r="AY120" s="183" t="s">
        <v>251</v>
      </c>
    </row>
    <row r="121" spans="2:65" s="13" customFormat="1">
      <c r="B121" s="182"/>
      <c r="D121" s="171" t="s">
        <v>639</v>
      </c>
      <c r="E121" s="183" t="s">
        <v>19</v>
      </c>
      <c r="F121" s="184" t="s">
        <v>2097</v>
      </c>
      <c r="H121" s="185">
        <v>23.4</v>
      </c>
      <c r="I121" s="186"/>
      <c r="L121" s="182"/>
      <c r="M121" s="187"/>
      <c r="T121" s="188"/>
      <c r="AT121" s="183" t="s">
        <v>639</v>
      </c>
      <c r="AU121" s="183" t="s">
        <v>83</v>
      </c>
      <c r="AV121" s="13" t="s">
        <v>83</v>
      </c>
      <c r="AW121" s="13" t="s">
        <v>36</v>
      </c>
      <c r="AX121" s="13" t="s">
        <v>73</v>
      </c>
      <c r="AY121" s="183" t="s">
        <v>251</v>
      </c>
    </row>
    <row r="122" spans="2:65" s="14" customFormat="1">
      <c r="B122" s="191"/>
      <c r="D122" s="171" t="s">
        <v>639</v>
      </c>
      <c r="E122" s="192" t="s">
        <v>19</v>
      </c>
      <c r="F122" s="193" t="s">
        <v>830</v>
      </c>
      <c r="H122" s="194">
        <v>40.450000000000003</v>
      </c>
      <c r="I122" s="195"/>
      <c r="L122" s="191"/>
      <c r="M122" s="196"/>
      <c r="T122" s="197"/>
      <c r="AT122" s="192" t="s">
        <v>639</v>
      </c>
      <c r="AU122" s="192" t="s">
        <v>83</v>
      </c>
      <c r="AV122" s="14" t="s">
        <v>252</v>
      </c>
      <c r="AW122" s="14" t="s">
        <v>36</v>
      </c>
      <c r="AX122" s="14" t="s">
        <v>81</v>
      </c>
      <c r="AY122" s="192" t="s">
        <v>251</v>
      </c>
    </row>
    <row r="123" spans="2:65" s="1" customFormat="1" ht="16.5" customHeight="1">
      <c r="B123" s="31"/>
      <c r="C123" s="157" t="s">
        <v>250</v>
      </c>
      <c r="D123" s="157" t="s">
        <v>277</v>
      </c>
      <c r="E123" s="158" t="s">
        <v>1111</v>
      </c>
      <c r="F123" s="159" t="s">
        <v>1112</v>
      </c>
      <c r="G123" s="160" t="s">
        <v>436</v>
      </c>
      <c r="H123" s="161">
        <v>40.450000000000003</v>
      </c>
      <c r="I123" s="162"/>
      <c r="J123" s="163">
        <f>ROUND(I123*H123,2)</f>
        <v>0</v>
      </c>
      <c r="K123" s="159" t="s">
        <v>690</v>
      </c>
      <c r="L123" s="31"/>
      <c r="M123" s="164" t="s">
        <v>19</v>
      </c>
      <c r="N123" s="165" t="s">
        <v>44</v>
      </c>
      <c r="P123" s="142">
        <f>O123*H123</f>
        <v>0</v>
      </c>
      <c r="Q123" s="142">
        <v>0</v>
      </c>
      <c r="R123" s="142">
        <f>Q123*H123</f>
        <v>0</v>
      </c>
      <c r="S123" s="142">
        <v>0</v>
      </c>
      <c r="T123" s="143">
        <f>S123*H123</f>
        <v>0</v>
      </c>
      <c r="AR123" s="17" t="s">
        <v>252</v>
      </c>
      <c r="AT123" s="17" t="s">
        <v>277</v>
      </c>
      <c r="AU123" s="17" t="s">
        <v>83</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2101</v>
      </c>
    </row>
    <row r="124" spans="2:65" s="1" customFormat="1" ht="19.5">
      <c r="B124" s="31"/>
      <c r="D124" s="171" t="s">
        <v>454</v>
      </c>
      <c r="F124" s="172" t="s">
        <v>2048</v>
      </c>
      <c r="I124" s="90"/>
      <c r="L124" s="31"/>
      <c r="M124" s="173"/>
      <c r="T124" s="49"/>
      <c r="AT124" s="17" t="s">
        <v>454</v>
      </c>
      <c r="AU124" s="17" t="s">
        <v>83</v>
      </c>
    </row>
    <row r="125" spans="2:65" s="13" customFormat="1">
      <c r="B125" s="182"/>
      <c r="D125" s="171" t="s">
        <v>639</v>
      </c>
      <c r="E125" s="183" t="s">
        <v>19</v>
      </c>
      <c r="F125" s="184" t="s">
        <v>2096</v>
      </c>
      <c r="H125" s="185">
        <v>17.05</v>
      </c>
      <c r="I125" s="186"/>
      <c r="L125" s="182"/>
      <c r="M125" s="187"/>
      <c r="T125" s="188"/>
      <c r="AT125" s="183" t="s">
        <v>639</v>
      </c>
      <c r="AU125" s="183" t="s">
        <v>83</v>
      </c>
      <c r="AV125" s="13" t="s">
        <v>83</v>
      </c>
      <c r="AW125" s="13" t="s">
        <v>36</v>
      </c>
      <c r="AX125" s="13" t="s">
        <v>73</v>
      </c>
      <c r="AY125" s="183" t="s">
        <v>251</v>
      </c>
    </row>
    <row r="126" spans="2:65" s="13" customFormat="1">
      <c r="B126" s="182"/>
      <c r="D126" s="171" t="s">
        <v>639</v>
      </c>
      <c r="E126" s="183" t="s">
        <v>19</v>
      </c>
      <c r="F126" s="184" t="s">
        <v>2097</v>
      </c>
      <c r="H126" s="185">
        <v>23.4</v>
      </c>
      <c r="I126" s="186"/>
      <c r="L126" s="182"/>
      <c r="M126" s="187"/>
      <c r="T126" s="188"/>
      <c r="AT126" s="183" t="s">
        <v>639</v>
      </c>
      <c r="AU126" s="183" t="s">
        <v>83</v>
      </c>
      <c r="AV126" s="13" t="s">
        <v>83</v>
      </c>
      <c r="AW126" s="13" t="s">
        <v>36</v>
      </c>
      <c r="AX126" s="13" t="s">
        <v>73</v>
      </c>
      <c r="AY126" s="183" t="s">
        <v>251</v>
      </c>
    </row>
    <row r="127" spans="2:65" s="14" customFormat="1">
      <c r="B127" s="191"/>
      <c r="D127" s="171" t="s">
        <v>639</v>
      </c>
      <c r="E127" s="192" t="s">
        <v>19</v>
      </c>
      <c r="F127" s="193" t="s">
        <v>830</v>
      </c>
      <c r="H127" s="194">
        <v>40.450000000000003</v>
      </c>
      <c r="I127" s="195"/>
      <c r="L127" s="191"/>
      <c r="M127" s="196"/>
      <c r="T127" s="197"/>
      <c r="AT127" s="192" t="s">
        <v>639</v>
      </c>
      <c r="AU127" s="192" t="s">
        <v>83</v>
      </c>
      <c r="AV127" s="14" t="s">
        <v>252</v>
      </c>
      <c r="AW127" s="14" t="s">
        <v>36</v>
      </c>
      <c r="AX127" s="14" t="s">
        <v>81</v>
      </c>
      <c r="AY127" s="192" t="s">
        <v>251</v>
      </c>
    </row>
    <row r="128" spans="2:65" s="1" customFormat="1" ht="16.5" customHeight="1">
      <c r="B128" s="31"/>
      <c r="C128" s="157" t="s">
        <v>291</v>
      </c>
      <c r="D128" s="157" t="s">
        <v>277</v>
      </c>
      <c r="E128" s="158" t="s">
        <v>1114</v>
      </c>
      <c r="F128" s="159" t="s">
        <v>1115</v>
      </c>
      <c r="G128" s="160" t="s">
        <v>436</v>
      </c>
      <c r="H128" s="161">
        <v>930.35</v>
      </c>
      <c r="I128" s="162"/>
      <c r="J128" s="163">
        <f>ROUND(I128*H128,2)</f>
        <v>0</v>
      </c>
      <c r="K128" s="159" t="s">
        <v>690</v>
      </c>
      <c r="L128" s="31"/>
      <c r="M128" s="164" t="s">
        <v>19</v>
      </c>
      <c r="N128" s="165" t="s">
        <v>44</v>
      </c>
      <c r="P128" s="142">
        <f>O128*H128</f>
        <v>0</v>
      </c>
      <c r="Q128" s="142">
        <v>0</v>
      </c>
      <c r="R128" s="142">
        <f>Q128*H128</f>
        <v>0</v>
      </c>
      <c r="S128" s="142">
        <v>0</v>
      </c>
      <c r="T128" s="143">
        <f>S128*H128</f>
        <v>0</v>
      </c>
      <c r="AR128" s="17" t="s">
        <v>252</v>
      </c>
      <c r="AT128" s="17" t="s">
        <v>277</v>
      </c>
      <c r="AU128" s="17" t="s">
        <v>83</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2102</v>
      </c>
    </row>
    <row r="129" spans="2:65" s="13" customFormat="1">
      <c r="B129" s="182"/>
      <c r="D129" s="171" t="s">
        <v>639</v>
      </c>
      <c r="E129" s="183" t="s">
        <v>19</v>
      </c>
      <c r="F129" s="184" t="s">
        <v>2103</v>
      </c>
      <c r="H129" s="185">
        <v>930.35</v>
      </c>
      <c r="I129" s="186"/>
      <c r="L129" s="182"/>
      <c r="M129" s="187"/>
      <c r="T129" s="188"/>
      <c r="AT129" s="183" t="s">
        <v>639</v>
      </c>
      <c r="AU129" s="183" t="s">
        <v>83</v>
      </c>
      <c r="AV129" s="13" t="s">
        <v>83</v>
      </c>
      <c r="AW129" s="13" t="s">
        <v>36</v>
      </c>
      <c r="AX129" s="13" t="s">
        <v>81</v>
      </c>
      <c r="AY129" s="183" t="s">
        <v>251</v>
      </c>
    </row>
    <row r="130" spans="2:65" s="1" customFormat="1" ht="16.5" customHeight="1">
      <c r="B130" s="31"/>
      <c r="C130" s="157" t="s">
        <v>295</v>
      </c>
      <c r="D130" s="157" t="s">
        <v>277</v>
      </c>
      <c r="E130" s="158" t="s">
        <v>1121</v>
      </c>
      <c r="F130" s="159" t="s">
        <v>1122</v>
      </c>
      <c r="G130" s="160" t="s">
        <v>450</v>
      </c>
      <c r="H130" s="161">
        <v>80.900000000000006</v>
      </c>
      <c r="I130" s="162"/>
      <c r="J130" s="163">
        <f>ROUND(I130*H130,2)</f>
        <v>0</v>
      </c>
      <c r="K130" s="159" t="s">
        <v>19</v>
      </c>
      <c r="L130" s="31"/>
      <c r="M130" s="164" t="s">
        <v>19</v>
      </c>
      <c r="N130" s="165" t="s">
        <v>44</v>
      </c>
      <c r="P130" s="142">
        <f>O130*H130</f>
        <v>0</v>
      </c>
      <c r="Q130" s="142">
        <v>0</v>
      </c>
      <c r="R130" s="142">
        <f>Q130*H130</f>
        <v>0</v>
      </c>
      <c r="S130" s="142">
        <v>0</v>
      </c>
      <c r="T130" s="143">
        <f>S130*H130</f>
        <v>0</v>
      </c>
      <c r="AR130" s="17" t="s">
        <v>252</v>
      </c>
      <c r="AT130" s="17" t="s">
        <v>277</v>
      </c>
      <c r="AU130" s="17" t="s">
        <v>83</v>
      </c>
      <c r="AY130" s="17" t="s">
        <v>251</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252</v>
      </c>
      <c r="BM130" s="17" t="s">
        <v>2104</v>
      </c>
    </row>
    <row r="131" spans="2:65" s="1" customFormat="1" ht="19.5">
      <c r="B131" s="31"/>
      <c r="D131" s="171" t="s">
        <v>454</v>
      </c>
      <c r="F131" s="172" t="s">
        <v>2105</v>
      </c>
      <c r="I131" s="90"/>
      <c r="L131" s="31"/>
      <c r="M131" s="173"/>
      <c r="T131" s="49"/>
      <c r="AT131" s="17" t="s">
        <v>454</v>
      </c>
      <c r="AU131" s="17" t="s">
        <v>83</v>
      </c>
    </row>
    <row r="132" spans="2:65" s="13" customFormat="1">
      <c r="B132" s="182"/>
      <c r="D132" s="171" t="s">
        <v>639</v>
      </c>
      <c r="E132" s="183" t="s">
        <v>19</v>
      </c>
      <c r="F132" s="184" t="s">
        <v>2106</v>
      </c>
      <c r="H132" s="185">
        <v>80.900000000000006</v>
      </c>
      <c r="I132" s="186"/>
      <c r="L132" s="182"/>
      <c r="M132" s="187"/>
      <c r="T132" s="188"/>
      <c r="AT132" s="183" t="s">
        <v>639</v>
      </c>
      <c r="AU132" s="183" t="s">
        <v>83</v>
      </c>
      <c r="AV132" s="13" t="s">
        <v>83</v>
      </c>
      <c r="AW132" s="13" t="s">
        <v>36</v>
      </c>
      <c r="AX132" s="13" t="s">
        <v>81</v>
      </c>
      <c r="AY132" s="183" t="s">
        <v>251</v>
      </c>
    </row>
    <row r="133" spans="2:65" s="1" customFormat="1" ht="16.5" customHeight="1">
      <c r="B133" s="31"/>
      <c r="C133" s="157" t="s">
        <v>299</v>
      </c>
      <c r="D133" s="157" t="s">
        <v>277</v>
      </c>
      <c r="E133" s="158" t="s">
        <v>1125</v>
      </c>
      <c r="F133" s="159" t="s">
        <v>1126</v>
      </c>
      <c r="G133" s="160" t="s">
        <v>436</v>
      </c>
      <c r="H133" s="161">
        <v>11</v>
      </c>
      <c r="I133" s="162"/>
      <c r="J133" s="163">
        <f>ROUND(I133*H133,2)</f>
        <v>0</v>
      </c>
      <c r="K133" s="159" t="s">
        <v>690</v>
      </c>
      <c r="L133" s="31"/>
      <c r="M133" s="164" t="s">
        <v>19</v>
      </c>
      <c r="N133" s="165" t="s">
        <v>44</v>
      </c>
      <c r="P133" s="142">
        <f>O133*H133</f>
        <v>0</v>
      </c>
      <c r="Q133" s="142">
        <v>0</v>
      </c>
      <c r="R133" s="142">
        <f>Q133*H133</f>
        <v>0</v>
      </c>
      <c r="S133" s="142">
        <v>0</v>
      </c>
      <c r="T133" s="143">
        <f>S133*H133</f>
        <v>0</v>
      </c>
      <c r="AR133" s="17" t="s">
        <v>252</v>
      </c>
      <c r="AT133" s="17" t="s">
        <v>277</v>
      </c>
      <c r="AU133" s="17" t="s">
        <v>83</v>
      </c>
      <c r="AY133" s="17" t="s">
        <v>251</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252</v>
      </c>
      <c r="BM133" s="17" t="s">
        <v>2107</v>
      </c>
    </row>
    <row r="134" spans="2:65" s="1" customFormat="1" ht="19.5">
      <c r="B134" s="31"/>
      <c r="D134" s="171" t="s">
        <v>454</v>
      </c>
      <c r="F134" s="172" t="s">
        <v>2108</v>
      </c>
      <c r="I134" s="90"/>
      <c r="L134" s="31"/>
      <c r="M134" s="173"/>
      <c r="T134" s="49"/>
      <c r="AT134" s="17" t="s">
        <v>454</v>
      </c>
      <c r="AU134" s="17" t="s">
        <v>83</v>
      </c>
    </row>
    <row r="135" spans="2:65" s="13" customFormat="1">
      <c r="B135" s="182"/>
      <c r="D135" s="171" t="s">
        <v>639</v>
      </c>
      <c r="E135" s="183" t="s">
        <v>19</v>
      </c>
      <c r="F135" s="184" t="s">
        <v>2109</v>
      </c>
      <c r="H135" s="185">
        <v>11</v>
      </c>
      <c r="I135" s="186"/>
      <c r="L135" s="182"/>
      <c r="M135" s="187"/>
      <c r="T135" s="188"/>
      <c r="AT135" s="183" t="s">
        <v>639</v>
      </c>
      <c r="AU135" s="183" t="s">
        <v>83</v>
      </c>
      <c r="AV135" s="13" t="s">
        <v>83</v>
      </c>
      <c r="AW135" s="13" t="s">
        <v>36</v>
      </c>
      <c r="AX135" s="13" t="s">
        <v>81</v>
      </c>
      <c r="AY135" s="183" t="s">
        <v>251</v>
      </c>
    </row>
    <row r="136" spans="2:65" s="1" customFormat="1" ht="16.5" customHeight="1">
      <c r="B136" s="31"/>
      <c r="C136" s="132" t="s">
        <v>303</v>
      </c>
      <c r="D136" s="132" t="s">
        <v>246</v>
      </c>
      <c r="E136" s="133" t="s">
        <v>1130</v>
      </c>
      <c r="F136" s="134" t="s">
        <v>1131</v>
      </c>
      <c r="G136" s="135" t="s">
        <v>450</v>
      </c>
      <c r="H136" s="136">
        <v>22</v>
      </c>
      <c r="I136" s="137"/>
      <c r="J136" s="138">
        <f>ROUND(I136*H136,2)</f>
        <v>0</v>
      </c>
      <c r="K136" s="134" t="s">
        <v>690</v>
      </c>
      <c r="L136" s="139"/>
      <c r="M136" s="140" t="s">
        <v>19</v>
      </c>
      <c r="N136" s="141" t="s">
        <v>44</v>
      </c>
      <c r="P136" s="142">
        <f>O136*H136</f>
        <v>0</v>
      </c>
      <c r="Q136" s="142">
        <v>1</v>
      </c>
      <c r="R136" s="142">
        <f>Q136*H136</f>
        <v>22</v>
      </c>
      <c r="S136" s="142">
        <v>0</v>
      </c>
      <c r="T136" s="143">
        <f>S136*H136</f>
        <v>0</v>
      </c>
      <c r="AR136" s="17" t="s">
        <v>250</v>
      </c>
      <c r="AT136" s="17" t="s">
        <v>246</v>
      </c>
      <c r="AU136" s="17" t="s">
        <v>83</v>
      </c>
      <c r="AY136" s="17" t="s">
        <v>251</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252</v>
      </c>
      <c r="BM136" s="17" t="s">
        <v>2110</v>
      </c>
    </row>
    <row r="137" spans="2:65" s="13" customFormat="1">
      <c r="B137" s="182"/>
      <c r="D137" s="171" t="s">
        <v>639</v>
      </c>
      <c r="E137" s="183" t="s">
        <v>19</v>
      </c>
      <c r="F137" s="184" t="s">
        <v>2111</v>
      </c>
      <c r="H137" s="185">
        <v>22</v>
      </c>
      <c r="I137" s="186"/>
      <c r="L137" s="182"/>
      <c r="M137" s="187"/>
      <c r="T137" s="188"/>
      <c r="AT137" s="183" t="s">
        <v>639</v>
      </c>
      <c r="AU137" s="183" t="s">
        <v>83</v>
      </c>
      <c r="AV137" s="13" t="s">
        <v>83</v>
      </c>
      <c r="AW137" s="13" t="s">
        <v>36</v>
      </c>
      <c r="AX137" s="13" t="s">
        <v>81</v>
      </c>
      <c r="AY137" s="183" t="s">
        <v>251</v>
      </c>
    </row>
    <row r="138" spans="2:65" s="1" customFormat="1" ht="16.5" customHeight="1">
      <c r="B138" s="31"/>
      <c r="C138" s="157" t="s">
        <v>307</v>
      </c>
      <c r="D138" s="157" t="s">
        <v>277</v>
      </c>
      <c r="E138" s="158" t="s">
        <v>2112</v>
      </c>
      <c r="F138" s="159" t="s">
        <v>2113</v>
      </c>
      <c r="G138" s="160" t="s">
        <v>431</v>
      </c>
      <c r="H138" s="161">
        <v>55</v>
      </c>
      <c r="I138" s="162"/>
      <c r="J138" s="163">
        <f>ROUND(I138*H138,2)</f>
        <v>0</v>
      </c>
      <c r="K138" s="159" t="s">
        <v>690</v>
      </c>
      <c r="L138" s="31"/>
      <c r="M138" s="164" t="s">
        <v>19</v>
      </c>
      <c r="N138" s="165" t="s">
        <v>44</v>
      </c>
      <c r="P138" s="142">
        <f>O138*H138</f>
        <v>0</v>
      </c>
      <c r="Q138" s="142">
        <v>0</v>
      </c>
      <c r="R138" s="142">
        <f>Q138*H138</f>
        <v>0</v>
      </c>
      <c r="S138" s="142">
        <v>0</v>
      </c>
      <c r="T138" s="143">
        <f>S138*H138</f>
        <v>0</v>
      </c>
      <c r="AR138" s="17" t="s">
        <v>252</v>
      </c>
      <c r="AT138" s="17" t="s">
        <v>277</v>
      </c>
      <c r="AU138" s="17" t="s">
        <v>83</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2114</v>
      </c>
    </row>
    <row r="139" spans="2:65" s="1" customFormat="1" ht="19.5">
      <c r="B139" s="31"/>
      <c r="D139" s="171" t="s">
        <v>454</v>
      </c>
      <c r="F139" s="172" t="s">
        <v>2115</v>
      </c>
      <c r="I139" s="90"/>
      <c r="L139" s="31"/>
      <c r="M139" s="173"/>
      <c r="T139" s="49"/>
      <c r="AT139" s="17" t="s">
        <v>454</v>
      </c>
      <c r="AU139" s="17" t="s">
        <v>83</v>
      </c>
    </row>
    <row r="140" spans="2:65" s="13" customFormat="1">
      <c r="B140" s="182"/>
      <c r="D140" s="171" t="s">
        <v>639</v>
      </c>
      <c r="E140" s="183" t="s">
        <v>19</v>
      </c>
      <c r="F140" s="184" t="s">
        <v>2116</v>
      </c>
      <c r="H140" s="185">
        <v>55</v>
      </c>
      <c r="I140" s="186"/>
      <c r="L140" s="182"/>
      <c r="M140" s="187"/>
      <c r="T140" s="188"/>
      <c r="AT140" s="183" t="s">
        <v>639</v>
      </c>
      <c r="AU140" s="183" t="s">
        <v>83</v>
      </c>
      <c r="AV140" s="13" t="s">
        <v>83</v>
      </c>
      <c r="AW140" s="13" t="s">
        <v>36</v>
      </c>
      <c r="AX140" s="13" t="s">
        <v>81</v>
      </c>
      <c r="AY140" s="183" t="s">
        <v>251</v>
      </c>
    </row>
    <row r="141" spans="2:65" s="1" customFormat="1" ht="16.5" customHeight="1">
      <c r="B141" s="31"/>
      <c r="C141" s="157" t="s">
        <v>311</v>
      </c>
      <c r="D141" s="157" t="s">
        <v>277</v>
      </c>
      <c r="E141" s="158" t="s">
        <v>2117</v>
      </c>
      <c r="F141" s="159" t="s">
        <v>2118</v>
      </c>
      <c r="G141" s="160" t="s">
        <v>431</v>
      </c>
      <c r="H141" s="161">
        <v>60</v>
      </c>
      <c r="I141" s="162"/>
      <c r="J141" s="163">
        <f>ROUND(I141*H141,2)</f>
        <v>0</v>
      </c>
      <c r="K141" s="159" t="s">
        <v>690</v>
      </c>
      <c r="L141" s="31"/>
      <c r="M141" s="164" t="s">
        <v>19</v>
      </c>
      <c r="N141" s="165" t="s">
        <v>44</v>
      </c>
      <c r="P141" s="142">
        <f>O141*H141</f>
        <v>0</v>
      </c>
      <c r="Q141" s="142">
        <v>0</v>
      </c>
      <c r="R141" s="142">
        <f>Q141*H141</f>
        <v>0</v>
      </c>
      <c r="S141" s="142">
        <v>0</v>
      </c>
      <c r="T141" s="143">
        <f>S141*H141</f>
        <v>0</v>
      </c>
      <c r="AR141" s="17" t="s">
        <v>252</v>
      </c>
      <c r="AT141" s="17" t="s">
        <v>277</v>
      </c>
      <c r="AU141" s="17" t="s">
        <v>83</v>
      </c>
      <c r="AY141" s="17" t="s">
        <v>251</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252</v>
      </c>
      <c r="BM141" s="17" t="s">
        <v>2119</v>
      </c>
    </row>
    <row r="142" spans="2:65" s="13" customFormat="1">
      <c r="B142" s="182"/>
      <c r="D142" s="171" t="s">
        <v>639</v>
      </c>
      <c r="E142" s="183" t="s">
        <v>19</v>
      </c>
      <c r="F142" s="184" t="s">
        <v>2120</v>
      </c>
      <c r="H142" s="185">
        <v>60</v>
      </c>
      <c r="I142" s="186"/>
      <c r="L142" s="182"/>
      <c r="M142" s="187"/>
      <c r="T142" s="188"/>
      <c r="AT142" s="183" t="s">
        <v>639</v>
      </c>
      <c r="AU142" s="183" t="s">
        <v>83</v>
      </c>
      <c r="AV142" s="13" t="s">
        <v>83</v>
      </c>
      <c r="AW142" s="13" t="s">
        <v>36</v>
      </c>
      <c r="AX142" s="13" t="s">
        <v>81</v>
      </c>
      <c r="AY142" s="183" t="s">
        <v>251</v>
      </c>
    </row>
    <row r="143" spans="2:65" s="1" customFormat="1" ht="16.5" customHeight="1">
      <c r="B143" s="31"/>
      <c r="C143" s="132" t="s">
        <v>8</v>
      </c>
      <c r="D143" s="132" t="s">
        <v>246</v>
      </c>
      <c r="E143" s="133" t="s">
        <v>2121</v>
      </c>
      <c r="F143" s="134" t="s">
        <v>2122</v>
      </c>
      <c r="G143" s="135" t="s">
        <v>1278</v>
      </c>
      <c r="H143" s="136">
        <v>1.5</v>
      </c>
      <c r="I143" s="137"/>
      <c r="J143" s="138">
        <f>ROUND(I143*H143,2)</f>
        <v>0</v>
      </c>
      <c r="K143" s="134" t="s">
        <v>690</v>
      </c>
      <c r="L143" s="139"/>
      <c r="M143" s="140" t="s">
        <v>19</v>
      </c>
      <c r="N143" s="141" t="s">
        <v>44</v>
      </c>
      <c r="P143" s="142">
        <f>O143*H143</f>
        <v>0</v>
      </c>
      <c r="Q143" s="142">
        <v>1E-3</v>
      </c>
      <c r="R143" s="142">
        <f>Q143*H143</f>
        <v>1.5E-3</v>
      </c>
      <c r="S143" s="142">
        <v>0</v>
      </c>
      <c r="T143" s="143">
        <f>S143*H143</f>
        <v>0</v>
      </c>
      <c r="AR143" s="17" t="s">
        <v>250</v>
      </c>
      <c r="AT143" s="17" t="s">
        <v>246</v>
      </c>
      <c r="AU143" s="17" t="s">
        <v>83</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2123</v>
      </c>
    </row>
    <row r="144" spans="2:65" s="13" customFormat="1">
      <c r="B144" s="182"/>
      <c r="D144" s="171" t="s">
        <v>639</v>
      </c>
      <c r="E144" s="183" t="s">
        <v>19</v>
      </c>
      <c r="F144" s="184" t="s">
        <v>2124</v>
      </c>
      <c r="H144" s="185">
        <v>1.5</v>
      </c>
      <c r="I144" s="186"/>
      <c r="L144" s="182"/>
      <c r="M144" s="187"/>
      <c r="T144" s="188"/>
      <c r="AT144" s="183" t="s">
        <v>639</v>
      </c>
      <c r="AU144" s="183" t="s">
        <v>83</v>
      </c>
      <c r="AV144" s="13" t="s">
        <v>83</v>
      </c>
      <c r="AW144" s="13" t="s">
        <v>36</v>
      </c>
      <c r="AX144" s="13" t="s">
        <v>81</v>
      </c>
      <c r="AY144" s="183" t="s">
        <v>251</v>
      </c>
    </row>
    <row r="145" spans="2:65" s="1" customFormat="1" ht="16.5" customHeight="1">
      <c r="B145" s="31"/>
      <c r="C145" s="157" t="s">
        <v>318</v>
      </c>
      <c r="D145" s="157" t="s">
        <v>277</v>
      </c>
      <c r="E145" s="158" t="s">
        <v>2125</v>
      </c>
      <c r="F145" s="159" t="s">
        <v>2126</v>
      </c>
      <c r="G145" s="160" t="s">
        <v>431</v>
      </c>
      <c r="H145" s="161">
        <v>60</v>
      </c>
      <c r="I145" s="162"/>
      <c r="J145" s="163">
        <f>ROUND(I145*H145,2)</f>
        <v>0</v>
      </c>
      <c r="K145" s="159" t="s">
        <v>690</v>
      </c>
      <c r="L145" s="31"/>
      <c r="M145" s="164" t="s">
        <v>19</v>
      </c>
      <c r="N145" s="165" t="s">
        <v>44</v>
      </c>
      <c r="P145" s="142">
        <f>O145*H145</f>
        <v>0</v>
      </c>
      <c r="Q145" s="142">
        <v>0</v>
      </c>
      <c r="R145" s="142">
        <f>Q145*H145</f>
        <v>0</v>
      </c>
      <c r="S145" s="142">
        <v>0</v>
      </c>
      <c r="T145" s="143">
        <f>S145*H145</f>
        <v>0</v>
      </c>
      <c r="AR145" s="17" t="s">
        <v>252</v>
      </c>
      <c r="AT145" s="17" t="s">
        <v>277</v>
      </c>
      <c r="AU145" s="17" t="s">
        <v>83</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2127</v>
      </c>
    </row>
    <row r="146" spans="2:65" s="1" customFormat="1" ht="19.5">
      <c r="B146" s="31"/>
      <c r="D146" s="171" t="s">
        <v>454</v>
      </c>
      <c r="F146" s="172" t="s">
        <v>2128</v>
      </c>
      <c r="I146" s="90"/>
      <c r="L146" s="31"/>
      <c r="M146" s="173"/>
      <c r="T146" s="49"/>
      <c r="AT146" s="17" t="s">
        <v>454</v>
      </c>
      <c r="AU146" s="17" t="s">
        <v>83</v>
      </c>
    </row>
    <row r="147" spans="2:65" s="13" customFormat="1">
      <c r="B147" s="182"/>
      <c r="D147" s="171" t="s">
        <v>639</v>
      </c>
      <c r="E147" s="183" t="s">
        <v>19</v>
      </c>
      <c r="F147" s="184" t="s">
        <v>2120</v>
      </c>
      <c r="H147" s="185">
        <v>60</v>
      </c>
      <c r="I147" s="186"/>
      <c r="L147" s="182"/>
      <c r="M147" s="187"/>
      <c r="T147" s="188"/>
      <c r="AT147" s="183" t="s">
        <v>639</v>
      </c>
      <c r="AU147" s="183" t="s">
        <v>83</v>
      </c>
      <c r="AV147" s="13" t="s">
        <v>83</v>
      </c>
      <c r="AW147" s="13" t="s">
        <v>36</v>
      </c>
      <c r="AX147" s="13" t="s">
        <v>81</v>
      </c>
      <c r="AY147" s="183" t="s">
        <v>251</v>
      </c>
    </row>
    <row r="148" spans="2:65" s="11" customFormat="1" ht="22.9" customHeight="1">
      <c r="B148" s="145"/>
      <c r="D148" s="146" t="s">
        <v>72</v>
      </c>
      <c r="E148" s="155" t="s">
        <v>83</v>
      </c>
      <c r="F148" s="155" t="s">
        <v>1135</v>
      </c>
      <c r="I148" s="148"/>
      <c r="J148" s="156">
        <f>BK148</f>
        <v>0</v>
      </c>
      <c r="L148" s="145"/>
      <c r="M148" s="150"/>
      <c r="P148" s="151">
        <f>SUM(P149:P154)</f>
        <v>0</v>
      </c>
      <c r="R148" s="151">
        <f>SUM(R149:R154)</f>
        <v>29.24586</v>
      </c>
      <c r="T148" s="152">
        <f>SUM(T149:T154)</f>
        <v>0</v>
      </c>
      <c r="AR148" s="146" t="s">
        <v>81</v>
      </c>
      <c r="AT148" s="153" t="s">
        <v>72</v>
      </c>
      <c r="AU148" s="153" t="s">
        <v>81</v>
      </c>
      <c r="AY148" s="146" t="s">
        <v>251</v>
      </c>
      <c r="BK148" s="154">
        <f>SUM(BK149:BK154)</f>
        <v>0</v>
      </c>
    </row>
    <row r="149" spans="2:65" s="1" customFormat="1" ht="16.5" customHeight="1">
      <c r="B149" s="31"/>
      <c r="C149" s="157" t="s">
        <v>322</v>
      </c>
      <c r="D149" s="157" t="s">
        <v>277</v>
      </c>
      <c r="E149" s="158" t="s">
        <v>1136</v>
      </c>
      <c r="F149" s="159" t="s">
        <v>1137</v>
      </c>
      <c r="G149" s="160" t="s">
        <v>249</v>
      </c>
      <c r="H149" s="161">
        <v>18</v>
      </c>
      <c r="I149" s="162"/>
      <c r="J149" s="163">
        <f>ROUND(I149*H149,2)</f>
        <v>0</v>
      </c>
      <c r="K149" s="159" t="s">
        <v>690</v>
      </c>
      <c r="L149" s="31"/>
      <c r="M149" s="164" t="s">
        <v>19</v>
      </c>
      <c r="N149" s="165" t="s">
        <v>44</v>
      </c>
      <c r="P149" s="142">
        <f>O149*H149</f>
        <v>0</v>
      </c>
      <c r="Q149" s="142">
        <v>1.52477</v>
      </c>
      <c r="R149" s="142">
        <f>Q149*H149</f>
        <v>27.44586</v>
      </c>
      <c r="S149" s="142">
        <v>0</v>
      </c>
      <c r="T149" s="143">
        <f>S149*H149</f>
        <v>0</v>
      </c>
      <c r="AR149" s="17" t="s">
        <v>252</v>
      </c>
      <c r="AT149" s="17" t="s">
        <v>277</v>
      </c>
      <c r="AU149" s="17" t="s">
        <v>83</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2129</v>
      </c>
    </row>
    <row r="150" spans="2:65" s="1" customFormat="1" ht="19.5">
      <c r="B150" s="31"/>
      <c r="D150" s="171" t="s">
        <v>454</v>
      </c>
      <c r="F150" s="172" t="s">
        <v>1139</v>
      </c>
      <c r="I150" s="90"/>
      <c r="L150" s="31"/>
      <c r="M150" s="173"/>
      <c r="T150" s="49"/>
      <c r="AT150" s="17" t="s">
        <v>454</v>
      </c>
      <c r="AU150" s="17" t="s">
        <v>83</v>
      </c>
    </row>
    <row r="151" spans="2:65" s="13" customFormat="1">
      <c r="B151" s="182"/>
      <c r="D151" s="171" t="s">
        <v>639</v>
      </c>
      <c r="E151" s="183" t="s">
        <v>19</v>
      </c>
      <c r="F151" s="184" t="s">
        <v>2130</v>
      </c>
      <c r="H151" s="185">
        <v>18</v>
      </c>
      <c r="I151" s="186"/>
      <c r="L151" s="182"/>
      <c r="M151" s="187"/>
      <c r="T151" s="188"/>
      <c r="AT151" s="183" t="s">
        <v>639</v>
      </c>
      <c r="AU151" s="183" t="s">
        <v>83</v>
      </c>
      <c r="AV151" s="13" t="s">
        <v>83</v>
      </c>
      <c r="AW151" s="13" t="s">
        <v>36</v>
      </c>
      <c r="AX151" s="13" t="s">
        <v>81</v>
      </c>
      <c r="AY151" s="183" t="s">
        <v>251</v>
      </c>
    </row>
    <row r="152" spans="2:65" s="1" customFormat="1" ht="16.5" customHeight="1">
      <c r="B152" s="31"/>
      <c r="C152" s="132" t="s">
        <v>326</v>
      </c>
      <c r="D152" s="132" t="s">
        <v>246</v>
      </c>
      <c r="E152" s="133" t="s">
        <v>2131</v>
      </c>
      <c r="F152" s="134" t="s">
        <v>2132</v>
      </c>
      <c r="G152" s="135" t="s">
        <v>450</v>
      </c>
      <c r="H152" s="136">
        <v>1.8</v>
      </c>
      <c r="I152" s="137"/>
      <c r="J152" s="138">
        <f>ROUND(I152*H152,2)</f>
        <v>0</v>
      </c>
      <c r="K152" s="134" t="s">
        <v>690</v>
      </c>
      <c r="L152" s="139"/>
      <c r="M152" s="140" t="s">
        <v>19</v>
      </c>
      <c r="N152" s="141" t="s">
        <v>44</v>
      </c>
      <c r="P152" s="142">
        <f>O152*H152</f>
        <v>0</v>
      </c>
      <c r="Q152" s="142">
        <v>1</v>
      </c>
      <c r="R152" s="142">
        <f>Q152*H152</f>
        <v>1.8</v>
      </c>
      <c r="S152" s="142">
        <v>0</v>
      </c>
      <c r="T152" s="143">
        <f>S152*H152</f>
        <v>0</v>
      </c>
      <c r="AR152" s="17" t="s">
        <v>250</v>
      </c>
      <c r="AT152" s="17" t="s">
        <v>246</v>
      </c>
      <c r="AU152" s="17" t="s">
        <v>83</v>
      </c>
      <c r="AY152" s="17" t="s">
        <v>251</v>
      </c>
      <c r="BE152" s="144">
        <f>IF(N152="základní",J152,0)</f>
        <v>0</v>
      </c>
      <c r="BF152" s="144">
        <f>IF(N152="snížená",J152,0)</f>
        <v>0</v>
      </c>
      <c r="BG152" s="144">
        <f>IF(N152="zákl. přenesená",J152,0)</f>
        <v>0</v>
      </c>
      <c r="BH152" s="144">
        <f>IF(N152="sníž. přenesená",J152,0)</f>
        <v>0</v>
      </c>
      <c r="BI152" s="144">
        <f>IF(N152="nulová",J152,0)</f>
        <v>0</v>
      </c>
      <c r="BJ152" s="17" t="s">
        <v>81</v>
      </c>
      <c r="BK152" s="144">
        <f>ROUND(I152*H152,2)</f>
        <v>0</v>
      </c>
      <c r="BL152" s="17" t="s">
        <v>252</v>
      </c>
      <c r="BM152" s="17" t="s">
        <v>2133</v>
      </c>
    </row>
    <row r="153" spans="2:65" s="1" customFormat="1" ht="19.5">
      <c r="B153" s="31"/>
      <c r="D153" s="171" t="s">
        <v>454</v>
      </c>
      <c r="F153" s="172" t="s">
        <v>2134</v>
      </c>
      <c r="I153" s="90"/>
      <c r="L153" s="31"/>
      <c r="M153" s="173"/>
      <c r="T153" s="49"/>
      <c r="AT153" s="17" t="s">
        <v>454</v>
      </c>
      <c r="AU153" s="17" t="s">
        <v>83</v>
      </c>
    </row>
    <row r="154" spans="2:65" s="13" customFormat="1">
      <c r="B154" s="182"/>
      <c r="D154" s="171" t="s">
        <v>639</v>
      </c>
      <c r="E154" s="183" t="s">
        <v>19</v>
      </c>
      <c r="F154" s="184" t="s">
        <v>2135</v>
      </c>
      <c r="H154" s="185">
        <v>1.8</v>
      </c>
      <c r="I154" s="186"/>
      <c r="L154" s="182"/>
      <c r="M154" s="187"/>
      <c r="T154" s="188"/>
      <c r="AT154" s="183" t="s">
        <v>639</v>
      </c>
      <c r="AU154" s="183" t="s">
        <v>83</v>
      </c>
      <c r="AV154" s="13" t="s">
        <v>83</v>
      </c>
      <c r="AW154" s="13" t="s">
        <v>36</v>
      </c>
      <c r="AX154" s="13" t="s">
        <v>81</v>
      </c>
      <c r="AY154" s="183" t="s">
        <v>251</v>
      </c>
    </row>
    <row r="155" spans="2:65" s="11" customFormat="1" ht="22.9" customHeight="1">
      <c r="B155" s="145"/>
      <c r="D155" s="146" t="s">
        <v>72</v>
      </c>
      <c r="E155" s="155" t="s">
        <v>252</v>
      </c>
      <c r="F155" s="155" t="s">
        <v>1199</v>
      </c>
      <c r="I155" s="148"/>
      <c r="J155" s="156">
        <f>BK155</f>
        <v>0</v>
      </c>
      <c r="L155" s="145"/>
      <c r="M155" s="150"/>
      <c r="P155" s="151">
        <f>SUM(P156:P170)</f>
        <v>0</v>
      </c>
      <c r="R155" s="151">
        <f>SUM(R156:R170)</f>
        <v>35.458849720000003</v>
      </c>
      <c r="T155" s="152">
        <f>SUM(T156:T170)</f>
        <v>0</v>
      </c>
      <c r="AR155" s="146" t="s">
        <v>81</v>
      </c>
      <c r="AT155" s="153" t="s">
        <v>72</v>
      </c>
      <c r="AU155" s="153" t="s">
        <v>81</v>
      </c>
      <c r="AY155" s="146" t="s">
        <v>251</v>
      </c>
      <c r="BK155" s="154">
        <f>SUM(BK156:BK170)</f>
        <v>0</v>
      </c>
    </row>
    <row r="156" spans="2:65" s="1" customFormat="1" ht="16.5" customHeight="1">
      <c r="B156" s="31"/>
      <c r="C156" s="157" t="s">
        <v>330</v>
      </c>
      <c r="D156" s="157" t="s">
        <v>277</v>
      </c>
      <c r="E156" s="158" t="s">
        <v>2136</v>
      </c>
      <c r="F156" s="159" t="s">
        <v>2137</v>
      </c>
      <c r="G156" s="160" t="s">
        <v>431</v>
      </c>
      <c r="H156" s="161">
        <v>50</v>
      </c>
      <c r="I156" s="162"/>
      <c r="J156" s="163">
        <f>ROUND(I156*H156,2)</f>
        <v>0</v>
      </c>
      <c r="K156" s="159" t="s">
        <v>690</v>
      </c>
      <c r="L156" s="31"/>
      <c r="M156" s="164" t="s">
        <v>19</v>
      </c>
      <c r="N156" s="165" t="s">
        <v>44</v>
      </c>
      <c r="P156" s="142">
        <f>O156*H156</f>
        <v>0</v>
      </c>
      <c r="Q156" s="142">
        <v>0.45584000000000002</v>
      </c>
      <c r="R156" s="142">
        <f>Q156*H156</f>
        <v>22.792000000000002</v>
      </c>
      <c r="S156" s="142">
        <v>0</v>
      </c>
      <c r="T156" s="143">
        <f>S156*H156</f>
        <v>0</v>
      </c>
      <c r="AR156" s="17" t="s">
        <v>252</v>
      </c>
      <c r="AT156" s="17" t="s">
        <v>277</v>
      </c>
      <c r="AU156" s="17" t="s">
        <v>83</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2138</v>
      </c>
    </row>
    <row r="157" spans="2:65" s="1" customFormat="1" ht="19.5">
      <c r="B157" s="31"/>
      <c r="D157" s="171" t="s">
        <v>454</v>
      </c>
      <c r="F157" s="172" t="s">
        <v>2139</v>
      </c>
      <c r="I157" s="90"/>
      <c r="L157" s="31"/>
      <c r="M157" s="173"/>
      <c r="T157" s="49"/>
      <c r="AT157" s="17" t="s">
        <v>454</v>
      </c>
      <c r="AU157" s="17" t="s">
        <v>83</v>
      </c>
    </row>
    <row r="158" spans="2:65" s="13" customFormat="1">
      <c r="B158" s="182"/>
      <c r="D158" s="171" t="s">
        <v>639</v>
      </c>
      <c r="E158" s="183" t="s">
        <v>19</v>
      </c>
      <c r="F158" s="184" t="s">
        <v>2140</v>
      </c>
      <c r="H158" s="185">
        <v>50</v>
      </c>
      <c r="I158" s="186"/>
      <c r="L158" s="182"/>
      <c r="M158" s="187"/>
      <c r="T158" s="188"/>
      <c r="AT158" s="183" t="s">
        <v>639</v>
      </c>
      <c r="AU158" s="183" t="s">
        <v>83</v>
      </c>
      <c r="AV158" s="13" t="s">
        <v>83</v>
      </c>
      <c r="AW158" s="13" t="s">
        <v>36</v>
      </c>
      <c r="AX158" s="13" t="s">
        <v>81</v>
      </c>
      <c r="AY158" s="183" t="s">
        <v>251</v>
      </c>
    </row>
    <row r="159" spans="2:65" s="1" customFormat="1" ht="16.5" customHeight="1">
      <c r="B159" s="31"/>
      <c r="C159" s="157" t="s">
        <v>334</v>
      </c>
      <c r="D159" s="157" t="s">
        <v>277</v>
      </c>
      <c r="E159" s="158" t="s">
        <v>2141</v>
      </c>
      <c r="F159" s="159" t="s">
        <v>2142</v>
      </c>
      <c r="G159" s="160" t="s">
        <v>431</v>
      </c>
      <c r="H159" s="161">
        <v>0.68600000000000005</v>
      </c>
      <c r="I159" s="162"/>
      <c r="J159" s="163">
        <f>ROUND(I159*H159,2)</f>
        <v>0</v>
      </c>
      <c r="K159" s="159" t="s">
        <v>690</v>
      </c>
      <c r="L159" s="31"/>
      <c r="M159" s="164" t="s">
        <v>19</v>
      </c>
      <c r="N159" s="165" t="s">
        <v>44</v>
      </c>
      <c r="P159" s="142">
        <f>O159*H159</f>
        <v>0</v>
      </c>
      <c r="Q159" s="142">
        <v>2.102E-2</v>
      </c>
      <c r="R159" s="142">
        <f>Q159*H159</f>
        <v>1.4419720000000002E-2</v>
      </c>
      <c r="S159" s="142">
        <v>0</v>
      </c>
      <c r="T159" s="143">
        <f>S159*H159</f>
        <v>0</v>
      </c>
      <c r="AR159" s="17" t="s">
        <v>252</v>
      </c>
      <c r="AT159" s="17" t="s">
        <v>277</v>
      </c>
      <c r="AU159" s="17" t="s">
        <v>83</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2143</v>
      </c>
    </row>
    <row r="160" spans="2:65" s="1" customFormat="1" ht="19.5">
      <c r="B160" s="31"/>
      <c r="D160" s="171" t="s">
        <v>454</v>
      </c>
      <c r="F160" s="172" t="s">
        <v>2144</v>
      </c>
      <c r="I160" s="90"/>
      <c r="L160" s="31"/>
      <c r="M160" s="173"/>
      <c r="T160" s="49"/>
      <c r="AT160" s="17" t="s">
        <v>454</v>
      </c>
      <c r="AU160" s="17" t="s">
        <v>83</v>
      </c>
    </row>
    <row r="161" spans="2:65" s="13" customFormat="1">
      <c r="B161" s="182"/>
      <c r="D161" s="171" t="s">
        <v>639</v>
      </c>
      <c r="E161" s="183" t="s">
        <v>19</v>
      </c>
      <c r="F161" s="184" t="s">
        <v>2145</v>
      </c>
      <c r="H161" s="185">
        <v>0.68600000000000005</v>
      </c>
      <c r="I161" s="186"/>
      <c r="L161" s="182"/>
      <c r="M161" s="187"/>
      <c r="T161" s="188"/>
      <c r="AT161" s="183" t="s">
        <v>639</v>
      </c>
      <c r="AU161" s="183" t="s">
        <v>83</v>
      </c>
      <c r="AV161" s="13" t="s">
        <v>83</v>
      </c>
      <c r="AW161" s="13" t="s">
        <v>36</v>
      </c>
      <c r="AX161" s="13" t="s">
        <v>81</v>
      </c>
      <c r="AY161" s="183" t="s">
        <v>251</v>
      </c>
    </row>
    <row r="162" spans="2:65" s="1" customFormat="1" ht="22.5" customHeight="1">
      <c r="B162" s="31"/>
      <c r="C162" s="157" t="s">
        <v>7</v>
      </c>
      <c r="D162" s="157" t="s">
        <v>277</v>
      </c>
      <c r="E162" s="158" t="s">
        <v>2146</v>
      </c>
      <c r="F162" s="159" t="s">
        <v>2147</v>
      </c>
      <c r="G162" s="160" t="s">
        <v>431</v>
      </c>
      <c r="H162" s="161">
        <v>1.5</v>
      </c>
      <c r="I162" s="162"/>
      <c r="J162" s="163">
        <f>ROUND(I162*H162,2)</f>
        <v>0</v>
      </c>
      <c r="K162" s="159" t="s">
        <v>19</v>
      </c>
      <c r="L162" s="31"/>
      <c r="M162" s="164" t="s">
        <v>19</v>
      </c>
      <c r="N162" s="165" t="s">
        <v>44</v>
      </c>
      <c r="P162" s="142">
        <f>O162*H162</f>
        <v>0</v>
      </c>
      <c r="Q162" s="142">
        <v>1.2878099999999999</v>
      </c>
      <c r="R162" s="142">
        <f>Q162*H162</f>
        <v>1.9317149999999998</v>
      </c>
      <c r="S162" s="142">
        <v>0</v>
      </c>
      <c r="T162" s="143">
        <f>S162*H162</f>
        <v>0</v>
      </c>
      <c r="AR162" s="17" t="s">
        <v>252</v>
      </c>
      <c r="AT162" s="17" t="s">
        <v>277</v>
      </c>
      <c r="AU162" s="17" t="s">
        <v>83</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2148</v>
      </c>
    </row>
    <row r="163" spans="2:65" s="1" customFormat="1" ht="19.5">
      <c r="B163" s="31"/>
      <c r="D163" s="171" t="s">
        <v>454</v>
      </c>
      <c r="F163" s="172" t="s">
        <v>2149</v>
      </c>
      <c r="I163" s="90"/>
      <c r="L163" s="31"/>
      <c r="M163" s="173"/>
      <c r="T163" s="49"/>
      <c r="AT163" s="17" t="s">
        <v>454</v>
      </c>
      <c r="AU163" s="17" t="s">
        <v>83</v>
      </c>
    </row>
    <row r="164" spans="2:65" s="13" customFormat="1">
      <c r="B164" s="182"/>
      <c r="D164" s="171" t="s">
        <v>639</v>
      </c>
      <c r="E164" s="183" t="s">
        <v>19</v>
      </c>
      <c r="F164" s="184" t="s">
        <v>2150</v>
      </c>
      <c r="H164" s="185">
        <v>1.5</v>
      </c>
      <c r="I164" s="186"/>
      <c r="L164" s="182"/>
      <c r="M164" s="187"/>
      <c r="T164" s="188"/>
      <c r="AT164" s="183" t="s">
        <v>639</v>
      </c>
      <c r="AU164" s="183" t="s">
        <v>83</v>
      </c>
      <c r="AV164" s="13" t="s">
        <v>83</v>
      </c>
      <c r="AW164" s="13" t="s">
        <v>36</v>
      </c>
      <c r="AX164" s="13" t="s">
        <v>81</v>
      </c>
      <c r="AY164" s="183" t="s">
        <v>251</v>
      </c>
    </row>
    <row r="165" spans="2:65" s="1" customFormat="1" ht="16.5" customHeight="1">
      <c r="B165" s="31"/>
      <c r="C165" s="157" t="s">
        <v>341</v>
      </c>
      <c r="D165" s="157" t="s">
        <v>277</v>
      </c>
      <c r="E165" s="158" t="s">
        <v>2151</v>
      </c>
      <c r="F165" s="159" t="s">
        <v>2152</v>
      </c>
      <c r="G165" s="160" t="s">
        <v>436</v>
      </c>
      <c r="H165" s="161">
        <v>4.7</v>
      </c>
      <c r="I165" s="162"/>
      <c r="J165" s="163">
        <f>ROUND(I165*H165,2)</f>
        <v>0</v>
      </c>
      <c r="K165" s="159" t="s">
        <v>690</v>
      </c>
      <c r="L165" s="31"/>
      <c r="M165" s="164" t="s">
        <v>19</v>
      </c>
      <c r="N165" s="165" t="s">
        <v>44</v>
      </c>
      <c r="P165" s="142">
        <f>O165*H165</f>
        <v>0</v>
      </c>
      <c r="Q165" s="142">
        <v>1.87</v>
      </c>
      <c r="R165" s="142">
        <f>Q165*H165</f>
        <v>8.7890000000000015</v>
      </c>
      <c r="S165" s="142">
        <v>0</v>
      </c>
      <c r="T165" s="143">
        <f>S165*H165</f>
        <v>0</v>
      </c>
      <c r="AR165" s="17" t="s">
        <v>252</v>
      </c>
      <c r="AT165" s="17" t="s">
        <v>277</v>
      </c>
      <c r="AU165" s="17" t="s">
        <v>83</v>
      </c>
      <c r="AY165" s="17" t="s">
        <v>251</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252</v>
      </c>
      <c r="BM165" s="17" t="s">
        <v>2153</v>
      </c>
    </row>
    <row r="166" spans="2:65" s="1" customFormat="1" ht="19.5">
      <c r="B166" s="31"/>
      <c r="D166" s="171" t="s">
        <v>454</v>
      </c>
      <c r="F166" s="172" t="s">
        <v>2154</v>
      </c>
      <c r="I166" s="90"/>
      <c r="L166" s="31"/>
      <c r="M166" s="173"/>
      <c r="T166" s="49"/>
      <c r="AT166" s="17" t="s">
        <v>454</v>
      </c>
      <c r="AU166" s="17" t="s">
        <v>83</v>
      </c>
    </row>
    <row r="167" spans="2:65" s="13" customFormat="1">
      <c r="B167" s="182"/>
      <c r="D167" s="171" t="s">
        <v>639</v>
      </c>
      <c r="E167" s="183" t="s">
        <v>19</v>
      </c>
      <c r="F167" s="184" t="s">
        <v>2155</v>
      </c>
      <c r="H167" s="185">
        <v>4.7</v>
      </c>
      <c r="I167" s="186"/>
      <c r="L167" s="182"/>
      <c r="M167" s="187"/>
      <c r="T167" s="188"/>
      <c r="AT167" s="183" t="s">
        <v>639</v>
      </c>
      <c r="AU167" s="183" t="s">
        <v>83</v>
      </c>
      <c r="AV167" s="13" t="s">
        <v>83</v>
      </c>
      <c r="AW167" s="13" t="s">
        <v>36</v>
      </c>
      <c r="AX167" s="13" t="s">
        <v>81</v>
      </c>
      <c r="AY167" s="183" t="s">
        <v>251</v>
      </c>
    </row>
    <row r="168" spans="2:65" s="1" customFormat="1" ht="22.5" customHeight="1">
      <c r="B168" s="31"/>
      <c r="C168" s="157" t="s">
        <v>345</v>
      </c>
      <c r="D168" s="157" t="s">
        <v>277</v>
      </c>
      <c r="E168" s="158" t="s">
        <v>2146</v>
      </c>
      <c r="F168" s="159" t="s">
        <v>2147</v>
      </c>
      <c r="G168" s="160" t="s">
        <v>431</v>
      </c>
      <c r="H168" s="161">
        <v>1.5</v>
      </c>
      <c r="I168" s="162"/>
      <c r="J168" s="163">
        <f>ROUND(I168*H168,2)</f>
        <v>0</v>
      </c>
      <c r="K168" s="159" t="s">
        <v>19</v>
      </c>
      <c r="L168" s="31"/>
      <c r="M168" s="164" t="s">
        <v>19</v>
      </c>
      <c r="N168" s="165" t="s">
        <v>44</v>
      </c>
      <c r="P168" s="142">
        <f>O168*H168</f>
        <v>0</v>
      </c>
      <c r="Q168" s="142">
        <v>1.2878099999999999</v>
      </c>
      <c r="R168" s="142">
        <f>Q168*H168</f>
        <v>1.9317149999999998</v>
      </c>
      <c r="S168" s="142">
        <v>0</v>
      </c>
      <c r="T168" s="143">
        <f>S168*H168</f>
        <v>0</v>
      </c>
      <c r="AR168" s="17" t="s">
        <v>252</v>
      </c>
      <c r="AT168" s="17" t="s">
        <v>277</v>
      </c>
      <c r="AU168" s="17" t="s">
        <v>83</v>
      </c>
      <c r="AY168" s="17" t="s">
        <v>251</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252</v>
      </c>
      <c r="BM168" s="17" t="s">
        <v>2156</v>
      </c>
    </row>
    <row r="169" spans="2:65" s="1" customFormat="1" ht="19.5">
      <c r="B169" s="31"/>
      <c r="D169" s="171" t="s">
        <v>454</v>
      </c>
      <c r="F169" s="172" t="s">
        <v>2157</v>
      </c>
      <c r="I169" s="90"/>
      <c r="L169" s="31"/>
      <c r="M169" s="173"/>
      <c r="T169" s="49"/>
      <c r="AT169" s="17" t="s">
        <v>454</v>
      </c>
      <c r="AU169" s="17" t="s">
        <v>83</v>
      </c>
    </row>
    <row r="170" spans="2:65" s="13" customFormat="1">
      <c r="B170" s="182"/>
      <c r="D170" s="171" t="s">
        <v>639</v>
      </c>
      <c r="E170" s="183" t="s">
        <v>19</v>
      </c>
      <c r="F170" s="184" t="s">
        <v>2150</v>
      </c>
      <c r="H170" s="185">
        <v>1.5</v>
      </c>
      <c r="I170" s="186"/>
      <c r="L170" s="182"/>
      <c r="M170" s="187"/>
      <c r="T170" s="188"/>
      <c r="AT170" s="183" t="s">
        <v>639</v>
      </c>
      <c r="AU170" s="183" t="s">
        <v>83</v>
      </c>
      <c r="AV170" s="13" t="s">
        <v>83</v>
      </c>
      <c r="AW170" s="13" t="s">
        <v>36</v>
      </c>
      <c r="AX170" s="13" t="s">
        <v>81</v>
      </c>
      <c r="AY170" s="183" t="s">
        <v>251</v>
      </c>
    </row>
    <row r="171" spans="2:65" s="11" customFormat="1" ht="22.9" customHeight="1">
      <c r="B171" s="145"/>
      <c r="D171" s="146" t="s">
        <v>72</v>
      </c>
      <c r="E171" s="155" t="s">
        <v>276</v>
      </c>
      <c r="F171" s="155" t="s">
        <v>1521</v>
      </c>
      <c r="I171" s="148"/>
      <c r="J171" s="156">
        <f>BK171</f>
        <v>0</v>
      </c>
      <c r="L171" s="145"/>
      <c r="M171" s="150"/>
      <c r="P171" s="151">
        <f>SUM(P172:P177)</f>
        <v>0</v>
      </c>
      <c r="R171" s="151">
        <f>SUM(R172:R177)</f>
        <v>1.9418400000000002</v>
      </c>
      <c r="T171" s="152">
        <f>SUM(T172:T177)</f>
        <v>2.1749999999999998</v>
      </c>
      <c r="AR171" s="146" t="s">
        <v>81</v>
      </c>
      <c r="AT171" s="153" t="s">
        <v>72</v>
      </c>
      <c r="AU171" s="153" t="s">
        <v>81</v>
      </c>
      <c r="AY171" s="146" t="s">
        <v>251</v>
      </c>
      <c r="BK171" s="154">
        <f>SUM(BK172:BK177)</f>
        <v>0</v>
      </c>
    </row>
    <row r="172" spans="2:65" s="1" customFormat="1" ht="16.5" customHeight="1">
      <c r="B172" s="31"/>
      <c r="C172" s="157" t="s">
        <v>349</v>
      </c>
      <c r="D172" s="157" t="s">
        <v>277</v>
      </c>
      <c r="E172" s="158" t="s">
        <v>1522</v>
      </c>
      <c r="F172" s="159" t="s">
        <v>1523</v>
      </c>
      <c r="G172" s="160" t="s">
        <v>431</v>
      </c>
      <c r="H172" s="161">
        <v>29</v>
      </c>
      <c r="I172" s="162"/>
      <c r="J172" s="163">
        <f>ROUND(I172*H172,2)</f>
        <v>0</v>
      </c>
      <c r="K172" s="159" t="s">
        <v>690</v>
      </c>
      <c r="L172" s="31"/>
      <c r="M172" s="164" t="s">
        <v>19</v>
      </c>
      <c r="N172" s="165" t="s">
        <v>44</v>
      </c>
      <c r="P172" s="142">
        <f>O172*H172</f>
        <v>0</v>
      </c>
      <c r="Q172" s="142">
        <v>6.6960000000000006E-2</v>
      </c>
      <c r="R172" s="142">
        <f>Q172*H172</f>
        <v>1.9418400000000002</v>
      </c>
      <c r="S172" s="142">
        <v>7.4999999999999997E-2</v>
      </c>
      <c r="T172" s="143">
        <f>S172*H172</f>
        <v>2.1749999999999998</v>
      </c>
      <c r="AR172" s="17" t="s">
        <v>252</v>
      </c>
      <c r="AT172" s="17" t="s">
        <v>277</v>
      </c>
      <c r="AU172" s="17" t="s">
        <v>83</v>
      </c>
      <c r="AY172" s="17" t="s">
        <v>251</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252</v>
      </c>
      <c r="BM172" s="17" t="s">
        <v>2158</v>
      </c>
    </row>
    <row r="173" spans="2:65" s="1" customFormat="1" ht="19.5">
      <c r="B173" s="31"/>
      <c r="D173" s="171" t="s">
        <v>454</v>
      </c>
      <c r="F173" s="172" t="s">
        <v>2159</v>
      </c>
      <c r="I173" s="90"/>
      <c r="L173" s="31"/>
      <c r="M173" s="173"/>
      <c r="T173" s="49"/>
      <c r="AT173" s="17" t="s">
        <v>454</v>
      </c>
      <c r="AU173" s="17" t="s">
        <v>83</v>
      </c>
    </row>
    <row r="174" spans="2:65" s="13" customFormat="1">
      <c r="B174" s="182"/>
      <c r="D174" s="171" t="s">
        <v>639</v>
      </c>
      <c r="E174" s="183" t="s">
        <v>19</v>
      </c>
      <c r="F174" s="184" t="s">
        <v>369</v>
      </c>
      <c r="H174" s="185">
        <v>29</v>
      </c>
      <c r="I174" s="186"/>
      <c r="L174" s="182"/>
      <c r="M174" s="187"/>
      <c r="T174" s="188"/>
      <c r="AT174" s="183" t="s">
        <v>639</v>
      </c>
      <c r="AU174" s="183" t="s">
        <v>83</v>
      </c>
      <c r="AV174" s="13" t="s">
        <v>83</v>
      </c>
      <c r="AW174" s="13" t="s">
        <v>36</v>
      </c>
      <c r="AX174" s="13" t="s">
        <v>81</v>
      </c>
      <c r="AY174" s="183" t="s">
        <v>251</v>
      </c>
    </row>
    <row r="175" spans="2:65" s="1" customFormat="1" ht="16.5" customHeight="1">
      <c r="B175" s="31"/>
      <c r="C175" s="132" t="s">
        <v>353</v>
      </c>
      <c r="D175" s="132" t="s">
        <v>246</v>
      </c>
      <c r="E175" s="133" t="s">
        <v>1276</v>
      </c>
      <c r="F175" s="134" t="s">
        <v>1277</v>
      </c>
      <c r="G175" s="135" t="s">
        <v>1278</v>
      </c>
      <c r="H175" s="136">
        <v>31.9</v>
      </c>
      <c r="I175" s="137"/>
      <c r="J175" s="138">
        <f>ROUND(I175*H175,2)</f>
        <v>0</v>
      </c>
      <c r="K175" s="134" t="s">
        <v>19</v>
      </c>
      <c r="L175" s="139"/>
      <c r="M175" s="140" t="s">
        <v>19</v>
      </c>
      <c r="N175" s="141" t="s">
        <v>44</v>
      </c>
      <c r="P175" s="142">
        <f>O175*H175</f>
        <v>0</v>
      </c>
      <c r="Q175" s="142">
        <v>0</v>
      </c>
      <c r="R175" s="142">
        <f>Q175*H175</f>
        <v>0</v>
      </c>
      <c r="S175" s="142">
        <v>0</v>
      </c>
      <c r="T175" s="143">
        <f>S175*H175</f>
        <v>0</v>
      </c>
      <c r="AR175" s="17" t="s">
        <v>250</v>
      </c>
      <c r="AT175" s="17" t="s">
        <v>246</v>
      </c>
      <c r="AU175" s="17" t="s">
        <v>83</v>
      </c>
      <c r="AY175" s="17" t="s">
        <v>251</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252</v>
      </c>
      <c r="BM175" s="17" t="s">
        <v>2160</v>
      </c>
    </row>
    <row r="176" spans="2:65" s="1" customFormat="1" ht="19.5">
      <c r="B176" s="31"/>
      <c r="D176" s="171" t="s">
        <v>454</v>
      </c>
      <c r="F176" s="172" t="s">
        <v>1280</v>
      </c>
      <c r="I176" s="90"/>
      <c r="L176" s="31"/>
      <c r="M176" s="173"/>
      <c r="T176" s="49"/>
      <c r="AT176" s="17" t="s">
        <v>454</v>
      </c>
      <c r="AU176" s="17" t="s">
        <v>83</v>
      </c>
    </row>
    <row r="177" spans="2:65" s="13" customFormat="1">
      <c r="B177" s="182"/>
      <c r="D177" s="171" t="s">
        <v>639</v>
      </c>
      <c r="E177" s="183" t="s">
        <v>19</v>
      </c>
      <c r="F177" s="184" t="s">
        <v>2161</v>
      </c>
      <c r="H177" s="185">
        <v>31.9</v>
      </c>
      <c r="I177" s="186"/>
      <c r="L177" s="182"/>
      <c r="M177" s="187"/>
      <c r="T177" s="188"/>
      <c r="AT177" s="183" t="s">
        <v>639</v>
      </c>
      <c r="AU177" s="183" t="s">
        <v>83</v>
      </c>
      <c r="AV177" s="13" t="s">
        <v>83</v>
      </c>
      <c r="AW177" s="13" t="s">
        <v>36</v>
      </c>
      <c r="AX177" s="13" t="s">
        <v>81</v>
      </c>
      <c r="AY177" s="183" t="s">
        <v>251</v>
      </c>
    </row>
    <row r="178" spans="2:65" s="11" customFormat="1" ht="22.9" customHeight="1">
      <c r="B178" s="145"/>
      <c r="D178" s="146" t="s">
        <v>72</v>
      </c>
      <c r="E178" s="155" t="s">
        <v>291</v>
      </c>
      <c r="F178" s="155" t="s">
        <v>1536</v>
      </c>
      <c r="I178" s="148"/>
      <c r="J178" s="156">
        <f>BK178</f>
        <v>0</v>
      </c>
      <c r="L178" s="145"/>
      <c r="M178" s="150"/>
      <c r="P178" s="151">
        <f>SUM(P179:P225)</f>
        <v>0</v>
      </c>
      <c r="R178" s="151">
        <f>SUM(R179:R225)</f>
        <v>4.1136601400000004</v>
      </c>
      <c r="T178" s="152">
        <f>SUM(T179:T225)</f>
        <v>20.899071000000003</v>
      </c>
      <c r="AR178" s="146" t="s">
        <v>81</v>
      </c>
      <c r="AT178" s="153" t="s">
        <v>72</v>
      </c>
      <c r="AU178" s="153" t="s">
        <v>81</v>
      </c>
      <c r="AY178" s="146" t="s">
        <v>251</v>
      </c>
      <c r="BK178" s="154">
        <f>SUM(BK179:BK225)</f>
        <v>0</v>
      </c>
    </row>
    <row r="179" spans="2:65" s="1" customFormat="1" ht="16.5" customHeight="1">
      <c r="B179" s="31"/>
      <c r="C179" s="157" t="s">
        <v>357</v>
      </c>
      <c r="D179" s="157" t="s">
        <v>277</v>
      </c>
      <c r="E179" s="158" t="s">
        <v>1283</v>
      </c>
      <c r="F179" s="159" t="s">
        <v>1284</v>
      </c>
      <c r="G179" s="160" t="s">
        <v>249</v>
      </c>
      <c r="H179" s="161">
        <v>23.25</v>
      </c>
      <c r="I179" s="162"/>
      <c r="J179" s="163">
        <f>ROUND(I179*H179,2)</f>
        <v>0</v>
      </c>
      <c r="K179" s="159" t="s">
        <v>690</v>
      </c>
      <c r="L179" s="31"/>
      <c r="M179" s="164" t="s">
        <v>19</v>
      </c>
      <c r="N179" s="165" t="s">
        <v>44</v>
      </c>
      <c r="P179" s="142">
        <f>O179*H179</f>
        <v>0</v>
      </c>
      <c r="Q179" s="142">
        <v>1.17E-3</v>
      </c>
      <c r="R179" s="142">
        <f>Q179*H179</f>
        <v>2.7202500000000001E-2</v>
      </c>
      <c r="S179" s="142">
        <v>0</v>
      </c>
      <c r="T179" s="143">
        <f>S179*H179</f>
        <v>0</v>
      </c>
      <c r="AR179" s="17" t="s">
        <v>252</v>
      </c>
      <c r="AT179" s="17" t="s">
        <v>277</v>
      </c>
      <c r="AU179" s="17" t="s">
        <v>83</v>
      </c>
      <c r="AY179" s="17" t="s">
        <v>251</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252</v>
      </c>
      <c r="BM179" s="17" t="s">
        <v>2162</v>
      </c>
    </row>
    <row r="180" spans="2:65" s="1" customFormat="1" ht="16.5" customHeight="1">
      <c r="B180" s="31"/>
      <c r="C180" s="157" t="s">
        <v>361</v>
      </c>
      <c r="D180" s="157" t="s">
        <v>277</v>
      </c>
      <c r="E180" s="158" t="s">
        <v>1287</v>
      </c>
      <c r="F180" s="159" t="s">
        <v>1288</v>
      </c>
      <c r="G180" s="160" t="s">
        <v>249</v>
      </c>
      <c r="H180" s="161">
        <v>23.25</v>
      </c>
      <c r="I180" s="162"/>
      <c r="J180" s="163">
        <f>ROUND(I180*H180,2)</f>
        <v>0</v>
      </c>
      <c r="K180" s="159" t="s">
        <v>690</v>
      </c>
      <c r="L180" s="31"/>
      <c r="M180" s="164" t="s">
        <v>19</v>
      </c>
      <c r="N180" s="165" t="s">
        <v>44</v>
      </c>
      <c r="P180" s="142">
        <f>O180*H180</f>
        <v>0</v>
      </c>
      <c r="Q180" s="142">
        <v>6.6E-4</v>
      </c>
      <c r="R180" s="142">
        <f>Q180*H180</f>
        <v>1.5344999999999999E-2</v>
      </c>
      <c r="S180" s="142">
        <v>0</v>
      </c>
      <c r="T180" s="143">
        <f>S180*H180</f>
        <v>0</v>
      </c>
      <c r="AR180" s="17" t="s">
        <v>252</v>
      </c>
      <c r="AT180" s="17" t="s">
        <v>277</v>
      </c>
      <c r="AU180" s="17" t="s">
        <v>83</v>
      </c>
      <c r="AY180" s="17" t="s">
        <v>251</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252</v>
      </c>
      <c r="BM180" s="17" t="s">
        <v>2163</v>
      </c>
    </row>
    <row r="181" spans="2:65" s="1" customFormat="1" ht="19.5">
      <c r="B181" s="31"/>
      <c r="D181" s="171" t="s">
        <v>454</v>
      </c>
      <c r="F181" s="172" t="s">
        <v>2164</v>
      </c>
      <c r="I181" s="90"/>
      <c r="L181" s="31"/>
      <c r="M181" s="173"/>
      <c r="T181" s="49"/>
      <c r="AT181" s="17" t="s">
        <v>454</v>
      </c>
      <c r="AU181" s="17" t="s">
        <v>83</v>
      </c>
    </row>
    <row r="182" spans="2:65" s="1" customFormat="1" ht="16.5" customHeight="1">
      <c r="B182" s="31"/>
      <c r="C182" s="132" t="s">
        <v>365</v>
      </c>
      <c r="D182" s="132" t="s">
        <v>246</v>
      </c>
      <c r="E182" s="133" t="s">
        <v>1944</v>
      </c>
      <c r="F182" s="134" t="s">
        <v>2165</v>
      </c>
      <c r="G182" s="135" t="s">
        <v>450</v>
      </c>
      <c r="H182" s="136">
        <v>0.154</v>
      </c>
      <c r="I182" s="137"/>
      <c r="J182" s="138">
        <f>ROUND(I182*H182,2)</f>
        <v>0</v>
      </c>
      <c r="K182" s="134" t="s">
        <v>690</v>
      </c>
      <c r="L182" s="139"/>
      <c r="M182" s="140" t="s">
        <v>19</v>
      </c>
      <c r="N182" s="141" t="s">
        <v>44</v>
      </c>
      <c r="P182" s="142">
        <f>O182*H182</f>
        <v>0</v>
      </c>
      <c r="Q182" s="142">
        <v>1</v>
      </c>
      <c r="R182" s="142">
        <f>Q182*H182</f>
        <v>0.154</v>
      </c>
      <c r="S182" s="142">
        <v>0</v>
      </c>
      <c r="T182" s="143">
        <f>S182*H182</f>
        <v>0</v>
      </c>
      <c r="AR182" s="17" t="s">
        <v>250</v>
      </c>
      <c r="AT182" s="17" t="s">
        <v>246</v>
      </c>
      <c r="AU182" s="17" t="s">
        <v>83</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2166</v>
      </c>
    </row>
    <row r="183" spans="2:65" s="13" customFormat="1">
      <c r="B183" s="182"/>
      <c r="D183" s="171" t="s">
        <v>639</v>
      </c>
      <c r="E183" s="183" t="s">
        <v>19</v>
      </c>
      <c r="F183" s="184" t="s">
        <v>2167</v>
      </c>
      <c r="H183" s="185">
        <v>0.154</v>
      </c>
      <c r="I183" s="186"/>
      <c r="L183" s="182"/>
      <c r="M183" s="187"/>
      <c r="T183" s="188"/>
      <c r="AT183" s="183" t="s">
        <v>639</v>
      </c>
      <c r="AU183" s="183" t="s">
        <v>83</v>
      </c>
      <c r="AV183" s="13" t="s">
        <v>83</v>
      </c>
      <c r="AW183" s="13" t="s">
        <v>36</v>
      </c>
      <c r="AX183" s="13" t="s">
        <v>81</v>
      </c>
      <c r="AY183" s="183" t="s">
        <v>251</v>
      </c>
    </row>
    <row r="184" spans="2:65" s="1" customFormat="1" ht="16.5" customHeight="1">
      <c r="B184" s="31"/>
      <c r="C184" s="132" t="s">
        <v>369</v>
      </c>
      <c r="D184" s="132" t="s">
        <v>246</v>
      </c>
      <c r="E184" s="133" t="s">
        <v>1726</v>
      </c>
      <c r="F184" s="134" t="s">
        <v>1727</v>
      </c>
      <c r="G184" s="135" t="s">
        <v>450</v>
      </c>
      <c r="H184" s="136">
        <v>0.39600000000000002</v>
      </c>
      <c r="I184" s="137"/>
      <c r="J184" s="138">
        <f>ROUND(I184*H184,2)</f>
        <v>0</v>
      </c>
      <c r="K184" s="134" t="s">
        <v>690</v>
      </c>
      <c r="L184" s="139"/>
      <c r="M184" s="140" t="s">
        <v>19</v>
      </c>
      <c r="N184" s="141" t="s">
        <v>44</v>
      </c>
      <c r="P184" s="142">
        <f>O184*H184</f>
        <v>0</v>
      </c>
      <c r="Q184" s="142">
        <v>1</v>
      </c>
      <c r="R184" s="142">
        <f>Q184*H184</f>
        <v>0.39600000000000002</v>
      </c>
      <c r="S184" s="142">
        <v>0</v>
      </c>
      <c r="T184" s="143">
        <f>S184*H184</f>
        <v>0</v>
      </c>
      <c r="AR184" s="17" t="s">
        <v>250</v>
      </c>
      <c r="AT184" s="17" t="s">
        <v>246</v>
      </c>
      <c r="AU184" s="17" t="s">
        <v>83</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2168</v>
      </c>
    </row>
    <row r="185" spans="2:65" s="13" customFormat="1">
      <c r="B185" s="182"/>
      <c r="D185" s="171" t="s">
        <v>639</v>
      </c>
      <c r="E185" s="183" t="s">
        <v>19</v>
      </c>
      <c r="F185" s="184" t="s">
        <v>2169</v>
      </c>
      <c r="H185" s="185">
        <v>0.39600000000000002</v>
      </c>
      <c r="I185" s="186"/>
      <c r="L185" s="182"/>
      <c r="M185" s="187"/>
      <c r="T185" s="188"/>
      <c r="AT185" s="183" t="s">
        <v>639</v>
      </c>
      <c r="AU185" s="183" t="s">
        <v>83</v>
      </c>
      <c r="AV185" s="13" t="s">
        <v>83</v>
      </c>
      <c r="AW185" s="13" t="s">
        <v>36</v>
      </c>
      <c r="AX185" s="13" t="s">
        <v>81</v>
      </c>
      <c r="AY185" s="183" t="s">
        <v>251</v>
      </c>
    </row>
    <row r="186" spans="2:65" s="1" customFormat="1" ht="16.5" customHeight="1">
      <c r="B186" s="31"/>
      <c r="C186" s="132" t="s">
        <v>373</v>
      </c>
      <c r="D186" s="132" t="s">
        <v>246</v>
      </c>
      <c r="E186" s="133" t="s">
        <v>2170</v>
      </c>
      <c r="F186" s="134" t="s">
        <v>2171</v>
      </c>
      <c r="G186" s="135" t="s">
        <v>450</v>
      </c>
      <c r="H186" s="136">
        <v>0.23</v>
      </c>
      <c r="I186" s="137"/>
      <c r="J186" s="138">
        <f>ROUND(I186*H186,2)</f>
        <v>0</v>
      </c>
      <c r="K186" s="134" t="s">
        <v>19</v>
      </c>
      <c r="L186" s="139"/>
      <c r="M186" s="140" t="s">
        <v>19</v>
      </c>
      <c r="N186" s="141" t="s">
        <v>44</v>
      </c>
      <c r="P186" s="142">
        <f>O186*H186</f>
        <v>0</v>
      </c>
      <c r="Q186" s="142">
        <v>1</v>
      </c>
      <c r="R186" s="142">
        <f>Q186*H186</f>
        <v>0.23</v>
      </c>
      <c r="S186" s="142">
        <v>0</v>
      </c>
      <c r="T186" s="143">
        <f>S186*H186</f>
        <v>0</v>
      </c>
      <c r="AR186" s="17" t="s">
        <v>250</v>
      </c>
      <c r="AT186" s="17" t="s">
        <v>246</v>
      </c>
      <c r="AU186" s="17" t="s">
        <v>83</v>
      </c>
      <c r="AY186" s="17" t="s">
        <v>251</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252</v>
      </c>
      <c r="BM186" s="17" t="s">
        <v>2172</v>
      </c>
    </row>
    <row r="187" spans="2:65" s="13" customFormat="1">
      <c r="B187" s="182"/>
      <c r="D187" s="171" t="s">
        <v>639</v>
      </c>
      <c r="E187" s="183" t="s">
        <v>19</v>
      </c>
      <c r="F187" s="184" t="s">
        <v>2173</v>
      </c>
      <c r="H187" s="185">
        <v>0.23</v>
      </c>
      <c r="I187" s="186"/>
      <c r="L187" s="182"/>
      <c r="M187" s="187"/>
      <c r="T187" s="188"/>
      <c r="AT187" s="183" t="s">
        <v>639</v>
      </c>
      <c r="AU187" s="183" t="s">
        <v>83</v>
      </c>
      <c r="AV187" s="13" t="s">
        <v>83</v>
      </c>
      <c r="AW187" s="13" t="s">
        <v>36</v>
      </c>
      <c r="AX187" s="13" t="s">
        <v>81</v>
      </c>
      <c r="AY187" s="183" t="s">
        <v>251</v>
      </c>
    </row>
    <row r="188" spans="2:65" s="1" customFormat="1" ht="16.5" customHeight="1">
      <c r="B188" s="31"/>
      <c r="C188" s="157" t="s">
        <v>377</v>
      </c>
      <c r="D188" s="157" t="s">
        <v>277</v>
      </c>
      <c r="E188" s="158" t="s">
        <v>1747</v>
      </c>
      <c r="F188" s="159" t="s">
        <v>1748</v>
      </c>
      <c r="G188" s="160" t="s">
        <v>265</v>
      </c>
      <c r="H188" s="161">
        <v>1</v>
      </c>
      <c r="I188" s="162"/>
      <c r="J188" s="163">
        <f>ROUND(I188*H188,2)</f>
        <v>0</v>
      </c>
      <c r="K188" s="159" t="s">
        <v>690</v>
      </c>
      <c r="L188" s="31"/>
      <c r="M188" s="164" t="s">
        <v>19</v>
      </c>
      <c r="N188" s="165" t="s">
        <v>44</v>
      </c>
      <c r="P188" s="142">
        <f>O188*H188</f>
        <v>0</v>
      </c>
      <c r="Q188" s="142">
        <v>6.4900000000000001E-3</v>
      </c>
      <c r="R188" s="142">
        <f>Q188*H188</f>
        <v>6.4900000000000001E-3</v>
      </c>
      <c r="S188" s="142">
        <v>0</v>
      </c>
      <c r="T188" s="143">
        <f>S188*H188</f>
        <v>0</v>
      </c>
      <c r="AR188" s="17" t="s">
        <v>252</v>
      </c>
      <c r="AT188" s="17" t="s">
        <v>277</v>
      </c>
      <c r="AU188" s="17" t="s">
        <v>83</v>
      </c>
      <c r="AY188" s="17" t="s">
        <v>251</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252</v>
      </c>
      <c r="BM188" s="17" t="s">
        <v>2174</v>
      </c>
    </row>
    <row r="189" spans="2:65" s="1" customFormat="1" ht="19.5">
      <c r="B189" s="31"/>
      <c r="D189" s="171" t="s">
        <v>454</v>
      </c>
      <c r="F189" s="172" t="s">
        <v>2175</v>
      </c>
      <c r="I189" s="90"/>
      <c r="L189" s="31"/>
      <c r="M189" s="173"/>
      <c r="T189" s="49"/>
      <c r="AT189" s="17" t="s">
        <v>454</v>
      </c>
      <c r="AU189" s="17" t="s">
        <v>83</v>
      </c>
    </row>
    <row r="190" spans="2:65" s="13" customFormat="1">
      <c r="B190" s="182"/>
      <c r="D190" s="171" t="s">
        <v>639</v>
      </c>
      <c r="E190" s="183" t="s">
        <v>19</v>
      </c>
      <c r="F190" s="184" t="s">
        <v>81</v>
      </c>
      <c r="H190" s="185">
        <v>1</v>
      </c>
      <c r="I190" s="186"/>
      <c r="L190" s="182"/>
      <c r="M190" s="187"/>
      <c r="T190" s="188"/>
      <c r="AT190" s="183" t="s">
        <v>639</v>
      </c>
      <c r="AU190" s="183" t="s">
        <v>83</v>
      </c>
      <c r="AV190" s="13" t="s">
        <v>83</v>
      </c>
      <c r="AW190" s="13" t="s">
        <v>36</v>
      </c>
      <c r="AX190" s="13" t="s">
        <v>81</v>
      </c>
      <c r="AY190" s="183" t="s">
        <v>251</v>
      </c>
    </row>
    <row r="191" spans="2:65" s="1" customFormat="1" ht="16.5" customHeight="1">
      <c r="B191" s="31"/>
      <c r="C191" s="157" t="s">
        <v>381</v>
      </c>
      <c r="D191" s="157" t="s">
        <v>277</v>
      </c>
      <c r="E191" s="158" t="s">
        <v>2176</v>
      </c>
      <c r="F191" s="159" t="s">
        <v>2177</v>
      </c>
      <c r="G191" s="160" t="s">
        <v>436</v>
      </c>
      <c r="H191" s="161">
        <v>24</v>
      </c>
      <c r="I191" s="162"/>
      <c r="J191" s="163">
        <f>ROUND(I191*H191,2)</f>
        <v>0</v>
      </c>
      <c r="K191" s="159" t="s">
        <v>690</v>
      </c>
      <c r="L191" s="31"/>
      <c r="M191" s="164" t="s">
        <v>19</v>
      </c>
      <c r="N191" s="165" t="s">
        <v>44</v>
      </c>
      <c r="P191" s="142">
        <f>O191*H191</f>
        <v>0</v>
      </c>
      <c r="Q191" s="142">
        <v>0</v>
      </c>
      <c r="R191" s="142">
        <f>Q191*H191</f>
        <v>0</v>
      </c>
      <c r="S191" s="142">
        <v>0</v>
      </c>
      <c r="T191" s="143">
        <f>S191*H191</f>
        <v>0</v>
      </c>
      <c r="AR191" s="17" t="s">
        <v>252</v>
      </c>
      <c r="AT191" s="17" t="s">
        <v>277</v>
      </c>
      <c r="AU191" s="17" t="s">
        <v>83</v>
      </c>
      <c r="AY191" s="17" t="s">
        <v>251</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252</v>
      </c>
      <c r="BM191" s="17" t="s">
        <v>2178</v>
      </c>
    </row>
    <row r="192" spans="2:65" s="13" customFormat="1">
      <c r="B192" s="182"/>
      <c r="D192" s="171" t="s">
        <v>639</v>
      </c>
      <c r="E192" s="183" t="s">
        <v>19</v>
      </c>
      <c r="F192" s="184" t="s">
        <v>349</v>
      </c>
      <c r="H192" s="185">
        <v>24</v>
      </c>
      <c r="I192" s="186"/>
      <c r="L192" s="182"/>
      <c r="M192" s="187"/>
      <c r="T192" s="188"/>
      <c r="AT192" s="183" t="s">
        <v>639</v>
      </c>
      <c r="AU192" s="183" t="s">
        <v>83</v>
      </c>
      <c r="AV192" s="13" t="s">
        <v>83</v>
      </c>
      <c r="AW192" s="13" t="s">
        <v>36</v>
      </c>
      <c r="AX192" s="13" t="s">
        <v>81</v>
      </c>
      <c r="AY192" s="183" t="s">
        <v>251</v>
      </c>
    </row>
    <row r="193" spans="2:65" s="1" customFormat="1" ht="16.5" customHeight="1">
      <c r="B193" s="31"/>
      <c r="C193" s="157" t="s">
        <v>385</v>
      </c>
      <c r="D193" s="157" t="s">
        <v>277</v>
      </c>
      <c r="E193" s="158" t="s">
        <v>2179</v>
      </c>
      <c r="F193" s="159" t="s">
        <v>2180</v>
      </c>
      <c r="G193" s="160" t="s">
        <v>436</v>
      </c>
      <c r="H193" s="161">
        <v>480</v>
      </c>
      <c r="I193" s="162"/>
      <c r="J193" s="163">
        <f>ROUND(I193*H193,2)</f>
        <v>0</v>
      </c>
      <c r="K193" s="159" t="s">
        <v>690</v>
      </c>
      <c r="L193" s="31"/>
      <c r="M193" s="164" t="s">
        <v>19</v>
      </c>
      <c r="N193" s="165" t="s">
        <v>44</v>
      </c>
      <c r="P193" s="142">
        <f>O193*H193</f>
        <v>0</v>
      </c>
      <c r="Q193" s="142">
        <v>0</v>
      </c>
      <c r="R193" s="142">
        <f>Q193*H193</f>
        <v>0</v>
      </c>
      <c r="S193" s="142">
        <v>0</v>
      </c>
      <c r="T193" s="143">
        <f>S193*H193</f>
        <v>0</v>
      </c>
      <c r="AR193" s="17" t="s">
        <v>252</v>
      </c>
      <c r="AT193" s="17" t="s">
        <v>277</v>
      </c>
      <c r="AU193" s="17" t="s">
        <v>83</v>
      </c>
      <c r="AY193" s="17" t="s">
        <v>251</v>
      </c>
      <c r="BE193" s="144">
        <f>IF(N193="základní",J193,0)</f>
        <v>0</v>
      </c>
      <c r="BF193" s="144">
        <f>IF(N193="snížená",J193,0)</f>
        <v>0</v>
      </c>
      <c r="BG193" s="144">
        <f>IF(N193="zákl. přenesená",J193,0)</f>
        <v>0</v>
      </c>
      <c r="BH193" s="144">
        <f>IF(N193="sníž. přenesená",J193,0)</f>
        <v>0</v>
      </c>
      <c r="BI193" s="144">
        <f>IF(N193="nulová",J193,0)</f>
        <v>0</v>
      </c>
      <c r="BJ193" s="17" t="s">
        <v>81</v>
      </c>
      <c r="BK193" s="144">
        <f>ROUND(I193*H193,2)</f>
        <v>0</v>
      </c>
      <c r="BL193" s="17" t="s">
        <v>252</v>
      </c>
      <c r="BM193" s="17" t="s">
        <v>2181</v>
      </c>
    </row>
    <row r="194" spans="2:65" s="13" customFormat="1">
      <c r="B194" s="182"/>
      <c r="D194" s="171" t="s">
        <v>639</v>
      </c>
      <c r="E194" s="183" t="s">
        <v>19</v>
      </c>
      <c r="F194" s="184" t="s">
        <v>2182</v>
      </c>
      <c r="H194" s="185">
        <v>480</v>
      </c>
      <c r="I194" s="186"/>
      <c r="L194" s="182"/>
      <c r="M194" s="187"/>
      <c r="T194" s="188"/>
      <c r="AT194" s="183" t="s">
        <v>639</v>
      </c>
      <c r="AU194" s="183" t="s">
        <v>83</v>
      </c>
      <c r="AV194" s="13" t="s">
        <v>83</v>
      </c>
      <c r="AW194" s="13" t="s">
        <v>36</v>
      </c>
      <c r="AX194" s="13" t="s">
        <v>81</v>
      </c>
      <c r="AY194" s="183" t="s">
        <v>251</v>
      </c>
    </row>
    <row r="195" spans="2:65" s="1" customFormat="1" ht="16.5" customHeight="1">
      <c r="B195" s="31"/>
      <c r="C195" s="157" t="s">
        <v>390</v>
      </c>
      <c r="D195" s="157" t="s">
        <v>277</v>
      </c>
      <c r="E195" s="158" t="s">
        <v>2183</v>
      </c>
      <c r="F195" s="159" t="s">
        <v>2184</v>
      </c>
      <c r="G195" s="160" t="s">
        <v>436</v>
      </c>
      <c r="H195" s="161">
        <v>24</v>
      </c>
      <c r="I195" s="162"/>
      <c r="J195" s="163">
        <f>ROUND(I195*H195,2)</f>
        <v>0</v>
      </c>
      <c r="K195" s="159" t="s">
        <v>690</v>
      </c>
      <c r="L195" s="31"/>
      <c r="M195" s="164" t="s">
        <v>19</v>
      </c>
      <c r="N195" s="165" t="s">
        <v>44</v>
      </c>
      <c r="P195" s="142">
        <f>O195*H195</f>
        <v>0</v>
      </c>
      <c r="Q195" s="142">
        <v>0</v>
      </c>
      <c r="R195" s="142">
        <f>Q195*H195</f>
        <v>0</v>
      </c>
      <c r="S195" s="142">
        <v>0</v>
      </c>
      <c r="T195" s="143">
        <f>S195*H195</f>
        <v>0</v>
      </c>
      <c r="AR195" s="17" t="s">
        <v>252</v>
      </c>
      <c r="AT195" s="17" t="s">
        <v>277</v>
      </c>
      <c r="AU195" s="17" t="s">
        <v>83</v>
      </c>
      <c r="AY195" s="17" t="s">
        <v>251</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252</v>
      </c>
      <c r="BM195" s="17" t="s">
        <v>2185</v>
      </c>
    </row>
    <row r="196" spans="2:65" s="13" customFormat="1">
      <c r="B196" s="182"/>
      <c r="D196" s="171" t="s">
        <v>639</v>
      </c>
      <c r="E196" s="183" t="s">
        <v>19</v>
      </c>
      <c r="F196" s="184" t="s">
        <v>349</v>
      </c>
      <c r="H196" s="185">
        <v>24</v>
      </c>
      <c r="I196" s="186"/>
      <c r="L196" s="182"/>
      <c r="M196" s="187"/>
      <c r="T196" s="188"/>
      <c r="AT196" s="183" t="s">
        <v>639</v>
      </c>
      <c r="AU196" s="183" t="s">
        <v>83</v>
      </c>
      <c r="AV196" s="13" t="s">
        <v>83</v>
      </c>
      <c r="AW196" s="13" t="s">
        <v>36</v>
      </c>
      <c r="AX196" s="13" t="s">
        <v>81</v>
      </c>
      <c r="AY196" s="183" t="s">
        <v>251</v>
      </c>
    </row>
    <row r="197" spans="2:65" s="1" customFormat="1" ht="16.5" customHeight="1">
      <c r="B197" s="31"/>
      <c r="C197" s="157" t="s">
        <v>394</v>
      </c>
      <c r="D197" s="157" t="s">
        <v>277</v>
      </c>
      <c r="E197" s="158" t="s">
        <v>2186</v>
      </c>
      <c r="F197" s="159" t="s">
        <v>2187</v>
      </c>
      <c r="G197" s="160" t="s">
        <v>1278</v>
      </c>
      <c r="H197" s="161">
        <v>791</v>
      </c>
      <c r="I197" s="162"/>
      <c r="J197" s="163">
        <f>ROUND(I197*H197,2)</f>
        <v>0</v>
      </c>
      <c r="K197" s="159" t="s">
        <v>690</v>
      </c>
      <c r="L197" s="31"/>
      <c r="M197" s="164" t="s">
        <v>19</v>
      </c>
      <c r="N197" s="165" t="s">
        <v>44</v>
      </c>
      <c r="P197" s="142">
        <f>O197*H197</f>
        <v>0</v>
      </c>
      <c r="Q197" s="142">
        <v>0</v>
      </c>
      <c r="R197" s="142">
        <f>Q197*H197</f>
        <v>0</v>
      </c>
      <c r="S197" s="142">
        <v>1E-3</v>
      </c>
      <c r="T197" s="143">
        <f>S197*H197</f>
        <v>0.79100000000000004</v>
      </c>
      <c r="AR197" s="17" t="s">
        <v>252</v>
      </c>
      <c r="AT197" s="17" t="s">
        <v>277</v>
      </c>
      <c r="AU197" s="17" t="s">
        <v>83</v>
      </c>
      <c r="AY197" s="17" t="s">
        <v>251</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252</v>
      </c>
      <c r="BM197" s="17" t="s">
        <v>2188</v>
      </c>
    </row>
    <row r="198" spans="2:65" s="1" customFormat="1" ht="19.5">
      <c r="B198" s="31"/>
      <c r="D198" s="171" t="s">
        <v>454</v>
      </c>
      <c r="F198" s="172" t="s">
        <v>2189</v>
      </c>
      <c r="I198" s="90"/>
      <c r="L198" s="31"/>
      <c r="M198" s="173"/>
      <c r="T198" s="49"/>
      <c r="AT198" s="17" t="s">
        <v>454</v>
      </c>
      <c r="AU198" s="17" t="s">
        <v>83</v>
      </c>
    </row>
    <row r="199" spans="2:65" s="13" customFormat="1">
      <c r="B199" s="182"/>
      <c r="D199" s="171" t="s">
        <v>639</v>
      </c>
      <c r="E199" s="183" t="s">
        <v>19</v>
      </c>
      <c r="F199" s="184" t="s">
        <v>2190</v>
      </c>
      <c r="H199" s="185">
        <v>791</v>
      </c>
      <c r="I199" s="186"/>
      <c r="L199" s="182"/>
      <c r="M199" s="187"/>
      <c r="T199" s="188"/>
      <c r="AT199" s="183" t="s">
        <v>639</v>
      </c>
      <c r="AU199" s="183" t="s">
        <v>83</v>
      </c>
      <c r="AV199" s="13" t="s">
        <v>83</v>
      </c>
      <c r="AW199" s="13" t="s">
        <v>36</v>
      </c>
      <c r="AX199" s="13" t="s">
        <v>81</v>
      </c>
      <c r="AY199" s="183" t="s">
        <v>251</v>
      </c>
    </row>
    <row r="200" spans="2:65" s="1" customFormat="1" ht="16.5" customHeight="1">
      <c r="B200" s="31"/>
      <c r="C200" s="157" t="s">
        <v>398</v>
      </c>
      <c r="D200" s="157" t="s">
        <v>277</v>
      </c>
      <c r="E200" s="158" t="s">
        <v>2191</v>
      </c>
      <c r="F200" s="159" t="s">
        <v>2192</v>
      </c>
      <c r="G200" s="160" t="s">
        <v>431</v>
      </c>
      <c r="H200" s="161">
        <v>54.48</v>
      </c>
      <c r="I200" s="162"/>
      <c r="J200" s="163">
        <f>ROUND(I200*H200,2)</f>
        <v>0</v>
      </c>
      <c r="K200" s="159" t="s">
        <v>690</v>
      </c>
      <c r="L200" s="31"/>
      <c r="M200" s="164" t="s">
        <v>19</v>
      </c>
      <c r="N200" s="165" t="s">
        <v>44</v>
      </c>
      <c r="P200" s="142">
        <f>O200*H200</f>
        <v>0</v>
      </c>
      <c r="Q200" s="142">
        <v>0</v>
      </c>
      <c r="R200" s="142">
        <f>Q200*H200</f>
        <v>0</v>
      </c>
      <c r="S200" s="142">
        <v>7.4999999999999997E-2</v>
      </c>
      <c r="T200" s="143">
        <f>S200*H200</f>
        <v>4.0859999999999994</v>
      </c>
      <c r="AR200" s="17" t="s">
        <v>252</v>
      </c>
      <c r="AT200" s="17" t="s">
        <v>277</v>
      </c>
      <c r="AU200" s="17" t="s">
        <v>83</v>
      </c>
      <c r="AY200" s="17" t="s">
        <v>251</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252</v>
      </c>
      <c r="BM200" s="17" t="s">
        <v>2193</v>
      </c>
    </row>
    <row r="201" spans="2:65" s="1" customFormat="1" ht="19.5">
      <c r="B201" s="31"/>
      <c r="D201" s="171" t="s">
        <v>454</v>
      </c>
      <c r="F201" s="172" t="s">
        <v>2194</v>
      </c>
      <c r="I201" s="90"/>
      <c r="L201" s="31"/>
      <c r="M201" s="173"/>
      <c r="T201" s="49"/>
      <c r="AT201" s="17" t="s">
        <v>454</v>
      </c>
      <c r="AU201" s="17" t="s">
        <v>83</v>
      </c>
    </row>
    <row r="202" spans="2:65" s="13" customFormat="1">
      <c r="B202" s="182"/>
      <c r="D202" s="171" t="s">
        <v>639</v>
      </c>
      <c r="E202" s="183" t="s">
        <v>19</v>
      </c>
      <c r="F202" s="184" t="s">
        <v>2195</v>
      </c>
      <c r="H202" s="185">
        <v>54.48</v>
      </c>
      <c r="I202" s="186"/>
      <c r="L202" s="182"/>
      <c r="M202" s="187"/>
      <c r="T202" s="188"/>
      <c r="AT202" s="183" t="s">
        <v>639</v>
      </c>
      <c r="AU202" s="183" t="s">
        <v>83</v>
      </c>
      <c r="AV202" s="13" t="s">
        <v>83</v>
      </c>
      <c r="AW202" s="13" t="s">
        <v>36</v>
      </c>
      <c r="AX202" s="13" t="s">
        <v>81</v>
      </c>
      <c r="AY202" s="183" t="s">
        <v>251</v>
      </c>
    </row>
    <row r="203" spans="2:65" s="1" customFormat="1" ht="16.5" customHeight="1">
      <c r="B203" s="31"/>
      <c r="C203" s="157" t="s">
        <v>402</v>
      </c>
      <c r="D203" s="157" t="s">
        <v>277</v>
      </c>
      <c r="E203" s="158" t="s">
        <v>2196</v>
      </c>
      <c r="F203" s="159" t="s">
        <v>2197</v>
      </c>
      <c r="G203" s="160" t="s">
        <v>431</v>
      </c>
      <c r="H203" s="161">
        <v>54.48</v>
      </c>
      <c r="I203" s="162"/>
      <c r="J203" s="163">
        <f>ROUND(I203*H203,2)</f>
        <v>0</v>
      </c>
      <c r="K203" s="159" t="s">
        <v>690</v>
      </c>
      <c r="L203" s="31"/>
      <c r="M203" s="164" t="s">
        <v>19</v>
      </c>
      <c r="N203" s="165" t="s">
        <v>44</v>
      </c>
      <c r="P203" s="142">
        <f>O203*H203</f>
        <v>0</v>
      </c>
      <c r="Q203" s="142">
        <v>1.9429999999999999E-2</v>
      </c>
      <c r="R203" s="142">
        <f>Q203*H203</f>
        <v>1.0585464</v>
      </c>
      <c r="S203" s="142">
        <v>0</v>
      </c>
      <c r="T203" s="143">
        <f>S203*H203</f>
        <v>0</v>
      </c>
      <c r="AR203" s="17" t="s">
        <v>252</v>
      </c>
      <c r="AT203" s="17" t="s">
        <v>277</v>
      </c>
      <c r="AU203" s="17" t="s">
        <v>83</v>
      </c>
      <c r="AY203" s="17" t="s">
        <v>251</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252</v>
      </c>
      <c r="BM203" s="17" t="s">
        <v>2198</v>
      </c>
    </row>
    <row r="204" spans="2:65" s="13" customFormat="1">
      <c r="B204" s="182"/>
      <c r="D204" s="171" t="s">
        <v>639</v>
      </c>
      <c r="E204" s="183" t="s">
        <v>19</v>
      </c>
      <c r="F204" s="184" t="s">
        <v>2195</v>
      </c>
      <c r="H204" s="185">
        <v>54.48</v>
      </c>
      <c r="I204" s="186"/>
      <c r="L204" s="182"/>
      <c r="M204" s="187"/>
      <c r="T204" s="188"/>
      <c r="AT204" s="183" t="s">
        <v>639</v>
      </c>
      <c r="AU204" s="183" t="s">
        <v>83</v>
      </c>
      <c r="AV204" s="13" t="s">
        <v>83</v>
      </c>
      <c r="AW204" s="13" t="s">
        <v>36</v>
      </c>
      <c r="AX204" s="13" t="s">
        <v>81</v>
      </c>
      <c r="AY204" s="183" t="s">
        <v>251</v>
      </c>
    </row>
    <row r="205" spans="2:65" s="1" customFormat="1" ht="16.5" customHeight="1">
      <c r="B205" s="31"/>
      <c r="C205" s="157" t="s">
        <v>406</v>
      </c>
      <c r="D205" s="157" t="s">
        <v>277</v>
      </c>
      <c r="E205" s="158" t="s">
        <v>2199</v>
      </c>
      <c r="F205" s="159" t="s">
        <v>2200</v>
      </c>
      <c r="G205" s="160" t="s">
        <v>431</v>
      </c>
      <c r="H205" s="161">
        <v>54.48</v>
      </c>
      <c r="I205" s="162"/>
      <c r="J205" s="163">
        <f>ROUND(I205*H205,2)</f>
        <v>0</v>
      </c>
      <c r="K205" s="159" t="s">
        <v>690</v>
      </c>
      <c r="L205" s="31"/>
      <c r="M205" s="164" t="s">
        <v>19</v>
      </c>
      <c r="N205" s="165" t="s">
        <v>44</v>
      </c>
      <c r="P205" s="142">
        <f>O205*H205</f>
        <v>0</v>
      </c>
      <c r="Q205" s="142">
        <v>5.3400000000000001E-3</v>
      </c>
      <c r="R205" s="142">
        <f>Q205*H205</f>
        <v>0.29092319999999999</v>
      </c>
      <c r="S205" s="142">
        <v>0</v>
      </c>
      <c r="T205" s="143">
        <f>S205*H205</f>
        <v>0</v>
      </c>
      <c r="AR205" s="17" t="s">
        <v>252</v>
      </c>
      <c r="AT205" s="17" t="s">
        <v>277</v>
      </c>
      <c r="AU205" s="17" t="s">
        <v>83</v>
      </c>
      <c r="AY205" s="17" t="s">
        <v>251</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252</v>
      </c>
      <c r="BM205" s="17" t="s">
        <v>2201</v>
      </c>
    </row>
    <row r="206" spans="2:65" s="1" customFormat="1" ht="19.5">
      <c r="B206" s="31"/>
      <c r="D206" s="171" t="s">
        <v>454</v>
      </c>
      <c r="F206" s="172" t="s">
        <v>2202</v>
      </c>
      <c r="I206" s="90"/>
      <c r="L206" s="31"/>
      <c r="M206" s="173"/>
      <c r="T206" s="49"/>
      <c r="AT206" s="17" t="s">
        <v>454</v>
      </c>
      <c r="AU206" s="17" t="s">
        <v>83</v>
      </c>
    </row>
    <row r="207" spans="2:65" s="13" customFormat="1">
      <c r="B207" s="182"/>
      <c r="D207" s="171" t="s">
        <v>639</v>
      </c>
      <c r="E207" s="183" t="s">
        <v>19</v>
      </c>
      <c r="F207" s="184" t="s">
        <v>2195</v>
      </c>
      <c r="H207" s="185">
        <v>54.48</v>
      </c>
      <c r="I207" s="186"/>
      <c r="L207" s="182"/>
      <c r="M207" s="187"/>
      <c r="T207" s="188"/>
      <c r="AT207" s="183" t="s">
        <v>639</v>
      </c>
      <c r="AU207" s="183" t="s">
        <v>83</v>
      </c>
      <c r="AV207" s="13" t="s">
        <v>83</v>
      </c>
      <c r="AW207" s="13" t="s">
        <v>36</v>
      </c>
      <c r="AX207" s="13" t="s">
        <v>81</v>
      </c>
      <c r="AY207" s="183" t="s">
        <v>251</v>
      </c>
    </row>
    <row r="208" spans="2:65" s="1" customFormat="1" ht="16.5" customHeight="1">
      <c r="B208" s="31"/>
      <c r="C208" s="157" t="s">
        <v>410</v>
      </c>
      <c r="D208" s="157" t="s">
        <v>277</v>
      </c>
      <c r="E208" s="158" t="s">
        <v>2203</v>
      </c>
      <c r="F208" s="159" t="s">
        <v>2204</v>
      </c>
      <c r="G208" s="160" t="s">
        <v>431</v>
      </c>
      <c r="H208" s="161">
        <v>54.48</v>
      </c>
      <c r="I208" s="162"/>
      <c r="J208" s="163">
        <f>ROUND(I208*H208,2)</f>
        <v>0</v>
      </c>
      <c r="K208" s="159" t="s">
        <v>690</v>
      </c>
      <c r="L208" s="31"/>
      <c r="M208" s="164" t="s">
        <v>19</v>
      </c>
      <c r="N208" s="165" t="s">
        <v>44</v>
      </c>
      <c r="P208" s="142">
        <f>O208*H208</f>
        <v>0</v>
      </c>
      <c r="Q208" s="142">
        <v>1.58E-3</v>
      </c>
      <c r="R208" s="142">
        <f>Q208*H208</f>
        <v>8.6078399999999999E-2</v>
      </c>
      <c r="S208" s="142">
        <v>0</v>
      </c>
      <c r="T208" s="143">
        <f>S208*H208</f>
        <v>0</v>
      </c>
      <c r="AR208" s="17" t="s">
        <v>252</v>
      </c>
      <c r="AT208" s="17" t="s">
        <v>277</v>
      </c>
      <c r="AU208" s="17" t="s">
        <v>83</v>
      </c>
      <c r="AY208" s="17" t="s">
        <v>251</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252</v>
      </c>
      <c r="BM208" s="17" t="s">
        <v>2205</v>
      </c>
    </row>
    <row r="209" spans="2:65" s="1" customFormat="1" ht="19.5">
      <c r="B209" s="31"/>
      <c r="D209" s="171" t="s">
        <v>454</v>
      </c>
      <c r="F209" s="172" t="s">
        <v>2202</v>
      </c>
      <c r="I209" s="90"/>
      <c r="L209" s="31"/>
      <c r="M209" s="173"/>
      <c r="T209" s="49"/>
      <c r="AT209" s="17" t="s">
        <v>454</v>
      </c>
      <c r="AU209" s="17" t="s">
        <v>83</v>
      </c>
    </row>
    <row r="210" spans="2:65" s="13" customFormat="1">
      <c r="B210" s="182"/>
      <c r="D210" s="171" t="s">
        <v>639</v>
      </c>
      <c r="E210" s="183" t="s">
        <v>19</v>
      </c>
      <c r="F210" s="184" t="s">
        <v>2195</v>
      </c>
      <c r="H210" s="185">
        <v>54.48</v>
      </c>
      <c r="I210" s="186"/>
      <c r="L210" s="182"/>
      <c r="M210" s="187"/>
      <c r="T210" s="188"/>
      <c r="AT210" s="183" t="s">
        <v>639</v>
      </c>
      <c r="AU210" s="183" t="s">
        <v>83</v>
      </c>
      <c r="AV210" s="13" t="s">
        <v>83</v>
      </c>
      <c r="AW210" s="13" t="s">
        <v>36</v>
      </c>
      <c r="AX210" s="13" t="s">
        <v>81</v>
      </c>
      <c r="AY210" s="183" t="s">
        <v>251</v>
      </c>
    </row>
    <row r="211" spans="2:65" s="1" customFormat="1" ht="16.5" customHeight="1">
      <c r="B211" s="31"/>
      <c r="C211" s="157" t="s">
        <v>482</v>
      </c>
      <c r="D211" s="157" t="s">
        <v>277</v>
      </c>
      <c r="E211" s="158" t="s">
        <v>2206</v>
      </c>
      <c r="F211" s="159" t="s">
        <v>2207</v>
      </c>
      <c r="G211" s="160" t="s">
        <v>431</v>
      </c>
      <c r="H211" s="161">
        <v>54.48</v>
      </c>
      <c r="I211" s="162"/>
      <c r="J211" s="163">
        <f>ROUND(I211*H211,2)</f>
        <v>0</v>
      </c>
      <c r="K211" s="159" t="s">
        <v>690</v>
      </c>
      <c r="L211" s="31"/>
      <c r="M211" s="164" t="s">
        <v>19</v>
      </c>
      <c r="N211" s="165" t="s">
        <v>44</v>
      </c>
      <c r="P211" s="142">
        <f>O211*H211</f>
        <v>0</v>
      </c>
      <c r="Q211" s="142">
        <v>1.16E-3</v>
      </c>
      <c r="R211" s="142">
        <f>Q211*H211</f>
        <v>6.3196799999999997E-2</v>
      </c>
      <c r="S211" s="142">
        <v>0</v>
      </c>
      <c r="T211" s="143">
        <f>S211*H211</f>
        <v>0</v>
      </c>
      <c r="AR211" s="17" t="s">
        <v>252</v>
      </c>
      <c r="AT211" s="17" t="s">
        <v>277</v>
      </c>
      <c r="AU211" s="17" t="s">
        <v>83</v>
      </c>
      <c r="AY211" s="17" t="s">
        <v>251</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252</v>
      </c>
      <c r="BM211" s="17" t="s">
        <v>2208</v>
      </c>
    </row>
    <row r="212" spans="2:65" s="1" customFormat="1" ht="19.5">
      <c r="B212" s="31"/>
      <c r="D212" s="171" t="s">
        <v>454</v>
      </c>
      <c r="F212" s="172" t="s">
        <v>2209</v>
      </c>
      <c r="I212" s="90"/>
      <c r="L212" s="31"/>
      <c r="M212" s="173"/>
      <c r="T212" s="49"/>
      <c r="AT212" s="17" t="s">
        <v>454</v>
      </c>
      <c r="AU212" s="17" t="s">
        <v>83</v>
      </c>
    </row>
    <row r="213" spans="2:65" s="13" customFormat="1">
      <c r="B213" s="182"/>
      <c r="D213" s="171" t="s">
        <v>639</v>
      </c>
      <c r="E213" s="183" t="s">
        <v>19</v>
      </c>
      <c r="F213" s="184" t="s">
        <v>2195</v>
      </c>
      <c r="H213" s="185">
        <v>54.48</v>
      </c>
      <c r="I213" s="186"/>
      <c r="L213" s="182"/>
      <c r="M213" s="187"/>
      <c r="T213" s="188"/>
      <c r="AT213" s="183" t="s">
        <v>639</v>
      </c>
      <c r="AU213" s="183" t="s">
        <v>83</v>
      </c>
      <c r="AV213" s="13" t="s">
        <v>83</v>
      </c>
      <c r="AW213" s="13" t="s">
        <v>36</v>
      </c>
      <c r="AX213" s="13" t="s">
        <v>81</v>
      </c>
      <c r="AY213" s="183" t="s">
        <v>251</v>
      </c>
    </row>
    <row r="214" spans="2:65" s="1" customFormat="1" ht="16.5" customHeight="1">
      <c r="B214" s="31"/>
      <c r="C214" s="157" t="s">
        <v>538</v>
      </c>
      <c r="D214" s="157" t="s">
        <v>277</v>
      </c>
      <c r="E214" s="158" t="s">
        <v>1337</v>
      </c>
      <c r="F214" s="159" t="s">
        <v>2210</v>
      </c>
      <c r="G214" s="160" t="s">
        <v>431</v>
      </c>
      <c r="H214" s="161">
        <v>203.1</v>
      </c>
      <c r="I214" s="162"/>
      <c r="J214" s="163">
        <f>ROUND(I214*H214,2)</f>
        <v>0</v>
      </c>
      <c r="K214" s="159" t="s">
        <v>690</v>
      </c>
      <c r="L214" s="31"/>
      <c r="M214" s="164" t="s">
        <v>19</v>
      </c>
      <c r="N214" s="165" t="s">
        <v>44</v>
      </c>
      <c r="P214" s="142">
        <f>O214*H214</f>
        <v>0</v>
      </c>
      <c r="Q214" s="142">
        <v>0</v>
      </c>
      <c r="R214" s="142">
        <f>Q214*H214</f>
        <v>0</v>
      </c>
      <c r="S214" s="142">
        <v>7.0000000000000007E-2</v>
      </c>
      <c r="T214" s="143">
        <f>S214*H214</f>
        <v>14.217000000000001</v>
      </c>
      <c r="AR214" s="17" t="s">
        <v>252</v>
      </c>
      <c r="AT214" s="17" t="s">
        <v>277</v>
      </c>
      <c r="AU214" s="17" t="s">
        <v>83</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2211</v>
      </c>
    </row>
    <row r="215" spans="2:65" s="1" customFormat="1" ht="19.5">
      <c r="B215" s="31"/>
      <c r="D215" s="171" t="s">
        <v>454</v>
      </c>
      <c r="F215" s="172" t="s">
        <v>2212</v>
      </c>
      <c r="I215" s="90"/>
      <c r="L215" s="31"/>
      <c r="M215" s="173"/>
      <c r="T215" s="49"/>
      <c r="AT215" s="17" t="s">
        <v>454</v>
      </c>
      <c r="AU215" s="17" t="s">
        <v>83</v>
      </c>
    </row>
    <row r="216" spans="2:65" s="13" customFormat="1">
      <c r="B216" s="182"/>
      <c r="D216" s="171" t="s">
        <v>639</v>
      </c>
      <c r="E216" s="183" t="s">
        <v>19</v>
      </c>
      <c r="F216" s="184" t="s">
        <v>2213</v>
      </c>
      <c r="H216" s="185">
        <v>203.1</v>
      </c>
      <c r="I216" s="186"/>
      <c r="L216" s="182"/>
      <c r="M216" s="187"/>
      <c r="T216" s="188"/>
      <c r="AT216" s="183" t="s">
        <v>639</v>
      </c>
      <c r="AU216" s="183" t="s">
        <v>83</v>
      </c>
      <c r="AV216" s="13" t="s">
        <v>83</v>
      </c>
      <c r="AW216" s="13" t="s">
        <v>36</v>
      </c>
      <c r="AX216" s="13" t="s">
        <v>81</v>
      </c>
      <c r="AY216" s="183" t="s">
        <v>251</v>
      </c>
    </row>
    <row r="217" spans="2:65" s="1" customFormat="1" ht="16.5" customHeight="1">
      <c r="B217" s="31"/>
      <c r="C217" s="157" t="s">
        <v>485</v>
      </c>
      <c r="D217" s="157" t="s">
        <v>277</v>
      </c>
      <c r="E217" s="158" t="s">
        <v>1785</v>
      </c>
      <c r="F217" s="159" t="s">
        <v>1786</v>
      </c>
      <c r="G217" s="160" t="s">
        <v>431</v>
      </c>
      <c r="H217" s="161">
        <v>45.698</v>
      </c>
      <c r="I217" s="162"/>
      <c r="J217" s="163">
        <f>ROUND(I217*H217,2)</f>
        <v>0</v>
      </c>
      <c r="K217" s="159" t="s">
        <v>690</v>
      </c>
      <c r="L217" s="31"/>
      <c r="M217" s="164" t="s">
        <v>19</v>
      </c>
      <c r="N217" s="165" t="s">
        <v>44</v>
      </c>
      <c r="P217" s="142">
        <f>O217*H217</f>
        <v>0</v>
      </c>
      <c r="Q217" s="142">
        <v>0</v>
      </c>
      <c r="R217" s="142">
        <f>Q217*H217</f>
        <v>0</v>
      </c>
      <c r="S217" s="142">
        <v>3.95E-2</v>
      </c>
      <c r="T217" s="143">
        <f>S217*H217</f>
        <v>1.8050710000000001</v>
      </c>
      <c r="AR217" s="17" t="s">
        <v>252</v>
      </c>
      <c r="AT217" s="17" t="s">
        <v>277</v>
      </c>
      <c r="AU217" s="17" t="s">
        <v>83</v>
      </c>
      <c r="AY217" s="17" t="s">
        <v>251</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252</v>
      </c>
      <c r="BM217" s="17" t="s">
        <v>2214</v>
      </c>
    </row>
    <row r="218" spans="2:65" s="1" customFormat="1" ht="19.5">
      <c r="B218" s="31"/>
      <c r="D218" s="171" t="s">
        <v>454</v>
      </c>
      <c r="F218" s="172" t="s">
        <v>2215</v>
      </c>
      <c r="I218" s="90"/>
      <c r="L218" s="31"/>
      <c r="M218" s="173"/>
      <c r="T218" s="49"/>
      <c r="AT218" s="17" t="s">
        <v>454</v>
      </c>
      <c r="AU218" s="17" t="s">
        <v>83</v>
      </c>
    </row>
    <row r="219" spans="2:65" s="13" customFormat="1">
      <c r="B219" s="182"/>
      <c r="D219" s="171" t="s">
        <v>639</v>
      </c>
      <c r="E219" s="183" t="s">
        <v>19</v>
      </c>
      <c r="F219" s="184" t="s">
        <v>2216</v>
      </c>
      <c r="H219" s="185">
        <v>45.698</v>
      </c>
      <c r="I219" s="186"/>
      <c r="L219" s="182"/>
      <c r="M219" s="187"/>
      <c r="T219" s="188"/>
      <c r="AT219" s="183" t="s">
        <v>639</v>
      </c>
      <c r="AU219" s="183" t="s">
        <v>83</v>
      </c>
      <c r="AV219" s="13" t="s">
        <v>83</v>
      </c>
      <c r="AW219" s="13" t="s">
        <v>36</v>
      </c>
      <c r="AX219" s="13" t="s">
        <v>81</v>
      </c>
      <c r="AY219" s="183" t="s">
        <v>251</v>
      </c>
    </row>
    <row r="220" spans="2:65" s="1" customFormat="1" ht="16.5" customHeight="1">
      <c r="B220" s="31"/>
      <c r="C220" s="157" t="s">
        <v>546</v>
      </c>
      <c r="D220" s="157" t="s">
        <v>277</v>
      </c>
      <c r="E220" s="158" t="s">
        <v>2217</v>
      </c>
      <c r="F220" s="159" t="s">
        <v>2218</v>
      </c>
      <c r="G220" s="160" t="s">
        <v>431</v>
      </c>
      <c r="H220" s="161">
        <v>45.698</v>
      </c>
      <c r="I220" s="162"/>
      <c r="J220" s="163">
        <f>ROUND(I220*H220,2)</f>
        <v>0</v>
      </c>
      <c r="K220" s="159" t="s">
        <v>690</v>
      </c>
      <c r="L220" s="31"/>
      <c r="M220" s="164" t="s">
        <v>19</v>
      </c>
      <c r="N220" s="165" t="s">
        <v>44</v>
      </c>
      <c r="P220" s="142">
        <f>O220*H220</f>
        <v>0</v>
      </c>
      <c r="Q220" s="142">
        <v>3.9079999999999997E-2</v>
      </c>
      <c r="R220" s="142">
        <f>Q220*H220</f>
        <v>1.7858778399999999</v>
      </c>
      <c r="S220" s="142">
        <v>0</v>
      </c>
      <c r="T220" s="143">
        <f>S220*H220</f>
        <v>0</v>
      </c>
      <c r="AR220" s="17" t="s">
        <v>252</v>
      </c>
      <c r="AT220" s="17" t="s">
        <v>277</v>
      </c>
      <c r="AU220" s="17" t="s">
        <v>83</v>
      </c>
      <c r="AY220" s="17" t="s">
        <v>251</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252</v>
      </c>
      <c r="BM220" s="17" t="s">
        <v>2219</v>
      </c>
    </row>
    <row r="221" spans="2:65" s="1" customFormat="1" ht="19.5">
      <c r="B221" s="31"/>
      <c r="D221" s="171" t="s">
        <v>454</v>
      </c>
      <c r="F221" s="172" t="s">
        <v>2215</v>
      </c>
      <c r="I221" s="90"/>
      <c r="L221" s="31"/>
      <c r="M221" s="173"/>
      <c r="T221" s="49"/>
      <c r="AT221" s="17" t="s">
        <v>454</v>
      </c>
      <c r="AU221" s="17" t="s">
        <v>83</v>
      </c>
    </row>
    <row r="222" spans="2:65" s="13" customFormat="1">
      <c r="B222" s="182"/>
      <c r="D222" s="171" t="s">
        <v>639</v>
      </c>
      <c r="E222" s="183" t="s">
        <v>19</v>
      </c>
      <c r="F222" s="184" t="s">
        <v>2216</v>
      </c>
      <c r="H222" s="185">
        <v>45.698</v>
      </c>
      <c r="I222" s="186"/>
      <c r="L222" s="182"/>
      <c r="M222" s="187"/>
      <c r="T222" s="188"/>
      <c r="AT222" s="183" t="s">
        <v>639</v>
      </c>
      <c r="AU222" s="183" t="s">
        <v>83</v>
      </c>
      <c r="AV222" s="13" t="s">
        <v>83</v>
      </c>
      <c r="AW222" s="13" t="s">
        <v>36</v>
      </c>
      <c r="AX222" s="13" t="s">
        <v>81</v>
      </c>
      <c r="AY222" s="183" t="s">
        <v>251</v>
      </c>
    </row>
    <row r="223" spans="2:65" s="1" customFormat="1" ht="16.5" customHeight="1">
      <c r="B223" s="31"/>
      <c r="C223" s="157" t="s">
        <v>488</v>
      </c>
      <c r="D223" s="157" t="s">
        <v>277</v>
      </c>
      <c r="E223" s="158" t="s">
        <v>2220</v>
      </c>
      <c r="F223" s="159" t="s">
        <v>2221</v>
      </c>
      <c r="G223" s="160" t="s">
        <v>431</v>
      </c>
      <c r="H223" s="161">
        <v>45.698</v>
      </c>
      <c r="I223" s="162"/>
      <c r="J223" s="163">
        <f>ROUND(I223*H223,2)</f>
        <v>0</v>
      </c>
      <c r="K223" s="159" t="s">
        <v>690</v>
      </c>
      <c r="L223" s="31"/>
      <c r="M223" s="164" t="s">
        <v>19</v>
      </c>
      <c r="N223" s="165" t="s">
        <v>44</v>
      </c>
      <c r="P223" s="142">
        <f>O223*H223</f>
        <v>0</v>
      </c>
      <c r="Q223" s="142">
        <v>0</v>
      </c>
      <c r="R223" s="142">
        <f>Q223*H223</f>
        <v>0</v>
      </c>
      <c r="S223" s="142">
        <v>0</v>
      </c>
      <c r="T223" s="143">
        <f>S223*H223</f>
        <v>0</v>
      </c>
      <c r="AR223" s="17" t="s">
        <v>252</v>
      </c>
      <c r="AT223" s="17" t="s">
        <v>277</v>
      </c>
      <c r="AU223" s="17" t="s">
        <v>83</v>
      </c>
      <c r="AY223" s="17" t="s">
        <v>251</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252</v>
      </c>
      <c r="BM223" s="17" t="s">
        <v>2222</v>
      </c>
    </row>
    <row r="224" spans="2:65" s="1" customFormat="1" ht="19.5">
      <c r="B224" s="31"/>
      <c r="D224" s="171" t="s">
        <v>454</v>
      </c>
      <c r="F224" s="172" t="s">
        <v>2215</v>
      </c>
      <c r="I224" s="90"/>
      <c r="L224" s="31"/>
      <c r="M224" s="173"/>
      <c r="T224" s="49"/>
      <c r="AT224" s="17" t="s">
        <v>454</v>
      </c>
      <c r="AU224" s="17" t="s">
        <v>83</v>
      </c>
    </row>
    <row r="225" spans="2:65" s="13" customFormat="1">
      <c r="B225" s="182"/>
      <c r="D225" s="171" t="s">
        <v>639</v>
      </c>
      <c r="E225" s="183" t="s">
        <v>19</v>
      </c>
      <c r="F225" s="184" t="s">
        <v>2216</v>
      </c>
      <c r="H225" s="185">
        <v>45.698</v>
      </c>
      <c r="I225" s="186"/>
      <c r="L225" s="182"/>
      <c r="M225" s="187"/>
      <c r="T225" s="188"/>
      <c r="AT225" s="183" t="s">
        <v>639</v>
      </c>
      <c r="AU225" s="183" t="s">
        <v>83</v>
      </c>
      <c r="AV225" s="13" t="s">
        <v>83</v>
      </c>
      <c r="AW225" s="13" t="s">
        <v>36</v>
      </c>
      <c r="AX225" s="13" t="s">
        <v>81</v>
      </c>
      <c r="AY225" s="183" t="s">
        <v>251</v>
      </c>
    </row>
    <row r="226" spans="2:65" s="11" customFormat="1" ht="22.9" customHeight="1">
      <c r="B226" s="145"/>
      <c r="D226" s="146" t="s">
        <v>72</v>
      </c>
      <c r="E226" s="155" t="s">
        <v>1560</v>
      </c>
      <c r="F226" s="155" t="s">
        <v>1561</v>
      </c>
      <c r="I226" s="148"/>
      <c r="J226" s="156">
        <f>BK226</f>
        <v>0</v>
      </c>
      <c r="L226" s="145"/>
      <c r="M226" s="150"/>
      <c r="P226" s="151">
        <f>SUM(P227:P232)</f>
        <v>0</v>
      </c>
      <c r="R226" s="151">
        <f>SUM(R227:R232)</f>
        <v>0</v>
      </c>
      <c r="T226" s="152">
        <f>SUM(T227:T232)</f>
        <v>0</v>
      </c>
      <c r="AR226" s="146" t="s">
        <v>81</v>
      </c>
      <c r="AT226" s="153" t="s">
        <v>72</v>
      </c>
      <c r="AU226" s="153" t="s">
        <v>81</v>
      </c>
      <c r="AY226" s="146" t="s">
        <v>251</v>
      </c>
      <c r="BK226" s="154">
        <f>SUM(BK227:BK232)</f>
        <v>0</v>
      </c>
    </row>
    <row r="227" spans="2:65" s="1" customFormat="1" ht="16.5" customHeight="1">
      <c r="B227" s="31"/>
      <c r="C227" s="157" t="s">
        <v>556</v>
      </c>
      <c r="D227" s="157" t="s">
        <v>277</v>
      </c>
      <c r="E227" s="158" t="s">
        <v>1562</v>
      </c>
      <c r="F227" s="159" t="s">
        <v>1563</v>
      </c>
      <c r="G227" s="160" t="s">
        <v>1564</v>
      </c>
      <c r="H227" s="161">
        <v>16</v>
      </c>
      <c r="I227" s="162"/>
      <c r="J227" s="163">
        <f>ROUND(I227*H227,2)</f>
        <v>0</v>
      </c>
      <c r="K227" s="159" t="s">
        <v>19</v>
      </c>
      <c r="L227" s="31"/>
      <c r="M227" s="164" t="s">
        <v>19</v>
      </c>
      <c r="N227" s="165" t="s">
        <v>44</v>
      </c>
      <c r="P227" s="142">
        <f>O227*H227</f>
        <v>0</v>
      </c>
      <c r="Q227" s="142">
        <v>0</v>
      </c>
      <c r="R227" s="142">
        <f>Q227*H227</f>
        <v>0</v>
      </c>
      <c r="S227" s="142">
        <v>0</v>
      </c>
      <c r="T227" s="143">
        <f>S227*H227</f>
        <v>0</v>
      </c>
      <c r="AR227" s="17" t="s">
        <v>252</v>
      </c>
      <c r="AT227" s="17" t="s">
        <v>277</v>
      </c>
      <c r="AU227" s="17" t="s">
        <v>83</v>
      </c>
      <c r="AY227" s="17" t="s">
        <v>251</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252</v>
      </c>
      <c r="BM227" s="17" t="s">
        <v>2223</v>
      </c>
    </row>
    <row r="228" spans="2:65" s="13" customFormat="1">
      <c r="B228" s="182"/>
      <c r="D228" s="171" t="s">
        <v>639</v>
      </c>
      <c r="E228" s="183" t="s">
        <v>19</v>
      </c>
      <c r="F228" s="184" t="s">
        <v>318</v>
      </c>
      <c r="H228" s="185">
        <v>16</v>
      </c>
      <c r="I228" s="186"/>
      <c r="L228" s="182"/>
      <c r="M228" s="187"/>
      <c r="T228" s="188"/>
      <c r="AT228" s="183" t="s">
        <v>639</v>
      </c>
      <c r="AU228" s="183" t="s">
        <v>83</v>
      </c>
      <c r="AV228" s="13" t="s">
        <v>83</v>
      </c>
      <c r="AW228" s="13" t="s">
        <v>36</v>
      </c>
      <c r="AX228" s="13" t="s">
        <v>81</v>
      </c>
      <c r="AY228" s="183" t="s">
        <v>251</v>
      </c>
    </row>
    <row r="229" spans="2:65" s="1" customFormat="1" ht="16.5" customHeight="1">
      <c r="B229" s="31"/>
      <c r="C229" s="157" t="s">
        <v>491</v>
      </c>
      <c r="D229" s="157" t="s">
        <v>277</v>
      </c>
      <c r="E229" s="158" t="s">
        <v>1566</v>
      </c>
      <c r="F229" s="159" t="s">
        <v>1567</v>
      </c>
      <c r="G229" s="160" t="s">
        <v>1568</v>
      </c>
      <c r="H229" s="161">
        <v>2</v>
      </c>
      <c r="I229" s="162"/>
      <c r="J229" s="163">
        <f>ROUND(I229*H229,2)</f>
        <v>0</v>
      </c>
      <c r="K229" s="159" t="s">
        <v>19</v>
      </c>
      <c r="L229" s="31"/>
      <c r="M229" s="164" t="s">
        <v>19</v>
      </c>
      <c r="N229" s="165" t="s">
        <v>44</v>
      </c>
      <c r="P229" s="142">
        <f>O229*H229</f>
        <v>0</v>
      </c>
      <c r="Q229" s="142">
        <v>0</v>
      </c>
      <c r="R229" s="142">
        <f>Q229*H229</f>
        <v>0</v>
      </c>
      <c r="S229" s="142">
        <v>0</v>
      </c>
      <c r="T229" s="143">
        <f>S229*H229</f>
        <v>0</v>
      </c>
      <c r="AR229" s="17" t="s">
        <v>252</v>
      </c>
      <c r="AT229" s="17" t="s">
        <v>277</v>
      </c>
      <c r="AU229" s="17" t="s">
        <v>83</v>
      </c>
      <c r="AY229" s="17" t="s">
        <v>251</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252</v>
      </c>
      <c r="BM229" s="17" t="s">
        <v>2224</v>
      </c>
    </row>
    <row r="230" spans="2:65" s="13" customFormat="1">
      <c r="B230" s="182"/>
      <c r="D230" s="171" t="s">
        <v>639</v>
      </c>
      <c r="E230" s="183" t="s">
        <v>19</v>
      </c>
      <c r="F230" s="184" t="s">
        <v>83</v>
      </c>
      <c r="H230" s="185">
        <v>2</v>
      </c>
      <c r="I230" s="186"/>
      <c r="L230" s="182"/>
      <c r="M230" s="187"/>
      <c r="T230" s="188"/>
      <c r="AT230" s="183" t="s">
        <v>639</v>
      </c>
      <c r="AU230" s="183" t="s">
        <v>83</v>
      </c>
      <c r="AV230" s="13" t="s">
        <v>83</v>
      </c>
      <c r="AW230" s="13" t="s">
        <v>36</v>
      </c>
      <c r="AX230" s="13" t="s">
        <v>81</v>
      </c>
      <c r="AY230" s="183" t="s">
        <v>251</v>
      </c>
    </row>
    <row r="231" spans="2:65" s="1" customFormat="1" ht="16.5" customHeight="1">
      <c r="B231" s="31"/>
      <c r="C231" s="157" t="s">
        <v>565</v>
      </c>
      <c r="D231" s="157" t="s">
        <v>277</v>
      </c>
      <c r="E231" s="158" t="s">
        <v>2057</v>
      </c>
      <c r="F231" s="159" t="s">
        <v>2058</v>
      </c>
      <c r="G231" s="160" t="s">
        <v>450</v>
      </c>
      <c r="H231" s="161">
        <v>93.944999999999993</v>
      </c>
      <c r="I231" s="162"/>
      <c r="J231" s="163">
        <f>ROUND(I231*H231,2)</f>
        <v>0</v>
      </c>
      <c r="K231" s="159" t="s">
        <v>690</v>
      </c>
      <c r="L231" s="31"/>
      <c r="M231" s="164" t="s">
        <v>19</v>
      </c>
      <c r="N231" s="165" t="s">
        <v>44</v>
      </c>
      <c r="P231" s="142">
        <f>O231*H231</f>
        <v>0</v>
      </c>
      <c r="Q231" s="142">
        <v>0</v>
      </c>
      <c r="R231" s="142">
        <f>Q231*H231</f>
        <v>0</v>
      </c>
      <c r="S231" s="142">
        <v>0</v>
      </c>
      <c r="T231" s="143">
        <f>S231*H231</f>
        <v>0</v>
      </c>
      <c r="AR231" s="17" t="s">
        <v>318</v>
      </c>
      <c r="AT231" s="17" t="s">
        <v>277</v>
      </c>
      <c r="AU231" s="17" t="s">
        <v>83</v>
      </c>
      <c r="AY231" s="17" t="s">
        <v>251</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318</v>
      </c>
      <c r="BM231" s="17" t="s">
        <v>2225</v>
      </c>
    </row>
    <row r="232" spans="2:65" s="1" customFormat="1" ht="16.5" customHeight="1">
      <c r="B232" s="31"/>
      <c r="C232" s="157" t="s">
        <v>495</v>
      </c>
      <c r="D232" s="157" t="s">
        <v>277</v>
      </c>
      <c r="E232" s="158" t="s">
        <v>2070</v>
      </c>
      <c r="F232" s="159" t="s">
        <v>2071</v>
      </c>
      <c r="G232" s="160" t="s">
        <v>450</v>
      </c>
      <c r="H232" s="161">
        <v>0.51800000000000002</v>
      </c>
      <c r="I232" s="162"/>
      <c r="J232" s="163">
        <f>ROUND(I232*H232,2)</f>
        <v>0</v>
      </c>
      <c r="K232" s="159" t="s">
        <v>690</v>
      </c>
      <c r="L232" s="31"/>
      <c r="M232" s="164" t="s">
        <v>19</v>
      </c>
      <c r="N232" s="165" t="s">
        <v>44</v>
      </c>
      <c r="P232" s="142">
        <f>O232*H232</f>
        <v>0</v>
      </c>
      <c r="Q232" s="142">
        <v>0</v>
      </c>
      <c r="R232" s="142">
        <f>Q232*H232</f>
        <v>0</v>
      </c>
      <c r="S232" s="142">
        <v>0</v>
      </c>
      <c r="T232" s="143">
        <f>S232*H232</f>
        <v>0</v>
      </c>
      <c r="AR232" s="17" t="s">
        <v>318</v>
      </c>
      <c r="AT232" s="17" t="s">
        <v>277</v>
      </c>
      <c r="AU232" s="17" t="s">
        <v>83</v>
      </c>
      <c r="AY232" s="17" t="s">
        <v>251</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318</v>
      </c>
      <c r="BM232" s="17" t="s">
        <v>2226</v>
      </c>
    </row>
    <row r="233" spans="2:65" s="11" customFormat="1" ht="25.9" customHeight="1">
      <c r="B233" s="145"/>
      <c r="D233" s="146" t="s">
        <v>72</v>
      </c>
      <c r="E233" s="147" t="s">
        <v>1389</v>
      </c>
      <c r="F233" s="147" t="s">
        <v>1390</v>
      </c>
      <c r="I233" s="148"/>
      <c r="J233" s="149">
        <f>BK233</f>
        <v>0</v>
      </c>
      <c r="L233" s="145"/>
      <c r="M233" s="150"/>
      <c r="P233" s="151">
        <f>P234</f>
        <v>0</v>
      </c>
      <c r="R233" s="151">
        <f>R234</f>
        <v>0.51783390000000007</v>
      </c>
      <c r="T233" s="152">
        <f>T234</f>
        <v>0</v>
      </c>
      <c r="AR233" s="146" t="s">
        <v>83</v>
      </c>
      <c r="AT233" s="153" t="s">
        <v>72</v>
      </c>
      <c r="AU233" s="153" t="s">
        <v>73</v>
      </c>
      <c r="AY233" s="146" t="s">
        <v>251</v>
      </c>
      <c r="BK233" s="154">
        <f>BK234</f>
        <v>0</v>
      </c>
    </row>
    <row r="234" spans="2:65" s="11" customFormat="1" ht="22.9" customHeight="1">
      <c r="B234" s="145"/>
      <c r="D234" s="146" t="s">
        <v>72</v>
      </c>
      <c r="E234" s="155" t="s">
        <v>1391</v>
      </c>
      <c r="F234" s="155" t="s">
        <v>1392</v>
      </c>
      <c r="I234" s="148"/>
      <c r="J234" s="156">
        <f>BK234</f>
        <v>0</v>
      </c>
      <c r="L234" s="145"/>
      <c r="M234" s="150"/>
      <c r="P234" s="151">
        <f>SUM(P235:P260)</f>
        <v>0</v>
      </c>
      <c r="R234" s="151">
        <f>SUM(R235:R260)</f>
        <v>0.51783390000000007</v>
      </c>
      <c r="T234" s="152">
        <f>SUM(T235:T260)</f>
        <v>0</v>
      </c>
      <c r="AR234" s="146" t="s">
        <v>83</v>
      </c>
      <c r="AT234" s="153" t="s">
        <v>72</v>
      </c>
      <c r="AU234" s="153" t="s">
        <v>81</v>
      </c>
      <c r="AY234" s="146" t="s">
        <v>251</v>
      </c>
      <c r="BK234" s="154">
        <f>SUM(BK235:BK260)</f>
        <v>0</v>
      </c>
    </row>
    <row r="235" spans="2:65" s="1" customFormat="1" ht="16.5" customHeight="1">
      <c r="B235" s="31"/>
      <c r="C235" s="157" t="s">
        <v>573</v>
      </c>
      <c r="D235" s="157" t="s">
        <v>277</v>
      </c>
      <c r="E235" s="158" t="s">
        <v>2227</v>
      </c>
      <c r="F235" s="159" t="s">
        <v>2228</v>
      </c>
      <c r="G235" s="160" t="s">
        <v>431</v>
      </c>
      <c r="H235" s="161">
        <v>53</v>
      </c>
      <c r="I235" s="162"/>
      <c r="J235" s="163">
        <f>ROUND(I235*H235,2)</f>
        <v>0</v>
      </c>
      <c r="K235" s="159" t="s">
        <v>690</v>
      </c>
      <c r="L235" s="31"/>
      <c r="M235" s="164" t="s">
        <v>19</v>
      </c>
      <c r="N235" s="165" t="s">
        <v>44</v>
      </c>
      <c r="P235" s="142">
        <f>O235*H235</f>
        <v>0</v>
      </c>
      <c r="Q235" s="142">
        <v>0</v>
      </c>
      <c r="R235" s="142">
        <f>Q235*H235</f>
        <v>0</v>
      </c>
      <c r="S235" s="142">
        <v>0</v>
      </c>
      <c r="T235" s="143">
        <f>S235*H235</f>
        <v>0</v>
      </c>
      <c r="AR235" s="17" t="s">
        <v>318</v>
      </c>
      <c r="AT235" s="17" t="s">
        <v>277</v>
      </c>
      <c r="AU235" s="17" t="s">
        <v>83</v>
      </c>
      <c r="AY235" s="17" t="s">
        <v>251</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318</v>
      </c>
      <c r="BM235" s="17" t="s">
        <v>2229</v>
      </c>
    </row>
    <row r="236" spans="2:65" s="13" customFormat="1">
      <c r="B236" s="182"/>
      <c r="D236" s="171" t="s">
        <v>639</v>
      </c>
      <c r="E236" s="183" t="s">
        <v>19</v>
      </c>
      <c r="F236" s="184" t="s">
        <v>2230</v>
      </c>
      <c r="H236" s="185">
        <v>53</v>
      </c>
      <c r="I236" s="186"/>
      <c r="L236" s="182"/>
      <c r="M236" s="187"/>
      <c r="T236" s="188"/>
      <c r="AT236" s="183" t="s">
        <v>639</v>
      </c>
      <c r="AU236" s="183" t="s">
        <v>83</v>
      </c>
      <c r="AV236" s="13" t="s">
        <v>83</v>
      </c>
      <c r="AW236" s="13" t="s">
        <v>36</v>
      </c>
      <c r="AX236" s="13" t="s">
        <v>81</v>
      </c>
      <c r="AY236" s="183" t="s">
        <v>251</v>
      </c>
    </row>
    <row r="237" spans="2:65" s="1" customFormat="1" ht="16.5" customHeight="1">
      <c r="B237" s="31"/>
      <c r="C237" s="132" t="s">
        <v>499</v>
      </c>
      <c r="D237" s="132" t="s">
        <v>246</v>
      </c>
      <c r="E237" s="133" t="s">
        <v>2231</v>
      </c>
      <c r="F237" s="134" t="s">
        <v>1416</v>
      </c>
      <c r="G237" s="135" t="s">
        <v>431</v>
      </c>
      <c r="H237" s="136">
        <v>53</v>
      </c>
      <c r="I237" s="137"/>
      <c r="J237" s="138">
        <f>ROUND(I237*H237,2)</f>
        <v>0</v>
      </c>
      <c r="K237" s="134" t="s">
        <v>19</v>
      </c>
      <c r="L237" s="139"/>
      <c r="M237" s="140" t="s">
        <v>19</v>
      </c>
      <c r="N237" s="141" t="s">
        <v>44</v>
      </c>
      <c r="P237" s="142">
        <f>O237*H237</f>
        <v>0</v>
      </c>
      <c r="Q237" s="142">
        <v>4.4999999999999997E-3</v>
      </c>
      <c r="R237" s="142">
        <f>Q237*H237</f>
        <v>0.23849999999999999</v>
      </c>
      <c r="S237" s="142">
        <v>0</v>
      </c>
      <c r="T237" s="143">
        <f>S237*H237</f>
        <v>0</v>
      </c>
      <c r="AR237" s="17" t="s">
        <v>381</v>
      </c>
      <c r="AT237" s="17" t="s">
        <v>246</v>
      </c>
      <c r="AU237" s="17" t="s">
        <v>83</v>
      </c>
      <c r="AY237" s="17" t="s">
        <v>251</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318</v>
      </c>
      <c r="BM237" s="17" t="s">
        <v>2232</v>
      </c>
    </row>
    <row r="238" spans="2:65" s="13" customFormat="1">
      <c r="B238" s="182"/>
      <c r="D238" s="171" t="s">
        <v>639</v>
      </c>
      <c r="E238" s="183" t="s">
        <v>19</v>
      </c>
      <c r="F238" s="184" t="s">
        <v>2230</v>
      </c>
      <c r="H238" s="185">
        <v>53</v>
      </c>
      <c r="I238" s="186"/>
      <c r="L238" s="182"/>
      <c r="M238" s="187"/>
      <c r="T238" s="188"/>
      <c r="AT238" s="183" t="s">
        <v>639</v>
      </c>
      <c r="AU238" s="183" t="s">
        <v>83</v>
      </c>
      <c r="AV238" s="13" t="s">
        <v>83</v>
      </c>
      <c r="AW238" s="13" t="s">
        <v>36</v>
      </c>
      <c r="AX238" s="13" t="s">
        <v>81</v>
      </c>
      <c r="AY238" s="183" t="s">
        <v>251</v>
      </c>
    </row>
    <row r="239" spans="2:65" s="1" customFormat="1" ht="16.5" customHeight="1">
      <c r="B239" s="31"/>
      <c r="C239" s="157" t="s">
        <v>582</v>
      </c>
      <c r="D239" s="157" t="s">
        <v>277</v>
      </c>
      <c r="E239" s="158" t="s">
        <v>2233</v>
      </c>
      <c r="F239" s="159" t="s">
        <v>2234</v>
      </c>
      <c r="G239" s="160" t="s">
        <v>431</v>
      </c>
      <c r="H239" s="161">
        <v>28.06</v>
      </c>
      <c r="I239" s="162"/>
      <c r="J239" s="163">
        <f>ROUND(I239*H239,2)</f>
        <v>0</v>
      </c>
      <c r="K239" s="159" t="s">
        <v>690</v>
      </c>
      <c r="L239" s="31"/>
      <c r="M239" s="164" t="s">
        <v>19</v>
      </c>
      <c r="N239" s="165" t="s">
        <v>44</v>
      </c>
      <c r="P239" s="142">
        <f>O239*H239</f>
        <v>0</v>
      </c>
      <c r="Q239" s="142">
        <v>4.0000000000000002E-4</v>
      </c>
      <c r="R239" s="142">
        <f>Q239*H239</f>
        <v>1.1224E-2</v>
      </c>
      <c r="S239" s="142">
        <v>0</v>
      </c>
      <c r="T239" s="143">
        <f>S239*H239</f>
        <v>0</v>
      </c>
      <c r="AR239" s="17" t="s">
        <v>318</v>
      </c>
      <c r="AT239" s="17" t="s">
        <v>277</v>
      </c>
      <c r="AU239" s="17" t="s">
        <v>83</v>
      </c>
      <c r="AY239" s="17" t="s">
        <v>251</v>
      </c>
      <c r="BE239" s="144">
        <f>IF(N239="základní",J239,0)</f>
        <v>0</v>
      </c>
      <c r="BF239" s="144">
        <f>IF(N239="snížená",J239,0)</f>
        <v>0</v>
      </c>
      <c r="BG239" s="144">
        <f>IF(N239="zákl. přenesená",J239,0)</f>
        <v>0</v>
      </c>
      <c r="BH239" s="144">
        <f>IF(N239="sníž. přenesená",J239,0)</f>
        <v>0</v>
      </c>
      <c r="BI239" s="144">
        <f>IF(N239="nulová",J239,0)</f>
        <v>0</v>
      </c>
      <c r="BJ239" s="17" t="s">
        <v>81</v>
      </c>
      <c r="BK239" s="144">
        <f>ROUND(I239*H239,2)</f>
        <v>0</v>
      </c>
      <c r="BL239" s="17" t="s">
        <v>318</v>
      </c>
      <c r="BM239" s="17" t="s">
        <v>2235</v>
      </c>
    </row>
    <row r="240" spans="2:65" s="1" customFormat="1" ht="19.5">
      <c r="B240" s="31"/>
      <c r="D240" s="171" t="s">
        <v>454</v>
      </c>
      <c r="F240" s="172" t="s">
        <v>2236</v>
      </c>
      <c r="I240" s="90"/>
      <c r="L240" s="31"/>
      <c r="M240" s="173"/>
      <c r="T240" s="49"/>
      <c r="AT240" s="17" t="s">
        <v>454</v>
      </c>
      <c r="AU240" s="17" t="s">
        <v>83</v>
      </c>
    </row>
    <row r="241" spans="2:65" s="13" customFormat="1">
      <c r="B241" s="182"/>
      <c r="D241" s="171" t="s">
        <v>639</v>
      </c>
      <c r="E241" s="183" t="s">
        <v>19</v>
      </c>
      <c r="F241" s="184" t="s">
        <v>2237</v>
      </c>
      <c r="H241" s="185">
        <v>28.06</v>
      </c>
      <c r="I241" s="186"/>
      <c r="L241" s="182"/>
      <c r="M241" s="187"/>
      <c r="T241" s="188"/>
      <c r="AT241" s="183" t="s">
        <v>639</v>
      </c>
      <c r="AU241" s="183" t="s">
        <v>83</v>
      </c>
      <c r="AV241" s="13" t="s">
        <v>83</v>
      </c>
      <c r="AW241" s="13" t="s">
        <v>36</v>
      </c>
      <c r="AX241" s="13" t="s">
        <v>81</v>
      </c>
      <c r="AY241" s="183" t="s">
        <v>251</v>
      </c>
    </row>
    <row r="242" spans="2:65" s="1" customFormat="1" ht="16.5" customHeight="1">
      <c r="B242" s="31"/>
      <c r="C242" s="132" t="s">
        <v>502</v>
      </c>
      <c r="D242" s="132" t="s">
        <v>246</v>
      </c>
      <c r="E242" s="133" t="s">
        <v>1415</v>
      </c>
      <c r="F242" s="134" t="s">
        <v>1416</v>
      </c>
      <c r="G242" s="135" t="s">
        <v>431</v>
      </c>
      <c r="H242" s="136">
        <v>28.06</v>
      </c>
      <c r="I242" s="137"/>
      <c r="J242" s="138">
        <f>ROUND(I242*H242,2)</f>
        <v>0</v>
      </c>
      <c r="K242" s="134" t="s">
        <v>19</v>
      </c>
      <c r="L242" s="139"/>
      <c r="M242" s="140" t="s">
        <v>19</v>
      </c>
      <c r="N242" s="141" t="s">
        <v>44</v>
      </c>
      <c r="P242" s="142">
        <f>O242*H242</f>
        <v>0</v>
      </c>
      <c r="Q242" s="142">
        <v>4.4999999999999997E-3</v>
      </c>
      <c r="R242" s="142">
        <f>Q242*H242</f>
        <v>0.12626999999999999</v>
      </c>
      <c r="S242" s="142">
        <v>0</v>
      </c>
      <c r="T242" s="143">
        <f>S242*H242</f>
        <v>0</v>
      </c>
      <c r="AR242" s="17" t="s">
        <v>381</v>
      </c>
      <c r="AT242" s="17" t="s">
        <v>246</v>
      </c>
      <c r="AU242" s="17" t="s">
        <v>83</v>
      </c>
      <c r="AY242" s="17" t="s">
        <v>251</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318</v>
      </c>
      <c r="BM242" s="17" t="s">
        <v>2238</v>
      </c>
    </row>
    <row r="243" spans="2:65" s="13" customFormat="1">
      <c r="B243" s="182"/>
      <c r="D243" s="171" t="s">
        <v>639</v>
      </c>
      <c r="E243" s="183" t="s">
        <v>19</v>
      </c>
      <c r="F243" s="184" t="s">
        <v>2237</v>
      </c>
      <c r="H243" s="185">
        <v>28.06</v>
      </c>
      <c r="I243" s="186"/>
      <c r="L243" s="182"/>
      <c r="M243" s="187"/>
      <c r="T243" s="188"/>
      <c r="AT243" s="183" t="s">
        <v>639</v>
      </c>
      <c r="AU243" s="183" t="s">
        <v>83</v>
      </c>
      <c r="AV243" s="13" t="s">
        <v>83</v>
      </c>
      <c r="AW243" s="13" t="s">
        <v>36</v>
      </c>
      <c r="AX243" s="13" t="s">
        <v>81</v>
      </c>
      <c r="AY243" s="183" t="s">
        <v>251</v>
      </c>
    </row>
    <row r="244" spans="2:65" s="1" customFormat="1" ht="16.5" customHeight="1">
      <c r="B244" s="31"/>
      <c r="C244" s="157" t="s">
        <v>589</v>
      </c>
      <c r="D244" s="157" t="s">
        <v>277</v>
      </c>
      <c r="E244" s="158" t="s">
        <v>1423</v>
      </c>
      <c r="F244" s="159" t="s">
        <v>1424</v>
      </c>
      <c r="G244" s="160" t="s">
        <v>249</v>
      </c>
      <c r="H244" s="161">
        <v>22.63</v>
      </c>
      <c r="I244" s="162"/>
      <c r="J244" s="163">
        <f>ROUND(I244*H244,2)</f>
        <v>0</v>
      </c>
      <c r="K244" s="159" t="s">
        <v>690</v>
      </c>
      <c r="L244" s="31"/>
      <c r="M244" s="164" t="s">
        <v>19</v>
      </c>
      <c r="N244" s="165" t="s">
        <v>44</v>
      </c>
      <c r="P244" s="142">
        <f>O244*H244</f>
        <v>0</v>
      </c>
      <c r="Q244" s="142">
        <v>3.3E-4</v>
      </c>
      <c r="R244" s="142">
        <f>Q244*H244</f>
        <v>7.4678999999999995E-3</v>
      </c>
      <c r="S244" s="142">
        <v>0</v>
      </c>
      <c r="T244" s="143">
        <f>S244*H244</f>
        <v>0</v>
      </c>
      <c r="AR244" s="17" t="s">
        <v>318</v>
      </c>
      <c r="AT244" s="17" t="s">
        <v>277</v>
      </c>
      <c r="AU244" s="17" t="s">
        <v>83</v>
      </c>
      <c r="AY244" s="17" t="s">
        <v>251</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318</v>
      </c>
      <c r="BM244" s="17" t="s">
        <v>2239</v>
      </c>
    </row>
    <row r="245" spans="2:65" s="13" customFormat="1">
      <c r="B245" s="182"/>
      <c r="D245" s="171" t="s">
        <v>639</v>
      </c>
      <c r="E245" s="183" t="s">
        <v>19</v>
      </c>
      <c r="F245" s="184" t="s">
        <v>2240</v>
      </c>
      <c r="H245" s="185">
        <v>22.63</v>
      </c>
      <c r="I245" s="186"/>
      <c r="L245" s="182"/>
      <c r="M245" s="187"/>
      <c r="T245" s="188"/>
      <c r="AT245" s="183" t="s">
        <v>639</v>
      </c>
      <c r="AU245" s="183" t="s">
        <v>83</v>
      </c>
      <c r="AV245" s="13" t="s">
        <v>83</v>
      </c>
      <c r="AW245" s="13" t="s">
        <v>36</v>
      </c>
      <c r="AX245" s="13" t="s">
        <v>81</v>
      </c>
      <c r="AY245" s="183" t="s">
        <v>251</v>
      </c>
    </row>
    <row r="246" spans="2:65" s="1" customFormat="1" ht="16.5" customHeight="1">
      <c r="B246" s="31"/>
      <c r="C246" s="132" t="s">
        <v>505</v>
      </c>
      <c r="D246" s="132" t="s">
        <v>246</v>
      </c>
      <c r="E246" s="133" t="s">
        <v>1427</v>
      </c>
      <c r="F246" s="134" t="s">
        <v>1428</v>
      </c>
      <c r="G246" s="135" t="s">
        <v>249</v>
      </c>
      <c r="H246" s="136">
        <v>22.4</v>
      </c>
      <c r="I246" s="137"/>
      <c r="J246" s="138">
        <f>ROUND(I246*H246,2)</f>
        <v>0</v>
      </c>
      <c r="K246" s="134" t="s">
        <v>19</v>
      </c>
      <c r="L246" s="139"/>
      <c r="M246" s="140" t="s">
        <v>19</v>
      </c>
      <c r="N246" s="141" t="s">
        <v>44</v>
      </c>
      <c r="P246" s="142">
        <f>O246*H246</f>
        <v>0</v>
      </c>
      <c r="Q246" s="142">
        <v>0</v>
      </c>
      <c r="R246" s="142">
        <f>Q246*H246</f>
        <v>0</v>
      </c>
      <c r="S246" s="142">
        <v>0</v>
      </c>
      <c r="T246" s="143">
        <f>S246*H246</f>
        <v>0</v>
      </c>
      <c r="AR246" s="17" t="s">
        <v>381</v>
      </c>
      <c r="AT246" s="17" t="s">
        <v>246</v>
      </c>
      <c r="AU246" s="17" t="s">
        <v>83</v>
      </c>
      <c r="AY246" s="17" t="s">
        <v>251</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318</v>
      </c>
      <c r="BM246" s="17" t="s">
        <v>2241</v>
      </c>
    </row>
    <row r="247" spans="2:65" s="13" customFormat="1">
      <c r="B247" s="182"/>
      <c r="D247" s="171" t="s">
        <v>639</v>
      </c>
      <c r="E247" s="183" t="s">
        <v>19</v>
      </c>
      <c r="F247" s="184" t="s">
        <v>2242</v>
      </c>
      <c r="H247" s="185">
        <v>22.4</v>
      </c>
      <c r="I247" s="186"/>
      <c r="L247" s="182"/>
      <c r="M247" s="187"/>
      <c r="T247" s="188"/>
      <c r="AT247" s="183" t="s">
        <v>639</v>
      </c>
      <c r="AU247" s="183" t="s">
        <v>83</v>
      </c>
      <c r="AV247" s="13" t="s">
        <v>83</v>
      </c>
      <c r="AW247" s="13" t="s">
        <v>36</v>
      </c>
      <c r="AX247" s="13" t="s">
        <v>81</v>
      </c>
      <c r="AY247" s="183" t="s">
        <v>251</v>
      </c>
    </row>
    <row r="248" spans="2:65" s="1" customFormat="1" ht="16.5" customHeight="1">
      <c r="B248" s="31"/>
      <c r="C248" s="132" t="s">
        <v>598</v>
      </c>
      <c r="D248" s="132" t="s">
        <v>246</v>
      </c>
      <c r="E248" s="133" t="s">
        <v>1430</v>
      </c>
      <c r="F248" s="134" t="s">
        <v>1431</v>
      </c>
      <c r="G248" s="135" t="s">
        <v>1432</v>
      </c>
      <c r="H248" s="136">
        <v>6.7000000000000004E-2</v>
      </c>
      <c r="I248" s="137"/>
      <c r="J248" s="138">
        <f>ROUND(I248*H248,2)</f>
        <v>0</v>
      </c>
      <c r="K248" s="134" t="s">
        <v>19</v>
      </c>
      <c r="L248" s="139"/>
      <c r="M248" s="140" t="s">
        <v>19</v>
      </c>
      <c r="N248" s="141" t="s">
        <v>44</v>
      </c>
      <c r="P248" s="142">
        <f>O248*H248</f>
        <v>0</v>
      </c>
      <c r="Q248" s="142">
        <v>0</v>
      </c>
      <c r="R248" s="142">
        <f>Q248*H248</f>
        <v>0</v>
      </c>
      <c r="S248" s="142">
        <v>0</v>
      </c>
      <c r="T248" s="143">
        <f>S248*H248</f>
        <v>0</v>
      </c>
      <c r="AR248" s="17" t="s">
        <v>381</v>
      </c>
      <c r="AT248" s="17" t="s">
        <v>246</v>
      </c>
      <c r="AU248" s="17" t="s">
        <v>83</v>
      </c>
      <c r="AY248" s="17" t="s">
        <v>251</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318</v>
      </c>
      <c r="BM248" s="17" t="s">
        <v>2243</v>
      </c>
    </row>
    <row r="249" spans="2:65" s="13" customFormat="1">
      <c r="B249" s="182"/>
      <c r="D249" s="171" t="s">
        <v>639</v>
      </c>
      <c r="E249" s="183" t="s">
        <v>19</v>
      </c>
      <c r="F249" s="184" t="s">
        <v>2244</v>
      </c>
      <c r="H249" s="185">
        <v>6.7000000000000004E-2</v>
      </c>
      <c r="I249" s="186"/>
      <c r="L249" s="182"/>
      <c r="M249" s="187"/>
      <c r="T249" s="188"/>
      <c r="AT249" s="183" t="s">
        <v>639</v>
      </c>
      <c r="AU249" s="183" t="s">
        <v>83</v>
      </c>
      <c r="AV249" s="13" t="s">
        <v>83</v>
      </c>
      <c r="AW249" s="13" t="s">
        <v>36</v>
      </c>
      <c r="AX249" s="13" t="s">
        <v>81</v>
      </c>
      <c r="AY249" s="183" t="s">
        <v>251</v>
      </c>
    </row>
    <row r="250" spans="2:65" s="1" customFormat="1" ht="16.5" customHeight="1">
      <c r="B250" s="31"/>
      <c r="C250" s="157" t="s">
        <v>508</v>
      </c>
      <c r="D250" s="157" t="s">
        <v>277</v>
      </c>
      <c r="E250" s="158" t="s">
        <v>2245</v>
      </c>
      <c r="F250" s="159" t="s">
        <v>2246</v>
      </c>
      <c r="G250" s="160" t="s">
        <v>431</v>
      </c>
      <c r="H250" s="161">
        <v>53</v>
      </c>
      <c r="I250" s="162"/>
      <c r="J250" s="163">
        <f>ROUND(I250*H250,2)</f>
        <v>0</v>
      </c>
      <c r="K250" s="159" t="s">
        <v>690</v>
      </c>
      <c r="L250" s="31"/>
      <c r="M250" s="164" t="s">
        <v>19</v>
      </c>
      <c r="N250" s="165" t="s">
        <v>44</v>
      </c>
      <c r="P250" s="142">
        <f>O250*H250</f>
        <v>0</v>
      </c>
      <c r="Q250" s="142">
        <v>0</v>
      </c>
      <c r="R250" s="142">
        <f>Q250*H250</f>
        <v>0</v>
      </c>
      <c r="S250" s="142">
        <v>0</v>
      </c>
      <c r="T250" s="143">
        <f>S250*H250</f>
        <v>0</v>
      </c>
      <c r="AR250" s="17" t="s">
        <v>318</v>
      </c>
      <c r="AT250" s="17" t="s">
        <v>277</v>
      </c>
      <c r="AU250" s="17" t="s">
        <v>83</v>
      </c>
      <c r="AY250" s="17" t="s">
        <v>251</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318</v>
      </c>
      <c r="BM250" s="17" t="s">
        <v>2247</v>
      </c>
    </row>
    <row r="251" spans="2:65" s="13" customFormat="1">
      <c r="B251" s="182"/>
      <c r="D251" s="171" t="s">
        <v>639</v>
      </c>
      <c r="E251" s="183" t="s">
        <v>19</v>
      </c>
      <c r="F251" s="184" t="s">
        <v>2230</v>
      </c>
      <c r="H251" s="185">
        <v>53</v>
      </c>
      <c r="I251" s="186"/>
      <c r="L251" s="182"/>
      <c r="M251" s="187"/>
      <c r="T251" s="188"/>
      <c r="AT251" s="183" t="s">
        <v>639</v>
      </c>
      <c r="AU251" s="183" t="s">
        <v>83</v>
      </c>
      <c r="AV251" s="13" t="s">
        <v>83</v>
      </c>
      <c r="AW251" s="13" t="s">
        <v>36</v>
      </c>
      <c r="AX251" s="13" t="s">
        <v>81</v>
      </c>
      <c r="AY251" s="183" t="s">
        <v>251</v>
      </c>
    </row>
    <row r="252" spans="2:65" s="1" customFormat="1" ht="16.5" customHeight="1">
      <c r="B252" s="31"/>
      <c r="C252" s="132" t="s">
        <v>606</v>
      </c>
      <c r="D252" s="132" t="s">
        <v>246</v>
      </c>
      <c r="E252" s="133" t="s">
        <v>2248</v>
      </c>
      <c r="F252" s="134" t="s">
        <v>2249</v>
      </c>
      <c r="G252" s="135" t="s">
        <v>431</v>
      </c>
      <c r="H252" s="136">
        <v>53</v>
      </c>
      <c r="I252" s="137"/>
      <c r="J252" s="138">
        <f>ROUND(I252*H252,2)</f>
        <v>0</v>
      </c>
      <c r="K252" s="134" t="s">
        <v>19</v>
      </c>
      <c r="L252" s="139"/>
      <c r="M252" s="140" t="s">
        <v>19</v>
      </c>
      <c r="N252" s="141" t="s">
        <v>44</v>
      </c>
      <c r="P252" s="142">
        <f>O252*H252</f>
        <v>0</v>
      </c>
      <c r="Q252" s="142">
        <v>6.9999999999999999E-4</v>
      </c>
      <c r="R252" s="142">
        <f>Q252*H252</f>
        <v>3.7100000000000001E-2</v>
      </c>
      <c r="S252" s="142">
        <v>0</v>
      </c>
      <c r="T252" s="143">
        <f>S252*H252</f>
        <v>0</v>
      </c>
      <c r="AR252" s="17" t="s">
        <v>381</v>
      </c>
      <c r="AT252" s="17" t="s">
        <v>246</v>
      </c>
      <c r="AU252" s="17" t="s">
        <v>83</v>
      </c>
      <c r="AY252" s="17" t="s">
        <v>251</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318</v>
      </c>
      <c r="BM252" s="17" t="s">
        <v>2250</v>
      </c>
    </row>
    <row r="253" spans="2:65" s="1" customFormat="1" ht="19.5">
      <c r="B253" s="31"/>
      <c r="D253" s="171" t="s">
        <v>454</v>
      </c>
      <c r="F253" s="172" t="s">
        <v>2251</v>
      </c>
      <c r="I253" s="90"/>
      <c r="L253" s="31"/>
      <c r="M253" s="173"/>
      <c r="T253" s="49"/>
      <c r="AT253" s="17" t="s">
        <v>454</v>
      </c>
      <c r="AU253" s="17" t="s">
        <v>83</v>
      </c>
    </row>
    <row r="254" spans="2:65" s="13" customFormat="1">
      <c r="B254" s="182"/>
      <c r="D254" s="171" t="s">
        <v>639</v>
      </c>
      <c r="E254" s="183" t="s">
        <v>19</v>
      </c>
      <c r="F254" s="184" t="s">
        <v>2230</v>
      </c>
      <c r="H254" s="185">
        <v>53</v>
      </c>
      <c r="I254" s="186"/>
      <c r="L254" s="182"/>
      <c r="M254" s="187"/>
      <c r="T254" s="188"/>
      <c r="AT254" s="183" t="s">
        <v>639</v>
      </c>
      <c r="AU254" s="183" t="s">
        <v>83</v>
      </c>
      <c r="AV254" s="13" t="s">
        <v>83</v>
      </c>
      <c r="AW254" s="13" t="s">
        <v>36</v>
      </c>
      <c r="AX254" s="13" t="s">
        <v>81</v>
      </c>
      <c r="AY254" s="183" t="s">
        <v>251</v>
      </c>
    </row>
    <row r="255" spans="2:65" s="1" customFormat="1" ht="16.5" customHeight="1">
      <c r="B255" s="31"/>
      <c r="C255" s="157" t="s">
        <v>509</v>
      </c>
      <c r="D255" s="157" t="s">
        <v>277</v>
      </c>
      <c r="E255" s="158" t="s">
        <v>1435</v>
      </c>
      <c r="F255" s="159" t="s">
        <v>1436</v>
      </c>
      <c r="G255" s="160" t="s">
        <v>431</v>
      </c>
      <c r="H255" s="161">
        <v>81.06</v>
      </c>
      <c r="I255" s="162"/>
      <c r="J255" s="163">
        <f>ROUND(I255*H255,2)</f>
        <v>0</v>
      </c>
      <c r="K255" s="159" t="s">
        <v>690</v>
      </c>
      <c r="L255" s="31"/>
      <c r="M255" s="164" t="s">
        <v>19</v>
      </c>
      <c r="N255" s="165" t="s">
        <v>44</v>
      </c>
      <c r="P255" s="142">
        <f>O255*H255</f>
        <v>0</v>
      </c>
      <c r="Q255" s="142">
        <v>0</v>
      </c>
      <c r="R255" s="142">
        <f>Q255*H255</f>
        <v>0</v>
      </c>
      <c r="S255" s="142">
        <v>0</v>
      </c>
      <c r="T255" s="143">
        <f>S255*H255</f>
        <v>0</v>
      </c>
      <c r="AR255" s="17" t="s">
        <v>318</v>
      </c>
      <c r="AT255" s="17" t="s">
        <v>277</v>
      </c>
      <c r="AU255" s="17" t="s">
        <v>83</v>
      </c>
      <c r="AY255" s="17" t="s">
        <v>251</v>
      </c>
      <c r="BE255" s="144">
        <f>IF(N255="základní",J255,0)</f>
        <v>0</v>
      </c>
      <c r="BF255" s="144">
        <f>IF(N255="snížená",J255,0)</f>
        <v>0</v>
      </c>
      <c r="BG255" s="144">
        <f>IF(N255="zákl. přenesená",J255,0)</f>
        <v>0</v>
      </c>
      <c r="BH255" s="144">
        <f>IF(N255="sníž. přenesená",J255,0)</f>
        <v>0</v>
      </c>
      <c r="BI255" s="144">
        <f>IF(N255="nulová",J255,0)</f>
        <v>0</v>
      </c>
      <c r="BJ255" s="17" t="s">
        <v>81</v>
      </c>
      <c r="BK255" s="144">
        <f>ROUND(I255*H255,2)</f>
        <v>0</v>
      </c>
      <c r="BL255" s="17" t="s">
        <v>318</v>
      </c>
      <c r="BM255" s="17" t="s">
        <v>2252</v>
      </c>
    </row>
    <row r="256" spans="2:65" s="1" customFormat="1" ht="19.5">
      <c r="B256" s="31"/>
      <c r="D256" s="171" t="s">
        <v>454</v>
      </c>
      <c r="F256" s="172" t="s">
        <v>2253</v>
      </c>
      <c r="I256" s="90"/>
      <c r="L256" s="31"/>
      <c r="M256" s="173"/>
      <c r="T256" s="49"/>
      <c r="AT256" s="17" t="s">
        <v>454</v>
      </c>
      <c r="AU256" s="17" t="s">
        <v>83</v>
      </c>
    </row>
    <row r="257" spans="2:65" s="13" customFormat="1">
      <c r="B257" s="182"/>
      <c r="D257" s="171" t="s">
        <v>639</v>
      </c>
      <c r="E257" s="183" t="s">
        <v>19</v>
      </c>
      <c r="F257" s="184" t="s">
        <v>2254</v>
      </c>
      <c r="H257" s="185">
        <v>81.06</v>
      </c>
      <c r="I257" s="186"/>
      <c r="L257" s="182"/>
      <c r="M257" s="187"/>
      <c r="T257" s="188"/>
      <c r="AT257" s="183" t="s">
        <v>639</v>
      </c>
      <c r="AU257" s="183" t="s">
        <v>83</v>
      </c>
      <c r="AV257" s="13" t="s">
        <v>83</v>
      </c>
      <c r="AW257" s="13" t="s">
        <v>36</v>
      </c>
      <c r="AX257" s="13" t="s">
        <v>81</v>
      </c>
      <c r="AY257" s="183" t="s">
        <v>251</v>
      </c>
    </row>
    <row r="258" spans="2:65" s="1" customFormat="1" ht="16.5" customHeight="1">
      <c r="B258" s="31"/>
      <c r="C258" s="132" t="s">
        <v>615</v>
      </c>
      <c r="D258" s="132" t="s">
        <v>246</v>
      </c>
      <c r="E258" s="133" t="s">
        <v>2255</v>
      </c>
      <c r="F258" s="134" t="s">
        <v>2256</v>
      </c>
      <c r="G258" s="135" t="s">
        <v>431</v>
      </c>
      <c r="H258" s="136">
        <v>81.06</v>
      </c>
      <c r="I258" s="137"/>
      <c r="J258" s="138">
        <f>ROUND(I258*H258,2)</f>
        <v>0</v>
      </c>
      <c r="K258" s="134" t="s">
        <v>19</v>
      </c>
      <c r="L258" s="139"/>
      <c r="M258" s="140" t="s">
        <v>19</v>
      </c>
      <c r="N258" s="141" t="s">
        <v>44</v>
      </c>
      <c r="P258" s="142">
        <f>O258*H258</f>
        <v>0</v>
      </c>
      <c r="Q258" s="142">
        <v>1.1999999999999999E-3</v>
      </c>
      <c r="R258" s="142">
        <f>Q258*H258</f>
        <v>9.7271999999999997E-2</v>
      </c>
      <c r="S258" s="142">
        <v>0</v>
      </c>
      <c r="T258" s="143">
        <f>S258*H258</f>
        <v>0</v>
      </c>
      <c r="AR258" s="17" t="s">
        <v>381</v>
      </c>
      <c r="AT258" s="17" t="s">
        <v>246</v>
      </c>
      <c r="AU258" s="17" t="s">
        <v>83</v>
      </c>
      <c r="AY258" s="17" t="s">
        <v>251</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318</v>
      </c>
      <c r="BM258" s="17" t="s">
        <v>2257</v>
      </c>
    </row>
    <row r="259" spans="2:65" s="1" customFormat="1" ht="19.5">
      <c r="B259" s="31"/>
      <c r="D259" s="171" t="s">
        <v>454</v>
      </c>
      <c r="F259" s="172" t="s">
        <v>2253</v>
      </c>
      <c r="I259" s="90"/>
      <c r="L259" s="31"/>
      <c r="M259" s="173"/>
      <c r="T259" s="49"/>
      <c r="AT259" s="17" t="s">
        <v>454</v>
      </c>
      <c r="AU259" s="17" t="s">
        <v>83</v>
      </c>
    </row>
    <row r="260" spans="2:65" s="13" customFormat="1">
      <c r="B260" s="182"/>
      <c r="D260" s="171" t="s">
        <v>639</v>
      </c>
      <c r="E260" s="183" t="s">
        <v>19</v>
      </c>
      <c r="F260" s="184" t="s">
        <v>2254</v>
      </c>
      <c r="H260" s="185">
        <v>81.06</v>
      </c>
      <c r="I260" s="186"/>
      <c r="L260" s="182"/>
      <c r="M260" s="187"/>
      <c r="T260" s="188"/>
      <c r="AT260" s="183" t="s">
        <v>639</v>
      </c>
      <c r="AU260" s="183" t="s">
        <v>83</v>
      </c>
      <c r="AV260" s="13" t="s">
        <v>83</v>
      </c>
      <c r="AW260" s="13" t="s">
        <v>36</v>
      </c>
      <c r="AX260" s="13" t="s">
        <v>81</v>
      </c>
      <c r="AY260" s="183" t="s">
        <v>251</v>
      </c>
    </row>
    <row r="261" spans="2:65" s="11" customFormat="1" ht="25.9" customHeight="1">
      <c r="B261" s="145"/>
      <c r="D261" s="146" t="s">
        <v>72</v>
      </c>
      <c r="E261" s="147" t="s">
        <v>246</v>
      </c>
      <c r="F261" s="147" t="s">
        <v>1874</v>
      </c>
      <c r="I261" s="148"/>
      <c r="J261" s="149">
        <f>BK261</f>
        <v>0</v>
      </c>
      <c r="L261" s="145"/>
      <c r="M261" s="150"/>
      <c r="P261" s="151">
        <f>P262</f>
        <v>0</v>
      </c>
      <c r="R261" s="151">
        <f>R262</f>
        <v>2.0000000000000002E-5</v>
      </c>
      <c r="T261" s="152">
        <f>T262</f>
        <v>0</v>
      </c>
      <c r="AR261" s="146" t="s">
        <v>257</v>
      </c>
      <c r="AT261" s="153" t="s">
        <v>72</v>
      </c>
      <c r="AU261" s="153" t="s">
        <v>73</v>
      </c>
      <c r="AY261" s="146" t="s">
        <v>251</v>
      </c>
      <c r="BK261" s="154">
        <f>BK262</f>
        <v>0</v>
      </c>
    </row>
    <row r="262" spans="2:65" s="11" customFormat="1" ht="22.9" customHeight="1">
      <c r="B262" s="145"/>
      <c r="D262" s="146" t="s">
        <v>72</v>
      </c>
      <c r="E262" s="155" t="s">
        <v>1460</v>
      </c>
      <c r="F262" s="155" t="s">
        <v>1461</v>
      </c>
      <c r="I262" s="148"/>
      <c r="J262" s="156">
        <f>BK262</f>
        <v>0</v>
      </c>
      <c r="L262" s="145"/>
      <c r="M262" s="150"/>
      <c r="P262" s="151">
        <f>SUM(P263:P265)</f>
        <v>0</v>
      </c>
      <c r="R262" s="151">
        <f>SUM(R263:R265)</f>
        <v>2.0000000000000002E-5</v>
      </c>
      <c r="T262" s="152">
        <f>SUM(T263:T265)</f>
        <v>0</v>
      </c>
      <c r="AR262" s="146" t="s">
        <v>257</v>
      </c>
      <c r="AT262" s="153" t="s">
        <v>72</v>
      </c>
      <c r="AU262" s="153" t="s">
        <v>81</v>
      </c>
      <c r="AY262" s="146" t="s">
        <v>251</v>
      </c>
      <c r="BK262" s="154">
        <f>SUM(BK263:BK265)</f>
        <v>0</v>
      </c>
    </row>
    <row r="263" spans="2:65" s="1" customFormat="1" ht="16.5" customHeight="1">
      <c r="B263" s="31"/>
      <c r="C263" s="157" t="s">
        <v>512</v>
      </c>
      <c r="D263" s="157" t="s">
        <v>277</v>
      </c>
      <c r="E263" s="158" t="s">
        <v>1462</v>
      </c>
      <c r="F263" s="159" t="s">
        <v>1463</v>
      </c>
      <c r="G263" s="160" t="s">
        <v>1464</v>
      </c>
      <c r="H263" s="161">
        <v>1</v>
      </c>
      <c r="I263" s="162"/>
      <c r="J263" s="163">
        <f>ROUND(I263*H263,2)</f>
        <v>0</v>
      </c>
      <c r="K263" s="159" t="s">
        <v>19</v>
      </c>
      <c r="L263" s="31"/>
      <c r="M263" s="164" t="s">
        <v>19</v>
      </c>
      <c r="N263" s="165" t="s">
        <v>44</v>
      </c>
      <c r="P263" s="142">
        <f>O263*H263</f>
        <v>0</v>
      </c>
      <c r="Q263" s="142">
        <v>2.0000000000000002E-5</v>
      </c>
      <c r="R263" s="142">
        <f>Q263*H263</f>
        <v>2.0000000000000002E-5</v>
      </c>
      <c r="S263" s="142">
        <v>0</v>
      </c>
      <c r="T263" s="143">
        <f>S263*H263</f>
        <v>0</v>
      </c>
      <c r="AR263" s="17" t="s">
        <v>280</v>
      </c>
      <c r="AT263" s="17" t="s">
        <v>277</v>
      </c>
      <c r="AU263" s="17" t="s">
        <v>83</v>
      </c>
      <c r="AY263" s="17" t="s">
        <v>251</v>
      </c>
      <c r="BE263" s="144">
        <f>IF(N263="základní",J263,0)</f>
        <v>0</v>
      </c>
      <c r="BF263" s="144">
        <f>IF(N263="snížená",J263,0)</f>
        <v>0</v>
      </c>
      <c r="BG263" s="144">
        <f>IF(N263="zákl. přenesená",J263,0)</f>
        <v>0</v>
      </c>
      <c r="BH263" s="144">
        <f>IF(N263="sníž. přenesená",J263,0)</f>
        <v>0</v>
      </c>
      <c r="BI263" s="144">
        <f>IF(N263="nulová",J263,0)</f>
        <v>0</v>
      </c>
      <c r="BJ263" s="17" t="s">
        <v>81</v>
      </c>
      <c r="BK263" s="144">
        <f>ROUND(I263*H263,2)</f>
        <v>0</v>
      </c>
      <c r="BL263" s="17" t="s">
        <v>280</v>
      </c>
      <c r="BM263" s="17" t="s">
        <v>2258</v>
      </c>
    </row>
    <row r="264" spans="2:65" s="1" customFormat="1" ht="19.5">
      <c r="B264" s="31"/>
      <c r="D264" s="171" t="s">
        <v>454</v>
      </c>
      <c r="F264" s="172" t="s">
        <v>2259</v>
      </c>
      <c r="I264" s="90"/>
      <c r="L264" s="31"/>
      <c r="M264" s="173"/>
      <c r="T264" s="49"/>
      <c r="AT264" s="17" t="s">
        <v>454</v>
      </c>
      <c r="AU264" s="17" t="s">
        <v>83</v>
      </c>
    </row>
    <row r="265" spans="2:65" s="13" customFormat="1">
      <c r="B265" s="182"/>
      <c r="D265" s="171" t="s">
        <v>639</v>
      </c>
      <c r="E265" s="183" t="s">
        <v>19</v>
      </c>
      <c r="F265" s="184" t="s">
        <v>81</v>
      </c>
      <c r="H265" s="185">
        <v>1</v>
      </c>
      <c r="I265" s="186"/>
      <c r="L265" s="182"/>
      <c r="M265" s="202"/>
      <c r="N265" s="203"/>
      <c r="O265" s="203"/>
      <c r="P265" s="203"/>
      <c r="Q265" s="203"/>
      <c r="R265" s="203"/>
      <c r="S265" s="203"/>
      <c r="T265" s="204"/>
      <c r="AT265" s="183" t="s">
        <v>639</v>
      </c>
      <c r="AU265" s="183" t="s">
        <v>83</v>
      </c>
      <c r="AV265" s="13" t="s">
        <v>83</v>
      </c>
      <c r="AW265" s="13" t="s">
        <v>36</v>
      </c>
      <c r="AX265" s="13" t="s">
        <v>81</v>
      </c>
      <c r="AY265" s="183" t="s">
        <v>251</v>
      </c>
    </row>
    <row r="266" spans="2:65" s="1" customFormat="1" ht="6.95" customHeight="1">
      <c r="B266" s="39"/>
      <c r="C266" s="40"/>
      <c r="D266" s="40"/>
      <c r="E266" s="40"/>
      <c r="F266" s="40"/>
      <c r="G266" s="40"/>
      <c r="H266" s="40"/>
      <c r="I266" s="107"/>
      <c r="J266" s="40"/>
      <c r="K266" s="40"/>
      <c r="L266" s="31"/>
    </row>
  </sheetData>
  <sheetProtection password="D0DA" sheet="1" objects="1" scenarios="1" selectLockedCells="1" autoFilter="0"/>
  <autoFilter ref="C95:K265"/>
  <mergeCells count="12">
    <mergeCell ref="E88:H88"/>
    <mergeCell ref="L2:V2"/>
    <mergeCell ref="E50:H50"/>
    <mergeCell ref="E52:H52"/>
    <mergeCell ref="E54:H54"/>
    <mergeCell ref="E84:H84"/>
    <mergeCell ref="E86:H86"/>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32"/>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170</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2260</v>
      </c>
      <c r="F9" s="303"/>
      <c r="G9" s="303"/>
      <c r="H9" s="303"/>
      <c r="I9" s="90"/>
      <c r="L9" s="31"/>
    </row>
    <row r="10" spans="2:46" s="1" customFormat="1" ht="12" customHeight="1">
      <c r="B10" s="31"/>
      <c r="D10" s="26" t="s">
        <v>1077</v>
      </c>
      <c r="I10" s="90"/>
      <c r="L10" s="31"/>
    </row>
    <row r="11" spans="2:46" s="1" customFormat="1" ht="36.950000000000003" customHeight="1">
      <c r="B11" s="31"/>
      <c r="E11" s="304" t="s">
        <v>2261</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ROUND(J99,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ROUND((SUM(BE99:BE331)),  2)</f>
        <v>0</v>
      </c>
      <c r="I35" s="99">
        <v>0.21</v>
      </c>
      <c r="J35" s="98">
        <f>ROUND(((SUM(BE99:BE331))*I35),  2)</f>
        <v>0</v>
      </c>
      <c r="L35" s="31"/>
    </row>
    <row r="36" spans="2:12" s="1" customFormat="1" ht="14.45" customHeight="1">
      <c r="B36" s="31"/>
      <c r="E36" s="26" t="s">
        <v>45</v>
      </c>
      <c r="F36" s="98">
        <f>ROUND((SUM(BF99:BF331)),  2)</f>
        <v>0</v>
      </c>
      <c r="I36" s="99">
        <v>0.15</v>
      </c>
      <c r="J36" s="98">
        <f>ROUND(((SUM(BF99:BF331))*I36),  2)</f>
        <v>0</v>
      </c>
      <c r="L36" s="31"/>
    </row>
    <row r="37" spans="2:12" s="1" customFormat="1" ht="14.45" hidden="1" customHeight="1">
      <c r="B37" s="31"/>
      <c r="E37" s="26" t="s">
        <v>46</v>
      </c>
      <c r="F37" s="98">
        <f>ROUND((SUM(BG99:BG331)),  2)</f>
        <v>0</v>
      </c>
      <c r="I37" s="99">
        <v>0.21</v>
      </c>
      <c r="J37" s="98">
        <f>0</f>
        <v>0</v>
      </c>
      <c r="L37" s="31"/>
    </row>
    <row r="38" spans="2:12" s="1" customFormat="1" ht="14.45" hidden="1" customHeight="1">
      <c r="B38" s="31"/>
      <c r="E38" s="26" t="s">
        <v>47</v>
      </c>
      <c r="F38" s="98">
        <f>ROUND((SUM(BH99:BH331)),  2)</f>
        <v>0</v>
      </c>
      <c r="I38" s="99">
        <v>0.15</v>
      </c>
      <c r="J38" s="98">
        <f>0</f>
        <v>0</v>
      </c>
      <c r="L38" s="31"/>
    </row>
    <row r="39" spans="2:12" s="1" customFormat="1" ht="14.45" hidden="1" customHeight="1">
      <c r="B39" s="31"/>
      <c r="E39" s="26" t="s">
        <v>48</v>
      </c>
      <c r="F39" s="98">
        <f>ROUND((SUM(BI99:BI331)),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2260</v>
      </c>
      <c r="F52" s="303"/>
      <c r="G52" s="303"/>
      <c r="H52" s="303"/>
      <c r="I52" s="90"/>
      <c r="L52" s="31"/>
    </row>
    <row r="53" spans="2:47" s="1" customFormat="1" ht="12" customHeight="1">
      <c r="B53" s="31"/>
      <c r="C53" s="26" t="s">
        <v>1077</v>
      </c>
      <c r="I53" s="90"/>
      <c r="L53" s="31"/>
    </row>
    <row r="54" spans="2:47" s="1" customFormat="1" ht="16.5" customHeight="1">
      <c r="B54" s="31"/>
      <c r="E54" s="304" t="str">
        <f>E11</f>
        <v>3110-16-074-06/01 - Železniční most v ev. km 12,510</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J99</f>
        <v>0</v>
      </c>
      <c r="L63" s="31"/>
      <c r="AU63" s="17" t="s">
        <v>229</v>
      </c>
    </row>
    <row r="64" spans="2:47" s="8" customFormat="1" ht="24.95" customHeight="1">
      <c r="B64" s="113"/>
      <c r="D64" s="114" t="s">
        <v>2076</v>
      </c>
      <c r="E64" s="115"/>
      <c r="F64" s="115"/>
      <c r="G64" s="115"/>
      <c r="H64" s="115"/>
      <c r="I64" s="116"/>
      <c r="J64" s="117">
        <f>J100</f>
        <v>0</v>
      </c>
      <c r="L64" s="113"/>
    </row>
    <row r="65" spans="2:12" s="9" customFormat="1" ht="19.899999999999999" customHeight="1">
      <c r="B65" s="118"/>
      <c r="D65" s="119" t="s">
        <v>1578</v>
      </c>
      <c r="E65" s="120"/>
      <c r="F65" s="120"/>
      <c r="G65" s="120"/>
      <c r="H65" s="120"/>
      <c r="I65" s="121"/>
      <c r="J65" s="122">
        <f>J101</f>
        <v>0</v>
      </c>
      <c r="L65" s="118"/>
    </row>
    <row r="66" spans="2:12" s="9" customFormat="1" ht="19.899999999999999" customHeight="1">
      <c r="B66" s="118"/>
      <c r="D66" s="119" t="s">
        <v>1085</v>
      </c>
      <c r="E66" s="120"/>
      <c r="F66" s="120"/>
      <c r="G66" s="120"/>
      <c r="H66" s="120"/>
      <c r="I66" s="121"/>
      <c r="J66" s="122">
        <f>J154</f>
        <v>0</v>
      </c>
      <c r="L66" s="118"/>
    </row>
    <row r="67" spans="2:12" s="9" customFormat="1" ht="19.899999999999999" customHeight="1">
      <c r="B67" s="118"/>
      <c r="D67" s="119" t="s">
        <v>1895</v>
      </c>
      <c r="E67" s="120"/>
      <c r="F67" s="120"/>
      <c r="G67" s="120"/>
      <c r="H67" s="120"/>
      <c r="I67" s="121"/>
      <c r="J67" s="122">
        <f>J177</f>
        <v>0</v>
      </c>
      <c r="L67" s="118"/>
    </row>
    <row r="68" spans="2:12" s="9" customFormat="1" ht="19.899999999999999" customHeight="1">
      <c r="B68" s="118"/>
      <c r="D68" s="119" t="s">
        <v>1087</v>
      </c>
      <c r="E68" s="120"/>
      <c r="F68" s="120"/>
      <c r="G68" s="120"/>
      <c r="H68" s="120"/>
      <c r="I68" s="121"/>
      <c r="J68" s="122">
        <f>J196</f>
        <v>0</v>
      </c>
      <c r="L68" s="118"/>
    </row>
    <row r="69" spans="2:12" s="9" customFormat="1" ht="19.899999999999999" customHeight="1">
      <c r="B69" s="118"/>
      <c r="D69" s="119" t="s">
        <v>1088</v>
      </c>
      <c r="E69" s="120"/>
      <c r="F69" s="120"/>
      <c r="G69" s="120"/>
      <c r="H69" s="120"/>
      <c r="I69" s="121"/>
      <c r="J69" s="122">
        <f>J221</f>
        <v>0</v>
      </c>
      <c r="L69" s="118"/>
    </row>
    <row r="70" spans="2:12" s="9" customFormat="1" ht="19.899999999999999" customHeight="1">
      <c r="B70" s="118"/>
      <c r="D70" s="119" t="s">
        <v>1476</v>
      </c>
      <c r="E70" s="120"/>
      <c r="F70" s="120"/>
      <c r="G70" s="120"/>
      <c r="H70" s="120"/>
      <c r="I70" s="121"/>
      <c r="J70" s="122">
        <f>J224</f>
        <v>0</v>
      </c>
      <c r="L70" s="118"/>
    </row>
    <row r="71" spans="2:12" s="9" customFormat="1" ht="19.899999999999999" customHeight="1">
      <c r="B71" s="118"/>
      <c r="D71" s="119" t="s">
        <v>1477</v>
      </c>
      <c r="E71" s="120"/>
      <c r="F71" s="120"/>
      <c r="G71" s="120"/>
      <c r="H71" s="120"/>
      <c r="I71" s="121"/>
      <c r="J71" s="122">
        <f>J231</f>
        <v>0</v>
      </c>
      <c r="L71" s="118"/>
    </row>
    <row r="72" spans="2:12" s="9" customFormat="1" ht="19.899999999999999" customHeight="1">
      <c r="B72" s="118"/>
      <c r="D72" s="119" t="s">
        <v>1478</v>
      </c>
      <c r="E72" s="120"/>
      <c r="F72" s="120"/>
      <c r="G72" s="120"/>
      <c r="H72" s="120"/>
      <c r="I72" s="121"/>
      <c r="J72" s="122">
        <f>J285</f>
        <v>0</v>
      </c>
      <c r="L72" s="118"/>
    </row>
    <row r="73" spans="2:12" s="9" customFormat="1" ht="19.899999999999999" customHeight="1">
      <c r="B73" s="118"/>
      <c r="D73" s="119" t="s">
        <v>1091</v>
      </c>
      <c r="E73" s="120"/>
      <c r="F73" s="120"/>
      <c r="G73" s="120"/>
      <c r="H73" s="120"/>
      <c r="I73" s="121"/>
      <c r="J73" s="122">
        <f>J298</f>
        <v>0</v>
      </c>
      <c r="L73" s="118"/>
    </row>
    <row r="74" spans="2:12" s="8" customFormat="1" ht="24.95" customHeight="1">
      <c r="B74" s="113"/>
      <c r="D74" s="114" t="s">
        <v>1093</v>
      </c>
      <c r="E74" s="115"/>
      <c r="F74" s="115"/>
      <c r="G74" s="115"/>
      <c r="H74" s="115"/>
      <c r="I74" s="116"/>
      <c r="J74" s="117">
        <f>J302</f>
        <v>0</v>
      </c>
      <c r="L74" s="113"/>
    </row>
    <row r="75" spans="2:12" s="9" customFormat="1" ht="19.899999999999999" customHeight="1">
      <c r="B75" s="118"/>
      <c r="D75" s="119" t="s">
        <v>1094</v>
      </c>
      <c r="E75" s="120"/>
      <c r="F75" s="120"/>
      <c r="G75" s="120"/>
      <c r="H75" s="120"/>
      <c r="I75" s="121"/>
      <c r="J75" s="122">
        <f>J303</f>
        <v>0</v>
      </c>
      <c r="L75" s="118"/>
    </row>
    <row r="76" spans="2:12" s="8" customFormat="1" ht="24.95" customHeight="1">
      <c r="B76" s="113"/>
      <c r="D76" s="114" t="s">
        <v>1582</v>
      </c>
      <c r="E76" s="115"/>
      <c r="F76" s="115"/>
      <c r="G76" s="115"/>
      <c r="H76" s="115"/>
      <c r="I76" s="116"/>
      <c r="J76" s="117">
        <f>J327</f>
        <v>0</v>
      </c>
      <c r="L76" s="113"/>
    </row>
    <row r="77" spans="2:12" s="9" customFormat="1" ht="19.899999999999999" customHeight="1">
      <c r="B77" s="118"/>
      <c r="D77" s="119" t="s">
        <v>1583</v>
      </c>
      <c r="E77" s="120"/>
      <c r="F77" s="120"/>
      <c r="G77" s="120"/>
      <c r="H77" s="120"/>
      <c r="I77" s="121"/>
      <c r="J77" s="122">
        <f>J328</f>
        <v>0</v>
      </c>
      <c r="L77" s="118"/>
    </row>
    <row r="78" spans="2:12" s="1" customFormat="1" ht="21.75" customHeight="1">
      <c r="B78" s="31"/>
      <c r="I78" s="90"/>
      <c r="L78" s="31"/>
    </row>
    <row r="79" spans="2:12" s="1" customFormat="1" ht="6.95" customHeight="1">
      <c r="B79" s="39"/>
      <c r="C79" s="40"/>
      <c r="D79" s="40"/>
      <c r="E79" s="40"/>
      <c r="F79" s="40"/>
      <c r="G79" s="40"/>
      <c r="H79" s="40"/>
      <c r="I79" s="107"/>
      <c r="J79" s="40"/>
      <c r="K79" s="40"/>
      <c r="L79" s="31"/>
    </row>
    <row r="83" spans="2:12" s="1" customFormat="1" ht="6.95" customHeight="1">
      <c r="B83" s="41"/>
      <c r="C83" s="42"/>
      <c r="D83" s="42"/>
      <c r="E83" s="42"/>
      <c r="F83" s="42"/>
      <c r="G83" s="42"/>
      <c r="H83" s="42"/>
      <c r="I83" s="108"/>
      <c r="J83" s="42"/>
      <c r="K83" s="42"/>
      <c r="L83" s="31"/>
    </row>
    <row r="84" spans="2:12" s="1" customFormat="1" ht="24.95" customHeight="1">
      <c r="B84" s="31"/>
      <c r="C84" s="21" t="s">
        <v>233</v>
      </c>
      <c r="I84" s="90"/>
      <c r="L84" s="31"/>
    </row>
    <row r="85" spans="2:12" s="1" customFormat="1" ht="6.95" customHeight="1">
      <c r="B85" s="31"/>
      <c r="I85" s="90"/>
      <c r="L85" s="31"/>
    </row>
    <row r="86" spans="2:12" s="1" customFormat="1" ht="12" customHeight="1">
      <c r="B86" s="31"/>
      <c r="C86" s="26" t="s">
        <v>16</v>
      </c>
      <c r="I86" s="90"/>
      <c r="L86" s="31"/>
    </row>
    <row r="87" spans="2:12" s="1" customFormat="1" ht="16.5" customHeight="1">
      <c r="B87" s="31"/>
      <c r="E87" s="324" t="str">
        <f>E7</f>
        <v>Oprava traťového úseku Železný Brod - Tanvald</v>
      </c>
      <c r="F87" s="301"/>
      <c r="G87" s="301"/>
      <c r="H87" s="301"/>
      <c r="I87" s="90"/>
      <c r="L87" s="31"/>
    </row>
    <row r="88" spans="2:12" ht="12" customHeight="1">
      <c r="B88" s="20"/>
      <c r="C88" s="26" t="s">
        <v>223</v>
      </c>
      <c r="L88" s="20"/>
    </row>
    <row r="89" spans="2:12" s="1" customFormat="1" ht="16.5" customHeight="1">
      <c r="B89" s="31"/>
      <c r="E89" s="324" t="s">
        <v>2260</v>
      </c>
      <c r="F89" s="303"/>
      <c r="G89" s="303"/>
      <c r="H89" s="303"/>
      <c r="I89" s="90"/>
      <c r="L89" s="31"/>
    </row>
    <row r="90" spans="2:12" s="1" customFormat="1" ht="12" customHeight="1">
      <c r="B90" s="31"/>
      <c r="C90" s="26" t="s">
        <v>1077</v>
      </c>
      <c r="I90" s="90"/>
      <c r="L90" s="31"/>
    </row>
    <row r="91" spans="2:12" s="1" customFormat="1" ht="16.5" customHeight="1">
      <c r="B91" s="31"/>
      <c r="E91" s="304" t="str">
        <f>E11</f>
        <v>3110-16-074-06/01 - Železniční most v ev. km 12,510</v>
      </c>
      <c r="F91" s="303"/>
      <c r="G91" s="303"/>
      <c r="H91" s="303"/>
      <c r="I91" s="90"/>
      <c r="L91" s="31"/>
    </row>
    <row r="92" spans="2:12" s="1" customFormat="1" ht="6.95" customHeight="1">
      <c r="B92" s="31"/>
      <c r="I92" s="90"/>
      <c r="L92" s="31"/>
    </row>
    <row r="93" spans="2:12" s="1" customFormat="1" ht="12" customHeight="1">
      <c r="B93" s="31"/>
      <c r="C93" s="26" t="s">
        <v>21</v>
      </c>
      <c r="F93" s="17" t="str">
        <f>F14</f>
        <v xml:space="preserve"> </v>
      </c>
      <c r="I93" s="91" t="s">
        <v>23</v>
      </c>
      <c r="J93" s="46" t="str">
        <f>IF(J14="","",J14)</f>
        <v>11. 2. 2019</v>
      </c>
      <c r="L93" s="31"/>
    </row>
    <row r="94" spans="2:12" s="1" customFormat="1" ht="6.95" customHeight="1">
      <c r="B94" s="31"/>
      <c r="I94" s="90"/>
      <c r="L94" s="31"/>
    </row>
    <row r="95" spans="2:12" s="1" customFormat="1" ht="13.7" customHeight="1">
      <c r="B95" s="31"/>
      <c r="C95" s="26" t="s">
        <v>25</v>
      </c>
      <c r="F95" s="17" t="str">
        <f>E17</f>
        <v>SŽDC, s.o., OŘ Hradec Králové</v>
      </c>
      <c r="I95" s="91" t="s">
        <v>32</v>
      </c>
      <c r="J95" s="29" t="str">
        <f>E23</f>
        <v xml:space="preserve"> </v>
      </c>
      <c r="L95" s="31"/>
    </row>
    <row r="96" spans="2:12" s="1" customFormat="1" ht="13.7" customHeight="1">
      <c r="B96" s="31"/>
      <c r="C96" s="26" t="s">
        <v>30</v>
      </c>
      <c r="F96" s="17">
        <f>IF(E20="","",E20)</f>
        <v>0</v>
      </c>
      <c r="I96" s="91" t="s">
        <v>37</v>
      </c>
      <c r="J96" s="29" t="str">
        <f>E26</f>
        <v xml:space="preserve"> </v>
      </c>
      <c r="L96" s="31"/>
    </row>
    <row r="97" spans="2:65" s="1" customFormat="1" ht="10.35" customHeight="1">
      <c r="B97" s="31"/>
      <c r="I97" s="90"/>
      <c r="L97" s="31"/>
    </row>
    <row r="98" spans="2:65" s="10" customFormat="1" ht="29.25" customHeight="1">
      <c r="B98" s="123"/>
      <c r="C98" s="124" t="s">
        <v>234</v>
      </c>
      <c r="D98" s="125" t="s">
        <v>58</v>
      </c>
      <c r="E98" s="125" t="s">
        <v>54</v>
      </c>
      <c r="F98" s="125" t="s">
        <v>55</v>
      </c>
      <c r="G98" s="125" t="s">
        <v>235</v>
      </c>
      <c r="H98" s="125" t="s">
        <v>236</v>
      </c>
      <c r="I98" s="126" t="s">
        <v>237</v>
      </c>
      <c r="J98" s="125" t="s">
        <v>228</v>
      </c>
      <c r="K98" s="127" t="s">
        <v>238</v>
      </c>
      <c r="L98" s="123"/>
      <c r="M98" s="52" t="s">
        <v>19</v>
      </c>
      <c r="N98" s="53" t="s">
        <v>43</v>
      </c>
      <c r="O98" s="53" t="s">
        <v>239</v>
      </c>
      <c r="P98" s="53" t="s">
        <v>240</v>
      </c>
      <c r="Q98" s="53" t="s">
        <v>241</v>
      </c>
      <c r="R98" s="53" t="s">
        <v>242</v>
      </c>
      <c r="S98" s="53" t="s">
        <v>243</v>
      </c>
      <c r="T98" s="54" t="s">
        <v>244</v>
      </c>
    </row>
    <row r="99" spans="2:65" s="1" customFormat="1" ht="22.9" customHeight="1">
      <c r="B99" s="31"/>
      <c r="C99" s="57" t="s">
        <v>245</v>
      </c>
      <c r="I99" s="90"/>
      <c r="J99" s="128">
        <f>BK99</f>
        <v>0</v>
      </c>
      <c r="L99" s="31"/>
      <c r="M99" s="55"/>
      <c r="N99" s="47"/>
      <c r="O99" s="47"/>
      <c r="P99" s="129">
        <f>P100+P302+P327</f>
        <v>0</v>
      </c>
      <c r="Q99" s="47"/>
      <c r="R99" s="129">
        <f>R100+R302+R327</f>
        <v>146.96971341</v>
      </c>
      <c r="S99" s="47"/>
      <c r="T99" s="130">
        <f>T100+T302+T327</f>
        <v>24.094055999999998</v>
      </c>
      <c r="AT99" s="17" t="s">
        <v>72</v>
      </c>
      <c r="AU99" s="17" t="s">
        <v>229</v>
      </c>
      <c r="BK99" s="131">
        <f>BK100+BK302+BK327</f>
        <v>0</v>
      </c>
    </row>
    <row r="100" spans="2:65" s="11" customFormat="1" ht="25.9" customHeight="1">
      <c r="B100" s="145"/>
      <c r="D100" s="146" t="s">
        <v>72</v>
      </c>
      <c r="E100" s="147" t="s">
        <v>424</v>
      </c>
      <c r="F100" s="147" t="s">
        <v>2077</v>
      </c>
      <c r="I100" s="148"/>
      <c r="J100" s="149">
        <f>BK100</f>
        <v>0</v>
      </c>
      <c r="L100" s="145"/>
      <c r="M100" s="150"/>
      <c r="P100" s="151">
        <f>P101+P154+P177+P196+P221+P224+P231+P285+P298</f>
        <v>0</v>
      </c>
      <c r="R100" s="151">
        <f>R101+R154+R177+R196+R221+R224+R231+R285+R298</f>
        <v>146.35790181000002</v>
      </c>
      <c r="T100" s="152">
        <f>T101+T154+T177+T196+T221+T224+T231+T285+T298</f>
        <v>24.094055999999998</v>
      </c>
      <c r="AR100" s="146" t="s">
        <v>81</v>
      </c>
      <c r="AT100" s="153" t="s">
        <v>72</v>
      </c>
      <c r="AU100" s="153" t="s">
        <v>73</v>
      </c>
      <c r="AY100" s="146" t="s">
        <v>251</v>
      </c>
      <c r="BK100" s="154">
        <f>BK101+BK154+BK177+BK196+BK221+BK224+BK231+BK285+BK298</f>
        <v>0</v>
      </c>
    </row>
    <row r="101" spans="2:65" s="11" customFormat="1" ht="22.9" customHeight="1">
      <c r="B101" s="145"/>
      <c r="D101" s="146" t="s">
        <v>72</v>
      </c>
      <c r="E101" s="155" t="s">
        <v>81</v>
      </c>
      <c r="F101" s="155" t="s">
        <v>1587</v>
      </c>
      <c r="I101" s="148"/>
      <c r="J101" s="156">
        <f>BK101</f>
        <v>0</v>
      </c>
      <c r="L101" s="145"/>
      <c r="M101" s="150"/>
      <c r="P101" s="151">
        <f>SUM(P102:P153)</f>
        <v>0</v>
      </c>
      <c r="R101" s="151">
        <f>SUM(R102:R153)</f>
        <v>36.777199999999993</v>
      </c>
      <c r="T101" s="152">
        <f>SUM(T102:T153)</f>
        <v>0</v>
      </c>
      <c r="AR101" s="146" t="s">
        <v>81</v>
      </c>
      <c r="AT101" s="153" t="s">
        <v>72</v>
      </c>
      <c r="AU101" s="153" t="s">
        <v>81</v>
      </c>
      <c r="AY101" s="146" t="s">
        <v>251</v>
      </c>
      <c r="BK101" s="154">
        <f>SUM(BK102:BK153)</f>
        <v>0</v>
      </c>
    </row>
    <row r="102" spans="2:65" s="1" customFormat="1" ht="16.5" customHeight="1">
      <c r="B102" s="31"/>
      <c r="C102" s="157" t="s">
        <v>81</v>
      </c>
      <c r="D102" s="157" t="s">
        <v>277</v>
      </c>
      <c r="E102" s="158" t="s">
        <v>1899</v>
      </c>
      <c r="F102" s="159" t="s">
        <v>1900</v>
      </c>
      <c r="G102" s="160" t="s">
        <v>431</v>
      </c>
      <c r="H102" s="161">
        <v>50</v>
      </c>
      <c r="I102" s="162"/>
      <c r="J102" s="163">
        <f>ROUND(I102*H102,2)</f>
        <v>0</v>
      </c>
      <c r="K102" s="159" t="s">
        <v>690</v>
      </c>
      <c r="L102" s="31"/>
      <c r="M102" s="164" t="s">
        <v>19</v>
      </c>
      <c r="N102" s="165" t="s">
        <v>44</v>
      </c>
      <c r="P102" s="142">
        <f>O102*H102</f>
        <v>0</v>
      </c>
      <c r="Q102" s="142">
        <v>0</v>
      </c>
      <c r="R102" s="142">
        <f>Q102*H102</f>
        <v>0</v>
      </c>
      <c r="S102" s="142">
        <v>0</v>
      </c>
      <c r="T102" s="143">
        <f>S102*H102</f>
        <v>0</v>
      </c>
      <c r="AR102" s="17" t="s">
        <v>252</v>
      </c>
      <c r="AT102" s="17" t="s">
        <v>277</v>
      </c>
      <c r="AU102" s="17" t="s">
        <v>83</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2262</v>
      </c>
    </row>
    <row r="103" spans="2:65" s="1" customFormat="1" ht="19.5">
      <c r="B103" s="31"/>
      <c r="D103" s="171" t="s">
        <v>454</v>
      </c>
      <c r="F103" s="172" t="s">
        <v>1902</v>
      </c>
      <c r="I103" s="90"/>
      <c r="L103" s="31"/>
      <c r="M103" s="173"/>
      <c r="T103" s="49"/>
      <c r="AT103" s="17" t="s">
        <v>454</v>
      </c>
      <c r="AU103" s="17" t="s">
        <v>83</v>
      </c>
    </row>
    <row r="104" spans="2:65" s="13" customFormat="1">
      <c r="B104" s="182"/>
      <c r="D104" s="171" t="s">
        <v>639</v>
      </c>
      <c r="E104" s="183" t="s">
        <v>19</v>
      </c>
      <c r="F104" s="184" t="s">
        <v>2263</v>
      </c>
      <c r="H104" s="185">
        <v>50</v>
      </c>
      <c r="I104" s="186"/>
      <c r="L104" s="182"/>
      <c r="M104" s="187"/>
      <c r="T104" s="188"/>
      <c r="AT104" s="183" t="s">
        <v>639</v>
      </c>
      <c r="AU104" s="183" t="s">
        <v>83</v>
      </c>
      <c r="AV104" s="13" t="s">
        <v>83</v>
      </c>
      <c r="AW104" s="13" t="s">
        <v>36</v>
      </c>
      <c r="AX104" s="13" t="s">
        <v>81</v>
      </c>
      <c r="AY104" s="183" t="s">
        <v>251</v>
      </c>
    </row>
    <row r="105" spans="2:65" s="1" customFormat="1" ht="16.5" customHeight="1">
      <c r="B105" s="31"/>
      <c r="C105" s="157" t="s">
        <v>83</v>
      </c>
      <c r="D105" s="157" t="s">
        <v>277</v>
      </c>
      <c r="E105" s="158" t="s">
        <v>1904</v>
      </c>
      <c r="F105" s="159" t="s">
        <v>1905</v>
      </c>
      <c r="G105" s="160" t="s">
        <v>431</v>
      </c>
      <c r="H105" s="161">
        <v>10</v>
      </c>
      <c r="I105" s="162"/>
      <c r="J105" s="163">
        <f>ROUND(I105*H105,2)</f>
        <v>0</v>
      </c>
      <c r="K105" s="159" t="s">
        <v>690</v>
      </c>
      <c r="L105" s="31"/>
      <c r="M105" s="164" t="s">
        <v>19</v>
      </c>
      <c r="N105" s="165" t="s">
        <v>44</v>
      </c>
      <c r="P105" s="142">
        <f>O105*H105</f>
        <v>0</v>
      </c>
      <c r="Q105" s="142">
        <v>1.8000000000000001E-4</v>
      </c>
      <c r="R105" s="142">
        <f>Q105*H105</f>
        <v>1.8000000000000002E-3</v>
      </c>
      <c r="S105" s="142">
        <v>0</v>
      </c>
      <c r="T105" s="143">
        <f>S105*H105</f>
        <v>0</v>
      </c>
      <c r="AR105" s="17" t="s">
        <v>252</v>
      </c>
      <c r="AT105" s="17" t="s">
        <v>277</v>
      </c>
      <c r="AU105" s="17" t="s">
        <v>83</v>
      </c>
      <c r="AY105" s="17" t="s">
        <v>251</v>
      </c>
      <c r="BE105" s="144">
        <f>IF(N105="základní",J105,0)</f>
        <v>0</v>
      </c>
      <c r="BF105" s="144">
        <f>IF(N105="snížená",J105,0)</f>
        <v>0</v>
      </c>
      <c r="BG105" s="144">
        <f>IF(N105="zákl. přenesená",J105,0)</f>
        <v>0</v>
      </c>
      <c r="BH105" s="144">
        <f>IF(N105="sníž. přenesená",J105,0)</f>
        <v>0</v>
      </c>
      <c r="BI105" s="144">
        <f>IF(N105="nulová",J105,0)</f>
        <v>0</v>
      </c>
      <c r="BJ105" s="17" t="s">
        <v>81</v>
      </c>
      <c r="BK105" s="144">
        <f>ROUND(I105*H105,2)</f>
        <v>0</v>
      </c>
      <c r="BL105" s="17" t="s">
        <v>252</v>
      </c>
      <c r="BM105" s="17" t="s">
        <v>2264</v>
      </c>
    </row>
    <row r="106" spans="2:65" s="1" customFormat="1" ht="19.5">
      <c r="B106" s="31"/>
      <c r="D106" s="171" t="s">
        <v>454</v>
      </c>
      <c r="F106" s="172" t="s">
        <v>1907</v>
      </c>
      <c r="I106" s="90"/>
      <c r="L106" s="31"/>
      <c r="M106" s="173"/>
      <c r="T106" s="49"/>
      <c r="AT106" s="17" t="s">
        <v>454</v>
      </c>
      <c r="AU106" s="17" t="s">
        <v>83</v>
      </c>
    </row>
    <row r="107" spans="2:65" s="13" customFormat="1">
      <c r="B107" s="182"/>
      <c r="D107" s="171" t="s">
        <v>639</v>
      </c>
      <c r="E107" s="183" t="s">
        <v>19</v>
      </c>
      <c r="F107" s="184" t="s">
        <v>2265</v>
      </c>
      <c r="H107" s="185">
        <v>10</v>
      </c>
      <c r="I107" s="186"/>
      <c r="L107" s="182"/>
      <c r="M107" s="187"/>
      <c r="T107" s="188"/>
      <c r="AT107" s="183" t="s">
        <v>639</v>
      </c>
      <c r="AU107" s="183" t="s">
        <v>83</v>
      </c>
      <c r="AV107" s="13" t="s">
        <v>83</v>
      </c>
      <c r="AW107" s="13" t="s">
        <v>36</v>
      </c>
      <c r="AX107" s="13" t="s">
        <v>81</v>
      </c>
      <c r="AY107" s="183" t="s">
        <v>251</v>
      </c>
    </row>
    <row r="108" spans="2:65" s="1" customFormat="1" ht="16.5" customHeight="1">
      <c r="B108" s="31"/>
      <c r="C108" s="157" t="s">
        <v>257</v>
      </c>
      <c r="D108" s="157" t="s">
        <v>277</v>
      </c>
      <c r="E108" s="158" t="s">
        <v>1909</v>
      </c>
      <c r="F108" s="159" t="s">
        <v>1910</v>
      </c>
      <c r="G108" s="160" t="s">
        <v>431</v>
      </c>
      <c r="H108" s="161">
        <v>10</v>
      </c>
      <c r="I108" s="162"/>
      <c r="J108" s="163">
        <f>ROUND(I108*H108,2)</f>
        <v>0</v>
      </c>
      <c r="K108" s="159" t="s">
        <v>690</v>
      </c>
      <c r="L108" s="31"/>
      <c r="M108" s="164" t="s">
        <v>19</v>
      </c>
      <c r="N108" s="165" t="s">
        <v>44</v>
      </c>
      <c r="P108" s="142">
        <f>O108*H108</f>
        <v>0</v>
      </c>
      <c r="Q108" s="142">
        <v>0</v>
      </c>
      <c r="R108" s="142">
        <f>Q108*H108</f>
        <v>0</v>
      </c>
      <c r="S108" s="142">
        <v>0</v>
      </c>
      <c r="T108" s="143">
        <f>S108*H108</f>
        <v>0</v>
      </c>
      <c r="AR108" s="17" t="s">
        <v>252</v>
      </c>
      <c r="AT108" s="17" t="s">
        <v>277</v>
      </c>
      <c r="AU108" s="17" t="s">
        <v>83</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2266</v>
      </c>
    </row>
    <row r="109" spans="2:65" s="1" customFormat="1" ht="19.5">
      <c r="B109" s="31"/>
      <c r="D109" s="171" t="s">
        <v>454</v>
      </c>
      <c r="F109" s="172" t="s">
        <v>1907</v>
      </c>
      <c r="I109" s="90"/>
      <c r="L109" s="31"/>
      <c r="M109" s="173"/>
      <c r="T109" s="49"/>
      <c r="AT109" s="17" t="s">
        <v>454</v>
      </c>
      <c r="AU109" s="17" t="s">
        <v>83</v>
      </c>
    </row>
    <row r="110" spans="2:65" s="13" customFormat="1">
      <c r="B110" s="182"/>
      <c r="D110" s="171" t="s">
        <v>639</v>
      </c>
      <c r="E110" s="183" t="s">
        <v>19</v>
      </c>
      <c r="F110" s="184" t="s">
        <v>2265</v>
      </c>
      <c r="H110" s="185">
        <v>10</v>
      </c>
      <c r="I110" s="186"/>
      <c r="L110" s="182"/>
      <c r="M110" s="187"/>
      <c r="T110" s="188"/>
      <c r="AT110" s="183" t="s">
        <v>639</v>
      </c>
      <c r="AU110" s="183" t="s">
        <v>83</v>
      </c>
      <c r="AV110" s="13" t="s">
        <v>83</v>
      </c>
      <c r="AW110" s="13" t="s">
        <v>36</v>
      </c>
      <c r="AX110" s="13" t="s">
        <v>81</v>
      </c>
      <c r="AY110" s="183" t="s">
        <v>251</v>
      </c>
    </row>
    <row r="111" spans="2:65" s="1" customFormat="1" ht="16.5" customHeight="1">
      <c r="B111" s="31"/>
      <c r="C111" s="157" t="s">
        <v>252</v>
      </c>
      <c r="D111" s="157" t="s">
        <v>277</v>
      </c>
      <c r="E111" s="158" t="s">
        <v>2083</v>
      </c>
      <c r="F111" s="159" t="s">
        <v>2084</v>
      </c>
      <c r="G111" s="160" t="s">
        <v>249</v>
      </c>
      <c r="H111" s="161">
        <v>20</v>
      </c>
      <c r="I111" s="162"/>
      <c r="J111" s="163">
        <f>ROUND(I111*H111,2)</f>
        <v>0</v>
      </c>
      <c r="K111" s="159" t="s">
        <v>690</v>
      </c>
      <c r="L111" s="31"/>
      <c r="M111" s="164" t="s">
        <v>19</v>
      </c>
      <c r="N111" s="165" t="s">
        <v>44</v>
      </c>
      <c r="P111" s="142">
        <f>O111*H111</f>
        <v>0</v>
      </c>
      <c r="Q111" s="142">
        <v>3.6900000000000002E-2</v>
      </c>
      <c r="R111" s="142">
        <f>Q111*H111</f>
        <v>0.73799999999999999</v>
      </c>
      <c r="S111" s="142">
        <v>0</v>
      </c>
      <c r="T111" s="143">
        <f>S111*H111</f>
        <v>0</v>
      </c>
      <c r="AR111" s="17" t="s">
        <v>252</v>
      </c>
      <c r="AT111" s="17" t="s">
        <v>277</v>
      </c>
      <c r="AU111" s="17" t="s">
        <v>83</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2267</v>
      </c>
    </row>
    <row r="112" spans="2:65" s="1" customFormat="1" ht="19.5">
      <c r="B112" s="31"/>
      <c r="D112" s="171" t="s">
        <v>454</v>
      </c>
      <c r="F112" s="172" t="s">
        <v>2086</v>
      </c>
      <c r="I112" s="90"/>
      <c r="L112" s="31"/>
      <c r="M112" s="173"/>
      <c r="T112" s="49"/>
      <c r="AT112" s="17" t="s">
        <v>454</v>
      </c>
      <c r="AU112" s="17" t="s">
        <v>83</v>
      </c>
    </row>
    <row r="113" spans="2:65" s="13" customFormat="1">
      <c r="B113" s="182"/>
      <c r="D113" s="171" t="s">
        <v>639</v>
      </c>
      <c r="E113" s="183" t="s">
        <v>19</v>
      </c>
      <c r="F113" s="184" t="s">
        <v>334</v>
      </c>
      <c r="H113" s="185">
        <v>20</v>
      </c>
      <c r="I113" s="186"/>
      <c r="L113" s="182"/>
      <c r="M113" s="187"/>
      <c r="T113" s="188"/>
      <c r="AT113" s="183" t="s">
        <v>639</v>
      </c>
      <c r="AU113" s="183" t="s">
        <v>83</v>
      </c>
      <c r="AV113" s="13" t="s">
        <v>83</v>
      </c>
      <c r="AW113" s="13" t="s">
        <v>36</v>
      </c>
      <c r="AX113" s="13" t="s">
        <v>81</v>
      </c>
      <c r="AY113" s="183" t="s">
        <v>251</v>
      </c>
    </row>
    <row r="114" spans="2:65" s="1" customFormat="1" ht="16.5" customHeight="1">
      <c r="B114" s="31"/>
      <c r="C114" s="157" t="s">
        <v>267</v>
      </c>
      <c r="D114" s="157" t="s">
        <v>277</v>
      </c>
      <c r="E114" s="158" t="s">
        <v>2268</v>
      </c>
      <c r="F114" s="159" t="s">
        <v>2269</v>
      </c>
      <c r="G114" s="160" t="s">
        <v>249</v>
      </c>
      <c r="H114" s="161">
        <v>21</v>
      </c>
      <c r="I114" s="162"/>
      <c r="J114" s="163">
        <f>ROUND(I114*H114,2)</f>
        <v>0</v>
      </c>
      <c r="K114" s="159" t="s">
        <v>19</v>
      </c>
      <c r="L114" s="31"/>
      <c r="M114" s="164" t="s">
        <v>19</v>
      </c>
      <c r="N114" s="165" t="s">
        <v>44</v>
      </c>
      <c r="P114" s="142">
        <f>O114*H114</f>
        <v>0</v>
      </c>
      <c r="Q114" s="142">
        <v>3.6900000000000002E-2</v>
      </c>
      <c r="R114" s="142">
        <f>Q114*H114</f>
        <v>0.77490000000000003</v>
      </c>
      <c r="S114" s="142">
        <v>0</v>
      </c>
      <c r="T114" s="143">
        <f>S114*H114</f>
        <v>0</v>
      </c>
      <c r="AR114" s="17" t="s">
        <v>252</v>
      </c>
      <c r="AT114" s="17" t="s">
        <v>277</v>
      </c>
      <c r="AU114" s="17" t="s">
        <v>83</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2270</v>
      </c>
    </row>
    <row r="115" spans="2:65" s="1" customFormat="1" ht="19.5">
      <c r="B115" s="31"/>
      <c r="D115" s="171" t="s">
        <v>454</v>
      </c>
      <c r="F115" s="172" t="s">
        <v>2271</v>
      </c>
      <c r="I115" s="90"/>
      <c r="L115" s="31"/>
      <c r="M115" s="173"/>
      <c r="T115" s="49"/>
      <c r="AT115" s="17" t="s">
        <v>454</v>
      </c>
      <c r="AU115" s="17" t="s">
        <v>83</v>
      </c>
    </row>
    <row r="116" spans="2:65" s="13" customFormat="1">
      <c r="B116" s="182"/>
      <c r="D116" s="171" t="s">
        <v>639</v>
      </c>
      <c r="E116" s="183" t="s">
        <v>19</v>
      </c>
      <c r="F116" s="184" t="s">
        <v>7</v>
      </c>
      <c r="H116" s="185">
        <v>21</v>
      </c>
      <c r="I116" s="186"/>
      <c r="L116" s="182"/>
      <c r="M116" s="187"/>
      <c r="T116" s="188"/>
      <c r="AT116" s="183" t="s">
        <v>639</v>
      </c>
      <c r="AU116" s="183" t="s">
        <v>83</v>
      </c>
      <c r="AV116" s="13" t="s">
        <v>83</v>
      </c>
      <c r="AW116" s="13" t="s">
        <v>36</v>
      </c>
      <c r="AX116" s="13" t="s">
        <v>81</v>
      </c>
      <c r="AY116" s="183" t="s">
        <v>251</v>
      </c>
    </row>
    <row r="117" spans="2:65" s="1" customFormat="1" ht="16.5" customHeight="1">
      <c r="B117" s="31"/>
      <c r="C117" s="157" t="s">
        <v>276</v>
      </c>
      <c r="D117" s="157" t="s">
        <v>277</v>
      </c>
      <c r="E117" s="158" t="s">
        <v>2087</v>
      </c>
      <c r="F117" s="159" t="s">
        <v>2088</v>
      </c>
      <c r="G117" s="160" t="s">
        <v>436</v>
      </c>
      <c r="H117" s="161">
        <v>15</v>
      </c>
      <c r="I117" s="162"/>
      <c r="J117" s="163">
        <f>ROUND(I117*H117,2)</f>
        <v>0</v>
      </c>
      <c r="K117" s="159" t="s">
        <v>690</v>
      </c>
      <c r="L117" s="31"/>
      <c r="M117" s="164" t="s">
        <v>19</v>
      </c>
      <c r="N117" s="165" t="s">
        <v>44</v>
      </c>
      <c r="P117" s="142">
        <f>O117*H117</f>
        <v>0</v>
      </c>
      <c r="Q117" s="142">
        <v>0</v>
      </c>
      <c r="R117" s="142">
        <f>Q117*H117</f>
        <v>0</v>
      </c>
      <c r="S117" s="142">
        <v>0</v>
      </c>
      <c r="T117" s="143">
        <f>S117*H117</f>
        <v>0</v>
      </c>
      <c r="AR117" s="17" t="s">
        <v>252</v>
      </c>
      <c r="AT117" s="17" t="s">
        <v>277</v>
      </c>
      <c r="AU117" s="17" t="s">
        <v>83</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2272</v>
      </c>
    </row>
    <row r="118" spans="2:65" s="1" customFormat="1" ht="19.5">
      <c r="B118" s="31"/>
      <c r="D118" s="171" t="s">
        <v>454</v>
      </c>
      <c r="F118" s="172" t="s">
        <v>2090</v>
      </c>
      <c r="I118" s="90"/>
      <c r="L118" s="31"/>
      <c r="M118" s="173"/>
      <c r="T118" s="49"/>
      <c r="AT118" s="17" t="s">
        <v>454</v>
      </c>
      <c r="AU118" s="17" t="s">
        <v>83</v>
      </c>
    </row>
    <row r="119" spans="2:65" s="13" customFormat="1">
      <c r="B119" s="182"/>
      <c r="D119" s="171" t="s">
        <v>639</v>
      </c>
      <c r="E119" s="183" t="s">
        <v>19</v>
      </c>
      <c r="F119" s="184" t="s">
        <v>2273</v>
      </c>
      <c r="H119" s="185">
        <v>15</v>
      </c>
      <c r="I119" s="186"/>
      <c r="L119" s="182"/>
      <c r="M119" s="187"/>
      <c r="T119" s="188"/>
      <c r="AT119" s="183" t="s">
        <v>639</v>
      </c>
      <c r="AU119" s="183" t="s">
        <v>83</v>
      </c>
      <c r="AV119" s="13" t="s">
        <v>83</v>
      </c>
      <c r="AW119" s="13" t="s">
        <v>36</v>
      </c>
      <c r="AX119" s="13" t="s">
        <v>81</v>
      </c>
      <c r="AY119" s="183" t="s">
        <v>251</v>
      </c>
    </row>
    <row r="120" spans="2:65" s="1" customFormat="1" ht="16.5" customHeight="1">
      <c r="B120" s="31"/>
      <c r="C120" s="157" t="s">
        <v>282</v>
      </c>
      <c r="D120" s="157" t="s">
        <v>277</v>
      </c>
      <c r="E120" s="158" t="s">
        <v>2092</v>
      </c>
      <c r="F120" s="159" t="s">
        <v>2093</v>
      </c>
      <c r="G120" s="160" t="s">
        <v>436</v>
      </c>
      <c r="H120" s="161">
        <v>69.111000000000004</v>
      </c>
      <c r="I120" s="162"/>
      <c r="J120" s="163">
        <f>ROUND(I120*H120,2)</f>
        <v>0</v>
      </c>
      <c r="K120" s="159" t="s">
        <v>690</v>
      </c>
      <c r="L120" s="31"/>
      <c r="M120" s="164" t="s">
        <v>19</v>
      </c>
      <c r="N120" s="165" t="s">
        <v>44</v>
      </c>
      <c r="P120" s="142">
        <f>O120*H120</f>
        <v>0</v>
      </c>
      <c r="Q120" s="142">
        <v>0</v>
      </c>
      <c r="R120" s="142">
        <f>Q120*H120</f>
        <v>0</v>
      </c>
      <c r="S120" s="142">
        <v>0</v>
      </c>
      <c r="T120" s="143">
        <f>S120*H120</f>
        <v>0</v>
      </c>
      <c r="AR120" s="17" t="s">
        <v>252</v>
      </c>
      <c r="AT120" s="17" t="s">
        <v>277</v>
      </c>
      <c r="AU120" s="17" t="s">
        <v>83</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2274</v>
      </c>
    </row>
    <row r="121" spans="2:65" s="1" customFormat="1" ht="19.5">
      <c r="B121" s="31"/>
      <c r="D121" s="171" t="s">
        <v>454</v>
      </c>
      <c r="F121" s="172" t="s">
        <v>2275</v>
      </c>
      <c r="I121" s="90"/>
      <c r="L121" s="31"/>
      <c r="M121" s="173"/>
      <c r="T121" s="49"/>
      <c r="AT121" s="17" t="s">
        <v>454</v>
      </c>
      <c r="AU121" s="17" t="s">
        <v>83</v>
      </c>
    </row>
    <row r="122" spans="2:65" s="13" customFormat="1">
      <c r="B122" s="182"/>
      <c r="D122" s="171" t="s">
        <v>639</v>
      </c>
      <c r="E122" s="183" t="s">
        <v>19</v>
      </c>
      <c r="F122" s="184" t="s">
        <v>2276</v>
      </c>
      <c r="H122" s="185">
        <v>29.378</v>
      </c>
      <c r="I122" s="186"/>
      <c r="L122" s="182"/>
      <c r="M122" s="187"/>
      <c r="T122" s="188"/>
      <c r="AT122" s="183" t="s">
        <v>639</v>
      </c>
      <c r="AU122" s="183" t="s">
        <v>83</v>
      </c>
      <c r="AV122" s="13" t="s">
        <v>83</v>
      </c>
      <c r="AW122" s="13" t="s">
        <v>36</v>
      </c>
      <c r="AX122" s="13" t="s">
        <v>73</v>
      </c>
      <c r="AY122" s="183" t="s">
        <v>251</v>
      </c>
    </row>
    <row r="123" spans="2:65" s="13" customFormat="1">
      <c r="B123" s="182"/>
      <c r="D123" s="171" t="s">
        <v>639</v>
      </c>
      <c r="E123" s="183" t="s">
        <v>19</v>
      </c>
      <c r="F123" s="184" t="s">
        <v>2277</v>
      </c>
      <c r="H123" s="185">
        <v>39.732999999999997</v>
      </c>
      <c r="I123" s="186"/>
      <c r="L123" s="182"/>
      <c r="M123" s="187"/>
      <c r="T123" s="188"/>
      <c r="AT123" s="183" t="s">
        <v>639</v>
      </c>
      <c r="AU123" s="183" t="s">
        <v>83</v>
      </c>
      <c r="AV123" s="13" t="s">
        <v>83</v>
      </c>
      <c r="AW123" s="13" t="s">
        <v>36</v>
      </c>
      <c r="AX123" s="13" t="s">
        <v>73</v>
      </c>
      <c r="AY123" s="183" t="s">
        <v>251</v>
      </c>
    </row>
    <row r="124" spans="2:65" s="14" customFormat="1">
      <c r="B124" s="191"/>
      <c r="D124" s="171" t="s">
        <v>639</v>
      </c>
      <c r="E124" s="192" t="s">
        <v>19</v>
      </c>
      <c r="F124" s="193" t="s">
        <v>830</v>
      </c>
      <c r="H124" s="194">
        <v>69.11099999999999</v>
      </c>
      <c r="I124" s="195"/>
      <c r="L124" s="191"/>
      <c r="M124" s="196"/>
      <c r="T124" s="197"/>
      <c r="AT124" s="192" t="s">
        <v>639</v>
      </c>
      <c r="AU124" s="192" t="s">
        <v>83</v>
      </c>
      <c r="AV124" s="14" t="s">
        <v>252</v>
      </c>
      <c r="AW124" s="14" t="s">
        <v>36</v>
      </c>
      <c r="AX124" s="14" t="s">
        <v>81</v>
      </c>
      <c r="AY124" s="192" t="s">
        <v>251</v>
      </c>
    </row>
    <row r="125" spans="2:65" s="1" customFormat="1" ht="16.5" customHeight="1">
      <c r="B125" s="31"/>
      <c r="C125" s="157" t="s">
        <v>250</v>
      </c>
      <c r="D125" s="157" t="s">
        <v>277</v>
      </c>
      <c r="E125" s="158" t="s">
        <v>2098</v>
      </c>
      <c r="F125" s="159" t="s">
        <v>2099</v>
      </c>
      <c r="G125" s="160" t="s">
        <v>436</v>
      </c>
      <c r="H125" s="161">
        <v>69.111000000000004</v>
      </c>
      <c r="I125" s="162"/>
      <c r="J125" s="163">
        <f>ROUND(I125*H125,2)</f>
        <v>0</v>
      </c>
      <c r="K125" s="159" t="s">
        <v>690</v>
      </c>
      <c r="L125" s="31"/>
      <c r="M125" s="164" t="s">
        <v>19</v>
      </c>
      <c r="N125" s="165" t="s">
        <v>44</v>
      </c>
      <c r="P125" s="142">
        <f>O125*H125</f>
        <v>0</v>
      </c>
      <c r="Q125" s="142">
        <v>0</v>
      </c>
      <c r="R125" s="142">
        <f>Q125*H125</f>
        <v>0</v>
      </c>
      <c r="S125" s="142">
        <v>0</v>
      </c>
      <c r="T125" s="143">
        <f>S125*H125</f>
        <v>0</v>
      </c>
      <c r="AR125" s="17" t="s">
        <v>252</v>
      </c>
      <c r="AT125" s="17" t="s">
        <v>277</v>
      </c>
      <c r="AU125" s="17" t="s">
        <v>83</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2278</v>
      </c>
    </row>
    <row r="126" spans="2:65" s="13" customFormat="1">
      <c r="B126" s="182"/>
      <c r="D126" s="171" t="s">
        <v>639</v>
      </c>
      <c r="E126" s="183" t="s">
        <v>19</v>
      </c>
      <c r="F126" s="184" t="s">
        <v>2276</v>
      </c>
      <c r="H126" s="185">
        <v>29.378</v>
      </c>
      <c r="I126" s="186"/>
      <c r="L126" s="182"/>
      <c r="M126" s="187"/>
      <c r="T126" s="188"/>
      <c r="AT126" s="183" t="s">
        <v>639</v>
      </c>
      <c r="AU126" s="183" t="s">
        <v>83</v>
      </c>
      <c r="AV126" s="13" t="s">
        <v>83</v>
      </c>
      <c r="AW126" s="13" t="s">
        <v>36</v>
      </c>
      <c r="AX126" s="13" t="s">
        <v>73</v>
      </c>
      <c r="AY126" s="183" t="s">
        <v>251</v>
      </c>
    </row>
    <row r="127" spans="2:65" s="13" customFormat="1">
      <c r="B127" s="182"/>
      <c r="D127" s="171" t="s">
        <v>639</v>
      </c>
      <c r="E127" s="183" t="s">
        <v>19</v>
      </c>
      <c r="F127" s="184" t="s">
        <v>2277</v>
      </c>
      <c r="H127" s="185">
        <v>39.732999999999997</v>
      </c>
      <c r="I127" s="186"/>
      <c r="L127" s="182"/>
      <c r="M127" s="187"/>
      <c r="T127" s="188"/>
      <c r="AT127" s="183" t="s">
        <v>639</v>
      </c>
      <c r="AU127" s="183" t="s">
        <v>83</v>
      </c>
      <c r="AV127" s="13" t="s">
        <v>83</v>
      </c>
      <c r="AW127" s="13" t="s">
        <v>36</v>
      </c>
      <c r="AX127" s="13" t="s">
        <v>73</v>
      </c>
      <c r="AY127" s="183" t="s">
        <v>251</v>
      </c>
    </row>
    <row r="128" spans="2:65" s="14" customFormat="1">
      <c r="B128" s="191"/>
      <c r="D128" s="171" t="s">
        <v>639</v>
      </c>
      <c r="E128" s="192" t="s">
        <v>19</v>
      </c>
      <c r="F128" s="193" t="s">
        <v>830</v>
      </c>
      <c r="H128" s="194">
        <v>69.11099999999999</v>
      </c>
      <c r="I128" s="195"/>
      <c r="L128" s="191"/>
      <c r="M128" s="196"/>
      <c r="T128" s="197"/>
      <c r="AT128" s="192" t="s">
        <v>639</v>
      </c>
      <c r="AU128" s="192" t="s">
        <v>83</v>
      </c>
      <c r="AV128" s="14" t="s">
        <v>252</v>
      </c>
      <c r="AW128" s="14" t="s">
        <v>36</v>
      </c>
      <c r="AX128" s="14" t="s">
        <v>81</v>
      </c>
      <c r="AY128" s="192" t="s">
        <v>251</v>
      </c>
    </row>
    <row r="129" spans="2:65" s="1" customFormat="1" ht="16.5" customHeight="1">
      <c r="B129" s="31"/>
      <c r="C129" s="157" t="s">
        <v>291</v>
      </c>
      <c r="D129" s="157" t="s">
        <v>277</v>
      </c>
      <c r="E129" s="158" t="s">
        <v>1111</v>
      </c>
      <c r="F129" s="159" t="s">
        <v>1112</v>
      </c>
      <c r="G129" s="160" t="s">
        <v>436</v>
      </c>
      <c r="H129" s="161">
        <v>69.111000000000004</v>
      </c>
      <c r="I129" s="162"/>
      <c r="J129" s="163">
        <f>ROUND(I129*H129,2)</f>
        <v>0</v>
      </c>
      <c r="K129" s="159" t="s">
        <v>690</v>
      </c>
      <c r="L129" s="31"/>
      <c r="M129" s="164" t="s">
        <v>19</v>
      </c>
      <c r="N129" s="165" t="s">
        <v>44</v>
      </c>
      <c r="P129" s="142">
        <f>O129*H129</f>
        <v>0</v>
      </c>
      <c r="Q129" s="142">
        <v>0</v>
      </c>
      <c r="R129" s="142">
        <f>Q129*H129</f>
        <v>0</v>
      </c>
      <c r="S129" s="142">
        <v>0</v>
      </c>
      <c r="T129" s="143">
        <f>S129*H129</f>
        <v>0</v>
      </c>
      <c r="AR129" s="17" t="s">
        <v>252</v>
      </c>
      <c r="AT129" s="17" t="s">
        <v>277</v>
      </c>
      <c r="AU129" s="17" t="s">
        <v>83</v>
      </c>
      <c r="AY129" s="17" t="s">
        <v>251</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252</v>
      </c>
      <c r="BM129" s="17" t="s">
        <v>2279</v>
      </c>
    </row>
    <row r="130" spans="2:65" s="1" customFormat="1" ht="19.5">
      <c r="B130" s="31"/>
      <c r="D130" s="171" t="s">
        <v>454</v>
      </c>
      <c r="F130" s="172" t="s">
        <v>2280</v>
      </c>
      <c r="I130" s="90"/>
      <c r="L130" s="31"/>
      <c r="M130" s="173"/>
      <c r="T130" s="49"/>
      <c r="AT130" s="17" t="s">
        <v>454</v>
      </c>
      <c r="AU130" s="17" t="s">
        <v>83</v>
      </c>
    </row>
    <row r="131" spans="2:65" s="13" customFormat="1">
      <c r="B131" s="182"/>
      <c r="D131" s="171" t="s">
        <v>639</v>
      </c>
      <c r="E131" s="183" t="s">
        <v>19</v>
      </c>
      <c r="F131" s="184" t="s">
        <v>2281</v>
      </c>
      <c r="H131" s="185">
        <v>69.111000000000004</v>
      </c>
      <c r="I131" s="186"/>
      <c r="L131" s="182"/>
      <c r="M131" s="187"/>
      <c r="T131" s="188"/>
      <c r="AT131" s="183" t="s">
        <v>639</v>
      </c>
      <c r="AU131" s="183" t="s">
        <v>83</v>
      </c>
      <c r="AV131" s="13" t="s">
        <v>83</v>
      </c>
      <c r="AW131" s="13" t="s">
        <v>36</v>
      </c>
      <c r="AX131" s="13" t="s">
        <v>81</v>
      </c>
      <c r="AY131" s="183" t="s">
        <v>251</v>
      </c>
    </row>
    <row r="132" spans="2:65" s="1" customFormat="1" ht="16.5" customHeight="1">
      <c r="B132" s="31"/>
      <c r="C132" s="157" t="s">
        <v>295</v>
      </c>
      <c r="D132" s="157" t="s">
        <v>277</v>
      </c>
      <c r="E132" s="158" t="s">
        <v>1114</v>
      </c>
      <c r="F132" s="159" t="s">
        <v>1115</v>
      </c>
      <c r="G132" s="160" t="s">
        <v>436</v>
      </c>
      <c r="H132" s="161">
        <v>1658.664</v>
      </c>
      <c r="I132" s="162"/>
      <c r="J132" s="163">
        <f>ROUND(I132*H132,2)</f>
        <v>0</v>
      </c>
      <c r="K132" s="159" t="s">
        <v>690</v>
      </c>
      <c r="L132" s="31"/>
      <c r="M132" s="164" t="s">
        <v>19</v>
      </c>
      <c r="N132" s="165" t="s">
        <v>44</v>
      </c>
      <c r="P132" s="142">
        <f>O132*H132</f>
        <v>0</v>
      </c>
      <c r="Q132" s="142">
        <v>0</v>
      </c>
      <c r="R132" s="142">
        <f>Q132*H132</f>
        <v>0</v>
      </c>
      <c r="S132" s="142">
        <v>0</v>
      </c>
      <c r="T132" s="143">
        <f>S132*H132</f>
        <v>0</v>
      </c>
      <c r="AR132" s="17" t="s">
        <v>252</v>
      </c>
      <c r="AT132" s="17" t="s">
        <v>277</v>
      </c>
      <c r="AU132" s="17" t="s">
        <v>83</v>
      </c>
      <c r="AY132" s="17" t="s">
        <v>251</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252</v>
      </c>
      <c r="BM132" s="17" t="s">
        <v>2282</v>
      </c>
    </row>
    <row r="133" spans="2:65" s="13" customFormat="1">
      <c r="B133" s="182"/>
      <c r="D133" s="171" t="s">
        <v>639</v>
      </c>
      <c r="E133" s="183" t="s">
        <v>19</v>
      </c>
      <c r="F133" s="184" t="s">
        <v>2283</v>
      </c>
      <c r="H133" s="185">
        <v>1658.664</v>
      </c>
      <c r="I133" s="186"/>
      <c r="L133" s="182"/>
      <c r="M133" s="187"/>
      <c r="T133" s="188"/>
      <c r="AT133" s="183" t="s">
        <v>639</v>
      </c>
      <c r="AU133" s="183" t="s">
        <v>83</v>
      </c>
      <c r="AV133" s="13" t="s">
        <v>83</v>
      </c>
      <c r="AW133" s="13" t="s">
        <v>36</v>
      </c>
      <c r="AX133" s="13" t="s">
        <v>81</v>
      </c>
      <c r="AY133" s="183" t="s">
        <v>251</v>
      </c>
    </row>
    <row r="134" spans="2:65" s="1" customFormat="1" ht="16.5" customHeight="1">
      <c r="B134" s="31"/>
      <c r="C134" s="157" t="s">
        <v>299</v>
      </c>
      <c r="D134" s="157" t="s">
        <v>277</v>
      </c>
      <c r="E134" s="158" t="s">
        <v>1121</v>
      </c>
      <c r="F134" s="159" t="s">
        <v>1122</v>
      </c>
      <c r="G134" s="160" t="s">
        <v>450</v>
      </c>
      <c r="H134" s="161">
        <v>138.22200000000001</v>
      </c>
      <c r="I134" s="162"/>
      <c r="J134" s="163">
        <f>ROUND(I134*H134,2)</f>
        <v>0</v>
      </c>
      <c r="K134" s="159" t="s">
        <v>19</v>
      </c>
      <c r="L134" s="31"/>
      <c r="M134" s="164" t="s">
        <v>19</v>
      </c>
      <c r="N134" s="165" t="s">
        <v>44</v>
      </c>
      <c r="P134" s="142">
        <f>O134*H134</f>
        <v>0</v>
      </c>
      <c r="Q134" s="142">
        <v>0</v>
      </c>
      <c r="R134" s="142">
        <f>Q134*H134</f>
        <v>0</v>
      </c>
      <c r="S134" s="142">
        <v>0</v>
      </c>
      <c r="T134" s="143">
        <f>S134*H134</f>
        <v>0</v>
      </c>
      <c r="AR134" s="17" t="s">
        <v>252</v>
      </c>
      <c r="AT134" s="17" t="s">
        <v>277</v>
      </c>
      <c r="AU134" s="17" t="s">
        <v>83</v>
      </c>
      <c r="AY134" s="17" t="s">
        <v>251</v>
      </c>
      <c r="BE134" s="144">
        <f>IF(N134="základní",J134,0)</f>
        <v>0</v>
      </c>
      <c r="BF134" s="144">
        <f>IF(N134="snížená",J134,0)</f>
        <v>0</v>
      </c>
      <c r="BG134" s="144">
        <f>IF(N134="zákl. přenesená",J134,0)</f>
        <v>0</v>
      </c>
      <c r="BH134" s="144">
        <f>IF(N134="sníž. přenesená",J134,0)</f>
        <v>0</v>
      </c>
      <c r="BI134" s="144">
        <f>IF(N134="nulová",J134,0)</f>
        <v>0</v>
      </c>
      <c r="BJ134" s="17" t="s">
        <v>81</v>
      </c>
      <c r="BK134" s="144">
        <f>ROUND(I134*H134,2)</f>
        <v>0</v>
      </c>
      <c r="BL134" s="17" t="s">
        <v>252</v>
      </c>
      <c r="BM134" s="17" t="s">
        <v>2284</v>
      </c>
    </row>
    <row r="135" spans="2:65" s="1" customFormat="1" ht="19.5">
      <c r="B135" s="31"/>
      <c r="D135" s="171" t="s">
        <v>454</v>
      </c>
      <c r="F135" s="172" t="s">
        <v>2105</v>
      </c>
      <c r="I135" s="90"/>
      <c r="L135" s="31"/>
      <c r="M135" s="173"/>
      <c r="T135" s="49"/>
      <c r="AT135" s="17" t="s">
        <v>454</v>
      </c>
      <c r="AU135" s="17" t="s">
        <v>83</v>
      </c>
    </row>
    <row r="136" spans="2:65" s="13" customFormat="1">
      <c r="B136" s="182"/>
      <c r="D136" s="171" t="s">
        <v>639</v>
      </c>
      <c r="E136" s="183" t="s">
        <v>19</v>
      </c>
      <c r="F136" s="184" t="s">
        <v>2285</v>
      </c>
      <c r="H136" s="185">
        <v>138.22200000000001</v>
      </c>
      <c r="I136" s="186"/>
      <c r="L136" s="182"/>
      <c r="M136" s="187"/>
      <c r="T136" s="188"/>
      <c r="AT136" s="183" t="s">
        <v>639</v>
      </c>
      <c r="AU136" s="183" t="s">
        <v>83</v>
      </c>
      <c r="AV136" s="13" t="s">
        <v>83</v>
      </c>
      <c r="AW136" s="13" t="s">
        <v>36</v>
      </c>
      <c r="AX136" s="13" t="s">
        <v>81</v>
      </c>
      <c r="AY136" s="183" t="s">
        <v>251</v>
      </c>
    </row>
    <row r="137" spans="2:65" s="1" customFormat="1" ht="16.5" customHeight="1">
      <c r="B137" s="31"/>
      <c r="C137" s="157" t="s">
        <v>303</v>
      </c>
      <c r="D137" s="157" t="s">
        <v>277</v>
      </c>
      <c r="E137" s="158" t="s">
        <v>1125</v>
      </c>
      <c r="F137" s="159" t="s">
        <v>1126</v>
      </c>
      <c r="G137" s="160" t="s">
        <v>436</v>
      </c>
      <c r="H137" s="161">
        <v>17.63</v>
      </c>
      <c r="I137" s="162"/>
      <c r="J137" s="163">
        <f>ROUND(I137*H137,2)</f>
        <v>0</v>
      </c>
      <c r="K137" s="159" t="s">
        <v>690</v>
      </c>
      <c r="L137" s="31"/>
      <c r="M137" s="164" t="s">
        <v>19</v>
      </c>
      <c r="N137" s="165" t="s">
        <v>44</v>
      </c>
      <c r="P137" s="142">
        <f>O137*H137</f>
        <v>0</v>
      </c>
      <c r="Q137" s="142">
        <v>0</v>
      </c>
      <c r="R137" s="142">
        <f>Q137*H137</f>
        <v>0</v>
      </c>
      <c r="S137" s="142">
        <v>0</v>
      </c>
      <c r="T137" s="143">
        <f>S137*H137</f>
        <v>0</v>
      </c>
      <c r="AR137" s="17" t="s">
        <v>252</v>
      </c>
      <c r="AT137" s="17" t="s">
        <v>277</v>
      </c>
      <c r="AU137" s="17" t="s">
        <v>83</v>
      </c>
      <c r="AY137" s="17" t="s">
        <v>251</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252</v>
      </c>
      <c r="BM137" s="17" t="s">
        <v>2286</v>
      </c>
    </row>
    <row r="138" spans="2:65" s="1" customFormat="1" ht="19.5">
      <c r="B138" s="31"/>
      <c r="D138" s="171" t="s">
        <v>454</v>
      </c>
      <c r="F138" s="172" t="s">
        <v>2108</v>
      </c>
      <c r="I138" s="90"/>
      <c r="L138" s="31"/>
      <c r="M138" s="173"/>
      <c r="T138" s="49"/>
      <c r="AT138" s="17" t="s">
        <v>454</v>
      </c>
      <c r="AU138" s="17" t="s">
        <v>83</v>
      </c>
    </row>
    <row r="139" spans="2:65" s="13" customFormat="1">
      <c r="B139" s="182"/>
      <c r="D139" s="171" t="s">
        <v>639</v>
      </c>
      <c r="E139" s="183" t="s">
        <v>19</v>
      </c>
      <c r="F139" s="184" t="s">
        <v>2287</v>
      </c>
      <c r="H139" s="185">
        <v>17.63</v>
      </c>
      <c r="I139" s="186"/>
      <c r="L139" s="182"/>
      <c r="M139" s="187"/>
      <c r="T139" s="188"/>
      <c r="AT139" s="183" t="s">
        <v>639</v>
      </c>
      <c r="AU139" s="183" t="s">
        <v>83</v>
      </c>
      <c r="AV139" s="13" t="s">
        <v>83</v>
      </c>
      <c r="AW139" s="13" t="s">
        <v>36</v>
      </c>
      <c r="AX139" s="13" t="s">
        <v>81</v>
      </c>
      <c r="AY139" s="183" t="s">
        <v>251</v>
      </c>
    </row>
    <row r="140" spans="2:65" s="1" customFormat="1" ht="16.5" customHeight="1">
      <c r="B140" s="31"/>
      <c r="C140" s="132" t="s">
        <v>307</v>
      </c>
      <c r="D140" s="132" t="s">
        <v>246</v>
      </c>
      <c r="E140" s="133" t="s">
        <v>1130</v>
      </c>
      <c r="F140" s="134" t="s">
        <v>1131</v>
      </c>
      <c r="G140" s="135" t="s">
        <v>450</v>
      </c>
      <c r="H140" s="136">
        <v>35.26</v>
      </c>
      <c r="I140" s="137"/>
      <c r="J140" s="138">
        <f>ROUND(I140*H140,2)</f>
        <v>0</v>
      </c>
      <c r="K140" s="134" t="s">
        <v>690</v>
      </c>
      <c r="L140" s="139"/>
      <c r="M140" s="140" t="s">
        <v>19</v>
      </c>
      <c r="N140" s="141" t="s">
        <v>44</v>
      </c>
      <c r="P140" s="142">
        <f>O140*H140</f>
        <v>0</v>
      </c>
      <c r="Q140" s="142">
        <v>1</v>
      </c>
      <c r="R140" s="142">
        <f>Q140*H140</f>
        <v>35.26</v>
      </c>
      <c r="S140" s="142">
        <v>0</v>
      </c>
      <c r="T140" s="143">
        <f>S140*H140</f>
        <v>0</v>
      </c>
      <c r="AR140" s="17" t="s">
        <v>250</v>
      </c>
      <c r="AT140" s="17" t="s">
        <v>246</v>
      </c>
      <c r="AU140" s="17" t="s">
        <v>83</v>
      </c>
      <c r="AY140" s="17" t="s">
        <v>251</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252</v>
      </c>
      <c r="BM140" s="17" t="s">
        <v>2288</v>
      </c>
    </row>
    <row r="141" spans="2:65" s="13" customFormat="1">
      <c r="B141" s="182"/>
      <c r="D141" s="171" t="s">
        <v>639</v>
      </c>
      <c r="E141" s="183" t="s">
        <v>19</v>
      </c>
      <c r="F141" s="184" t="s">
        <v>2289</v>
      </c>
      <c r="H141" s="185">
        <v>35.26</v>
      </c>
      <c r="I141" s="186"/>
      <c r="L141" s="182"/>
      <c r="M141" s="187"/>
      <c r="T141" s="188"/>
      <c r="AT141" s="183" t="s">
        <v>639</v>
      </c>
      <c r="AU141" s="183" t="s">
        <v>83</v>
      </c>
      <c r="AV141" s="13" t="s">
        <v>83</v>
      </c>
      <c r="AW141" s="13" t="s">
        <v>36</v>
      </c>
      <c r="AX141" s="13" t="s">
        <v>81</v>
      </c>
      <c r="AY141" s="183" t="s">
        <v>251</v>
      </c>
    </row>
    <row r="142" spans="2:65" s="1" customFormat="1" ht="16.5" customHeight="1">
      <c r="B142" s="31"/>
      <c r="C142" s="157" t="s">
        <v>311</v>
      </c>
      <c r="D142" s="157" t="s">
        <v>277</v>
      </c>
      <c r="E142" s="158" t="s">
        <v>2112</v>
      </c>
      <c r="F142" s="159" t="s">
        <v>2113</v>
      </c>
      <c r="G142" s="160" t="s">
        <v>431</v>
      </c>
      <c r="H142" s="161">
        <v>75</v>
      </c>
      <c r="I142" s="162"/>
      <c r="J142" s="163">
        <f>ROUND(I142*H142,2)</f>
        <v>0</v>
      </c>
      <c r="K142" s="159" t="s">
        <v>690</v>
      </c>
      <c r="L142" s="31"/>
      <c r="M142" s="164" t="s">
        <v>19</v>
      </c>
      <c r="N142" s="165" t="s">
        <v>44</v>
      </c>
      <c r="P142" s="142">
        <f>O142*H142</f>
        <v>0</v>
      </c>
      <c r="Q142" s="142">
        <v>0</v>
      </c>
      <c r="R142" s="142">
        <f>Q142*H142</f>
        <v>0</v>
      </c>
      <c r="S142" s="142">
        <v>0</v>
      </c>
      <c r="T142" s="143">
        <f>S142*H142</f>
        <v>0</v>
      </c>
      <c r="AR142" s="17" t="s">
        <v>252</v>
      </c>
      <c r="AT142" s="17" t="s">
        <v>277</v>
      </c>
      <c r="AU142" s="17" t="s">
        <v>83</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2290</v>
      </c>
    </row>
    <row r="143" spans="2:65" s="1" customFormat="1" ht="19.5">
      <c r="B143" s="31"/>
      <c r="D143" s="171" t="s">
        <v>454</v>
      </c>
      <c r="F143" s="172" t="s">
        <v>2115</v>
      </c>
      <c r="I143" s="90"/>
      <c r="L143" s="31"/>
      <c r="M143" s="173"/>
      <c r="T143" s="49"/>
      <c r="AT143" s="17" t="s">
        <v>454</v>
      </c>
      <c r="AU143" s="17" t="s">
        <v>83</v>
      </c>
    </row>
    <row r="144" spans="2:65" s="13" customFormat="1">
      <c r="B144" s="182"/>
      <c r="D144" s="171" t="s">
        <v>639</v>
      </c>
      <c r="E144" s="183" t="s">
        <v>19</v>
      </c>
      <c r="F144" s="184" t="s">
        <v>2291</v>
      </c>
      <c r="H144" s="185">
        <v>75</v>
      </c>
      <c r="I144" s="186"/>
      <c r="L144" s="182"/>
      <c r="M144" s="187"/>
      <c r="T144" s="188"/>
      <c r="AT144" s="183" t="s">
        <v>639</v>
      </c>
      <c r="AU144" s="183" t="s">
        <v>83</v>
      </c>
      <c r="AV144" s="13" t="s">
        <v>83</v>
      </c>
      <c r="AW144" s="13" t="s">
        <v>36</v>
      </c>
      <c r="AX144" s="13" t="s">
        <v>81</v>
      </c>
      <c r="AY144" s="183" t="s">
        <v>251</v>
      </c>
    </row>
    <row r="145" spans="2:65" s="1" customFormat="1" ht="16.5" customHeight="1">
      <c r="B145" s="31"/>
      <c r="C145" s="157" t="s">
        <v>8</v>
      </c>
      <c r="D145" s="157" t="s">
        <v>277</v>
      </c>
      <c r="E145" s="158" t="s">
        <v>2117</v>
      </c>
      <c r="F145" s="159" t="s">
        <v>2118</v>
      </c>
      <c r="G145" s="160" t="s">
        <v>431</v>
      </c>
      <c r="H145" s="161">
        <v>100</v>
      </c>
      <c r="I145" s="162"/>
      <c r="J145" s="163">
        <f>ROUND(I145*H145,2)</f>
        <v>0</v>
      </c>
      <c r="K145" s="159" t="s">
        <v>690</v>
      </c>
      <c r="L145" s="31"/>
      <c r="M145" s="164" t="s">
        <v>19</v>
      </c>
      <c r="N145" s="165" t="s">
        <v>44</v>
      </c>
      <c r="P145" s="142">
        <f>O145*H145</f>
        <v>0</v>
      </c>
      <c r="Q145" s="142">
        <v>0</v>
      </c>
      <c r="R145" s="142">
        <f>Q145*H145</f>
        <v>0</v>
      </c>
      <c r="S145" s="142">
        <v>0</v>
      </c>
      <c r="T145" s="143">
        <f>S145*H145</f>
        <v>0</v>
      </c>
      <c r="AR145" s="17" t="s">
        <v>252</v>
      </c>
      <c r="AT145" s="17" t="s">
        <v>277</v>
      </c>
      <c r="AU145" s="17" t="s">
        <v>83</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2292</v>
      </c>
    </row>
    <row r="146" spans="2:65" s="13" customFormat="1">
      <c r="B146" s="182"/>
      <c r="D146" s="171" t="s">
        <v>639</v>
      </c>
      <c r="E146" s="183" t="s">
        <v>19</v>
      </c>
      <c r="F146" s="184" t="s">
        <v>2293</v>
      </c>
      <c r="H146" s="185">
        <v>100</v>
      </c>
      <c r="I146" s="186"/>
      <c r="L146" s="182"/>
      <c r="M146" s="187"/>
      <c r="T146" s="188"/>
      <c r="AT146" s="183" t="s">
        <v>639</v>
      </c>
      <c r="AU146" s="183" t="s">
        <v>83</v>
      </c>
      <c r="AV146" s="13" t="s">
        <v>83</v>
      </c>
      <c r="AW146" s="13" t="s">
        <v>36</v>
      </c>
      <c r="AX146" s="13" t="s">
        <v>81</v>
      </c>
      <c r="AY146" s="183" t="s">
        <v>251</v>
      </c>
    </row>
    <row r="147" spans="2:65" s="1" customFormat="1" ht="16.5" customHeight="1">
      <c r="B147" s="31"/>
      <c r="C147" s="132" t="s">
        <v>318</v>
      </c>
      <c r="D147" s="132" t="s">
        <v>246</v>
      </c>
      <c r="E147" s="133" t="s">
        <v>2121</v>
      </c>
      <c r="F147" s="134" t="s">
        <v>2122</v>
      </c>
      <c r="G147" s="135" t="s">
        <v>1278</v>
      </c>
      <c r="H147" s="136">
        <v>2.5</v>
      </c>
      <c r="I147" s="137"/>
      <c r="J147" s="138">
        <f>ROUND(I147*H147,2)</f>
        <v>0</v>
      </c>
      <c r="K147" s="134" t="s">
        <v>690</v>
      </c>
      <c r="L147" s="139"/>
      <c r="M147" s="140" t="s">
        <v>19</v>
      </c>
      <c r="N147" s="141" t="s">
        <v>44</v>
      </c>
      <c r="P147" s="142">
        <f>O147*H147</f>
        <v>0</v>
      </c>
      <c r="Q147" s="142">
        <v>1E-3</v>
      </c>
      <c r="R147" s="142">
        <f>Q147*H147</f>
        <v>2.5000000000000001E-3</v>
      </c>
      <c r="S147" s="142">
        <v>0</v>
      </c>
      <c r="T147" s="143">
        <f>S147*H147</f>
        <v>0</v>
      </c>
      <c r="AR147" s="17" t="s">
        <v>250</v>
      </c>
      <c r="AT147" s="17" t="s">
        <v>246</v>
      </c>
      <c r="AU147" s="17" t="s">
        <v>83</v>
      </c>
      <c r="AY147" s="17" t="s">
        <v>251</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252</v>
      </c>
      <c r="BM147" s="17" t="s">
        <v>2294</v>
      </c>
    </row>
    <row r="148" spans="2:65" s="13" customFormat="1">
      <c r="B148" s="182"/>
      <c r="D148" s="171" t="s">
        <v>639</v>
      </c>
      <c r="E148" s="183" t="s">
        <v>19</v>
      </c>
      <c r="F148" s="184" t="s">
        <v>2295</v>
      </c>
      <c r="H148" s="185">
        <v>2.5</v>
      </c>
      <c r="I148" s="186"/>
      <c r="L148" s="182"/>
      <c r="M148" s="187"/>
      <c r="T148" s="188"/>
      <c r="AT148" s="183" t="s">
        <v>639</v>
      </c>
      <c r="AU148" s="183" t="s">
        <v>83</v>
      </c>
      <c r="AV148" s="13" t="s">
        <v>83</v>
      </c>
      <c r="AW148" s="13" t="s">
        <v>36</v>
      </c>
      <c r="AX148" s="13" t="s">
        <v>81</v>
      </c>
      <c r="AY148" s="183" t="s">
        <v>251</v>
      </c>
    </row>
    <row r="149" spans="2:65" s="1" customFormat="1" ht="16.5" customHeight="1">
      <c r="B149" s="31"/>
      <c r="C149" s="157" t="s">
        <v>322</v>
      </c>
      <c r="D149" s="157" t="s">
        <v>277</v>
      </c>
      <c r="E149" s="158" t="s">
        <v>2296</v>
      </c>
      <c r="F149" s="159" t="s">
        <v>2297</v>
      </c>
      <c r="G149" s="160" t="s">
        <v>431</v>
      </c>
      <c r="H149" s="161">
        <v>170</v>
      </c>
      <c r="I149" s="162"/>
      <c r="J149" s="163">
        <f>ROUND(I149*H149,2)</f>
        <v>0</v>
      </c>
      <c r="K149" s="159" t="s">
        <v>690</v>
      </c>
      <c r="L149" s="31"/>
      <c r="M149" s="164" t="s">
        <v>19</v>
      </c>
      <c r="N149" s="165" t="s">
        <v>44</v>
      </c>
      <c r="P149" s="142">
        <f>O149*H149</f>
        <v>0</v>
      </c>
      <c r="Q149" s="142">
        <v>0</v>
      </c>
      <c r="R149" s="142">
        <f>Q149*H149</f>
        <v>0</v>
      </c>
      <c r="S149" s="142">
        <v>0</v>
      </c>
      <c r="T149" s="143">
        <f>S149*H149</f>
        <v>0</v>
      </c>
      <c r="AR149" s="17" t="s">
        <v>252</v>
      </c>
      <c r="AT149" s="17" t="s">
        <v>277</v>
      </c>
      <c r="AU149" s="17" t="s">
        <v>83</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2298</v>
      </c>
    </row>
    <row r="150" spans="2:65" s="13" customFormat="1">
      <c r="B150" s="182"/>
      <c r="D150" s="171" t="s">
        <v>639</v>
      </c>
      <c r="E150" s="183" t="s">
        <v>19</v>
      </c>
      <c r="F150" s="184" t="s">
        <v>2299</v>
      </c>
      <c r="H150" s="185">
        <v>170</v>
      </c>
      <c r="I150" s="186"/>
      <c r="L150" s="182"/>
      <c r="M150" s="187"/>
      <c r="T150" s="188"/>
      <c r="AT150" s="183" t="s">
        <v>639</v>
      </c>
      <c r="AU150" s="183" t="s">
        <v>83</v>
      </c>
      <c r="AV150" s="13" t="s">
        <v>83</v>
      </c>
      <c r="AW150" s="13" t="s">
        <v>36</v>
      </c>
      <c r="AX150" s="13" t="s">
        <v>81</v>
      </c>
      <c r="AY150" s="183" t="s">
        <v>251</v>
      </c>
    </row>
    <row r="151" spans="2:65" s="1" customFormat="1" ht="16.5" customHeight="1">
      <c r="B151" s="31"/>
      <c r="C151" s="157" t="s">
        <v>326</v>
      </c>
      <c r="D151" s="157" t="s">
        <v>277</v>
      </c>
      <c r="E151" s="158" t="s">
        <v>2125</v>
      </c>
      <c r="F151" s="159" t="s">
        <v>2126</v>
      </c>
      <c r="G151" s="160" t="s">
        <v>431</v>
      </c>
      <c r="H151" s="161">
        <v>100</v>
      </c>
      <c r="I151" s="162"/>
      <c r="J151" s="163">
        <f>ROUND(I151*H151,2)</f>
        <v>0</v>
      </c>
      <c r="K151" s="159" t="s">
        <v>690</v>
      </c>
      <c r="L151" s="31"/>
      <c r="M151" s="164" t="s">
        <v>19</v>
      </c>
      <c r="N151" s="165" t="s">
        <v>44</v>
      </c>
      <c r="P151" s="142">
        <f>O151*H151</f>
        <v>0</v>
      </c>
      <c r="Q151" s="142">
        <v>0</v>
      </c>
      <c r="R151" s="142">
        <f>Q151*H151</f>
        <v>0</v>
      </c>
      <c r="S151" s="142">
        <v>0</v>
      </c>
      <c r="T151" s="143">
        <f>S151*H151</f>
        <v>0</v>
      </c>
      <c r="AR151" s="17" t="s">
        <v>252</v>
      </c>
      <c r="AT151" s="17" t="s">
        <v>277</v>
      </c>
      <c r="AU151" s="17" t="s">
        <v>83</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2300</v>
      </c>
    </row>
    <row r="152" spans="2:65" s="1" customFormat="1" ht="19.5">
      <c r="B152" s="31"/>
      <c r="D152" s="171" t="s">
        <v>454</v>
      </c>
      <c r="F152" s="172" t="s">
        <v>2128</v>
      </c>
      <c r="I152" s="90"/>
      <c r="L152" s="31"/>
      <c r="M152" s="173"/>
      <c r="T152" s="49"/>
      <c r="AT152" s="17" t="s">
        <v>454</v>
      </c>
      <c r="AU152" s="17" t="s">
        <v>83</v>
      </c>
    </row>
    <row r="153" spans="2:65" s="13" customFormat="1">
      <c r="B153" s="182"/>
      <c r="D153" s="171" t="s">
        <v>639</v>
      </c>
      <c r="E153" s="183" t="s">
        <v>19</v>
      </c>
      <c r="F153" s="184" t="s">
        <v>2293</v>
      </c>
      <c r="H153" s="185">
        <v>100</v>
      </c>
      <c r="I153" s="186"/>
      <c r="L153" s="182"/>
      <c r="M153" s="187"/>
      <c r="T153" s="188"/>
      <c r="AT153" s="183" t="s">
        <v>639</v>
      </c>
      <c r="AU153" s="183" t="s">
        <v>83</v>
      </c>
      <c r="AV153" s="13" t="s">
        <v>83</v>
      </c>
      <c r="AW153" s="13" t="s">
        <v>36</v>
      </c>
      <c r="AX153" s="13" t="s">
        <v>81</v>
      </c>
      <c r="AY153" s="183" t="s">
        <v>251</v>
      </c>
    </row>
    <row r="154" spans="2:65" s="11" customFormat="1" ht="22.9" customHeight="1">
      <c r="B154" s="145"/>
      <c r="D154" s="146" t="s">
        <v>72</v>
      </c>
      <c r="E154" s="155" t="s">
        <v>83</v>
      </c>
      <c r="F154" s="155" t="s">
        <v>1135</v>
      </c>
      <c r="I154" s="148"/>
      <c r="J154" s="156">
        <f>BK154</f>
        <v>0</v>
      </c>
      <c r="L154" s="145"/>
      <c r="M154" s="150"/>
      <c r="P154" s="151">
        <f>SUM(P155:P176)</f>
        <v>0</v>
      </c>
      <c r="R154" s="151">
        <f>SUM(R155:R176)</f>
        <v>31.4421614</v>
      </c>
      <c r="T154" s="152">
        <f>SUM(T155:T176)</f>
        <v>0</v>
      </c>
      <c r="AR154" s="146" t="s">
        <v>81</v>
      </c>
      <c r="AT154" s="153" t="s">
        <v>72</v>
      </c>
      <c r="AU154" s="153" t="s">
        <v>81</v>
      </c>
      <c r="AY154" s="146" t="s">
        <v>251</v>
      </c>
      <c r="BK154" s="154">
        <f>SUM(BK155:BK176)</f>
        <v>0</v>
      </c>
    </row>
    <row r="155" spans="2:65" s="1" customFormat="1" ht="16.5" customHeight="1">
      <c r="B155" s="31"/>
      <c r="C155" s="157" t="s">
        <v>330</v>
      </c>
      <c r="D155" s="157" t="s">
        <v>277</v>
      </c>
      <c r="E155" s="158" t="s">
        <v>1136</v>
      </c>
      <c r="F155" s="159" t="s">
        <v>1137</v>
      </c>
      <c r="G155" s="160" t="s">
        <v>249</v>
      </c>
      <c r="H155" s="161">
        <v>14</v>
      </c>
      <c r="I155" s="162"/>
      <c r="J155" s="163">
        <f>ROUND(I155*H155,2)</f>
        <v>0</v>
      </c>
      <c r="K155" s="159" t="s">
        <v>690</v>
      </c>
      <c r="L155" s="31"/>
      <c r="M155" s="164" t="s">
        <v>19</v>
      </c>
      <c r="N155" s="165" t="s">
        <v>44</v>
      </c>
      <c r="P155" s="142">
        <f>O155*H155</f>
        <v>0</v>
      </c>
      <c r="Q155" s="142">
        <v>1.52477</v>
      </c>
      <c r="R155" s="142">
        <f>Q155*H155</f>
        <v>21.346779999999999</v>
      </c>
      <c r="S155" s="142">
        <v>0</v>
      </c>
      <c r="T155" s="143">
        <f>S155*H155</f>
        <v>0</v>
      </c>
      <c r="AR155" s="17" t="s">
        <v>252</v>
      </c>
      <c r="AT155" s="17" t="s">
        <v>277</v>
      </c>
      <c r="AU155" s="17" t="s">
        <v>83</v>
      </c>
      <c r="AY155" s="17" t="s">
        <v>251</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252</v>
      </c>
      <c r="BM155" s="17" t="s">
        <v>2301</v>
      </c>
    </row>
    <row r="156" spans="2:65" s="1" customFormat="1" ht="19.5">
      <c r="B156" s="31"/>
      <c r="D156" s="171" t="s">
        <v>454</v>
      </c>
      <c r="F156" s="172" t="s">
        <v>1139</v>
      </c>
      <c r="I156" s="90"/>
      <c r="L156" s="31"/>
      <c r="M156" s="173"/>
      <c r="T156" s="49"/>
      <c r="AT156" s="17" t="s">
        <v>454</v>
      </c>
      <c r="AU156" s="17" t="s">
        <v>83</v>
      </c>
    </row>
    <row r="157" spans="2:65" s="13" customFormat="1">
      <c r="B157" s="182"/>
      <c r="D157" s="171" t="s">
        <v>639</v>
      </c>
      <c r="E157" s="183" t="s">
        <v>19</v>
      </c>
      <c r="F157" s="184" t="s">
        <v>2302</v>
      </c>
      <c r="H157" s="185">
        <v>14</v>
      </c>
      <c r="I157" s="186"/>
      <c r="L157" s="182"/>
      <c r="M157" s="187"/>
      <c r="T157" s="188"/>
      <c r="AT157" s="183" t="s">
        <v>639</v>
      </c>
      <c r="AU157" s="183" t="s">
        <v>83</v>
      </c>
      <c r="AV157" s="13" t="s">
        <v>83</v>
      </c>
      <c r="AW157" s="13" t="s">
        <v>36</v>
      </c>
      <c r="AX157" s="13" t="s">
        <v>81</v>
      </c>
      <c r="AY157" s="183" t="s">
        <v>251</v>
      </c>
    </row>
    <row r="158" spans="2:65" s="1" customFormat="1" ht="16.5" customHeight="1">
      <c r="B158" s="31"/>
      <c r="C158" s="132" t="s">
        <v>334</v>
      </c>
      <c r="D158" s="132" t="s">
        <v>246</v>
      </c>
      <c r="E158" s="133" t="s">
        <v>2131</v>
      </c>
      <c r="F158" s="134" t="s">
        <v>2132</v>
      </c>
      <c r="G158" s="135" t="s">
        <v>450</v>
      </c>
      <c r="H158" s="136">
        <v>1.4</v>
      </c>
      <c r="I158" s="137"/>
      <c r="J158" s="138">
        <f>ROUND(I158*H158,2)</f>
        <v>0</v>
      </c>
      <c r="K158" s="134" t="s">
        <v>690</v>
      </c>
      <c r="L158" s="139"/>
      <c r="M158" s="140" t="s">
        <v>19</v>
      </c>
      <c r="N158" s="141" t="s">
        <v>44</v>
      </c>
      <c r="P158" s="142">
        <f>O158*H158</f>
        <v>0</v>
      </c>
      <c r="Q158" s="142">
        <v>1</v>
      </c>
      <c r="R158" s="142">
        <f>Q158*H158</f>
        <v>1.4</v>
      </c>
      <c r="S158" s="142">
        <v>0</v>
      </c>
      <c r="T158" s="143">
        <f>S158*H158</f>
        <v>0</v>
      </c>
      <c r="AR158" s="17" t="s">
        <v>250</v>
      </c>
      <c r="AT158" s="17" t="s">
        <v>246</v>
      </c>
      <c r="AU158" s="17" t="s">
        <v>83</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2303</v>
      </c>
    </row>
    <row r="159" spans="2:65" s="1" customFormat="1" ht="19.5">
      <c r="B159" s="31"/>
      <c r="D159" s="171" t="s">
        <v>454</v>
      </c>
      <c r="F159" s="172" t="s">
        <v>2134</v>
      </c>
      <c r="I159" s="90"/>
      <c r="L159" s="31"/>
      <c r="M159" s="173"/>
      <c r="T159" s="49"/>
      <c r="AT159" s="17" t="s">
        <v>454</v>
      </c>
      <c r="AU159" s="17" t="s">
        <v>83</v>
      </c>
    </row>
    <row r="160" spans="2:65" s="13" customFormat="1">
      <c r="B160" s="182"/>
      <c r="D160" s="171" t="s">
        <v>639</v>
      </c>
      <c r="E160" s="183" t="s">
        <v>19</v>
      </c>
      <c r="F160" s="184" t="s">
        <v>2304</v>
      </c>
      <c r="H160" s="185">
        <v>1.4</v>
      </c>
      <c r="I160" s="186"/>
      <c r="L160" s="182"/>
      <c r="M160" s="187"/>
      <c r="T160" s="188"/>
      <c r="AT160" s="183" t="s">
        <v>639</v>
      </c>
      <c r="AU160" s="183" t="s">
        <v>83</v>
      </c>
      <c r="AV160" s="13" t="s">
        <v>83</v>
      </c>
      <c r="AW160" s="13" t="s">
        <v>36</v>
      </c>
      <c r="AX160" s="13" t="s">
        <v>81</v>
      </c>
      <c r="AY160" s="183" t="s">
        <v>251</v>
      </c>
    </row>
    <row r="161" spans="2:65" s="1" customFormat="1" ht="16.5" customHeight="1">
      <c r="B161" s="31"/>
      <c r="C161" s="157" t="s">
        <v>7</v>
      </c>
      <c r="D161" s="157" t="s">
        <v>277</v>
      </c>
      <c r="E161" s="158" t="s">
        <v>2305</v>
      </c>
      <c r="F161" s="159" t="s">
        <v>2306</v>
      </c>
      <c r="G161" s="160" t="s">
        <v>436</v>
      </c>
      <c r="H161" s="161">
        <v>2.87</v>
      </c>
      <c r="I161" s="162"/>
      <c r="J161" s="163">
        <f>ROUND(I161*H161,2)</f>
        <v>0</v>
      </c>
      <c r="K161" s="159" t="s">
        <v>690</v>
      </c>
      <c r="L161" s="31"/>
      <c r="M161" s="164" t="s">
        <v>19</v>
      </c>
      <c r="N161" s="165" t="s">
        <v>44</v>
      </c>
      <c r="P161" s="142">
        <f>O161*H161</f>
        <v>0</v>
      </c>
      <c r="Q161" s="142">
        <v>2.5359600000000002</v>
      </c>
      <c r="R161" s="142">
        <f>Q161*H161</f>
        <v>7.2782052000000013</v>
      </c>
      <c r="S161" s="142">
        <v>0</v>
      </c>
      <c r="T161" s="143">
        <f>S161*H161</f>
        <v>0</v>
      </c>
      <c r="AR161" s="17" t="s">
        <v>252</v>
      </c>
      <c r="AT161" s="17" t="s">
        <v>277</v>
      </c>
      <c r="AU161" s="17" t="s">
        <v>83</v>
      </c>
      <c r="AY161" s="17" t="s">
        <v>251</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252</v>
      </c>
      <c r="BM161" s="17" t="s">
        <v>2307</v>
      </c>
    </row>
    <row r="162" spans="2:65" s="1" customFormat="1" ht="19.5">
      <c r="B162" s="31"/>
      <c r="D162" s="171" t="s">
        <v>454</v>
      </c>
      <c r="F162" s="172" t="s">
        <v>2308</v>
      </c>
      <c r="I162" s="90"/>
      <c r="L162" s="31"/>
      <c r="M162" s="173"/>
      <c r="T162" s="49"/>
      <c r="AT162" s="17" t="s">
        <v>454</v>
      </c>
      <c r="AU162" s="17" t="s">
        <v>83</v>
      </c>
    </row>
    <row r="163" spans="2:65" s="13" customFormat="1">
      <c r="B163" s="182"/>
      <c r="D163" s="171" t="s">
        <v>639</v>
      </c>
      <c r="E163" s="183" t="s">
        <v>19</v>
      </c>
      <c r="F163" s="184" t="s">
        <v>2309</v>
      </c>
      <c r="H163" s="185">
        <v>2.87</v>
      </c>
      <c r="I163" s="186"/>
      <c r="L163" s="182"/>
      <c r="M163" s="187"/>
      <c r="T163" s="188"/>
      <c r="AT163" s="183" t="s">
        <v>639</v>
      </c>
      <c r="AU163" s="183" t="s">
        <v>83</v>
      </c>
      <c r="AV163" s="13" t="s">
        <v>83</v>
      </c>
      <c r="AW163" s="13" t="s">
        <v>36</v>
      </c>
      <c r="AX163" s="13" t="s">
        <v>81</v>
      </c>
      <c r="AY163" s="183" t="s">
        <v>251</v>
      </c>
    </row>
    <row r="164" spans="2:65" s="1" customFormat="1" ht="16.5" customHeight="1">
      <c r="B164" s="31"/>
      <c r="C164" s="157" t="s">
        <v>341</v>
      </c>
      <c r="D164" s="157" t="s">
        <v>277</v>
      </c>
      <c r="E164" s="158" t="s">
        <v>2310</v>
      </c>
      <c r="F164" s="159" t="s">
        <v>2311</v>
      </c>
      <c r="G164" s="160" t="s">
        <v>431</v>
      </c>
      <c r="H164" s="161">
        <v>5.5860000000000003</v>
      </c>
      <c r="I164" s="162"/>
      <c r="J164" s="163">
        <f>ROUND(I164*H164,2)</f>
        <v>0</v>
      </c>
      <c r="K164" s="159" t="s">
        <v>690</v>
      </c>
      <c r="L164" s="31"/>
      <c r="M164" s="164" t="s">
        <v>19</v>
      </c>
      <c r="N164" s="165" t="s">
        <v>44</v>
      </c>
      <c r="P164" s="142">
        <f>O164*H164</f>
        <v>0</v>
      </c>
      <c r="Q164" s="142">
        <v>1.4400000000000001E-3</v>
      </c>
      <c r="R164" s="142">
        <f>Q164*H164</f>
        <v>8.0438400000000018E-3</v>
      </c>
      <c r="S164" s="142">
        <v>0</v>
      </c>
      <c r="T164" s="143">
        <f>S164*H164</f>
        <v>0</v>
      </c>
      <c r="AR164" s="17" t="s">
        <v>252</v>
      </c>
      <c r="AT164" s="17" t="s">
        <v>277</v>
      </c>
      <c r="AU164" s="17" t="s">
        <v>83</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2312</v>
      </c>
    </row>
    <row r="165" spans="2:65" s="13" customFormat="1">
      <c r="B165" s="182"/>
      <c r="D165" s="171" t="s">
        <v>639</v>
      </c>
      <c r="E165" s="183" t="s">
        <v>19</v>
      </c>
      <c r="F165" s="184" t="s">
        <v>2313</v>
      </c>
      <c r="H165" s="185">
        <v>5.5860000000000003</v>
      </c>
      <c r="I165" s="186"/>
      <c r="L165" s="182"/>
      <c r="M165" s="187"/>
      <c r="T165" s="188"/>
      <c r="AT165" s="183" t="s">
        <v>639</v>
      </c>
      <c r="AU165" s="183" t="s">
        <v>83</v>
      </c>
      <c r="AV165" s="13" t="s">
        <v>83</v>
      </c>
      <c r="AW165" s="13" t="s">
        <v>36</v>
      </c>
      <c r="AX165" s="13" t="s">
        <v>81</v>
      </c>
      <c r="AY165" s="183" t="s">
        <v>251</v>
      </c>
    </row>
    <row r="166" spans="2:65" s="1" customFormat="1" ht="16.5" customHeight="1">
      <c r="B166" s="31"/>
      <c r="C166" s="157" t="s">
        <v>345</v>
      </c>
      <c r="D166" s="157" t="s">
        <v>277</v>
      </c>
      <c r="E166" s="158" t="s">
        <v>2314</v>
      </c>
      <c r="F166" s="159" t="s">
        <v>2315</v>
      </c>
      <c r="G166" s="160" t="s">
        <v>431</v>
      </c>
      <c r="H166" s="161">
        <v>5.5860000000000003</v>
      </c>
      <c r="I166" s="162"/>
      <c r="J166" s="163">
        <f>ROUND(I166*H166,2)</f>
        <v>0</v>
      </c>
      <c r="K166" s="159" t="s">
        <v>690</v>
      </c>
      <c r="L166" s="31"/>
      <c r="M166" s="164" t="s">
        <v>19</v>
      </c>
      <c r="N166" s="165" t="s">
        <v>44</v>
      </c>
      <c r="P166" s="142">
        <f>O166*H166</f>
        <v>0</v>
      </c>
      <c r="Q166" s="142">
        <v>4.0000000000000003E-5</v>
      </c>
      <c r="R166" s="142">
        <f>Q166*H166</f>
        <v>2.2344000000000004E-4</v>
      </c>
      <c r="S166" s="142">
        <v>0</v>
      </c>
      <c r="T166" s="143">
        <f>S166*H166</f>
        <v>0</v>
      </c>
      <c r="AR166" s="17" t="s">
        <v>252</v>
      </c>
      <c r="AT166" s="17" t="s">
        <v>277</v>
      </c>
      <c r="AU166" s="17" t="s">
        <v>83</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2316</v>
      </c>
    </row>
    <row r="167" spans="2:65" s="13" customFormat="1">
      <c r="B167" s="182"/>
      <c r="D167" s="171" t="s">
        <v>639</v>
      </c>
      <c r="E167" s="183" t="s">
        <v>19</v>
      </c>
      <c r="F167" s="184" t="s">
        <v>2313</v>
      </c>
      <c r="H167" s="185">
        <v>5.5860000000000003</v>
      </c>
      <c r="I167" s="186"/>
      <c r="L167" s="182"/>
      <c r="M167" s="187"/>
      <c r="T167" s="188"/>
      <c r="AT167" s="183" t="s">
        <v>639</v>
      </c>
      <c r="AU167" s="183" t="s">
        <v>83</v>
      </c>
      <c r="AV167" s="13" t="s">
        <v>83</v>
      </c>
      <c r="AW167" s="13" t="s">
        <v>36</v>
      </c>
      <c r="AX167" s="13" t="s">
        <v>81</v>
      </c>
      <c r="AY167" s="183" t="s">
        <v>251</v>
      </c>
    </row>
    <row r="168" spans="2:65" s="1" customFormat="1" ht="16.5" customHeight="1">
      <c r="B168" s="31"/>
      <c r="C168" s="157" t="s">
        <v>349</v>
      </c>
      <c r="D168" s="157" t="s">
        <v>277</v>
      </c>
      <c r="E168" s="158" t="s">
        <v>2317</v>
      </c>
      <c r="F168" s="159" t="s">
        <v>2318</v>
      </c>
      <c r="G168" s="160" t="s">
        <v>450</v>
      </c>
      <c r="H168" s="161">
        <v>0.14199999999999999</v>
      </c>
      <c r="I168" s="162"/>
      <c r="J168" s="163">
        <f>ROUND(I168*H168,2)</f>
        <v>0</v>
      </c>
      <c r="K168" s="159" t="s">
        <v>690</v>
      </c>
      <c r="L168" s="31"/>
      <c r="M168" s="164" t="s">
        <v>19</v>
      </c>
      <c r="N168" s="165" t="s">
        <v>44</v>
      </c>
      <c r="P168" s="142">
        <f>O168*H168</f>
        <v>0</v>
      </c>
      <c r="Q168" s="142">
        <v>1.0606599999999999</v>
      </c>
      <c r="R168" s="142">
        <f>Q168*H168</f>
        <v>0.15061371999999998</v>
      </c>
      <c r="S168" s="142">
        <v>0</v>
      </c>
      <c r="T168" s="143">
        <f>S168*H168</f>
        <v>0</v>
      </c>
      <c r="AR168" s="17" t="s">
        <v>252</v>
      </c>
      <c r="AT168" s="17" t="s">
        <v>277</v>
      </c>
      <c r="AU168" s="17" t="s">
        <v>83</v>
      </c>
      <c r="AY168" s="17" t="s">
        <v>251</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252</v>
      </c>
      <c r="BM168" s="17" t="s">
        <v>2319</v>
      </c>
    </row>
    <row r="169" spans="2:65" s="1" customFormat="1" ht="19.5">
      <c r="B169" s="31"/>
      <c r="D169" s="171" t="s">
        <v>454</v>
      </c>
      <c r="F169" s="172" t="s">
        <v>2320</v>
      </c>
      <c r="I169" s="90"/>
      <c r="L169" s="31"/>
      <c r="M169" s="173"/>
      <c r="T169" s="49"/>
      <c r="AT169" s="17" t="s">
        <v>454</v>
      </c>
      <c r="AU169" s="17" t="s">
        <v>83</v>
      </c>
    </row>
    <row r="170" spans="2:65" s="13" customFormat="1">
      <c r="B170" s="182"/>
      <c r="D170" s="171" t="s">
        <v>639</v>
      </c>
      <c r="E170" s="183" t="s">
        <v>19</v>
      </c>
      <c r="F170" s="184" t="s">
        <v>2321</v>
      </c>
      <c r="H170" s="185">
        <v>0.14199999999999999</v>
      </c>
      <c r="I170" s="186"/>
      <c r="L170" s="182"/>
      <c r="M170" s="187"/>
      <c r="T170" s="188"/>
      <c r="AT170" s="183" t="s">
        <v>639</v>
      </c>
      <c r="AU170" s="183" t="s">
        <v>83</v>
      </c>
      <c r="AV170" s="13" t="s">
        <v>83</v>
      </c>
      <c r="AW170" s="13" t="s">
        <v>36</v>
      </c>
      <c r="AX170" s="13" t="s">
        <v>81</v>
      </c>
      <c r="AY170" s="183" t="s">
        <v>251</v>
      </c>
    </row>
    <row r="171" spans="2:65" s="1" customFormat="1" ht="16.5" customHeight="1">
      <c r="B171" s="31"/>
      <c r="C171" s="157" t="s">
        <v>353</v>
      </c>
      <c r="D171" s="157" t="s">
        <v>277</v>
      </c>
      <c r="E171" s="158" t="s">
        <v>2322</v>
      </c>
      <c r="F171" s="159" t="s">
        <v>2323</v>
      </c>
      <c r="G171" s="160" t="s">
        <v>436</v>
      </c>
      <c r="H171" s="161">
        <v>0.51</v>
      </c>
      <c r="I171" s="162"/>
      <c r="J171" s="163">
        <f>ROUND(I171*H171,2)</f>
        <v>0</v>
      </c>
      <c r="K171" s="159" t="s">
        <v>690</v>
      </c>
      <c r="L171" s="31"/>
      <c r="M171" s="164" t="s">
        <v>19</v>
      </c>
      <c r="N171" s="165" t="s">
        <v>44</v>
      </c>
      <c r="P171" s="142">
        <f>O171*H171</f>
        <v>0</v>
      </c>
      <c r="Q171" s="142">
        <v>2.45329</v>
      </c>
      <c r="R171" s="142">
        <f>Q171*H171</f>
        <v>1.2511779000000001</v>
      </c>
      <c r="S171" s="142">
        <v>0</v>
      </c>
      <c r="T171" s="143">
        <f>S171*H171</f>
        <v>0</v>
      </c>
      <c r="AR171" s="17" t="s">
        <v>252</v>
      </c>
      <c r="AT171" s="17" t="s">
        <v>277</v>
      </c>
      <c r="AU171" s="17" t="s">
        <v>83</v>
      </c>
      <c r="AY171" s="17" t="s">
        <v>251</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252</v>
      </c>
      <c r="BM171" s="17" t="s">
        <v>2324</v>
      </c>
    </row>
    <row r="172" spans="2:65" s="13" customFormat="1">
      <c r="B172" s="182"/>
      <c r="D172" s="171" t="s">
        <v>639</v>
      </c>
      <c r="E172" s="183" t="s">
        <v>19</v>
      </c>
      <c r="F172" s="184" t="s">
        <v>2325</v>
      </c>
      <c r="H172" s="185">
        <v>0.51</v>
      </c>
      <c r="I172" s="186"/>
      <c r="L172" s="182"/>
      <c r="M172" s="187"/>
      <c r="T172" s="188"/>
      <c r="AT172" s="183" t="s">
        <v>639</v>
      </c>
      <c r="AU172" s="183" t="s">
        <v>83</v>
      </c>
      <c r="AV172" s="13" t="s">
        <v>83</v>
      </c>
      <c r="AW172" s="13" t="s">
        <v>36</v>
      </c>
      <c r="AX172" s="13" t="s">
        <v>81</v>
      </c>
      <c r="AY172" s="183" t="s">
        <v>251</v>
      </c>
    </row>
    <row r="173" spans="2:65" s="1" customFormat="1" ht="16.5" customHeight="1">
      <c r="B173" s="31"/>
      <c r="C173" s="157" t="s">
        <v>357</v>
      </c>
      <c r="D173" s="157" t="s">
        <v>277</v>
      </c>
      <c r="E173" s="158" t="s">
        <v>2326</v>
      </c>
      <c r="F173" s="159" t="s">
        <v>2327</v>
      </c>
      <c r="G173" s="160" t="s">
        <v>431</v>
      </c>
      <c r="H173" s="161">
        <v>6.91</v>
      </c>
      <c r="I173" s="162"/>
      <c r="J173" s="163">
        <f>ROUND(I173*H173,2)</f>
        <v>0</v>
      </c>
      <c r="K173" s="159" t="s">
        <v>19</v>
      </c>
      <c r="L173" s="31"/>
      <c r="M173" s="164" t="s">
        <v>19</v>
      </c>
      <c r="N173" s="165" t="s">
        <v>44</v>
      </c>
      <c r="P173" s="142">
        <f>O173*H173</f>
        <v>0</v>
      </c>
      <c r="Q173" s="142">
        <v>1.0300000000000001E-3</v>
      </c>
      <c r="R173" s="142">
        <f>Q173*H173</f>
        <v>7.1173000000000009E-3</v>
      </c>
      <c r="S173" s="142">
        <v>0</v>
      </c>
      <c r="T173" s="143">
        <f>S173*H173</f>
        <v>0</v>
      </c>
      <c r="AR173" s="17" t="s">
        <v>252</v>
      </c>
      <c r="AT173" s="17" t="s">
        <v>277</v>
      </c>
      <c r="AU173" s="17" t="s">
        <v>83</v>
      </c>
      <c r="AY173" s="17" t="s">
        <v>251</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252</v>
      </c>
      <c r="BM173" s="17" t="s">
        <v>2328</v>
      </c>
    </row>
    <row r="174" spans="2:65" s="13" customFormat="1">
      <c r="B174" s="182"/>
      <c r="D174" s="171" t="s">
        <v>639</v>
      </c>
      <c r="E174" s="183" t="s">
        <v>19</v>
      </c>
      <c r="F174" s="184" t="s">
        <v>2329</v>
      </c>
      <c r="H174" s="185">
        <v>6.91</v>
      </c>
      <c r="I174" s="186"/>
      <c r="L174" s="182"/>
      <c r="M174" s="187"/>
      <c r="T174" s="188"/>
      <c r="AT174" s="183" t="s">
        <v>639</v>
      </c>
      <c r="AU174" s="183" t="s">
        <v>83</v>
      </c>
      <c r="AV174" s="13" t="s">
        <v>83</v>
      </c>
      <c r="AW174" s="13" t="s">
        <v>36</v>
      </c>
      <c r="AX174" s="13" t="s">
        <v>81</v>
      </c>
      <c r="AY174" s="183" t="s">
        <v>251</v>
      </c>
    </row>
    <row r="175" spans="2:65" s="1" customFormat="1" ht="16.5" customHeight="1">
      <c r="B175" s="31"/>
      <c r="C175" s="157" t="s">
        <v>361</v>
      </c>
      <c r="D175" s="157" t="s">
        <v>277</v>
      </c>
      <c r="E175" s="158" t="s">
        <v>2330</v>
      </c>
      <c r="F175" s="159" t="s">
        <v>2331</v>
      </c>
      <c r="G175" s="160" t="s">
        <v>431</v>
      </c>
      <c r="H175" s="161">
        <v>6.91</v>
      </c>
      <c r="I175" s="162"/>
      <c r="J175" s="163">
        <f>ROUND(I175*H175,2)</f>
        <v>0</v>
      </c>
      <c r="K175" s="159" t="s">
        <v>19</v>
      </c>
      <c r="L175" s="31"/>
      <c r="M175" s="164" t="s">
        <v>19</v>
      </c>
      <c r="N175" s="165" t="s">
        <v>44</v>
      </c>
      <c r="P175" s="142">
        <f>O175*H175</f>
        <v>0</v>
      </c>
      <c r="Q175" s="142">
        <v>0</v>
      </c>
      <c r="R175" s="142">
        <f>Q175*H175</f>
        <v>0</v>
      </c>
      <c r="S175" s="142">
        <v>0</v>
      </c>
      <c r="T175" s="143">
        <f>S175*H175</f>
        <v>0</v>
      </c>
      <c r="AR175" s="17" t="s">
        <v>252</v>
      </c>
      <c r="AT175" s="17" t="s">
        <v>277</v>
      </c>
      <c r="AU175" s="17" t="s">
        <v>83</v>
      </c>
      <c r="AY175" s="17" t="s">
        <v>251</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252</v>
      </c>
      <c r="BM175" s="17" t="s">
        <v>2332</v>
      </c>
    </row>
    <row r="176" spans="2:65" s="13" customFormat="1">
      <c r="B176" s="182"/>
      <c r="D176" s="171" t="s">
        <v>639</v>
      </c>
      <c r="E176" s="183" t="s">
        <v>19</v>
      </c>
      <c r="F176" s="184" t="s">
        <v>2329</v>
      </c>
      <c r="H176" s="185">
        <v>6.91</v>
      </c>
      <c r="I176" s="186"/>
      <c r="L176" s="182"/>
      <c r="M176" s="187"/>
      <c r="T176" s="188"/>
      <c r="AT176" s="183" t="s">
        <v>639</v>
      </c>
      <c r="AU176" s="183" t="s">
        <v>83</v>
      </c>
      <c r="AV176" s="13" t="s">
        <v>83</v>
      </c>
      <c r="AW176" s="13" t="s">
        <v>36</v>
      </c>
      <c r="AX176" s="13" t="s">
        <v>81</v>
      </c>
      <c r="AY176" s="183" t="s">
        <v>251</v>
      </c>
    </row>
    <row r="177" spans="2:65" s="11" customFormat="1" ht="22.9" customHeight="1">
      <c r="B177" s="145"/>
      <c r="D177" s="146" t="s">
        <v>72</v>
      </c>
      <c r="E177" s="155" t="s">
        <v>257</v>
      </c>
      <c r="F177" s="155" t="s">
        <v>1923</v>
      </c>
      <c r="I177" s="148"/>
      <c r="J177" s="156">
        <f>BK177</f>
        <v>0</v>
      </c>
      <c r="L177" s="145"/>
      <c r="M177" s="150"/>
      <c r="P177" s="151">
        <f>SUM(P178:P195)</f>
        <v>0</v>
      </c>
      <c r="R177" s="151">
        <f>SUM(R178:R195)</f>
        <v>43.596368070000004</v>
      </c>
      <c r="T177" s="152">
        <f>SUM(T178:T195)</f>
        <v>0</v>
      </c>
      <c r="AR177" s="146" t="s">
        <v>81</v>
      </c>
      <c r="AT177" s="153" t="s">
        <v>72</v>
      </c>
      <c r="AU177" s="153" t="s">
        <v>81</v>
      </c>
      <c r="AY177" s="146" t="s">
        <v>251</v>
      </c>
      <c r="BK177" s="154">
        <f>SUM(BK178:BK195)</f>
        <v>0</v>
      </c>
    </row>
    <row r="178" spans="2:65" s="1" customFormat="1" ht="16.5" customHeight="1">
      <c r="B178" s="31"/>
      <c r="C178" s="157" t="s">
        <v>365</v>
      </c>
      <c r="D178" s="157" t="s">
        <v>277</v>
      </c>
      <c r="E178" s="158" t="s">
        <v>1632</v>
      </c>
      <c r="F178" s="159" t="s">
        <v>1633</v>
      </c>
      <c r="G178" s="160" t="s">
        <v>436</v>
      </c>
      <c r="H178" s="161">
        <v>2.153</v>
      </c>
      <c r="I178" s="162"/>
      <c r="J178" s="163">
        <f>ROUND(I178*H178,2)</f>
        <v>0</v>
      </c>
      <c r="K178" s="159" t="s">
        <v>690</v>
      </c>
      <c r="L178" s="31"/>
      <c r="M178" s="164" t="s">
        <v>19</v>
      </c>
      <c r="N178" s="165" t="s">
        <v>44</v>
      </c>
      <c r="P178" s="142">
        <f>O178*H178</f>
        <v>0</v>
      </c>
      <c r="Q178" s="142">
        <v>2.4778600000000002</v>
      </c>
      <c r="R178" s="142">
        <f>Q178*H178</f>
        <v>5.3348325800000005</v>
      </c>
      <c r="S178" s="142">
        <v>0</v>
      </c>
      <c r="T178" s="143">
        <f>S178*H178</f>
        <v>0</v>
      </c>
      <c r="AR178" s="17" t="s">
        <v>261</v>
      </c>
      <c r="AT178" s="17" t="s">
        <v>277</v>
      </c>
      <c r="AU178" s="17" t="s">
        <v>83</v>
      </c>
      <c r="AY178" s="17" t="s">
        <v>251</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261</v>
      </c>
      <c r="BM178" s="17" t="s">
        <v>2333</v>
      </c>
    </row>
    <row r="179" spans="2:65" s="1" customFormat="1" ht="19.5">
      <c r="B179" s="31"/>
      <c r="D179" s="171" t="s">
        <v>454</v>
      </c>
      <c r="F179" s="172" t="s">
        <v>2334</v>
      </c>
      <c r="I179" s="90"/>
      <c r="L179" s="31"/>
      <c r="M179" s="173"/>
      <c r="T179" s="49"/>
      <c r="AT179" s="17" t="s">
        <v>454</v>
      </c>
      <c r="AU179" s="17" t="s">
        <v>83</v>
      </c>
    </row>
    <row r="180" spans="2:65" s="13" customFormat="1">
      <c r="B180" s="182"/>
      <c r="D180" s="171" t="s">
        <v>639</v>
      </c>
      <c r="E180" s="183" t="s">
        <v>19</v>
      </c>
      <c r="F180" s="184" t="s">
        <v>2335</v>
      </c>
      <c r="H180" s="185">
        <v>2.153</v>
      </c>
      <c r="I180" s="186"/>
      <c r="L180" s="182"/>
      <c r="M180" s="187"/>
      <c r="T180" s="188"/>
      <c r="AT180" s="183" t="s">
        <v>639</v>
      </c>
      <c r="AU180" s="183" t="s">
        <v>83</v>
      </c>
      <c r="AV180" s="13" t="s">
        <v>83</v>
      </c>
      <c r="AW180" s="13" t="s">
        <v>36</v>
      </c>
      <c r="AX180" s="13" t="s">
        <v>81</v>
      </c>
      <c r="AY180" s="183" t="s">
        <v>251</v>
      </c>
    </row>
    <row r="181" spans="2:65" s="1" customFormat="1" ht="16.5" customHeight="1">
      <c r="B181" s="31"/>
      <c r="C181" s="157" t="s">
        <v>369</v>
      </c>
      <c r="D181" s="157" t="s">
        <v>277</v>
      </c>
      <c r="E181" s="158" t="s">
        <v>1637</v>
      </c>
      <c r="F181" s="159" t="s">
        <v>1638</v>
      </c>
      <c r="G181" s="160" t="s">
        <v>431</v>
      </c>
      <c r="H181" s="161">
        <v>14.948</v>
      </c>
      <c r="I181" s="162"/>
      <c r="J181" s="163">
        <f>ROUND(I181*H181,2)</f>
        <v>0</v>
      </c>
      <c r="K181" s="159" t="s">
        <v>690</v>
      </c>
      <c r="L181" s="31"/>
      <c r="M181" s="164" t="s">
        <v>19</v>
      </c>
      <c r="N181" s="165" t="s">
        <v>44</v>
      </c>
      <c r="P181" s="142">
        <f>O181*H181</f>
        <v>0</v>
      </c>
      <c r="Q181" s="142">
        <v>4.1739999999999999E-2</v>
      </c>
      <c r="R181" s="142">
        <f>Q181*H181</f>
        <v>0.62392952000000002</v>
      </c>
      <c r="S181" s="142">
        <v>0</v>
      </c>
      <c r="T181" s="143">
        <f>S181*H181</f>
        <v>0</v>
      </c>
      <c r="AR181" s="17" t="s">
        <v>261</v>
      </c>
      <c r="AT181" s="17" t="s">
        <v>277</v>
      </c>
      <c r="AU181" s="17" t="s">
        <v>83</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261</v>
      </c>
      <c r="BM181" s="17" t="s">
        <v>2336</v>
      </c>
    </row>
    <row r="182" spans="2:65" s="13" customFormat="1">
      <c r="B182" s="182"/>
      <c r="D182" s="171" t="s">
        <v>639</v>
      </c>
      <c r="E182" s="183" t="s">
        <v>19</v>
      </c>
      <c r="F182" s="184" t="s">
        <v>2337</v>
      </c>
      <c r="H182" s="185">
        <v>14.948</v>
      </c>
      <c r="I182" s="186"/>
      <c r="L182" s="182"/>
      <c r="M182" s="187"/>
      <c r="T182" s="188"/>
      <c r="AT182" s="183" t="s">
        <v>639</v>
      </c>
      <c r="AU182" s="183" t="s">
        <v>83</v>
      </c>
      <c r="AV182" s="13" t="s">
        <v>83</v>
      </c>
      <c r="AW182" s="13" t="s">
        <v>36</v>
      </c>
      <c r="AX182" s="13" t="s">
        <v>81</v>
      </c>
      <c r="AY182" s="183" t="s">
        <v>251</v>
      </c>
    </row>
    <row r="183" spans="2:65" s="1" customFormat="1" ht="16.5" customHeight="1">
      <c r="B183" s="31"/>
      <c r="C183" s="157" t="s">
        <v>373</v>
      </c>
      <c r="D183" s="157" t="s">
        <v>277</v>
      </c>
      <c r="E183" s="158" t="s">
        <v>1641</v>
      </c>
      <c r="F183" s="159" t="s">
        <v>1642</v>
      </c>
      <c r="G183" s="160" t="s">
        <v>431</v>
      </c>
      <c r="H183" s="161">
        <v>14.948</v>
      </c>
      <c r="I183" s="162"/>
      <c r="J183" s="163">
        <f>ROUND(I183*H183,2)</f>
        <v>0</v>
      </c>
      <c r="K183" s="159" t="s">
        <v>690</v>
      </c>
      <c r="L183" s="31"/>
      <c r="M183" s="164" t="s">
        <v>19</v>
      </c>
      <c r="N183" s="165" t="s">
        <v>44</v>
      </c>
      <c r="P183" s="142">
        <f>O183*H183</f>
        <v>0</v>
      </c>
      <c r="Q183" s="142">
        <v>2.0000000000000002E-5</v>
      </c>
      <c r="R183" s="142">
        <f>Q183*H183</f>
        <v>2.9896000000000002E-4</v>
      </c>
      <c r="S183" s="142">
        <v>0</v>
      </c>
      <c r="T183" s="143">
        <f>S183*H183</f>
        <v>0</v>
      </c>
      <c r="AR183" s="17" t="s">
        <v>261</v>
      </c>
      <c r="AT183" s="17" t="s">
        <v>277</v>
      </c>
      <c r="AU183" s="17" t="s">
        <v>83</v>
      </c>
      <c r="AY183" s="17" t="s">
        <v>251</v>
      </c>
      <c r="BE183" s="144">
        <f>IF(N183="základní",J183,0)</f>
        <v>0</v>
      </c>
      <c r="BF183" s="144">
        <f>IF(N183="snížená",J183,0)</f>
        <v>0</v>
      </c>
      <c r="BG183" s="144">
        <f>IF(N183="zákl. přenesená",J183,0)</f>
        <v>0</v>
      </c>
      <c r="BH183" s="144">
        <f>IF(N183="sníž. přenesená",J183,0)</f>
        <v>0</v>
      </c>
      <c r="BI183" s="144">
        <f>IF(N183="nulová",J183,0)</f>
        <v>0</v>
      </c>
      <c r="BJ183" s="17" t="s">
        <v>81</v>
      </c>
      <c r="BK183" s="144">
        <f>ROUND(I183*H183,2)</f>
        <v>0</v>
      </c>
      <c r="BL183" s="17" t="s">
        <v>261</v>
      </c>
      <c r="BM183" s="17" t="s">
        <v>2338</v>
      </c>
    </row>
    <row r="184" spans="2:65" s="13" customFormat="1">
      <c r="B184" s="182"/>
      <c r="D184" s="171" t="s">
        <v>639</v>
      </c>
      <c r="E184" s="183" t="s">
        <v>19</v>
      </c>
      <c r="F184" s="184" t="s">
        <v>2337</v>
      </c>
      <c r="H184" s="185">
        <v>14.948</v>
      </c>
      <c r="I184" s="186"/>
      <c r="L184" s="182"/>
      <c r="M184" s="187"/>
      <c r="T184" s="188"/>
      <c r="AT184" s="183" t="s">
        <v>639</v>
      </c>
      <c r="AU184" s="183" t="s">
        <v>83</v>
      </c>
      <c r="AV184" s="13" t="s">
        <v>83</v>
      </c>
      <c r="AW184" s="13" t="s">
        <v>36</v>
      </c>
      <c r="AX184" s="13" t="s">
        <v>81</v>
      </c>
      <c r="AY184" s="183" t="s">
        <v>251</v>
      </c>
    </row>
    <row r="185" spans="2:65" s="1" customFormat="1" ht="16.5" customHeight="1">
      <c r="B185" s="31"/>
      <c r="C185" s="157" t="s">
        <v>377</v>
      </c>
      <c r="D185" s="157" t="s">
        <v>277</v>
      </c>
      <c r="E185" s="158" t="s">
        <v>1644</v>
      </c>
      <c r="F185" s="159" t="s">
        <v>1645</v>
      </c>
      <c r="G185" s="160" t="s">
        <v>450</v>
      </c>
      <c r="H185" s="161">
        <v>0.39300000000000002</v>
      </c>
      <c r="I185" s="162"/>
      <c r="J185" s="163">
        <f>ROUND(I185*H185,2)</f>
        <v>0</v>
      </c>
      <c r="K185" s="159" t="s">
        <v>690</v>
      </c>
      <c r="L185" s="31"/>
      <c r="M185" s="164" t="s">
        <v>19</v>
      </c>
      <c r="N185" s="165" t="s">
        <v>44</v>
      </c>
      <c r="P185" s="142">
        <f>O185*H185</f>
        <v>0</v>
      </c>
      <c r="Q185" s="142">
        <v>1.04877</v>
      </c>
      <c r="R185" s="142">
        <f>Q185*H185</f>
        <v>0.41216660999999999</v>
      </c>
      <c r="S185" s="142">
        <v>0</v>
      </c>
      <c r="T185" s="143">
        <f>S185*H185</f>
        <v>0</v>
      </c>
      <c r="AR185" s="17" t="s">
        <v>261</v>
      </c>
      <c r="AT185" s="17" t="s">
        <v>277</v>
      </c>
      <c r="AU185" s="17" t="s">
        <v>83</v>
      </c>
      <c r="AY185" s="17" t="s">
        <v>251</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261</v>
      </c>
      <c r="BM185" s="17" t="s">
        <v>2339</v>
      </c>
    </row>
    <row r="186" spans="2:65" s="13" customFormat="1">
      <c r="B186" s="182"/>
      <c r="D186" s="171" t="s">
        <v>639</v>
      </c>
      <c r="E186" s="183" t="s">
        <v>19</v>
      </c>
      <c r="F186" s="184" t="s">
        <v>2340</v>
      </c>
      <c r="H186" s="185">
        <v>0.39300000000000002</v>
      </c>
      <c r="I186" s="186"/>
      <c r="L186" s="182"/>
      <c r="M186" s="187"/>
      <c r="T186" s="188"/>
      <c r="AT186" s="183" t="s">
        <v>639</v>
      </c>
      <c r="AU186" s="183" t="s">
        <v>83</v>
      </c>
      <c r="AV186" s="13" t="s">
        <v>83</v>
      </c>
      <c r="AW186" s="13" t="s">
        <v>36</v>
      </c>
      <c r="AX186" s="13" t="s">
        <v>81</v>
      </c>
      <c r="AY186" s="183" t="s">
        <v>251</v>
      </c>
    </row>
    <row r="187" spans="2:65" s="1" customFormat="1" ht="16.5" customHeight="1">
      <c r="B187" s="31"/>
      <c r="C187" s="157" t="s">
        <v>381</v>
      </c>
      <c r="D187" s="157" t="s">
        <v>277</v>
      </c>
      <c r="E187" s="158" t="s">
        <v>2341</v>
      </c>
      <c r="F187" s="159" t="s">
        <v>2342</v>
      </c>
      <c r="G187" s="160" t="s">
        <v>436</v>
      </c>
      <c r="H187" s="161">
        <v>16.5</v>
      </c>
      <c r="I187" s="162"/>
      <c r="J187" s="163">
        <f>ROUND(I187*H187,2)</f>
        <v>0</v>
      </c>
      <c r="K187" s="159" t="s">
        <v>19</v>
      </c>
      <c r="L187" s="31"/>
      <c r="M187" s="164" t="s">
        <v>19</v>
      </c>
      <c r="N187" s="165" t="s">
        <v>44</v>
      </c>
      <c r="P187" s="142">
        <f>O187*H187</f>
        <v>0</v>
      </c>
      <c r="Q187" s="142">
        <v>2.1850000000000001</v>
      </c>
      <c r="R187" s="142">
        <f>Q187*H187</f>
        <v>36.052500000000002</v>
      </c>
      <c r="S187" s="142">
        <v>0</v>
      </c>
      <c r="T187" s="143">
        <f>S187*H187</f>
        <v>0</v>
      </c>
      <c r="AR187" s="17" t="s">
        <v>252</v>
      </c>
      <c r="AT187" s="17" t="s">
        <v>277</v>
      </c>
      <c r="AU187" s="17" t="s">
        <v>83</v>
      </c>
      <c r="AY187" s="17" t="s">
        <v>251</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252</v>
      </c>
      <c r="BM187" s="17" t="s">
        <v>2343</v>
      </c>
    </row>
    <row r="188" spans="2:65" s="13" customFormat="1">
      <c r="B188" s="182"/>
      <c r="D188" s="171" t="s">
        <v>639</v>
      </c>
      <c r="E188" s="183" t="s">
        <v>19</v>
      </c>
      <c r="F188" s="184" t="s">
        <v>2344</v>
      </c>
      <c r="H188" s="185">
        <v>16.5</v>
      </c>
      <c r="I188" s="186"/>
      <c r="L188" s="182"/>
      <c r="M188" s="187"/>
      <c r="T188" s="188"/>
      <c r="AT188" s="183" t="s">
        <v>639</v>
      </c>
      <c r="AU188" s="183" t="s">
        <v>83</v>
      </c>
      <c r="AV188" s="13" t="s">
        <v>83</v>
      </c>
      <c r="AW188" s="13" t="s">
        <v>36</v>
      </c>
      <c r="AX188" s="13" t="s">
        <v>81</v>
      </c>
      <c r="AY188" s="183" t="s">
        <v>251</v>
      </c>
    </row>
    <row r="189" spans="2:65" s="1" customFormat="1" ht="16.5" customHeight="1">
      <c r="B189" s="31"/>
      <c r="C189" s="157" t="s">
        <v>385</v>
      </c>
      <c r="D189" s="157" t="s">
        <v>277</v>
      </c>
      <c r="E189" s="158" t="s">
        <v>2345</v>
      </c>
      <c r="F189" s="159" t="s">
        <v>2346</v>
      </c>
      <c r="G189" s="160" t="s">
        <v>450</v>
      </c>
      <c r="H189" s="161">
        <v>0.33</v>
      </c>
      <c r="I189" s="162"/>
      <c r="J189" s="163">
        <f>ROUND(I189*H189,2)</f>
        <v>0</v>
      </c>
      <c r="K189" s="159" t="s">
        <v>690</v>
      </c>
      <c r="L189" s="31"/>
      <c r="M189" s="164" t="s">
        <v>19</v>
      </c>
      <c r="N189" s="165" t="s">
        <v>44</v>
      </c>
      <c r="P189" s="142">
        <f>O189*H189</f>
        <v>0</v>
      </c>
      <c r="Q189" s="142">
        <v>1.0538799999999999</v>
      </c>
      <c r="R189" s="142">
        <f>Q189*H189</f>
        <v>0.34778039999999999</v>
      </c>
      <c r="S189" s="142">
        <v>0</v>
      </c>
      <c r="T189" s="143">
        <f>S189*H189</f>
        <v>0</v>
      </c>
      <c r="AR189" s="17" t="s">
        <v>252</v>
      </c>
      <c r="AT189" s="17" t="s">
        <v>277</v>
      </c>
      <c r="AU189" s="17" t="s">
        <v>83</v>
      </c>
      <c r="AY189" s="17" t="s">
        <v>251</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252</v>
      </c>
      <c r="BM189" s="17" t="s">
        <v>2347</v>
      </c>
    </row>
    <row r="190" spans="2:65" s="1" customFormat="1" ht="19.5">
      <c r="B190" s="31"/>
      <c r="D190" s="171" t="s">
        <v>454</v>
      </c>
      <c r="F190" s="172" t="s">
        <v>2348</v>
      </c>
      <c r="I190" s="90"/>
      <c r="L190" s="31"/>
      <c r="M190" s="173"/>
      <c r="T190" s="49"/>
      <c r="AT190" s="17" t="s">
        <v>454</v>
      </c>
      <c r="AU190" s="17" t="s">
        <v>83</v>
      </c>
    </row>
    <row r="191" spans="2:65" s="13" customFormat="1">
      <c r="B191" s="182"/>
      <c r="D191" s="171" t="s">
        <v>639</v>
      </c>
      <c r="E191" s="183" t="s">
        <v>19</v>
      </c>
      <c r="F191" s="184" t="s">
        <v>2349</v>
      </c>
      <c r="H191" s="185">
        <v>0.33</v>
      </c>
      <c r="I191" s="186"/>
      <c r="L191" s="182"/>
      <c r="M191" s="187"/>
      <c r="T191" s="188"/>
      <c r="AT191" s="183" t="s">
        <v>639</v>
      </c>
      <c r="AU191" s="183" t="s">
        <v>83</v>
      </c>
      <c r="AV191" s="13" t="s">
        <v>83</v>
      </c>
      <c r="AW191" s="13" t="s">
        <v>36</v>
      </c>
      <c r="AX191" s="13" t="s">
        <v>81</v>
      </c>
      <c r="AY191" s="183" t="s">
        <v>251</v>
      </c>
    </row>
    <row r="192" spans="2:65" s="1" customFormat="1" ht="16.5" customHeight="1">
      <c r="B192" s="31"/>
      <c r="C192" s="157" t="s">
        <v>390</v>
      </c>
      <c r="D192" s="157" t="s">
        <v>277</v>
      </c>
      <c r="E192" s="158" t="s">
        <v>2350</v>
      </c>
      <c r="F192" s="159" t="s">
        <v>2351</v>
      </c>
      <c r="G192" s="160" t="s">
        <v>249</v>
      </c>
      <c r="H192" s="161">
        <v>22</v>
      </c>
      <c r="I192" s="162"/>
      <c r="J192" s="163">
        <f>ROUND(I192*H192,2)</f>
        <v>0</v>
      </c>
      <c r="K192" s="159" t="s">
        <v>690</v>
      </c>
      <c r="L192" s="31"/>
      <c r="M192" s="164" t="s">
        <v>19</v>
      </c>
      <c r="N192" s="165" t="s">
        <v>44</v>
      </c>
      <c r="P192" s="142">
        <f>O192*H192</f>
        <v>0</v>
      </c>
      <c r="Q192" s="142">
        <v>3.363E-2</v>
      </c>
      <c r="R192" s="142">
        <f>Q192*H192</f>
        <v>0.73985999999999996</v>
      </c>
      <c r="S192" s="142">
        <v>0</v>
      </c>
      <c r="T192" s="143">
        <f>S192*H192</f>
        <v>0</v>
      </c>
      <c r="AR192" s="17" t="s">
        <v>252</v>
      </c>
      <c r="AT192" s="17" t="s">
        <v>277</v>
      </c>
      <c r="AU192" s="17" t="s">
        <v>83</v>
      </c>
      <c r="AY192" s="17" t="s">
        <v>251</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252</v>
      </c>
      <c r="BM192" s="17" t="s">
        <v>2352</v>
      </c>
    </row>
    <row r="193" spans="2:65" s="1" customFormat="1" ht="19.5">
      <c r="B193" s="31"/>
      <c r="D193" s="171" t="s">
        <v>454</v>
      </c>
      <c r="F193" s="172" t="s">
        <v>2353</v>
      </c>
      <c r="I193" s="90"/>
      <c r="L193" s="31"/>
      <c r="M193" s="173"/>
      <c r="T193" s="49"/>
      <c r="AT193" s="17" t="s">
        <v>454</v>
      </c>
      <c r="AU193" s="17" t="s">
        <v>83</v>
      </c>
    </row>
    <row r="194" spans="2:65" s="1" customFormat="1" ht="16.5" customHeight="1">
      <c r="B194" s="31"/>
      <c r="C194" s="132" t="s">
        <v>394</v>
      </c>
      <c r="D194" s="132" t="s">
        <v>246</v>
      </c>
      <c r="E194" s="133" t="s">
        <v>2354</v>
      </c>
      <c r="F194" s="134" t="s">
        <v>2355</v>
      </c>
      <c r="G194" s="135" t="s">
        <v>450</v>
      </c>
      <c r="H194" s="136">
        <v>8.5000000000000006E-2</v>
      </c>
      <c r="I194" s="137"/>
      <c r="J194" s="138">
        <f>ROUND(I194*H194,2)</f>
        <v>0</v>
      </c>
      <c r="K194" s="134" t="s">
        <v>690</v>
      </c>
      <c r="L194" s="139"/>
      <c r="M194" s="140" t="s">
        <v>19</v>
      </c>
      <c r="N194" s="141" t="s">
        <v>44</v>
      </c>
      <c r="P194" s="142">
        <f>O194*H194</f>
        <v>0</v>
      </c>
      <c r="Q194" s="142">
        <v>1</v>
      </c>
      <c r="R194" s="142">
        <f>Q194*H194</f>
        <v>8.5000000000000006E-2</v>
      </c>
      <c r="S194" s="142">
        <v>0</v>
      </c>
      <c r="T194" s="143">
        <f>S194*H194</f>
        <v>0</v>
      </c>
      <c r="AR194" s="17" t="s">
        <v>250</v>
      </c>
      <c r="AT194" s="17" t="s">
        <v>246</v>
      </c>
      <c r="AU194" s="17" t="s">
        <v>83</v>
      </c>
      <c r="AY194" s="17" t="s">
        <v>251</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252</v>
      </c>
      <c r="BM194" s="17" t="s">
        <v>2356</v>
      </c>
    </row>
    <row r="195" spans="2:65" s="13" customFormat="1">
      <c r="B195" s="182"/>
      <c r="D195" s="171" t="s">
        <v>639</v>
      </c>
      <c r="E195" s="183" t="s">
        <v>19</v>
      </c>
      <c r="F195" s="184" t="s">
        <v>2357</v>
      </c>
      <c r="H195" s="185">
        <v>8.5000000000000006E-2</v>
      </c>
      <c r="I195" s="186"/>
      <c r="L195" s="182"/>
      <c r="M195" s="187"/>
      <c r="T195" s="188"/>
      <c r="AT195" s="183" t="s">
        <v>639</v>
      </c>
      <c r="AU195" s="183" t="s">
        <v>83</v>
      </c>
      <c r="AV195" s="13" t="s">
        <v>83</v>
      </c>
      <c r="AW195" s="13" t="s">
        <v>36</v>
      </c>
      <c r="AX195" s="13" t="s">
        <v>81</v>
      </c>
      <c r="AY195" s="183" t="s">
        <v>251</v>
      </c>
    </row>
    <row r="196" spans="2:65" s="11" customFormat="1" ht="22.9" customHeight="1">
      <c r="B196" s="145"/>
      <c r="D196" s="146" t="s">
        <v>72</v>
      </c>
      <c r="E196" s="155" t="s">
        <v>252</v>
      </c>
      <c r="F196" s="155" t="s">
        <v>1199</v>
      </c>
      <c r="I196" s="148"/>
      <c r="J196" s="156">
        <f>BK196</f>
        <v>0</v>
      </c>
      <c r="L196" s="145"/>
      <c r="M196" s="150"/>
      <c r="P196" s="151">
        <f>SUM(P197:P220)</f>
        <v>0</v>
      </c>
      <c r="R196" s="151">
        <f>SUM(R197:R220)</f>
        <v>29.171586440000006</v>
      </c>
      <c r="T196" s="152">
        <f>SUM(T197:T220)</f>
        <v>0</v>
      </c>
      <c r="AR196" s="146" t="s">
        <v>81</v>
      </c>
      <c r="AT196" s="153" t="s">
        <v>72</v>
      </c>
      <c r="AU196" s="153" t="s">
        <v>81</v>
      </c>
      <c r="AY196" s="146" t="s">
        <v>251</v>
      </c>
      <c r="BK196" s="154">
        <f>SUM(BK197:BK220)</f>
        <v>0</v>
      </c>
    </row>
    <row r="197" spans="2:65" s="1" customFormat="1" ht="16.5" customHeight="1">
      <c r="B197" s="31"/>
      <c r="C197" s="157" t="s">
        <v>398</v>
      </c>
      <c r="D197" s="157" t="s">
        <v>277</v>
      </c>
      <c r="E197" s="158" t="s">
        <v>2358</v>
      </c>
      <c r="F197" s="159" t="s">
        <v>2359</v>
      </c>
      <c r="G197" s="160" t="s">
        <v>431</v>
      </c>
      <c r="H197" s="161">
        <v>4.8600000000000003</v>
      </c>
      <c r="I197" s="162"/>
      <c r="J197" s="163">
        <f>ROUND(I197*H197,2)</f>
        <v>0</v>
      </c>
      <c r="K197" s="159" t="s">
        <v>19</v>
      </c>
      <c r="L197" s="31"/>
      <c r="M197" s="164" t="s">
        <v>19</v>
      </c>
      <c r="N197" s="165" t="s">
        <v>44</v>
      </c>
      <c r="P197" s="142">
        <f>O197*H197</f>
        <v>0</v>
      </c>
      <c r="Q197" s="142">
        <v>2.1800000000000001E-3</v>
      </c>
      <c r="R197" s="142">
        <f>Q197*H197</f>
        <v>1.0594800000000001E-2</v>
      </c>
      <c r="S197" s="142">
        <v>0</v>
      </c>
      <c r="T197" s="143">
        <f>S197*H197</f>
        <v>0</v>
      </c>
      <c r="AR197" s="17" t="s">
        <v>252</v>
      </c>
      <c r="AT197" s="17" t="s">
        <v>277</v>
      </c>
      <c r="AU197" s="17" t="s">
        <v>83</v>
      </c>
      <c r="AY197" s="17" t="s">
        <v>251</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252</v>
      </c>
      <c r="BM197" s="17" t="s">
        <v>2360</v>
      </c>
    </row>
    <row r="198" spans="2:65" s="13" customFormat="1">
      <c r="B198" s="182"/>
      <c r="D198" s="171" t="s">
        <v>639</v>
      </c>
      <c r="E198" s="183" t="s">
        <v>19</v>
      </c>
      <c r="F198" s="184" t="s">
        <v>2361</v>
      </c>
      <c r="H198" s="185">
        <v>4.8600000000000003</v>
      </c>
      <c r="I198" s="186"/>
      <c r="L198" s="182"/>
      <c r="M198" s="187"/>
      <c r="T198" s="188"/>
      <c r="AT198" s="183" t="s">
        <v>639</v>
      </c>
      <c r="AU198" s="183" t="s">
        <v>83</v>
      </c>
      <c r="AV198" s="13" t="s">
        <v>83</v>
      </c>
      <c r="AW198" s="13" t="s">
        <v>36</v>
      </c>
      <c r="AX198" s="13" t="s">
        <v>81</v>
      </c>
      <c r="AY198" s="183" t="s">
        <v>251</v>
      </c>
    </row>
    <row r="199" spans="2:65" s="1" customFormat="1" ht="16.5" customHeight="1">
      <c r="B199" s="31"/>
      <c r="C199" s="132" t="s">
        <v>402</v>
      </c>
      <c r="D199" s="132" t="s">
        <v>246</v>
      </c>
      <c r="E199" s="133" t="s">
        <v>2362</v>
      </c>
      <c r="F199" s="134" t="s">
        <v>2363</v>
      </c>
      <c r="G199" s="135" t="s">
        <v>431</v>
      </c>
      <c r="H199" s="136">
        <v>4.8600000000000003</v>
      </c>
      <c r="I199" s="137"/>
      <c r="J199" s="138">
        <f>ROUND(I199*H199,2)</f>
        <v>0</v>
      </c>
      <c r="K199" s="134" t="s">
        <v>19</v>
      </c>
      <c r="L199" s="139"/>
      <c r="M199" s="140" t="s">
        <v>19</v>
      </c>
      <c r="N199" s="141" t="s">
        <v>44</v>
      </c>
      <c r="P199" s="142">
        <f>O199*H199</f>
        <v>0</v>
      </c>
      <c r="Q199" s="142">
        <v>0</v>
      </c>
      <c r="R199" s="142">
        <f>Q199*H199</f>
        <v>0</v>
      </c>
      <c r="S199" s="142">
        <v>0</v>
      </c>
      <c r="T199" s="143">
        <f>S199*H199</f>
        <v>0</v>
      </c>
      <c r="AR199" s="17" t="s">
        <v>250</v>
      </c>
      <c r="AT199" s="17" t="s">
        <v>246</v>
      </c>
      <c r="AU199" s="17" t="s">
        <v>83</v>
      </c>
      <c r="AY199" s="17" t="s">
        <v>251</v>
      </c>
      <c r="BE199" s="144">
        <f>IF(N199="základní",J199,0)</f>
        <v>0</v>
      </c>
      <c r="BF199" s="144">
        <f>IF(N199="snížená",J199,0)</f>
        <v>0</v>
      </c>
      <c r="BG199" s="144">
        <f>IF(N199="zákl. přenesená",J199,0)</f>
        <v>0</v>
      </c>
      <c r="BH199" s="144">
        <f>IF(N199="sníž. přenesená",J199,0)</f>
        <v>0</v>
      </c>
      <c r="BI199" s="144">
        <f>IF(N199="nulová",J199,0)</f>
        <v>0</v>
      </c>
      <c r="BJ199" s="17" t="s">
        <v>81</v>
      </c>
      <c r="BK199" s="144">
        <f>ROUND(I199*H199,2)</f>
        <v>0</v>
      </c>
      <c r="BL199" s="17" t="s">
        <v>252</v>
      </c>
      <c r="BM199" s="17" t="s">
        <v>2364</v>
      </c>
    </row>
    <row r="200" spans="2:65" s="13" customFormat="1">
      <c r="B200" s="182"/>
      <c r="D200" s="171" t="s">
        <v>639</v>
      </c>
      <c r="E200" s="183" t="s">
        <v>19</v>
      </c>
      <c r="F200" s="184" t="s">
        <v>2361</v>
      </c>
      <c r="H200" s="185">
        <v>4.8600000000000003</v>
      </c>
      <c r="I200" s="186"/>
      <c r="L200" s="182"/>
      <c r="M200" s="187"/>
      <c r="T200" s="188"/>
      <c r="AT200" s="183" t="s">
        <v>639</v>
      </c>
      <c r="AU200" s="183" t="s">
        <v>83</v>
      </c>
      <c r="AV200" s="13" t="s">
        <v>83</v>
      </c>
      <c r="AW200" s="13" t="s">
        <v>36</v>
      </c>
      <c r="AX200" s="13" t="s">
        <v>81</v>
      </c>
      <c r="AY200" s="183" t="s">
        <v>251</v>
      </c>
    </row>
    <row r="201" spans="2:65" s="1" customFormat="1" ht="16.5" customHeight="1">
      <c r="B201" s="31"/>
      <c r="C201" s="157" t="s">
        <v>406</v>
      </c>
      <c r="D201" s="157" t="s">
        <v>277</v>
      </c>
      <c r="E201" s="158" t="s">
        <v>1970</v>
      </c>
      <c r="F201" s="159" t="s">
        <v>1971</v>
      </c>
      <c r="G201" s="160" t="s">
        <v>1278</v>
      </c>
      <c r="H201" s="161">
        <v>0.40699999999999997</v>
      </c>
      <c r="I201" s="162"/>
      <c r="J201" s="163">
        <f>ROUND(I201*H201,2)</f>
        <v>0</v>
      </c>
      <c r="K201" s="159" t="s">
        <v>690</v>
      </c>
      <c r="L201" s="31"/>
      <c r="M201" s="164" t="s">
        <v>19</v>
      </c>
      <c r="N201" s="165" t="s">
        <v>44</v>
      </c>
      <c r="P201" s="142">
        <f>O201*H201</f>
        <v>0</v>
      </c>
      <c r="Q201" s="142">
        <v>0</v>
      </c>
      <c r="R201" s="142">
        <f>Q201*H201</f>
        <v>0</v>
      </c>
      <c r="S201" s="142">
        <v>0</v>
      </c>
      <c r="T201" s="143">
        <f>S201*H201</f>
        <v>0</v>
      </c>
      <c r="AR201" s="17" t="s">
        <v>252</v>
      </c>
      <c r="AT201" s="17" t="s">
        <v>277</v>
      </c>
      <c r="AU201" s="17" t="s">
        <v>83</v>
      </c>
      <c r="AY201" s="17" t="s">
        <v>251</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252</v>
      </c>
      <c r="BM201" s="17" t="s">
        <v>2365</v>
      </c>
    </row>
    <row r="202" spans="2:65" s="1" customFormat="1" ht="16.5" customHeight="1">
      <c r="B202" s="31"/>
      <c r="C202" s="157" t="s">
        <v>410</v>
      </c>
      <c r="D202" s="157" t="s">
        <v>277</v>
      </c>
      <c r="E202" s="158" t="s">
        <v>1981</v>
      </c>
      <c r="F202" s="159" t="s">
        <v>1982</v>
      </c>
      <c r="G202" s="160" t="s">
        <v>1278</v>
      </c>
      <c r="H202" s="161">
        <v>0.40699999999999997</v>
      </c>
      <c r="I202" s="162"/>
      <c r="J202" s="163">
        <f>ROUND(I202*H202,2)</f>
        <v>0</v>
      </c>
      <c r="K202" s="159" t="s">
        <v>690</v>
      </c>
      <c r="L202" s="31"/>
      <c r="M202" s="164" t="s">
        <v>19</v>
      </c>
      <c r="N202" s="165" t="s">
        <v>44</v>
      </c>
      <c r="P202" s="142">
        <f>O202*H202</f>
        <v>0</v>
      </c>
      <c r="Q202" s="142">
        <v>0</v>
      </c>
      <c r="R202" s="142">
        <f>Q202*H202</f>
        <v>0</v>
      </c>
      <c r="S202" s="142">
        <v>0</v>
      </c>
      <c r="T202" s="143">
        <f>S202*H202</f>
        <v>0</v>
      </c>
      <c r="AR202" s="17" t="s">
        <v>252</v>
      </c>
      <c r="AT202" s="17" t="s">
        <v>277</v>
      </c>
      <c r="AU202" s="17" t="s">
        <v>83</v>
      </c>
      <c r="AY202" s="17" t="s">
        <v>251</v>
      </c>
      <c r="BE202" s="144">
        <f>IF(N202="základní",J202,0)</f>
        <v>0</v>
      </c>
      <c r="BF202" s="144">
        <f>IF(N202="snížená",J202,0)</f>
        <v>0</v>
      </c>
      <c r="BG202" s="144">
        <f>IF(N202="zákl. přenesená",J202,0)</f>
        <v>0</v>
      </c>
      <c r="BH202" s="144">
        <f>IF(N202="sníž. přenesená",J202,0)</f>
        <v>0</v>
      </c>
      <c r="BI202" s="144">
        <f>IF(N202="nulová",J202,0)</f>
        <v>0</v>
      </c>
      <c r="BJ202" s="17" t="s">
        <v>81</v>
      </c>
      <c r="BK202" s="144">
        <f>ROUND(I202*H202,2)</f>
        <v>0</v>
      </c>
      <c r="BL202" s="17" t="s">
        <v>252</v>
      </c>
      <c r="BM202" s="17" t="s">
        <v>2366</v>
      </c>
    </row>
    <row r="203" spans="2:65" s="1" customFormat="1" ht="19.5">
      <c r="B203" s="31"/>
      <c r="D203" s="171" t="s">
        <v>454</v>
      </c>
      <c r="F203" s="172" t="s">
        <v>2367</v>
      </c>
      <c r="I203" s="90"/>
      <c r="L203" s="31"/>
      <c r="M203" s="173"/>
      <c r="T203" s="49"/>
      <c r="AT203" s="17" t="s">
        <v>454</v>
      </c>
      <c r="AU203" s="17" t="s">
        <v>83</v>
      </c>
    </row>
    <row r="204" spans="2:65" s="13" customFormat="1">
      <c r="B204" s="182"/>
      <c r="D204" s="171" t="s">
        <v>639</v>
      </c>
      <c r="E204" s="183" t="s">
        <v>19</v>
      </c>
      <c r="F204" s="184" t="s">
        <v>2368</v>
      </c>
      <c r="H204" s="185">
        <v>0.40699999999999997</v>
      </c>
      <c r="I204" s="186"/>
      <c r="L204" s="182"/>
      <c r="M204" s="187"/>
      <c r="T204" s="188"/>
      <c r="AT204" s="183" t="s">
        <v>639</v>
      </c>
      <c r="AU204" s="183" t="s">
        <v>83</v>
      </c>
      <c r="AV204" s="13" t="s">
        <v>83</v>
      </c>
      <c r="AW204" s="13" t="s">
        <v>36</v>
      </c>
      <c r="AX204" s="13" t="s">
        <v>81</v>
      </c>
      <c r="AY204" s="183" t="s">
        <v>251</v>
      </c>
    </row>
    <row r="205" spans="2:65" s="1" customFormat="1" ht="16.5" customHeight="1">
      <c r="B205" s="31"/>
      <c r="C205" s="132" t="s">
        <v>482</v>
      </c>
      <c r="D205" s="132" t="s">
        <v>246</v>
      </c>
      <c r="E205" s="133" t="s">
        <v>2369</v>
      </c>
      <c r="F205" s="134" t="s">
        <v>2370</v>
      </c>
      <c r="G205" s="135" t="s">
        <v>450</v>
      </c>
      <c r="H205" s="136">
        <v>0.245</v>
      </c>
      <c r="I205" s="137"/>
      <c r="J205" s="138">
        <f>ROUND(I205*H205,2)</f>
        <v>0</v>
      </c>
      <c r="K205" s="134" t="s">
        <v>690</v>
      </c>
      <c r="L205" s="139"/>
      <c r="M205" s="140" t="s">
        <v>19</v>
      </c>
      <c r="N205" s="141" t="s">
        <v>44</v>
      </c>
      <c r="P205" s="142">
        <f>O205*H205</f>
        <v>0</v>
      </c>
      <c r="Q205" s="142">
        <v>1</v>
      </c>
      <c r="R205" s="142">
        <f>Q205*H205</f>
        <v>0.245</v>
      </c>
      <c r="S205" s="142">
        <v>0</v>
      </c>
      <c r="T205" s="143">
        <f>S205*H205</f>
        <v>0</v>
      </c>
      <c r="AR205" s="17" t="s">
        <v>250</v>
      </c>
      <c r="AT205" s="17" t="s">
        <v>246</v>
      </c>
      <c r="AU205" s="17" t="s">
        <v>83</v>
      </c>
      <c r="AY205" s="17" t="s">
        <v>251</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252</v>
      </c>
      <c r="BM205" s="17" t="s">
        <v>2371</v>
      </c>
    </row>
    <row r="206" spans="2:65" s="1" customFormat="1" ht="19.5">
      <c r="B206" s="31"/>
      <c r="D206" s="171" t="s">
        <v>454</v>
      </c>
      <c r="F206" s="172" t="s">
        <v>2372</v>
      </c>
      <c r="I206" s="90"/>
      <c r="L206" s="31"/>
      <c r="M206" s="173"/>
      <c r="T206" s="49"/>
      <c r="AT206" s="17" t="s">
        <v>454</v>
      </c>
      <c r="AU206" s="17" t="s">
        <v>83</v>
      </c>
    </row>
    <row r="207" spans="2:65" s="13" customFormat="1">
      <c r="B207" s="182"/>
      <c r="D207" s="171" t="s">
        <v>639</v>
      </c>
      <c r="E207" s="183" t="s">
        <v>19</v>
      </c>
      <c r="F207" s="184" t="s">
        <v>2373</v>
      </c>
      <c r="H207" s="185">
        <v>0.245</v>
      </c>
      <c r="I207" s="186"/>
      <c r="L207" s="182"/>
      <c r="M207" s="187"/>
      <c r="T207" s="188"/>
      <c r="AT207" s="183" t="s">
        <v>639</v>
      </c>
      <c r="AU207" s="183" t="s">
        <v>83</v>
      </c>
      <c r="AV207" s="13" t="s">
        <v>83</v>
      </c>
      <c r="AW207" s="13" t="s">
        <v>36</v>
      </c>
      <c r="AX207" s="13" t="s">
        <v>81</v>
      </c>
      <c r="AY207" s="183" t="s">
        <v>251</v>
      </c>
    </row>
    <row r="208" spans="2:65" s="1" customFormat="1" ht="16.5" customHeight="1">
      <c r="B208" s="31"/>
      <c r="C208" s="132" t="s">
        <v>538</v>
      </c>
      <c r="D208" s="132" t="s">
        <v>246</v>
      </c>
      <c r="E208" s="133" t="s">
        <v>2374</v>
      </c>
      <c r="F208" s="134" t="s">
        <v>2375</v>
      </c>
      <c r="G208" s="135" t="s">
        <v>450</v>
      </c>
      <c r="H208" s="136">
        <v>0.16300000000000001</v>
      </c>
      <c r="I208" s="137"/>
      <c r="J208" s="138">
        <f>ROUND(I208*H208,2)</f>
        <v>0</v>
      </c>
      <c r="K208" s="134" t="s">
        <v>19</v>
      </c>
      <c r="L208" s="139"/>
      <c r="M208" s="140" t="s">
        <v>19</v>
      </c>
      <c r="N208" s="141" t="s">
        <v>44</v>
      </c>
      <c r="P208" s="142">
        <f>O208*H208</f>
        <v>0</v>
      </c>
      <c r="Q208" s="142">
        <v>1</v>
      </c>
      <c r="R208" s="142">
        <f>Q208*H208</f>
        <v>0.16300000000000001</v>
      </c>
      <c r="S208" s="142">
        <v>0</v>
      </c>
      <c r="T208" s="143">
        <f>S208*H208</f>
        <v>0</v>
      </c>
      <c r="AR208" s="17" t="s">
        <v>250</v>
      </c>
      <c r="AT208" s="17" t="s">
        <v>246</v>
      </c>
      <c r="AU208" s="17" t="s">
        <v>83</v>
      </c>
      <c r="AY208" s="17" t="s">
        <v>251</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252</v>
      </c>
      <c r="BM208" s="17" t="s">
        <v>2376</v>
      </c>
    </row>
    <row r="209" spans="2:65" s="1" customFormat="1" ht="19.5">
      <c r="B209" s="31"/>
      <c r="D209" s="171" t="s">
        <v>454</v>
      </c>
      <c r="F209" s="172" t="s">
        <v>2377</v>
      </c>
      <c r="I209" s="90"/>
      <c r="L209" s="31"/>
      <c r="M209" s="173"/>
      <c r="T209" s="49"/>
      <c r="AT209" s="17" t="s">
        <v>454</v>
      </c>
      <c r="AU209" s="17" t="s">
        <v>83</v>
      </c>
    </row>
    <row r="210" spans="2:65" s="13" customFormat="1">
      <c r="B210" s="182"/>
      <c r="D210" s="171" t="s">
        <v>639</v>
      </c>
      <c r="E210" s="183" t="s">
        <v>19</v>
      </c>
      <c r="F210" s="184" t="s">
        <v>2378</v>
      </c>
      <c r="H210" s="185">
        <v>0.16300000000000001</v>
      </c>
      <c r="I210" s="186"/>
      <c r="L210" s="182"/>
      <c r="M210" s="187"/>
      <c r="T210" s="188"/>
      <c r="AT210" s="183" t="s">
        <v>639</v>
      </c>
      <c r="AU210" s="183" t="s">
        <v>83</v>
      </c>
      <c r="AV210" s="13" t="s">
        <v>83</v>
      </c>
      <c r="AW210" s="13" t="s">
        <v>36</v>
      </c>
      <c r="AX210" s="13" t="s">
        <v>81</v>
      </c>
      <c r="AY210" s="183" t="s">
        <v>251</v>
      </c>
    </row>
    <row r="211" spans="2:65" s="1" customFormat="1" ht="16.5" customHeight="1">
      <c r="B211" s="31"/>
      <c r="C211" s="157" t="s">
        <v>485</v>
      </c>
      <c r="D211" s="157" t="s">
        <v>277</v>
      </c>
      <c r="E211" s="158" t="s">
        <v>2136</v>
      </c>
      <c r="F211" s="159" t="s">
        <v>2137</v>
      </c>
      <c r="G211" s="160" t="s">
        <v>431</v>
      </c>
      <c r="H211" s="161">
        <v>58.74</v>
      </c>
      <c r="I211" s="162"/>
      <c r="J211" s="163">
        <f>ROUND(I211*H211,2)</f>
        <v>0</v>
      </c>
      <c r="K211" s="159" t="s">
        <v>690</v>
      </c>
      <c r="L211" s="31"/>
      <c r="M211" s="164" t="s">
        <v>19</v>
      </c>
      <c r="N211" s="165" t="s">
        <v>44</v>
      </c>
      <c r="P211" s="142">
        <f>O211*H211</f>
        <v>0</v>
      </c>
      <c r="Q211" s="142">
        <v>0.45584000000000002</v>
      </c>
      <c r="R211" s="142">
        <f>Q211*H211</f>
        <v>26.776041600000003</v>
      </c>
      <c r="S211" s="142">
        <v>0</v>
      </c>
      <c r="T211" s="143">
        <f>S211*H211</f>
        <v>0</v>
      </c>
      <c r="AR211" s="17" t="s">
        <v>252</v>
      </c>
      <c r="AT211" s="17" t="s">
        <v>277</v>
      </c>
      <c r="AU211" s="17" t="s">
        <v>83</v>
      </c>
      <c r="AY211" s="17" t="s">
        <v>251</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252</v>
      </c>
      <c r="BM211" s="17" t="s">
        <v>2379</v>
      </c>
    </row>
    <row r="212" spans="2:65" s="1" customFormat="1" ht="19.5">
      <c r="B212" s="31"/>
      <c r="D212" s="171" t="s">
        <v>454</v>
      </c>
      <c r="F212" s="172" t="s">
        <v>2380</v>
      </c>
      <c r="I212" s="90"/>
      <c r="L212" s="31"/>
      <c r="M212" s="173"/>
      <c r="T212" s="49"/>
      <c r="AT212" s="17" t="s">
        <v>454</v>
      </c>
      <c r="AU212" s="17" t="s">
        <v>83</v>
      </c>
    </row>
    <row r="213" spans="2:65" s="13" customFormat="1">
      <c r="B213" s="182"/>
      <c r="D213" s="171" t="s">
        <v>639</v>
      </c>
      <c r="E213" s="183" t="s">
        <v>19</v>
      </c>
      <c r="F213" s="184" t="s">
        <v>2381</v>
      </c>
      <c r="H213" s="185">
        <v>58.74</v>
      </c>
      <c r="I213" s="186"/>
      <c r="L213" s="182"/>
      <c r="M213" s="187"/>
      <c r="T213" s="188"/>
      <c r="AT213" s="183" t="s">
        <v>639</v>
      </c>
      <c r="AU213" s="183" t="s">
        <v>83</v>
      </c>
      <c r="AV213" s="13" t="s">
        <v>83</v>
      </c>
      <c r="AW213" s="13" t="s">
        <v>36</v>
      </c>
      <c r="AX213" s="13" t="s">
        <v>81</v>
      </c>
      <c r="AY213" s="183" t="s">
        <v>251</v>
      </c>
    </row>
    <row r="214" spans="2:65" s="1" customFormat="1" ht="16.5" customHeight="1">
      <c r="B214" s="31"/>
      <c r="C214" s="157" t="s">
        <v>546</v>
      </c>
      <c r="D214" s="157" t="s">
        <v>277</v>
      </c>
      <c r="E214" s="158" t="s">
        <v>2141</v>
      </c>
      <c r="F214" s="159" t="s">
        <v>2142</v>
      </c>
      <c r="G214" s="160" t="s">
        <v>431</v>
      </c>
      <c r="H214" s="161">
        <v>1.0760000000000001</v>
      </c>
      <c r="I214" s="162"/>
      <c r="J214" s="163">
        <f>ROUND(I214*H214,2)</f>
        <v>0</v>
      </c>
      <c r="K214" s="159" t="s">
        <v>690</v>
      </c>
      <c r="L214" s="31"/>
      <c r="M214" s="164" t="s">
        <v>19</v>
      </c>
      <c r="N214" s="165" t="s">
        <v>44</v>
      </c>
      <c r="P214" s="142">
        <f>O214*H214</f>
        <v>0</v>
      </c>
      <c r="Q214" s="142">
        <v>2.102E-2</v>
      </c>
      <c r="R214" s="142">
        <f>Q214*H214</f>
        <v>2.2617520000000002E-2</v>
      </c>
      <c r="S214" s="142">
        <v>0</v>
      </c>
      <c r="T214" s="143">
        <f>S214*H214</f>
        <v>0</v>
      </c>
      <c r="AR214" s="17" t="s">
        <v>252</v>
      </c>
      <c r="AT214" s="17" t="s">
        <v>277</v>
      </c>
      <c r="AU214" s="17" t="s">
        <v>83</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2382</v>
      </c>
    </row>
    <row r="215" spans="2:65" s="13" customFormat="1">
      <c r="B215" s="182"/>
      <c r="D215" s="171" t="s">
        <v>639</v>
      </c>
      <c r="E215" s="183" t="s">
        <v>19</v>
      </c>
      <c r="F215" s="184" t="s">
        <v>2383</v>
      </c>
      <c r="H215" s="185">
        <v>1.0760000000000001</v>
      </c>
      <c r="I215" s="186"/>
      <c r="L215" s="182"/>
      <c r="M215" s="187"/>
      <c r="T215" s="188"/>
      <c r="AT215" s="183" t="s">
        <v>639</v>
      </c>
      <c r="AU215" s="183" t="s">
        <v>83</v>
      </c>
      <c r="AV215" s="13" t="s">
        <v>83</v>
      </c>
      <c r="AW215" s="13" t="s">
        <v>36</v>
      </c>
      <c r="AX215" s="13" t="s">
        <v>81</v>
      </c>
      <c r="AY215" s="183" t="s">
        <v>251</v>
      </c>
    </row>
    <row r="216" spans="2:65" s="1" customFormat="1" ht="16.5" customHeight="1">
      <c r="B216" s="31"/>
      <c r="C216" s="157" t="s">
        <v>488</v>
      </c>
      <c r="D216" s="157" t="s">
        <v>277</v>
      </c>
      <c r="E216" s="158" t="s">
        <v>2384</v>
      </c>
      <c r="F216" s="159" t="s">
        <v>2385</v>
      </c>
      <c r="G216" s="160" t="s">
        <v>431</v>
      </c>
      <c r="H216" s="161">
        <v>1.0760000000000001</v>
      </c>
      <c r="I216" s="162"/>
      <c r="J216" s="163">
        <f>ROUND(I216*H216,2)</f>
        <v>0</v>
      </c>
      <c r="K216" s="159" t="s">
        <v>690</v>
      </c>
      <c r="L216" s="31"/>
      <c r="M216" s="164" t="s">
        <v>19</v>
      </c>
      <c r="N216" s="165" t="s">
        <v>44</v>
      </c>
      <c r="P216" s="142">
        <f>O216*H216</f>
        <v>0</v>
      </c>
      <c r="Q216" s="142">
        <v>2.102E-2</v>
      </c>
      <c r="R216" s="142">
        <f>Q216*H216</f>
        <v>2.2617520000000002E-2</v>
      </c>
      <c r="S216" s="142">
        <v>0</v>
      </c>
      <c r="T216" s="143">
        <f>S216*H216</f>
        <v>0</v>
      </c>
      <c r="AR216" s="17" t="s">
        <v>252</v>
      </c>
      <c r="AT216" s="17" t="s">
        <v>277</v>
      </c>
      <c r="AU216" s="17" t="s">
        <v>83</v>
      </c>
      <c r="AY216" s="17" t="s">
        <v>251</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252</v>
      </c>
      <c r="BM216" s="17" t="s">
        <v>2386</v>
      </c>
    </row>
    <row r="217" spans="2:65" s="13" customFormat="1">
      <c r="B217" s="182"/>
      <c r="D217" s="171" t="s">
        <v>639</v>
      </c>
      <c r="E217" s="183" t="s">
        <v>19</v>
      </c>
      <c r="F217" s="184" t="s">
        <v>2383</v>
      </c>
      <c r="H217" s="185">
        <v>1.0760000000000001</v>
      </c>
      <c r="I217" s="186"/>
      <c r="L217" s="182"/>
      <c r="M217" s="187"/>
      <c r="T217" s="188"/>
      <c r="AT217" s="183" t="s">
        <v>639</v>
      </c>
      <c r="AU217" s="183" t="s">
        <v>83</v>
      </c>
      <c r="AV217" s="13" t="s">
        <v>83</v>
      </c>
      <c r="AW217" s="13" t="s">
        <v>36</v>
      </c>
      <c r="AX217" s="13" t="s">
        <v>81</v>
      </c>
      <c r="AY217" s="183" t="s">
        <v>251</v>
      </c>
    </row>
    <row r="218" spans="2:65" s="1" customFormat="1" ht="22.5" customHeight="1">
      <c r="B218" s="31"/>
      <c r="C218" s="157" t="s">
        <v>556</v>
      </c>
      <c r="D218" s="157" t="s">
        <v>277</v>
      </c>
      <c r="E218" s="158" t="s">
        <v>2387</v>
      </c>
      <c r="F218" s="159" t="s">
        <v>2147</v>
      </c>
      <c r="G218" s="160" t="s">
        <v>431</v>
      </c>
      <c r="H218" s="161">
        <v>1.5</v>
      </c>
      <c r="I218" s="162"/>
      <c r="J218" s="163">
        <f>ROUND(I218*H218,2)</f>
        <v>0</v>
      </c>
      <c r="K218" s="159" t="s">
        <v>19</v>
      </c>
      <c r="L218" s="31"/>
      <c r="M218" s="164" t="s">
        <v>19</v>
      </c>
      <c r="N218" s="165" t="s">
        <v>44</v>
      </c>
      <c r="P218" s="142">
        <f>O218*H218</f>
        <v>0</v>
      </c>
      <c r="Q218" s="142">
        <v>1.2878099999999999</v>
      </c>
      <c r="R218" s="142">
        <f>Q218*H218</f>
        <v>1.9317149999999998</v>
      </c>
      <c r="S218" s="142">
        <v>0</v>
      </c>
      <c r="T218" s="143">
        <f>S218*H218</f>
        <v>0</v>
      </c>
      <c r="AR218" s="17" t="s">
        <v>252</v>
      </c>
      <c r="AT218" s="17" t="s">
        <v>277</v>
      </c>
      <c r="AU218" s="17" t="s">
        <v>83</v>
      </c>
      <c r="AY218" s="17" t="s">
        <v>251</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252</v>
      </c>
      <c r="BM218" s="17" t="s">
        <v>2388</v>
      </c>
    </row>
    <row r="219" spans="2:65" s="1" customFormat="1" ht="19.5">
      <c r="B219" s="31"/>
      <c r="D219" s="171" t="s">
        <v>454</v>
      </c>
      <c r="F219" s="172" t="s">
        <v>2389</v>
      </c>
      <c r="I219" s="90"/>
      <c r="L219" s="31"/>
      <c r="M219" s="173"/>
      <c r="T219" s="49"/>
      <c r="AT219" s="17" t="s">
        <v>454</v>
      </c>
      <c r="AU219" s="17" t="s">
        <v>83</v>
      </c>
    </row>
    <row r="220" spans="2:65" s="13" customFormat="1">
      <c r="B220" s="182"/>
      <c r="D220" s="171" t="s">
        <v>639</v>
      </c>
      <c r="E220" s="183" t="s">
        <v>19</v>
      </c>
      <c r="F220" s="184" t="s">
        <v>2150</v>
      </c>
      <c r="H220" s="185">
        <v>1.5</v>
      </c>
      <c r="I220" s="186"/>
      <c r="L220" s="182"/>
      <c r="M220" s="187"/>
      <c r="T220" s="188"/>
      <c r="AT220" s="183" t="s">
        <v>639</v>
      </c>
      <c r="AU220" s="183" t="s">
        <v>83</v>
      </c>
      <c r="AV220" s="13" t="s">
        <v>83</v>
      </c>
      <c r="AW220" s="13" t="s">
        <v>36</v>
      </c>
      <c r="AX220" s="13" t="s">
        <v>81</v>
      </c>
      <c r="AY220" s="183" t="s">
        <v>251</v>
      </c>
    </row>
    <row r="221" spans="2:65" s="11" customFormat="1" ht="22.9" customHeight="1">
      <c r="B221" s="145"/>
      <c r="D221" s="146" t="s">
        <v>72</v>
      </c>
      <c r="E221" s="155" t="s">
        <v>267</v>
      </c>
      <c r="F221" s="155" t="s">
        <v>1262</v>
      </c>
      <c r="I221" s="148"/>
      <c r="J221" s="156">
        <f>BK221</f>
        <v>0</v>
      </c>
      <c r="L221" s="145"/>
      <c r="M221" s="150"/>
      <c r="P221" s="151">
        <f>SUM(P222:P223)</f>
        <v>0</v>
      </c>
      <c r="R221" s="151">
        <f>SUM(R222:R223)</f>
        <v>2.8999999999999998E-3</v>
      </c>
      <c r="T221" s="152">
        <f>SUM(T222:T223)</f>
        <v>0.83000000000000007</v>
      </c>
      <c r="AR221" s="146" t="s">
        <v>81</v>
      </c>
      <c r="AT221" s="153" t="s">
        <v>72</v>
      </c>
      <c r="AU221" s="153" t="s">
        <v>81</v>
      </c>
      <c r="AY221" s="146" t="s">
        <v>251</v>
      </c>
      <c r="BK221" s="154">
        <f>SUM(BK222:BK223)</f>
        <v>0</v>
      </c>
    </row>
    <row r="222" spans="2:65" s="1" customFormat="1" ht="16.5" customHeight="1">
      <c r="B222" s="31"/>
      <c r="C222" s="157" t="s">
        <v>491</v>
      </c>
      <c r="D222" s="157" t="s">
        <v>277</v>
      </c>
      <c r="E222" s="158" t="s">
        <v>1266</v>
      </c>
      <c r="F222" s="159" t="s">
        <v>1267</v>
      </c>
      <c r="G222" s="160" t="s">
        <v>265</v>
      </c>
      <c r="H222" s="161">
        <v>5</v>
      </c>
      <c r="I222" s="162"/>
      <c r="J222" s="163">
        <f>ROUND(I222*H222,2)</f>
        <v>0</v>
      </c>
      <c r="K222" s="159" t="s">
        <v>690</v>
      </c>
      <c r="L222" s="31"/>
      <c r="M222" s="164" t="s">
        <v>19</v>
      </c>
      <c r="N222" s="165" t="s">
        <v>44</v>
      </c>
      <c r="P222" s="142">
        <f>O222*H222</f>
        <v>0</v>
      </c>
      <c r="Q222" s="142">
        <v>5.8E-4</v>
      </c>
      <c r="R222" s="142">
        <f>Q222*H222</f>
        <v>2.8999999999999998E-3</v>
      </c>
      <c r="S222" s="142">
        <v>0.16600000000000001</v>
      </c>
      <c r="T222" s="143">
        <f>S222*H222</f>
        <v>0.83000000000000007</v>
      </c>
      <c r="AR222" s="17" t="s">
        <v>252</v>
      </c>
      <c r="AT222" s="17" t="s">
        <v>277</v>
      </c>
      <c r="AU222" s="17" t="s">
        <v>83</v>
      </c>
      <c r="AY222" s="17" t="s">
        <v>251</v>
      </c>
      <c r="BE222" s="144">
        <f>IF(N222="základní",J222,0)</f>
        <v>0</v>
      </c>
      <c r="BF222" s="144">
        <f>IF(N222="snížená",J222,0)</f>
        <v>0</v>
      </c>
      <c r="BG222" s="144">
        <f>IF(N222="zákl. přenesená",J222,0)</f>
        <v>0</v>
      </c>
      <c r="BH222" s="144">
        <f>IF(N222="sníž. přenesená",J222,0)</f>
        <v>0</v>
      </c>
      <c r="BI222" s="144">
        <f>IF(N222="nulová",J222,0)</f>
        <v>0</v>
      </c>
      <c r="BJ222" s="17" t="s">
        <v>81</v>
      </c>
      <c r="BK222" s="144">
        <f>ROUND(I222*H222,2)</f>
        <v>0</v>
      </c>
      <c r="BL222" s="17" t="s">
        <v>252</v>
      </c>
      <c r="BM222" s="17" t="s">
        <v>2390</v>
      </c>
    </row>
    <row r="223" spans="2:65" s="1" customFormat="1" ht="19.5">
      <c r="B223" s="31"/>
      <c r="D223" s="171" t="s">
        <v>454</v>
      </c>
      <c r="F223" s="172" t="s">
        <v>2391</v>
      </c>
      <c r="I223" s="90"/>
      <c r="L223" s="31"/>
      <c r="M223" s="173"/>
      <c r="T223" s="49"/>
      <c r="AT223" s="17" t="s">
        <v>454</v>
      </c>
      <c r="AU223" s="17" t="s">
        <v>83</v>
      </c>
    </row>
    <row r="224" spans="2:65" s="11" customFormat="1" ht="22.9" customHeight="1">
      <c r="B224" s="145"/>
      <c r="D224" s="146" t="s">
        <v>72</v>
      </c>
      <c r="E224" s="155" t="s">
        <v>276</v>
      </c>
      <c r="F224" s="155" t="s">
        <v>1521</v>
      </c>
      <c r="I224" s="148"/>
      <c r="J224" s="156">
        <f>BK224</f>
        <v>0</v>
      </c>
      <c r="L224" s="145"/>
      <c r="M224" s="150"/>
      <c r="P224" s="151">
        <f>SUM(P225:P230)</f>
        <v>0</v>
      </c>
      <c r="R224" s="151">
        <f>SUM(R225:R230)</f>
        <v>2.27664</v>
      </c>
      <c r="T224" s="152">
        <f>SUM(T225:T230)</f>
        <v>2.5499999999999998</v>
      </c>
      <c r="AR224" s="146" t="s">
        <v>81</v>
      </c>
      <c r="AT224" s="153" t="s">
        <v>72</v>
      </c>
      <c r="AU224" s="153" t="s">
        <v>81</v>
      </c>
      <c r="AY224" s="146" t="s">
        <v>251</v>
      </c>
      <c r="BK224" s="154">
        <f>SUM(BK225:BK230)</f>
        <v>0</v>
      </c>
    </row>
    <row r="225" spans="2:65" s="1" customFormat="1" ht="16.5" customHeight="1">
      <c r="B225" s="31"/>
      <c r="C225" s="157" t="s">
        <v>565</v>
      </c>
      <c r="D225" s="157" t="s">
        <v>277</v>
      </c>
      <c r="E225" s="158" t="s">
        <v>1522</v>
      </c>
      <c r="F225" s="159" t="s">
        <v>1523</v>
      </c>
      <c r="G225" s="160" t="s">
        <v>431</v>
      </c>
      <c r="H225" s="161">
        <v>34</v>
      </c>
      <c r="I225" s="162"/>
      <c r="J225" s="163">
        <f>ROUND(I225*H225,2)</f>
        <v>0</v>
      </c>
      <c r="K225" s="159" t="s">
        <v>690</v>
      </c>
      <c r="L225" s="31"/>
      <c r="M225" s="164" t="s">
        <v>19</v>
      </c>
      <c r="N225" s="165" t="s">
        <v>44</v>
      </c>
      <c r="P225" s="142">
        <f>O225*H225</f>
        <v>0</v>
      </c>
      <c r="Q225" s="142">
        <v>6.6960000000000006E-2</v>
      </c>
      <c r="R225" s="142">
        <f>Q225*H225</f>
        <v>2.27664</v>
      </c>
      <c r="S225" s="142">
        <v>7.4999999999999997E-2</v>
      </c>
      <c r="T225" s="143">
        <f>S225*H225</f>
        <v>2.5499999999999998</v>
      </c>
      <c r="AR225" s="17" t="s">
        <v>252</v>
      </c>
      <c r="AT225" s="17" t="s">
        <v>277</v>
      </c>
      <c r="AU225" s="17" t="s">
        <v>83</v>
      </c>
      <c r="AY225" s="17" t="s">
        <v>251</v>
      </c>
      <c r="BE225" s="144">
        <f>IF(N225="základní",J225,0)</f>
        <v>0</v>
      </c>
      <c r="BF225" s="144">
        <f>IF(N225="snížená",J225,0)</f>
        <v>0</v>
      </c>
      <c r="BG225" s="144">
        <f>IF(N225="zákl. přenesená",J225,0)</f>
        <v>0</v>
      </c>
      <c r="BH225" s="144">
        <f>IF(N225="sníž. přenesená",J225,0)</f>
        <v>0</v>
      </c>
      <c r="BI225" s="144">
        <f>IF(N225="nulová",J225,0)</f>
        <v>0</v>
      </c>
      <c r="BJ225" s="17" t="s">
        <v>81</v>
      </c>
      <c r="BK225" s="144">
        <f>ROUND(I225*H225,2)</f>
        <v>0</v>
      </c>
      <c r="BL225" s="17" t="s">
        <v>252</v>
      </c>
      <c r="BM225" s="17" t="s">
        <v>2392</v>
      </c>
    </row>
    <row r="226" spans="2:65" s="1" customFormat="1" ht="19.5">
      <c r="B226" s="31"/>
      <c r="D226" s="171" t="s">
        <v>454</v>
      </c>
      <c r="F226" s="172" t="s">
        <v>2393</v>
      </c>
      <c r="I226" s="90"/>
      <c r="L226" s="31"/>
      <c r="M226" s="173"/>
      <c r="T226" s="49"/>
      <c r="AT226" s="17" t="s">
        <v>454</v>
      </c>
      <c r="AU226" s="17" t="s">
        <v>83</v>
      </c>
    </row>
    <row r="227" spans="2:65" s="13" customFormat="1">
      <c r="B227" s="182"/>
      <c r="D227" s="171" t="s">
        <v>639</v>
      </c>
      <c r="E227" s="183" t="s">
        <v>19</v>
      </c>
      <c r="F227" s="184" t="s">
        <v>2394</v>
      </c>
      <c r="H227" s="185">
        <v>34</v>
      </c>
      <c r="I227" s="186"/>
      <c r="L227" s="182"/>
      <c r="M227" s="187"/>
      <c r="T227" s="188"/>
      <c r="AT227" s="183" t="s">
        <v>639</v>
      </c>
      <c r="AU227" s="183" t="s">
        <v>83</v>
      </c>
      <c r="AV227" s="13" t="s">
        <v>83</v>
      </c>
      <c r="AW227" s="13" t="s">
        <v>36</v>
      </c>
      <c r="AX227" s="13" t="s">
        <v>81</v>
      </c>
      <c r="AY227" s="183" t="s">
        <v>251</v>
      </c>
    </row>
    <row r="228" spans="2:65" s="1" customFormat="1" ht="16.5" customHeight="1">
      <c r="B228" s="31"/>
      <c r="C228" s="132" t="s">
        <v>495</v>
      </c>
      <c r="D228" s="132" t="s">
        <v>246</v>
      </c>
      <c r="E228" s="133" t="s">
        <v>1276</v>
      </c>
      <c r="F228" s="134" t="s">
        <v>1277</v>
      </c>
      <c r="G228" s="135" t="s">
        <v>1278</v>
      </c>
      <c r="H228" s="136">
        <v>37.4</v>
      </c>
      <c r="I228" s="137"/>
      <c r="J228" s="138">
        <f>ROUND(I228*H228,2)</f>
        <v>0</v>
      </c>
      <c r="K228" s="134" t="s">
        <v>19</v>
      </c>
      <c r="L228" s="139"/>
      <c r="M228" s="140" t="s">
        <v>19</v>
      </c>
      <c r="N228" s="141" t="s">
        <v>44</v>
      </c>
      <c r="P228" s="142">
        <f>O228*H228</f>
        <v>0</v>
      </c>
      <c r="Q228" s="142">
        <v>0</v>
      </c>
      <c r="R228" s="142">
        <f>Q228*H228</f>
        <v>0</v>
      </c>
      <c r="S228" s="142">
        <v>0</v>
      </c>
      <c r="T228" s="143">
        <f>S228*H228</f>
        <v>0</v>
      </c>
      <c r="AR228" s="17" t="s">
        <v>250</v>
      </c>
      <c r="AT228" s="17" t="s">
        <v>246</v>
      </c>
      <c r="AU228" s="17" t="s">
        <v>83</v>
      </c>
      <c r="AY228" s="17" t="s">
        <v>251</v>
      </c>
      <c r="BE228" s="144">
        <f>IF(N228="základní",J228,0)</f>
        <v>0</v>
      </c>
      <c r="BF228" s="144">
        <f>IF(N228="snížená",J228,0)</f>
        <v>0</v>
      </c>
      <c r="BG228" s="144">
        <f>IF(N228="zákl. přenesená",J228,0)</f>
        <v>0</v>
      </c>
      <c r="BH228" s="144">
        <f>IF(N228="sníž. přenesená",J228,0)</f>
        <v>0</v>
      </c>
      <c r="BI228" s="144">
        <f>IF(N228="nulová",J228,0)</f>
        <v>0</v>
      </c>
      <c r="BJ228" s="17" t="s">
        <v>81</v>
      </c>
      <c r="BK228" s="144">
        <f>ROUND(I228*H228,2)</f>
        <v>0</v>
      </c>
      <c r="BL228" s="17" t="s">
        <v>252</v>
      </c>
      <c r="BM228" s="17" t="s">
        <v>2395</v>
      </c>
    </row>
    <row r="229" spans="2:65" s="1" customFormat="1" ht="19.5">
      <c r="B229" s="31"/>
      <c r="D229" s="171" t="s">
        <v>454</v>
      </c>
      <c r="F229" s="172" t="s">
        <v>1280</v>
      </c>
      <c r="I229" s="90"/>
      <c r="L229" s="31"/>
      <c r="M229" s="173"/>
      <c r="T229" s="49"/>
      <c r="AT229" s="17" t="s">
        <v>454</v>
      </c>
      <c r="AU229" s="17" t="s">
        <v>83</v>
      </c>
    </row>
    <row r="230" spans="2:65" s="13" customFormat="1">
      <c r="B230" s="182"/>
      <c r="D230" s="171" t="s">
        <v>639</v>
      </c>
      <c r="E230" s="183" t="s">
        <v>19</v>
      </c>
      <c r="F230" s="184" t="s">
        <v>2396</v>
      </c>
      <c r="H230" s="185">
        <v>37.4</v>
      </c>
      <c r="I230" s="186"/>
      <c r="L230" s="182"/>
      <c r="M230" s="187"/>
      <c r="T230" s="188"/>
      <c r="AT230" s="183" t="s">
        <v>639</v>
      </c>
      <c r="AU230" s="183" t="s">
        <v>83</v>
      </c>
      <c r="AV230" s="13" t="s">
        <v>83</v>
      </c>
      <c r="AW230" s="13" t="s">
        <v>36</v>
      </c>
      <c r="AX230" s="13" t="s">
        <v>81</v>
      </c>
      <c r="AY230" s="183" t="s">
        <v>251</v>
      </c>
    </row>
    <row r="231" spans="2:65" s="11" customFormat="1" ht="22.9" customHeight="1">
      <c r="B231" s="145"/>
      <c r="D231" s="146" t="s">
        <v>72</v>
      </c>
      <c r="E231" s="155" t="s">
        <v>291</v>
      </c>
      <c r="F231" s="155" t="s">
        <v>1536</v>
      </c>
      <c r="I231" s="148"/>
      <c r="J231" s="156">
        <f>BK231</f>
        <v>0</v>
      </c>
      <c r="L231" s="145"/>
      <c r="M231" s="150"/>
      <c r="P231" s="151">
        <f>SUM(P232:P284)</f>
        <v>0</v>
      </c>
      <c r="R231" s="151">
        <f>SUM(R232:R284)</f>
        <v>3.0910459000000001</v>
      </c>
      <c r="T231" s="152">
        <f>SUM(T232:T284)</f>
        <v>20.714055999999999</v>
      </c>
      <c r="AR231" s="146" t="s">
        <v>81</v>
      </c>
      <c r="AT231" s="153" t="s">
        <v>72</v>
      </c>
      <c r="AU231" s="153" t="s">
        <v>81</v>
      </c>
      <c r="AY231" s="146" t="s">
        <v>251</v>
      </c>
      <c r="BK231" s="154">
        <f>SUM(BK232:BK284)</f>
        <v>0</v>
      </c>
    </row>
    <row r="232" spans="2:65" s="1" customFormat="1" ht="16.5" customHeight="1">
      <c r="B232" s="31"/>
      <c r="C232" s="157" t="s">
        <v>573</v>
      </c>
      <c r="D232" s="157" t="s">
        <v>277</v>
      </c>
      <c r="E232" s="158" t="s">
        <v>1283</v>
      </c>
      <c r="F232" s="159" t="s">
        <v>1284</v>
      </c>
      <c r="G232" s="160" t="s">
        <v>249</v>
      </c>
      <c r="H232" s="161">
        <v>24.763000000000002</v>
      </c>
      <c r="I232" s="162"/>
      <c r="J232" s="163">
        <f>ROUND(I232*H232,2)</f>
        <v>0</v>
      </c>
      <c r="K232" s="159" t="s">
        <v>690</v>
      </c>
      <c r="L232" s="31"/>
      <c r="M232" s="164" t="s">
        <v>19</v>
      </c>
      <c r="N232" s="165" t="s">
        <v>44</v>
      </c>
      <c r="P232" s="142">
        <f>O232*H232</f>
        <v>0</v>
      </c>
      <c r="Q232" s="142">
        <v>1.17E-3</v>
      </c>
      <c r="R232" s="142">
        <f>Q232*H232</f>
        <v>2.8972710000000002E-2</v>
      </c>
      <c r="S232" s="142">
        <v>0</v>
      </c>
      <c r="T232" s="143">
        <f>S232*H232</f>
        <v>0</v>
      </c>
      <c r="AR232" s="17" t="s">
        <v>252</v>
      </c>
      <c r="AT232" s="17" t="s">
        <v>277</v>
      </c>
      <c r="AU232" s="17" t="s">
        <v>83</v>
      </c>
      <c r="AY232" s="17" t="s">
        <v>251</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252</v>
      </c>
      <c r="BM232" s="17" t="s">
        <v>2397</v>
      </c>
    </row>
    <row r="233" spans="2:65" s="1" customFormat="1" ht="16.5" customHeight="1">
      <c r="B233" s="31"/>
      <c r="C233" s="157" t="s">
        <v>499</v>
      </c>
      <c r="D233" s="157" t="s">
        <v>277</v>
      </c>
      <c r="E233" s="158" t="s">
        <v>1287</v>
      </c>
      <c r="F233" s="159" t="s">
        <v>1288</v>
      </c>
      <c r="G233" s="160" t="s">
        <v>249</v>
      </c>
      <c r="H233" s="161">
        <v>24.763000000000002</v>
      </c>
      <c r="I233" s="162"/>
      <c r="J233" s="163">
        <f>ROUND(I233*H233,2)</f>
        <v>0</v>
      </c>
      <c r="K233" s="159" t="s">
        <v>690</v>
      </c>
      <c r="L233" s="31"/>
      <c r="M233" s="164" t="s">
        <v>19</v>
      </c>
      <c r="N233" s="165" t="s">
        <v>44</v>
      </c>
      <c r="P233" s="142">
        <f>O233*H233</f>
        <v>0</v>
      </c>
      <c r="Q233" s="142">
        <v>6.6E-4</v>
      </c>
      <c r="R233" s="142">
        <f>Q233*H233</f>
        <v>1.634358E-2</v>
      </c>
      <c r="S233" s="142">
        <v>0</v>
      </c>
      <c r="T233" s="143">
        <f>S233*H233</f>
        <v>0</v>
      </c>
      <c r="AR233" s="17" t="s">
        <v>252</v>
      </c>
      <c r="AT233" s="17" t="s">
        <v>277</v>
      </c>
      <c r="AU233" s="17" t="s">
        <v>83</v>
      </c>
      <c r="AY233" s="17" t="s">
        <v>251</v>
      </c>
      <c r="BE233" s="144">
        <f>IF(N233="základní",J233,0)</f>
        <v>0</v>
      </c>
      <c r="BF233" s="144">
        <f>IF(N233="snížená",J233,0)</f>
        <v>0</v>
      </c>
      <c r="BG233" s="144">
        <f>IF(N233="zákl. přenesená",J233,0)</f>
        <v>0</v>
      </c>
      <c r="BH233" s="144">
        <f>IF(N233="sníž. přenesená",J233,0)</f>
        <v>0</v>
      </c>
      <c r="BI233" s="144">
        <f>IF(N233="nulová",J233,0)</f>
        <v>0</v>
      </c>
      <c r="BJ233" s="17" t="s">
        <v>81</v>
      </c>
      <c r="BK233" s="144">
        <f>ROUND(I233*H233,2)</f>
        <v>0</v>
      </c>
      <c r="BL233" s="17" t="s">
        <v>252</v>
      </c>
      <c r="BM233" s="17" t="s">
        <v>2398</v>
      </c>
    </row>
    <row r="234" spans="2:65" s="1" customFormat="1" ht="19.5">
      <c r="B234" s="31"/>
      <c r="D234" s="171" t="s">
        <v>454</v>
      </c>
      <c r="F234" s="172" t="s">
        <v>2164</v>
      </c>
      <c r="I234" s="90"/>
      <c r="L234" s="31"/>
      <c r="M234" s="173"/>
      <c r="T234" s="49"/>
      <c r="AT234" s="17" t="s">
        <v>454</v>
      </c>
      <c r="AU234" s="17" t="s">
        <v>83</v>
      </c>
    </row>
    <row r="235" spans="2:65" s="1" customFormat="1" ht="16.5" customHeight="1">
      <c r="B235" s="31"/>
      <c r="C235" s="132" t="s">
        <v>582</v>
      </c>
      <c r="D235" s="132" t="s">
        <v>246</v>
      </c>
      <c r="E235" s="133" t="s">
        <v>2399</v>
      </c>
      <c r="F235" s="134" t="s">
        <v>2400</v>
      </c>
      <c r="G235" s="135" t="s">
        <v>450</v>
      </c>
      <c r="H235" s="136">
        <v>0.19800000000000001</v>
      </c>
      <c r="I235" s="137"/>
      <c r="J235" s="138">
        <f>ROUND(I235*H235,2)</f>
        <v>0</v>
      </c>
      <c r="K235" s="134" t="s">
        <v>690</v>
      </c>
      <c r="L235" s="139"/>
      <c r="M235" s="140" t="s">
        <v>19</v>
      </c>
      <c r="N235" s="141" t="s">
        <v>44</v>
      </c>
      <c r="P235" s="142">
        <f>O235*H235</f>
        <v>0</v>
      </c>
      <c r="Q235" s="142">
        <v>1</v>
      </c>
      <c r="R235" s="142">
        <f>Q235*H235</f>
        <v>0.19800000000000001</v>
      </c>
      <c r="S235" s="142">
        <v>0</v>
      </c>
      <c r="T235" s="143">
        <f>S235*H235</f>
        <v>0</v>
      </c>
      <c r="AR235" s="17" t="s">
        <v>250</v>
      </c>
      <c r="AT235" s="17" t="s">
        <v>246</v>
      </c>
      <c r="AU235" s="17" t="s">
        <v>83</v>
      </c>
      <c r="AY235" s="17" t="s">
        <v>251</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252</v>
      </c>
      <c r="BM235" s="17" t="s">
        <v>2401</v>
      </c>
    </row>
    <row r="236" spans="2:65" s="13" customFormat="1">
      <c r="B236" s="182"/>
      <c r="D236" s="171" t="s">
        <v>639</v>
      </c>
      <c r="E236" s="183" t="s">
        <v>19</v>
      </c>
      <c r="F236" s="184" t="s">
        <v>2402</v>
      </c>
      <c r="H236" s="185">
        <v>0.19800000000000001</v>
      </c>
      <c r="I236" s="186"/>
      <c r="L236" s="182"/>
      <c r="M236" s="187"/>
      <c r="T236" s="188"/>
      <c r="AT236" s="183" t="s">
        <v>639</v>
      </c>
      <c r="AU236" s="183" t="s">
        <v>83</v>
      </c>
      <c r="AV236" s="13" t="s">
        <v>83</v>
      </c>
      <c r="AW236" s="13" t="s">
        <v>36</v>
      </c>
      <c r="AX236" s="13" t="s">
        <v>81</v>
      </c>
      <c r="AY236" s="183" t="s">
        <v>251</v>
      </c>
    </row>
    <row r="237" spans="2:65" s="1" customFormat="1" ht="16.5" customHeight="1">
      <c r="B237" s="31"/>
      <c r="C237" s="132" t="s">
        <v>502</v>
      </c>
      <c r="D237" s="132" t="s">
        <v>246</v>
      </c>
      <c r="E237" s="133" t="s">
        <v>1726</v>
      </c>
      <c r="F237" s="134" t="s">
        <v>1727</v>
      </c>
      <c r="G237" s="135" t="s">
        <v>450</v>
      </c>
      <c r="H237" s="136">
        <v>0.47899999999999998</v>
      </c>
      <c r="I237" s="137"/>
      <c r="J237" s="138">
        <f>ROUND(I237*H237,2)</f>
        <v>0</v>
      </c>
      <c r="K237" s="134" t="s">
        <v>690</v>
      </c>
      <c r="L237" s="139"/>
      <c r="M237" s="140" t="s">
        <v>19</v>
      </c>
      <c r="N237" s="141" t="s">
        <v>44</v>
      </c>
      <c r="P237" s="142">
        <f>O237*H237</f>
        <v>0</v>
      </c>
      <c r="Q237" s="142">
        <v>1</v>
      </c>
      <c r="R237" s="142">
        <f>Q237*H237</f>
        <v>0.47899999999999998</v>
      </c>
      <c r="S237" s="142">
        <v>0</v>
      </c>
      <c r="T237" s="143">
        <f>S237*H237</f>
        <v>0</v>
      </c>
      <c r="AR237" s="17" t="s">
        <v>250</v>
      </c>
      <c r="AT237" s="17" t="s">
        <v>246</v>
      </c>
      <c r="AU237" s="17" t="s">
        <v>83</v>
      </c>
      <c r="AY237" s="17" t="s">
        <v>251</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252</v>
      </c>
      <c r="BM237" s="17" t="s">
        <v>2403</v>
      </c>
    </row>
    <row r="238" spans="2:65" s="13" customFormat="1">
      <c r="B238" s="182"/>
      <c r="D238" s="171" t="s">
        <v>639</v>
      </c>
      <c r="E238" s="183" t="s">
        <v>19</v>
      </c>
      <c r="F238" s="184" t="s">
        <v>2404</v>
      </c>
      <c r="H238" s="185">
        <v>0.47899999999999998</v>
      </c>
      <c r="I238" s="186"/>
      <c r="L238" s="182"/>
      <c r="M238" s="187"/>
      <c r="T238" s="188"/>
      <c r="AT238" s="183" t="s">
        <v>639</v>
      </c>
      <c r="AU238" s="183" t="s">
        <v>83</v>
      </c>
      <c r="AV238" s="13" t="s">
        <v>83</v>
      </c>
      <c r="AW238" s="13" t="s">
        <v>36</v>
      </c>
      <c r="AX238" s="13" t="s">
        <v>81</v>
      </c>
      <c r="AY238" s="183" t="s">
        <v>251</v>
      </c>
    </row>
    <row r="239" spans="2:65" s="1" customFormat="1" ht="16.5" customHeight="1">
      <c r="B239" s="31"/>
      <c r="C239" s="132" t="s">
        <v>589</v>
      </c>
      <c r="D239" s="132" t="s">
        <v>246</v>
      </c>
      <c r="E239" s="133" t="s">
        <v>2170</v>
      </c>
      <c r="F239" s="134" t="s">
        <v>2171</v>
      </c>
      <c r="G239" s="135" t="s">
        <v>450</v>
      </c>
      <c r="H239" s="136">
        <v>6.5000000000000002E-2</v>
      </c>
      <c r="I239" s="137"/>
      <c r="J239" s="138">
        <f>ROUND(I239*H239,2)</f>
        <v>0</v>
      </c>
      <c r="K239" s="134" t="s">
        <v>19</v>
      </c>
      <c r="L239" s="139"/>
      <c r="M239" s="140" t="s">
        <v>19</v>
      </c>
      <c r="N239" s="141" t="s">
        <v>44</v>
      </c>
      <c r="P239" s="142">
        <f>O239*H239</f>
        <v>0</v>
      </c>
      <c r="Q239" s="142">
        <v>1</v>
      </c>
      <c r="R239" s="142">
        <f>Q239*H239</f>
        <v>6.5000000000000002E-2</v>
      </c>
      <c r="S239" s="142">
        <v>0</v>
      </c>
      <c r="T239" s="143">
        <f>S239*H239</f>
        <v>0</v>
      </c>
      <c r="AR239" s="17" t="s">
        <v>250</v>
      </c>
      <c r="AT239" s="17" t="s">
        <v>246</v>
      </c>
      <c r="AU239" s="17" t="s">
        <v>83</v>
      </c>
      <c r="AY239" s="17" t="s">
        <v>251</v>
      </c>
      <c r="BE239" s="144">
        <f>IF(N239="základní",J239,0)</f>
        <v>0</v>
      </c>
      <c r="BF239" s="144">
        <f>IF(N239="snížená",J239,0)</f>
        <v>0</v>
      </c>
      <c r="BG239" s="144">
        <f>IF(N239="zákl. přenesená",J239,0)</f>
        <v>0</v>
      </c>
      <c r="BH239" s="144">
        <f>IF(N239="sníž. přenesená",J239,0)</f>
        <v>0</v>
      </c>
      <c r="BI239" s="144">
        <f>IF(N239="nulová",J239,0)</f>
        <v>0</v>
      </c>
      <c r="BJ239" s="17" t="s">
        <v>81</v>
      </c>
      <c r="BK239" s="144">
        <f>ROUND(I239*H239,2)</f>
        <v>0</v>
      </c>
      <c r="BL239" s="17" t="s">
        <v>252</v>
      </c>
      <c r="BM239" s="17" t="s">
        <v>2405</v>
      </c>
    </row>
    <row r="240" spans="2:65" s="13" customFormat="1">
      <c r="B240" s="182"/>
      <c r="D240" s="171" t="s">
        <v>639</v>
      </c>
      <c r="E240" s="183" t="s">
        <v>19</v>
      </c>
      <c r="F240" s="184" t="s">
        <v>2406</v>
      </c>
      <c r="H240" s="185">
        <v>6.5000000000000002E-2</v>
      </c>
      <c r="I240" s="186"/>
      <c r="L240" s="182"/>
      <c r="M240" s="187"/>
      <c r="T240" s="188"/>
      <c r="AT240" s="183" t="s">
        <v>639</v>
      </c>
      <c r="AU240" s="183" t="s">
        <v>83</v>
      </c>
      <c r="AV240" s="13" t="s">
        <v>83</v>
      </c>
      <c r="AW240" s="13" t="s">
        <v>36</v>
      </c>
      <c r="AX240" s="13" t="s">
        <v>81</v>
      </c>
      <c r="AY240" s="183" t="s">
        <v>251</v>
      </c>
    </row>
    <row r="241" spans="2:65" s="1" customFormat="1" ht="16.5" customHeight="1">
      <c r="B241" s="31"/>
      <c r="C241" s="157" t="s">
        <v>505</v>
      </c>
      <c r="D241" s="157" t="s">
        <v>277</v>
      </c>
      <c r="E241" s="158" t="s">
        <v>1747</v>
      </c>
      <c r="F241" s="159" t="s">
        <v>1748</v>
      </c>
      <c r="G241" s="160" t="s">
        <v>265</v>
      </c>
      <c r="H241" s="161">
        <v>1</v>
      </c>
      <c r="I241" s="162"/>
      <c r="J241" s="163">
        <f>ROUND(I241*H241,2)</f>
        <v>0</v>
      </c>
      <c r="K241" s="159" t="s">
        <v>690</v>
      </c>
      <c r="L241" s="31"/>
      <c r="M241" s="164" t="s">
        <v>19</v>
      </c>
      <c r="N241" s="165" t="s">
        <v>44</v>
      </c>
      <c r="P241" s="142">
        <f>O241*H241</f>
        <v>0</v>
      </c>
      <c r="Q241" s="142">
        <v>6.4900000000000001E-3</v>
      </c>
      <c r="R241" s="142">
        <f>Q241*H241</f>
        <v>6.4900000000000001E-3</v>
      </c>
      <c r="S241" s="142">
        <v>0</v>
      </c>
      <c r="T241" s="143">
        <f>S241*H241</f>
        <v>0</v>
      </c>
      <c r="AR241" s="17" t="s">
        <v>252</v>
      </c>
      <c r="AT241" s="17" t="s">
        <v>277</v>
      </c>
      <c r="AU241" s="17" t="s">
        <v>83</v>
      </c>
      <c r="AY241" s="17" t="s">
        <v>251</v>
      </c>
      <c r="BE241" s="144">
        <f>IF(N241="základní",J241,0)</f>
        <v>0</v>
      </c>
      <c r="BF241" s="144">
        <f>IF(N241="snížená",J241,0)</f>
        <v>0</v>
      </c>
      <c r="BG241" s="144">
        <f>IF(N241="zákl. přenesená",J241,0)</f>
        <v>0</v>
      </c>
      <c r="BH241" s="144">
        <f>IF(N241="sníž. přenesená",J241,0)</f>
        <v>0</v>
      </c>
      <c r="BI241" s="144">
        <f>IF(N241="nulová",J241,0)</f>
        <v>0</v>
      </c>
      <c r="BJ241" s="17" t="s">
        <v>81</v>
      </c>
      <c r="BK241" s="144">
        <f>ROUND(I241*H241,2)</f>
        <v>0</v>
      </c>
      <c r="BL241" s="17" t="s">
        <v>252</v>
      </c>
      <c r="BM241" s="17" t="s">
        <v>2407</v>
      </c>
    </row>
    <row r="242" spans="2:65" s="1" customFormat="1" ht="19.5">
      <c r="B242" s="31"/>
      <c r="D242" s="171" t="s">
        <v>454</v>
      </c>
      <c r="F242" s="172" t="s">
        <v>2175</v>
      </c>
      <c r="I242" s="90"/>
      <c r="L242" s="31"/>
      <c r="M242" s="173"/>
      <c r="T242" s="49"/>
      <c r="AT242" s="17" t="s">
        <v>454</v>
      </c>
      <c r="AU242" s="17" t="s">
        <v>83</v>
      </c>
    </row>
    <row r="243" spans="2:65" s="13" customFormat="1">
      <c r="B243" s="182"/>
      <c r="D243" s="171" t="s">
        <v>639</v>
      </c>
      <c r="E243" s="183" t="s">
        <v>19</v>
      </c>
      <c r="F243" s="184" t="s">
        <v>81</v>
      </c>
      <c r="H243" s="185">
        <v>1</v>
      </c>
      <c r="I243" s="186"/>
      <c r="L243" s="182"/>
      <c r="M243" s="187"/>
      <c r="T243" s="188"/>
      <c r="AT243" s="183" t="s">
        <v>639</v>
      </c>
      <c r="AU243" s="183" t="s">
        <v>83</v>
      </c>
      <c r="AV243" s="13" t="s">
        <v>83</v>
      </c>
      <c r="AW243" s="13" t="s">
        <v>36</v>
      </c>
      <c r="AX243" s="13" t="s">
        <v>81</v>
      </c>
      <c r="AY243" s="183" t="s">
        <v>251</v>
      </c>
    </row>
    <row r="244" spans="2:65" s="1" customFormat="1" ht="16.5" customHeight="1">
      <c r="B244" s="31"/>
      <c r="C244" s="157" t="s">
        <v>598</v>
      </c>
      <c r="D244" s="157" t="s">
        <v>277</v>
      </c>
      <c r="E244" s="158" t="s">
        <v>2176</v>
      </c>
      <c r="F244" s="159" t="s">
        <v>2177</v>
      </c>
      <c r="G244" s="160" t="s">
        <v>436</v>
      </c>
      <c r="H244" s="161">
        <v>70.400000000000006</v>
      </c>
      <c r="I244" s="162"/>
      <c r="J244" s="163">
        <f>ROUND(I244*H244,2)</f>
        <v>0</v>
      </c>
      <c r="K244" s="159" t="s">
        <v>690</v>
      </c>
      <c r="L244" s="31"/>
      <c r="M244" s="164" t="s">
        <v>19</v>
      </c>
      <c r="N244" s="165" t="s">
        <v>44</v>
      </c>
      <c r="P244" s="142">
        <f>O244*H244</f>
        <v>0</v>
      </c>
      <c r="Q244" s="142">
        <v>0</v>
      </c>
      <c r="R244" s="142">
        <f>Q244*H244</f>
        <v>0</v>
      </c>
      <c r="S244" s="142">
        <v>0</v>
      </c>
      <c r="T244" s="143">
        <f>S244*H244</f>
        <v>0</v>
      </c>
      <c r="AR244" s="17" t="s">
        <v>252</v>
      </c>
      <c r="AT244" s="17" t="s">
        <v>277</v>
      </c>
      <c r="AU244" s="17" t="s">
        <v>83</v>
      </c>
      <c r="AY244" s="17" t="s">
        <v>251</v>
      </c>
      <c r="BE244" s="144">
        <f>IF(N244="základní",J244,0)</f>
        <v>0</v>
      </c>
      <c r="BF244" s="144">
        <f>IF(N244="snížená",J244,0)</f>
        <v>0</v>
      </c>
      <c r="BG244" s="144">
        <f>IF(N244="zákl. přenesená",J244,0)</f>
        <v>0</v>
      </c>
      <c r="BH244" s="144">
        <f>IF(N244="sníž. přenesená",J244,0)</f>
        <v>0</v>
      </c>
      <c r="BI244" s="144">
        <f>IF(N244="nulová",J244,0)</f>
        <v>0</v>
      </c>
      <c r="BJ244" s="17" t="s">
        <v>81</v>
      </c>
      <c r="BK244" s="144">
        <f>ROUND(I244*H244,2)</f>
        <v>0</v>
      </c>
      <c r="BL244" s="17" t="s">
        <v>252</v>
      </c>
      <c r="BM244" s="17" t="s">
        <v>2408</v>
      </c>
    </row>
    <row r="245" spans="2:65" s="13" customFormat="1">
      <c r="B245" s="182"/>
      <c r="D245" s="171" t="s">
        <v>639</v>
      </c>
      <c r="E245" s="183" t="s">
        <v>19</v>
      </c>
      <c r="F245" s="184" t="s">
        <v>2409</v>
      </c>
      <c r="H245" s="185">
        <v>70.400000000000006</v>
      </c>
      <c r="I245" s="186"/>
      <c r="L245" s="182"/>
      <c r="M245" s="187"/>
      <c r="T245" s="188"/>
      <c r="AT245" s="183" t="s">
        <v>639</v>
      </c>
      <c r="AU245" s="183" t="s">
        <v>83</v>
      </c>
      <c r="AV245" s="13" t="s">
        <v>83</v>
      </c>
      <c r="AW245" s="13" t="s">
        <v>36</v>
      </c>
      <c r="AX245" s="13" t="s">
        <v>81</v>
      </c>
      <c r="AY245" s="183" t="s">
        <v>251</v>
      </c>
    </row>
    <row r="246" spans="2:65" s="1" customFormat="1" ht="16.5" customHeight="1">
      <c r="B246" s="31"/>
      <c r="C246" s="157" t="s">
        <v>508</v>
      </c>
      <c r="D246" s="157" t="s">
        <v>277</v>
      </c>
      <c r="E246" s="158" t="s">
        <v>2179</v>
      </c>
      <c r="F246" s="159" t="s">
        <v>2180</v>
      </c>
      <c r="G246" s="160" t="s">
        <v>436</v>
      </c>
      <c r="H246" s="161">
        <v>1408</v>
      </c>
      <c r="I246" s="162"/>
      <c r="J246" s="163">
        <f>ROUND(I246*H246,2)</f>
        <v>0</v>
      </c>
      <c r="K246" s="159" t="s">
        <v>690</v>
      </c>
      <c r="L246" s="31"/>
      <c r="M246" s="164" t="s">
        <v>19</v>
      </c>
      <c r="N246" s="165" t="s">
        <v>44</v>
      </c>
      <c r="P246" s="142">
        <f>O246*H246</f>
        <v>0</v>
      </c>
      <c r="Q246" s="142">
        <v>0</v>
      </c>
      <c r="R246" s="142">
        <f>Q246*H246</f>
        <v>0</v>
      </c>
      <c r="S246" s="142">
        <v>0</v>
      </c>
      <c r="T246" s="143">
        <f>S246*H246</f>
        <v>0</v>
      </c>
      <c r="AR246" s="17" t="s">
        <v>252</v>
      </c>
      <c r="AT246" s="17" t="s">
        <v>277</v>
      </c>
      <c r="AU246" s="17" t="s">
        <v>83</v>
      </c>
      <c r="AY246" s="17" t="s">
        <v>251</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252</v>
      </c>
      <c r="BM246" s="17" t="s">
        <v>2410</v>
      </c>
    </row>
    <row r="247" spans="2:65" s="13" customFormat="1">
      <c r="B247" s="182"/>
      <c r="D247" s="171" t="s">
        <v>639</v>
      </c>
      <c r="E247" s="183" t="s">
        <v>19</v>
      </c>
      <c r="F247" s="184" t="s">
        <v>2411</v>
      </c>
      <c r="H247" s="185">
        <v>1408</v>
      </c>
      <c r="I247" s="186"/>
      <c r="L247" s="182"/>
      <c r="M247" s="187"/>
      <c r="T247" s="188"/>
      <c r="AT247" s="183" t="s">
        <v>639</v>
      </c>
      <c r="AU247" s="183" t="s">
        <v>83</v>
      </c>
      <c r="AV247" s="13" t="s">
        <v>83</v>
      </c>
      <c r="AW247" s="13" t="s">
        <v>36</v>
      </c>
      <c r="AX247" s="13" t="s">
        <v>81</v>
      </c>
      <c r="AY247" s="183" t="s">
        <v>251</v>
      </c>
    </row>
    <row r="248" spans="2:65" s="1" customFormat="1" ht="16.5" customHeight="1">
      <c r="B248" s="31"/>
      <c r="C248" s="157" t="s">
        <v>606</v>
      </c>
      <c r="D248" s="157" t="s">
        <v>277</v>
      </c>
      <c r="E248" s="158" t="s">
        <v>2183</v>
      </c>
      <c r="F248" s="159" t="s">
        <v>2184</v>
      </c>
      <c r="G248" s="160" t="s">
        <v>436</v>
      </c>
      <c r="H248" s="161">
        <v>70.400000000000006</v>
      </c>
      <c r="I248" s="162"/>
      <c r="J248" s="163">
        <f>ROUND(I248*H248,2)</f>
        <v>0</v>
      </c>
      <c r="K248" s="159" t="s">
        <v>690</v>
      </c>
      <c r="L248" s="31"/>
      <c r="M248" s="164" t="s">
        <v>19</v>
      </c>
      <c r="N248" s="165" t="s">
        <v>44</v>
      </c>
      <c r="P248" s="142">
        <f>O248*H248</f>
        <v>0</v>
      </c>
      <c r="Q248" s="142">
        <v>0</v>
      </c>
      <c r="R248" s="142">
        <f>Q248*H248</f>
        <v>0</v>
      </c>
      <c r="S248" s="142">
        <v>0</v>
      </c>
      <c r="T248" s="143">
        <f>S248*H248</f>
        <v>0</v>
      </c>
      <c r="AR248" s="17" t="s">
        <v>252</v>
      </c>
      <c r="AT248" s="17" t="s">
        <v>277</v>
      </c>
      <c r="AU248" s="17" t="s">
        <v>83</v>
      </c>
      <c r="AY248" s="17" t="s">
        <v>251</v>
      </c>
      <c r="BE248" s="144">
        <f>IF(N248="základní",J248,0)</f>
        <v>0</v>
      </c>
      <c r="BF248" s="144">
        <f>IF(N248="snížená",J248,0)</f>
        <v>0</v>
      </c>
      <c r="BG248" s="144">
        <f>IF(N248="zákl. přenesená",J248,0)</f>
        <v>0</v>
      </c>
      <c r="BH248" s="144">
        <f>IF(N248="sníž. přenesená",J248,0)</f>
        <v>0</v>
      </c>
      <c r="BI248" s="144">
        <f>IF(N248="nulová",J248,0)</f>
        <v>0</v>
      </c>
      <c r="BJ248" s="17" t="s">
        <v>81</v>
      </c>
      <c r="BK248" s="144">
        <f>ROUND(I248*H248,2)</f>
        <v>0</v>
      </c>
      <c r="BL248" s="17" t="s">
        <v>252</v>
      </c>
      <c r="BM248" s="17" t="s">
        <v>2412</v>
      </c>
    </row>
    <row r="249" spans="2:65" s="13" customFormat="1">
      <c r="B249" s="182"/>
      <c r="D249" s="171" t="s">
        <v>639</v>
      </c>
      <c r="E249" s="183" t="s">
        <v>19</v>
      </c>
      <c r="F249" s="184" t="s">
        <v>2409</v>
      </c>
      <c r="H249" s="185">
        <v>70.400000000000006</v>
      </c>
      <c r="I249" s="186"/>
      <c r="L249" s="182"/>
      <c r="M249" s="187"/>
      <c r="T249" s="188"/>
      <c r="AT249" s="183" t="s">
        <v>639</v>
      </c>
      <c r="AU249" s="183" t="s">
        <v>83</v>
      </c>
      <c r="AV249" s="13" t="s">
        <v>83</v>
      </c>
      <c r="AW249" s="13" t="s">
        <v>36</v>
      </c>
      <c r="AX249" s="13" t="s">
        <v>81</v>
      </c>
      <c r="AY249" s="183" t="s">
        <v>251</v>
      </c>
    </row>
    <row r="250" spans="2:65" s="1" customFormat="1" ht="16.5" customHeight="1">
      <c r="B250" s="31"/>
      <c r="C250" s="157" t="s">
        <v>509</v>
      </c>
      <c r="D250" s="157" t="s">
        <v>277</v>
      </c>
      <c r="E250" s="158" t="s">
        <v>1325</v>
      </c>
      <c r="F250" s="159" t="s">
        <v>1326</v>
      </c>
      <c r="G250" s="160" t="s">
        <v>436</v>
      </c>
      <c r="H250" s="161">
        <v>2.0569999999999999</v>
      </c>
      <c r="I250" s="162"/>
      <c r="J250" s="163">
        <f>ROUND(I250*H250,2)</f>
        <v>0</v>
      </c>
      <c r="K250" s="159" t="s">
        <v>690</v>
      </c>
      <c r="L250" s="31"/>
      <c r="M250" s="164" t="s">
        <v>19</v>
      </c>
      <c r="N250" s="165" t="s">
        <v>44</v>
      </c>
      <c r="P250" s="142">
        <f>O250*H250</f>
        <v>0</v>
      </c>
      <c r="Q250" s="142">
        <v>0.12171</v>
      </c>
      <c r="R250" s="142">
        <f>Q250*H250</f>
        <v>0.25035746999999997</v>
      </c>
      <c r="S250" s="142">
        <v>2.4</v>
      </c>
      <c r="T250" s="143">
        <f>S250*H250</f>
        <v>4.9367999999999999</v>
      </c>
      <c r="AR250" s="17" t="s">
        <v>252</v>
      </c>
      <c r="AT250" s="17" t="s">
        <v>277</v>
      </c>
      <c r="AU250" s="17" t="s">
        <v>83</v>
      </c>
      <c r="AY250" s="17" t="s">
        <v>251</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252</v>
      </c>
      <c r="BM250" s="17" t="s">
        <v>2413</v>
      </c>
    </row>
    <row r="251" spans="2:65" s="1" customFormat="1" ht="19.5">
      <c r="B251" s="31"/>
      <c r="D251" s="171" t="s">
        <v>454</v>
      </c>
      <c r="F251" s="172" t="s">
        <v>2414</v>
      </c>
      <c r="I251" s="90"/>
      <c r="L251" s="31"/>
      <c r="M251" s="173"/>
      <c r="T251" s="49"/>
      <c r="AT251" s="17" t="s">
        <v>454</v>
      </c>
      <c r="AU251" s="17" t="s">
        <v>83</v>
      </c>
    </row>
    <row r="252" spans="2:65" s="13" customFormat="1">
      <c r="B252" s="182"/>
      <c r="D252" s="171" t="s">
        <v>639</v>
      </c>
      <c r="E252" s="183" t="s">
        <v>19</v>
      </c>
      <c r="F252" s="184" t="s">
        <v>2415</v>
      </c>
      <c r="H252" s="185">
        <v>2.0569999999999999</v>
      </c>
      <c r="I252" s="186"/>
      <c r="L252" s="182"/>
      <c r="M252" s="187"/>
      <c r="T252" s="188"/>
      <c r="AT252" s="183" t="s">
        <v>639</v>
      </c>
      <c r="AU252" s="183" t="s">
        <v>83</v>
      </c>
      <c r="AV252" s="13" t="s">
        <v>83</v>
      </c>
      <c r="AW252" s="13" t="s">
        <v>36</v>
      </c>
      <c r="AX252" s="13" t="s">
        <v>81</v>
      </c>
      <c r="AY252" s="183" t="s">
        <v>251</v>
      </c>
    </row>
    <row r="253" spans="2:65" s="1" customFormat="1" ht="16.5" customHeight="1">
      <c r="B253" s="31"/>
      <c r="C253" s="157" t="s">
        <v>615</v>
      </c>
      <c r="D253" s="157" t="s">
        <v>277</v>
      </c>
      <c r="E253" s="158" t="s">
        <v>2186</v>
      </c>
      <c r="F253" s="159" t="s">
        <v>2187</v>
      </c>
      <c r="G253" s="160" t="s">
        <v>1278</v>
      </c>
      <c r="H253" s="161">
        <v>574</v>
      </c>
      <c r="I253" s="162"/>
      <c r="J253" s="163">
        <f>ROUND(I253*H253,2)</f>
        <v>0</v>
      </c>
      <c r="K253" s="159" t="s">
        <v>690</v>
      </c>
      <c r="L253" s="31"/>
      <c r="M253" s="164" t="s">
        <v>19</v>
      </c>
      <c r="N253" s="165" t="s">
        <v>44</v>
      </c>
      <c r="P253" s="142">
        <f>O253*H253</f>
        <v>0</v>
      </c>
      <c r="Q253" s="142">
        <v>0</v>
      </c>
      <c r="R253" s="142">
        <f>Q253*H253</f>
        <v>0</v>
      </c>
      <c r="S253" s="142">
        <v>1E-3</v>
      </c>
      <c r="T253" s="143">
        <f>S253*H253</f>
        <v>0.57400000000000007</v>
      </c>
      <c r="AR253" s="17" t="s">
        <v>252</v>
      </c>
      <c r="AT253" s="17" t="s">
        <v>277</v>
      </c>
      <c r="AU253" s="17" t="s">
        <v>83</v>
      </c>
      <c r="AY253" s="17" t="s">
        <v>251</v>
      </c>
      <c r="BE253" s="144">
        <f>IF(N253="základní",J253,0)</f>
        <v>0</v>
      </c>
      <c r="BF253" s="144">
        <f>IF(N253="snížená",J253,0)</f>
        <v>0</v>
      </c>
      <c r="BG253" s="144">
        <f>IF(N253="zákl. přenesená",J253,0)</f>
        <v>0</v>
      </c>
      <c r="BH253" s="144">
        <f>IF(N253="sníž. přenesená",J253,0)</f>
        <v>0</v>
      </c>
      <c r="BI253" s="144">
        <f>IF(N253="nulová",J253,0)</f>
        <v>0</v>
      </c>
      <c r="BJ253" s="17" t="s">
        <v>81</v>
      </c>
      <c r="BK253" s="144">
        <f>ROUND(I253*H253,2)</f>
        <v>0</v>
      </c>
      <c r="BL253" s="17" t="s">
        <v>252</v>
      </c>
      <c r="BM253" s="17" t="s">
        <v>2416</v>
      </c>
    </row>
    <row r="254" spans="2:65" s="1" customFormat="1" ht="19.5">
      <c r="B254" s="31"/>
      <c r="D254" s="171" t="s">
        <v>454</v>
      </c>
      <c r="F254" s="172" t="s">
        <v>2417</v>
      </c>
      <c r="I254" s="90"/>
      <c r="L254" s="31"/>
      <c r="M254" s="173"/>
      <c r="T254" s="49"/>
      <c r="AT254" s="17" t="s">
        <v>454</v>
      </c>
      <c r="AU254" s="17" t="s">
        <v>83</v>
      </c>
    </row>
    <row r="255" spans="2:65" s="13" customFormat="1">
      <c r="B255" s="182"/>
      <c r="D255" s="171" t="s">
        <v>639</v>
      </c>
      <c r="E255" s="183" t="s">
        <v>19</v>
      </c>
      <c r="F255" s="184" t="s">
        <v>2418</v>
      </c>
      <c r="H255" s="185">
        <v>574</v>
      </c>
      <c r="I255" s="186"/>
      <c r="L255" s="182"/>
      <c r="M255" s="187"/>
      <c r="T255" s="188"/>
      <c r="AT255" s="183" t="s">
        <v>639</v>
      </c>
      <c r="AU255" s="183" t="s">
        <v>83</v>
      </c>
      <c r="AV255" s="13" t="s">
        <v>83</v>
      </c>
      <c r="AW255" s="13" t="s">
        <v>36</v>
      </c>
      <c r="AX255" s="13" t="s">
        <v>81</v>
      </c>
      <c r="AY255" s="183" t="s">
        <v>251</v>
      </c>
    </row>
    <row r="256" spans="2:65" s="1" customFormat="1" ht="16.5" customHeight="1">
      <c r="B256" s="31"/>
      <c r="C256" s="157" t="s">
        <v>512</v>
      </c>
      <c r="D256" s="157" t="s">
        <v>277</v>
      </c>
      <c r="E256" s="158" t="s">
        <v>2419</v>
      </c>
      <c r="F256" s="159" t="s">
        <v>2420</v>
      </c>
      <c r="G256" s="160" t="s">
        <v>249</v>
      </c>
      <c r="H256" s="161">
        <v>20.399999999999999</v>
      </c>
      <c r="I256" s="162"/>
      <c r="J256" s="163">
        <f>ROUND(I256*H256,2)</f>
        <v>0</v>
      </c>
      <c r="K256" s="159" t="s">
        <v>19</v>
      </c>
      <c r="L256" s="31"/>
      <c r="M256" s="164" t="s">
        <v>19</v>
      </c>
      <c r="N256" s="165" t="s">
        <v>44</v>
      </c>
      <c r="P256" s="142">
        <f>O256*H256</f>
        <v>0</v>
      </c>
      <c r="Q256" s="142">
        <v>6.0000000000000002E-5</v>
      </c>
      <c r="R256" s="142">
        <f>Q256*H256</f>
        <v>1.224E-3</v>
      </c>
      <c r="S256" s="142">
        <v>2E-3</v>
      </c>
      <c r="T256" s="143">
        <f>S256*H256</f>
        <v>4.0799999999999996E-2</v>
      </c>
      <c r="AR256" s="17" t="s">
        <v>252</v>
      </c>
      <c r="AT256" s="17" t="s">
        <v>277</v>
      </c>
      <c r="AU256" s="17" t="s">
        <v>83</v>
      </c>
      <c r="AY256" s="17" t="s">
        <v>251</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252</v>
      </c>
      <c r="BM256" s="17" t="s">
        <v>2421</v>
      </c>
    </row>
    <row r="257" spans="2:65" s="1" customFormat="1" ht="19.5">
      <c r="B257" s="31"/>
      <c r="D257" s="171" t="s">
        <v>454</v>
      </c>
      <c r="F257" s="172" t="s">
        <v>2422</v>
      </c>
      <c r="I257" s="90"/>
      <c r="L257" s="31"/>
      <c r="M257" s="173"/>
      <c r="T257" s="49"/>
      <c r="AT257" s="17" t="s">
        <v>454</v>
      </c>
      <c r="AU257" s="17" t="s">
        <v>83</v>
      </c>
    </row>
    <row r="258" spans="2:65" s="13" customFormat="1">
      <c r="B258" s="182"/>
      <c r="D258" s="171" t="s">
        <v>639</v>
      </c>
      <c r="E258" s="183" t="s">
        <v>19</v>
      </c>
      <c r="F258" s="184" t="s">
        <v>2423</v>
      </c>
      <c r="H258" s="185">
        <v>20.399999999999999</v>
      </c>
      <c r="I258" s="186"/>
      <c r="L258" s="182"/>
      <c r="M258" s="187"/>
      <c r="T258" s="188"/>
      <c r="AT258" s="183" t="s">
        <v>639</v>
      </c>
      <c r="AU258" s="183" t="s">
        <v>83</v>
      </c>
      <c r="AV258" s="13" t="s">
        <v>83</v>
      </c>
      <c r="AW258" s="13" t="s">
        <v>36</v>
      </c>
      <c r="AX258" s="13" t="s">
        <v>81</v>
      </c>
      <c r="AY258" s="183" t="s">
        <v>251</v>
      </c>
    </row>
    <row r="259" spans="2:65" s="1" customFormat="1" ht="16.5" customHeight="1">
      <c r="B259" s="31"/>
      <c r="C259" s="157" t="s">
        <v>625</v>
      </c>
      <c r="D259" s="157" t="s">
        <v>277</v>
      </c>
      <c r="E259" s="158" t="s">
        <v>2424</v>
      </c>
      <c r="F259" s="159" t="s">
        <v>1334</v>
      </c>
      <c r="G259" s="160" t="s">
        <v>265</v>
      </c>
      <c r="H259" s="161">
        <v>23</v>
      </c>
      <c r="I259" s="162"/>
      <c r="J259" s="163">
        <f>ROUND(I259*H259,2)</f>
        <v>0</v>
      </c>
      <c r="K259" s="159" t="s">
        <v>19</v>
      </c>
      <c r="L259" s="31"/>
      <c r="M259" s="164" t="s">
        <v>19</v>
      </c>
      <c r="N259" s="165" t="s">
        <v>44</v>
      </c>
      <c r="P259" s="142">
        <f>O259*H259</f>
        <v>0</v>
      </c>
      <c r="Q259" s="142">
        <v>6.9999999999999999E-4</v>
      </c>
      <c r="R259" s="142">
        <f>Q259*H259</f>
        <v>1.61E-2</v>
      </c>
      <c r="S259" s="142">
        <v>0</v>
      </c>
      <c r="T259" s="143">
        <f>S259*H259</f>
        <v>0</v>
      </c>
      <c r="AR259" s="17" t="s">
        <v>252</v>
      </c>
      <c r="AT259" s="17" t="s">
        <v>277</v>
      </c>
      <c r="AU259" s="17" t="s">
        <v>83</v>
      </c>
      <c r="AY259" s="17" t="s">
        <v>251</v>
      </c>
      <c r="BE259" s="144">
        <f>IF(N259="základní",J259,0)</f>
        <v>0</v>
      </c>
      <c r="BF259" s="144">
        <f>IF(N259="snížená",J259,0)</f>
        <v>0</v>
      </c>
      <c r="BG259" s="144">
        <f>IF(N259="zákl. přenesená",J259,0)</f>
        <v>0</v>
      </c>
      <c r="BH259" s="144">
        <f>IF(N259="sníž. přenesená",J259,0)</f>
        <v>0</v>
      </c>
      <c r="BI259" s="144">
        <f>IF(N259="nulová",J259,0)</f>
        <v>0</v>
      </c>
      <c r="BJ259" s="17" t="s">
        <v>81</v>
      </c>
      <c r="BK259" s="144">
        <f>ROUND(I259*H259,2)</f>
        <v>0</v>
      </c>
      <c r="BL259" s="17" t="s">
        <v>252</v>
      </c>
      <c r="BM259" s="17" t="s">
        <v>2425</v>
      </c>
    </row>
    <row r="260" spans="2:65" s="13" customFormat="1">
      <c r="B260" s="182"/>
      <c r="D260" s="171" t="s">
        <v>639</v>
      </c>
      <c r="E260" s="183" t="s">
        <v>19</v>
      </c>
      <c r="F260" s="184" t="s">
        <v>345</v>
      </c>
      <c r="H260" s="185">
        <v>23</v>
      </c>
      <c r="I260" s="186"/>
      <c r="L260" s="182"/>
      <c r="M260" s="187"/>
      <c r="T260" s="188"/>
      <c r="AT260" s="183" t="s">
        <v>639</v>
      </c>
      <c r="AU260" s="183" t="s">
        <v>83</v>
      </c>
      <c r="AV260" s="13" t="s">
        <v>83</v>
      </c>
      <c r="AW260" s="13" t="s">
        <v>36</v>
      </c>
      <c r="AX260" s="13" t="s">
        <v>81</v>
      </c>
      <c r="AY260" s="183" t="s">
        <v>251</v>
      </c>
    </row>
    <row r="261" spans="2:65" s="1" customFormat="1" ht="16.5" customHeight="1">
      <c r="B261" s="31"/>
      <c r="C261" s="157" t="s">
        <v>515</v>
      </c>
      <c r="D261" s="157" t="s">
        <v>277</v>
      </c>
      <c r="E261" s="158" t="s">
        <v>1337</v>
      </c>
      <c r="F261" s="159" t="s">
        <v>2210</v>
      </c>
      <c r="G261" s="160" t="s">
        <v>431</v>
      </c>
      <c r="H261" s="161">
        <v>194.64</v>
      </c>
      <c r="I261" s="162"/>
      <c r="J261" s="163">
        <f>ROUND(I261*H261,2)</f>
        <v>0</v>
      </c>
      <c r="K261" s="159" t="s">
        <v>690</v>
      </c>
      <c r="L261" s="31"/>
      <c r="M261" s="164" t="s">
        <v>19</v>
      </c>
      <c r="N261" s="165" t="s">
        <v>44</v>
      </c>
      <c r="P261" s="142">
        <f>O261*H261</f>
        <v>0</v>
      </c>
      <c r="Q261" s="142">
        <v>0</v>
      </c>
      <c r="R261" s="142">
        <f>Q261*H261</f>
        <v>0</v>
      </c>
      <c r="S261" s="142">
        <v>7.0000000000000007E-2</v>
      </c>
      <c r="T261" s="143">
        <f>S261*H261</f>
        <v>13.6248</v>
      </c>
      <c r="AR261" s="17" t="s">
        <v>252</v>
      </c>
      <c r="AT261" s="17" t="s">
        <v>277</v>
      </c>
      <c r="AU261" s="17" t="s">
        <v>83</v>
      </c>
      <c r="AY261" s="17" t="s">
        <v>251</v>
      </c>
      <c r="BE261" s="144">
        <f>IF(N261="základní",J261,0)</f>
        <v>0</v>
      </c>
      <c r="BF261" s="144">
        <f>IF(N261="snížená",J261,0)</f>
        <v>0</v>
      </c>
      <c r="BG261" s="144">
        <f>IF(N261="zákl. přenesená",J261,0)</f>
        <v>0</v>
      </c>
      <c r="BH261" s="144">
        <f>IF(N261="sníž. přenesená",J261,0)</f>
        <v>0</v>
      </c>
      <c r="BI261" s="144">
        <f>IF(N261="nulová",J261,0)</f>
        <v>0</v>
      </c>
      <c r="BJ261" s="17" t="s">
        <v>81</v>
      </c>
      <c r="BK261" s="144">
        <f>ROUND(I261*H261,2)</f>
        <v>0</v>
      </c>
      <c r="BL261" s="17" t="s">
        <v>252</v>
      </c>
      <c r="BM261" s="17" t="s">
        <v>2426</v>
      </c>
    </row>
    <row r="262" spans="2:65" s="1" customFormat="1" ht="19.5">
      <c r="B262" s="31"/>
      <c r="D262" s="171" t="s">
        <v>454</v>
      </c>
      <c r="F262" s="172" t="s">
        <v>2212</v>
      </c>
      <c r="I262" s="90"/>
      <c r="L262" s="31"/>
      <c r="M262" s="173"/>
      <c r="T262" s="49"/>
      <c r="AT262" s="17" t="s">
        <v>454</v>
      </c>
      <c r="AU262" s="17" t="s">
        <v>83</v>
      </c>
    </row>
    <row r="263" spans="2:65" s="13" customFormat="1">
      <c r="B263" s="182"/>
      <c r="D263" s="171" t="s">
        <v>639</v>
      </c>
      <c r="E263" s="183" t="s">
        <v>19</v>
      </c>
      <c r="F263" s="184" t="s">
        <v>2427</v>
      </c>
      <c r="H263" s="185">
        <v>194.64</v>
      </c>
      <c r="I263" s="186"/>
      <c r="L263" s="182"/>
      <c r="M263" s="187"/>
      <c r="T263" s="188"/>
      <c r="AT263" s="183" t="s">
        <v>639</v>
      </c>
      <c r="AU263" s="183" t="s">
        <v>83</v>
      </c>
      <c r="AV263" s="13" t="s">
        <v>83</v>
      </c>
      <c r="AW263" s="13" t="s">
        <v>36</v>
      </c>
      <c r="AX263" s="13" t="s">
        <v>81</v>
      </c>
      <c r="AY263" s="183" t="s">
        <v>251</v>
      </c>
    </row>
    <row r="264" spans="2:65" s="1" customFormat="1" ht="16.5" customHeight="1">
      <c r="B264" s="31"/>
      <c r="C264" s="157" t="s">
        <v>630</v>
      </c>
      <c r="D264" s="157" t="s">
        <v>277</v>
      </c>
      <c r="E264" s="158" t="s">
        <v>1785</v>
      </c>
      <c r="F264" s="159" t="s">
        <v>1786</v>
      </c>
      <c r="G264" s="160" t="s">
        <v>431</v>
      </c>
      <c r="H264" s="161">
        <v>38.927999999999997</v>
      </c>
      <c r="I264" s="162"/>
      <c r="J264" s="163">
        <f>ROUND(I264*H264,2)</f>
        <v>0</v>
      </c>
      <c r="K264" s="159" t="s">
        <v>690</v>
      </c>
      <c r="L264" s="31"/>
      <c r="M264" s="164" t="s">
        <v>19</v>
      </c>
      <c r="N264" s="165" t="s">
        <v>44</v>
      </c>
      <c r="P264" s="142">
        <f>O264*H264</f>
        <v>0</v>
      </c>
      <c r="Q264" s="142">
        <v>0</v>
      </c>
      <c r="R264" s="142">
        <f>Q264*H264</f>
        <v>0</v>
      </c>
      <c r="S264" s="142">
        <v>3.95E-2</v>
      </c>
      <c r="T264" s="143">
        <f>S264*H264</f>
        <v>1.5376559999999999</v>
      </c>
      <c r="AR264" s="17" t="s">
        <v>252</v>
      </c>
      <c r="AT264" s="17" t="s">
        <v>277</v>
      </c>
      <c r="AU264" s="17" t="s">
        <v>83</v>
      </c>
      <c r="AY264" s="17" t="s">
        <v>251</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252</v>
      </c>
      <c r="BM264" s="17" t="s">
        <v>2428</v>
      </c>
    </row>
    <row r="265" spans="2:65" s="1" customFormat="1" ht="19.5">
      <c r="B265" s="31"/>
      <c r="D265" s="171" t="s">
        <v>454</v>
      </c>
      <c r="F265" s="172" t="s">
        <v>2429</v>
      </c>
      <c r="I265" s="90"/>
      <c r="L265" s="31"/>
      <c r="M265" s="173"/>
      <c r="T265" s="49"/>
      <c r="AT265" s="17" t="s">
        <v>454</v>
      </c>
      <c r="AU265" s="17" t="s">
        <v>83</v>
      </c>
    </row>
    <row r="266" spans="2:65" s="13" customFormat="1">
      <c r="B266" s="182"/>
      <c r="D266" s="171" t="s">
        <v>639</v>
      </c>
      <c r="E266" s="183" t="s">
        <v>19</v>
      </c>
      <c r="F266" s="184" t="s">
        <v>2430</v>
      </c>
      <c r="H266" s="185">
        <v>38.927999999999997</v>
      </c>
      <c r="I266" s="186"/>
      <c r="L266" s="182"/>
      <c r="M266" s="187"/>
      <c r="T266" s="188"/>
      <c r="AT266" s="183" t="s">
        <v>639</v>
      </c>
      <c r="AU266" s="183" t="s">
        <v>83</v>
      </c>
      <c r="AV266" s="13" t="s">
        <v>83</v>
      </c>
      <c r="AW266" s="13" t="s">
        <v>36</v>
      </c>
      <c r="AX266" s="13" t="s">
        <v>81</v>
      </c>
      <c r="AY266" s="183" t="s">
        <v>251</v>
      </c>
    </row>
    <row r="267" spans="2:65" s="1" customFormat="1" ht="16.5" customHeight="1">
      <c r="B267" s="31"/>
      <c r="C267" s="157" t="s">
        <v>280</v>
      </c>
      <c r="D267" s="157" t="s">
        <v>277</v>
      </c>
      <c r="E267" s="158" t="s">
        <v>2217</v>
      </c>
      <c r="F267" s="159" t="s">
        <v>2218</v>
      </c>
      <c r="G267" s="160" t="s">
        <v>431</v>
      </c>
      <c r="H267" s="161">
        <v>38.927999999999997</v>
      </c>
      <c r="I267" s="162"/>
      <c r="J267" s="163">
        <f>ROUND(I267*H267,2)</f>
        <v>0</v>
      </c>
      <c r="K267" s="159" t="s">
        <v>690</v>
      </c>
      <c r="L267" s="31"/>
      <c r="M267" s="164" t="s">
        <v>19</v>
      </c>
      <c r="N267" s="165" t="s">
        <v>44</v>
      </c>
      <c r="P267" s="142">
        <f>O267*H267</f>
        <v>0</v>
      </c>
      <c r="Q267" s="142">
        <v>3.9079999999999997E-2</v>
      </c>
      <c r="R267" s="142">
        <f>Q267*H267</f>
        <v>1.5213062399999997</v>
      </c>
      <c r="S267" s="142">
        <v>0</v>
      </c>
      <c r="T267" s="143">
        <f>S267*H267</f>
        <v>0</v>
      </c>
      <c r="AR267" s="17" t="s">
        <v>252</v>
      </c>
      <c r="AT267" s="17" t="s">
        <v>277</v>
      </c>
      <c r="AU267" s="17" t="s">
        <v>83</v>
      </c>
      <c r="AY267" s="17" t="s">
        <v>251</v>
      </c>
      <c r="BE267" s="144">
        <f>IF(N267="základní",J267,0)</f>
        <v>0</v>
      </c>
      <c r="BF267" s="144">
        <f>IF(N267="snížená",J267,0)</f>
        <v>0</v>
      </c>
      <c r="BG267" s="144">
        <f>IF(N267="zákl. přenesená",J267,0)</f>
        <v>0</v>
      </c>
      <c r="BH267" s="144">
        <f>IF(N267="sníž. přenesená",J267,0)</f>
        <v>0</v>
      </c>
      <c r="BI267" s="144">
        <f>IF(N267="nulová",J267,0)</f>
        <v>0</v>
      </c>
      <c r="BJ267" s="17" t="s">
        <v>81</v>
      </c>
      <c r="BK267" s="144">
        <f>ROUND(I267*H267,2)</f>
        <v>0</v>
      </c>
      <c r="BL267" s="17" t="s">
        <v>252</v>
      </c>
      <c r="BM267" s="17" t="s">
        <v>2431</v>
      </c>
    </row>
    <row r="268" spans="2:65" s="1" customFormat="1" ht="19.5">
      <c r="B268" s="31"/>
      <c r="D268" s="171" t="s">
        <v>454</v>
      </c>
      <c r="F268" s="172" t="s">
        <v>2429</v>
      </c>
      <c r="I268" s="90"/>
      <c r="L268" s="31"/>
      <c r="M268" s="173"/>
      <c r="T268" s="49"/>
      <c r="AT268" s="17" t="s">
        <v>454</v>
      </c>
      <c r="AU268" s="17" t="s">
        <v>83</v>
      </c>
    </row>
    <row r="269" spans="2:65" s="13" customFormat="1">
      <c r="B269" s="182"/>
      <c r="D269" s="171" t="s">
        <v>639</v>
      </c>
      <c r="E269" s="183" t="s">
        <v>19</v>
      </c>
      <c r="F269" s="184" t="s">
        <v>2430</v>
      </c>
      <c r="H269" s="185">
        <v>38.927999999999997</v>
      </c>
      <c r="I269" s="186"/>
      <c r="L269" s="182"/>
      <c r="M269" s="187"/>
      <c r="T269" s="188"/>
      <c r="AT269" s="183" t="s">
        <v>639</v>
      </c>
      <c r="AU269" s="183" t="s">
        <v>83</v>
      </c>
      <c r="AV269" s="13" t="s">
        <v>83</v>
      </c>
      <c r="AW269" s="13" t="s">
        <v>36</v>
      </c>
      <c r="AX269" s="13" t="s">
        <v>81</v>
      </c>
      <c r="AY269" s="183" t="s">
        <v>251</v>
      </c>
    </row>
    <row r="270" spans="2:65" s="1" customFormat="1" ht="16.5" customHeight="1">
      <c r="B270" s="31"/>
      <c r="C270" s="157" t="s">
        <v>633</v>
      </c>
      <c r="D270" s="157" t="s">
        <v>277</v>
      </c>
      <c r="E270" s="158" t="s">
        <v>2220</v>
      </c>
      <c r="F270" s="159" t="s">
        <v>2221</v>
      </c>
      <c r="G270" s="160" t="s">
        <v>431</v>
      </c>
      <c r="H270" s="161">
        <v>38.927999999999997</v>
      </c>
      <c r="I270" s="162"/>
      <c r="J270" s="163">
        <f>ROUND(I270*H270,2)</f>
        <v>0</v>
      </c>
      <c r="K270" s="159" t="s">
        <v>690</v>
      </c>
      <c r="L270" s="31"/>
      <c r="M270" s="164" t="s">
        <v>19</v>
      </c>
      <c r="N270" s="165" t="s">
        <v>44</v>
      </c>
      <c r="P270" s="142">
        <f>O270*H270</f>
        <v>0</v>
      </c>
      <c r="Q270" s="142">
        <v>0</v>
      </c>
      <c r="R270" s="142">
        <f>Q270*H270</f>
        <v>0</v>
      </c>
      <c r="S270" s="142">
        <v>0</v>
      </c>
      <c r="T270" s="143">
        <f>S270*H270</f>
        <v>0</v>
      </c>
      <c r="AR270" s="17" t="s">
        <v>252</v>
      </c>
      <c r="AT270" s="17" t="s">
        <v>277</v>
      </c>
      <c r="AU270" s="17" t="s">
        <v>83</v>
      </c>
      <c r="AY270" s="17" t="s">
        <v>251</v>
      </c>
      <c r="BE270" s="144">
        <f>IF(N270="základní",J270,0)</f>
        <v>0</v>
      </c>
      <c r="BF270" s="144">
        <f>IF(N270="snížená",J270,0)</f>
        <v>0</v>
      </c>
      <c r="BG270" s="144">
        <f>IF(N270="zákl. přenesená",J270,0)</f>
        <v>0</v>
      </c>
      <c r="BH270" s="144">
        <f>IF(N270="sníž. přenesená",J270,0)</f>
        <v>0</v>
      </c>
      <c r="BI270" s="144">
        <f>IF(N270="nulová",J270,0)</f>
        <v>0</v>
      </c>
      <c r="BJ270" s="17" t="s">
        <v>81</v>
      </c>
      <c r="BK270" s="144">
        <f>ROUND(I270*H270,2)</f>
        <v>0</v>
      </c>
      <c r="BL270" s="17" t="s">
        <v>252</v>
      </c>
      <c r="BM270" s="17" t="s">
        <v>2432</v>
      </c>
    </row>
    <row r="271" spans="2:65" s="1" customFormat="1" ht="19.5">
      <c r="B271" s="31"/>
      <c r="D271" s="171" t="s">
        <v>454</v>
      </c>
      <c r="F271" s="172" t="s">
        <v>2429</v>
      </c>
      <c r="I271" s="90"/>
      <c r="L271" s="31"/>
      <c r="M271" s="173"/>
      <c r="T271" s="49"/>
      <c r="AT271" s="17" t="s">
        <v>454</v>
      </c>
      <c r="AU271" s="17" t="s">
        <v>83</v>
      </c>
    </row>
    <row r="272" spans="2:65" s="13" customFormat="1">
      <c r="B272" s="182"/>
      <c r="D272" s="171" t="s">
        <v>639</v>
      </c>
      <c r="E272" s="183" t="s">
        <v>19</v>
      </c>
      <c r="F272" s="184" t="s">
        <v>2430</v>
      </c>
      <c r="H272" s="185">
        <v>38.927999999999997</v>
      </c>
      <c r="I272" s="186"/>
      <c r="L272" s="182"/>
      <c r="M272" s="187"/>
      <c r="T272" s="188"/>
      <c r="AT272" s="183" t="s">
        <v>639</v>
      </c>
      <c r="AU272" s="183" t="s">
        <v>83</v>
      </c>
      <c r="AV272" s="13" t="s">
        <v>83</v>
      </c>
      <c r="AW272" s="13" t="s">
        <v>36</v>
      </c>
      <c r="AX272" s="13" t="s">
        <v>81</v>
      </c>
      <c r="AY272" s="183" t="s">
        <v>251</v>
      </c>
    </row>
    <row r="273" spans="2:65" s="1" customFormat="1" ht="16.5" customHeight="1">
      <c r="B273" s="31"/>
      <c r="C273" s="157" t="s">
        <v>520</v>
      </c>
      <c r="D273" s="157" t="s">
        <v>277</v>
      </c>
      <c r="E273" s="158" t="s">
        <v>2433</v>
      </c>
      <c r="F273" s="159" t="s">
        <v>2434</v>
      </c>
      <c r="G273" s="160" t="s">
        <v>431</v>
      </c>
      <c r="H273" s="161">
        <v>10.83</v>
      </c>
      <c r="I273" s="162"/>
      <c r="J273" s="163">
        <f>ROUND(I273*H273,2)</f>
        <v>0</v>
      </c>
      <c r="K273" s="159" t="s">
        <v>690</v>
      </c>
      <c r="L273" s="31"/>
      <c r="M273" s="164" t="s">
        <v>19</v>
      </c>
      <c r="N273" s="165" t="s">
        <v>44</v>
      </c>
      <c r="P273" s="142">
        <f>O273*H273</f>
        <v>0</v>
      </c>
      <c r="Q273" s="142">
        <v>3.8850000000000003E-2</v>
      </c>
      <c r="R273" s="142">
        <f>Q273*H273</f>
        <v>0.42074550000000005</v>
      </c>
      <c r="S273" s="142">
        <v>0</v>
      </c>
      <c r="T273" s="143">
        <f>S273*H273</f>
        <v>0</v>
      </c>
      <c r="AR273" s="17" t="s">
        <v>252</v>
      </c>
      <c r="AT273" s="17" t="s">
        <v>277</v>
      </c>
      <c r="AU273" s="17" t="s">
        <v>83</v>
      </c>
      <c r="AY273" s="17" t="s">
        <v>251</v>
      </c>
      <c r="BE273" s="144">
        <f>IF(N273="základní",J273,0)</f>
        <v>0</v>
      </c>
      <c r="BF273" s="144">
        <f>IF(N273="snížená",J273,0)</f>
        <v>0</v>
      </c>
      <c r="BG273" s="144">
        <f>IF(N273="zákl. přenesená",J273,0)</f>
        <v>0</v>
      </c>
      <c r="BH273" s="144">
        <f>IF(N273="sníž. přenesená",J273,0)</f>
        <v>0</v>
      </c>
      <c r="BI273" s="144">
        <f>IF(N273="nulová",J273,0)</f>
        <v>0</v>
      </c>
      <c r="BJ273" s="17" t="s">
        <v>81</v>
      </c>
      <c r="BK273" s="144">
        <f>ROUND(I273*H273,2)</f>
        <v>0</v>
      </c>
      <c r="BL273" s="17" t="s">
        <v>252</v>
      </c>
      <c r="BM273" s="17" t="s">
        <v>2435</v>
      </c>
    </row>
    <row r="274" spans="2:65" s="1" customFormat="1" ht="19.5">
      <c r="B274" s="31"/>
      <c r="D274" s="171" t="s">
        <v>454</v>
      </c>
      <c r="F274" s="172" t="s">
        <v>2436</v>
      </c>
      <c r="I274" s="90"/>
      <c r="L274" s="31"/>
      <c r="M274" s="173"/>
      <c r="T274" s="49"/>
      <c r="AT274" s="17" t="s">
        <v>454</v>
      </c>
      <c r="AU274" s="17" t="s">
        <v>83</v>
      </c>
    </row>
    <row r="275" spans="2:65" s="13" customFormat="1">
      <c r="B275" s="182"/>
      <c r="D275" s="171" t="s">
        <v>639</v>
      </c>
      <c r="E275" s="183" t="s">
        <v>19</v>
      </c>
      <c r="F275" s="184" t="s">
        <v>2437</v>
      </c>
      <c r="H275" s="185">
        <v>10.83</v>
      </c>
      <c r="I275" s="186"/>
      <c r="L275" s="182"/>
      <c r="M275" s="187"/>
      <c r="T275" s="188"/>
      <c r="AT275" s="183" t="s">
        <v>639</v>
      </c>
      <c r="AU275" s="183" t="s">
        <v>83</v>
      </c>
      <c r="AV275" s="13" t="s">
        <v>83</v>
      </c>
      <c r="AW275" s="13" t="s">
        <v>36</v>
      </c>
      <c r="AX275" s="13" t="s">
        <v>81</v>
      </c>
      <c r="AY275" s="183" t="s">
        <v>251</v>
      </c>
    </row>
    <row r="276" spans="2:65" s="1" customFormat="1" ht="16.5" customHeight="1">
      <c r="B276" s="31"/>
      <c r="C276" s="157" t="s">
        <v>641</v>
      </c>
      <c r="D276" s="157" t="s">
        <v>277</v>
      </c>
      <c r="E276" s="158" t="s">
        <v>2199</v>
      </c>
      <c r="F276" s="159" t="s">
        <v>2200</v>
      </c>
      <c r="G276" s="160" t="s">
        <v>431</v>
      </c>
      <c r="H276" s="161">
        <v>10.83</v>
      </c>
      <c r="I276" s="162"/>
      <c r="J276" s="163">
        <f>ROUND(I276*H276,2)</f>
        <v>0</v>
      </c>
      <c r="K276" s="159" t="s">
        <v>690</v>
      </c>
      <c r="L276" s="31"/>
      <c r="M276" s="164" t="s">
        <v>19</v>
      </c>
      <c r="N276" s="165" t="s">
        <v>44</v>
      </c>
      <c r="P276" s="142">
        <f>O276*H276</f>
        <v>0</v>
      </c>
      <c r="Q276" s="142">
        <v>5.3400000000000001E-3</v>
      </c>
      <c r="R276" s="142">
        <f>Q276*H276</f>
        <v>5.78322E-2</v>
      </c>
      <c r="S276" s="142">
        <v>0</v>
      </c>
      <c r="T276" s="143">
        <f>S276*H276</f>
        <v>0</v>
      </c>
      <c r="AR276" s="17" t="s">
        <v>252</v>
      </c>
      <c r="AT276" s="17" t="s">
        <v>277</v>
      </c>
      <c r="AU276" s="17" t="s">
        <v>83</v>
      </c>
      <c r="AY276" s="17" t="s">
        <v>251</v>
      </c>
      <c r="BE276" s="144">
        <f>IF(N276="základní",J276,0)</f>
        <v>0</v>
      </c>
      <c r="BF276" s="144">
        <f>IF(N276="snížená",J276,0)</f>
        <v>0</v>
      </c>
      <c r="BG276" s="144">
        <f>IF(N276="zákl. přenesená",J276,0)</f>
        <v>0</v>
      </c>
      <c r="BH276" s="144">
        <f>IF(N276="sníž. přenesená",J276,0)</f>
        <v>0</v>
      </c>
      <c r="BI276" s="144">
        <f>IF(N276="nulová",J276,0)</f>
        <v>0</v>
      </c>
      <c r="BJ276" s="17" t="s">
        <v>81</v>
      </c>
      <c r="BK276" s="144">
        <f>ROUND(I276*H276,2)</f>
        <v>0</v>
      </c>
      <c r="BL276" s="17" t="s">
        <v>252</v>
      </c>
      <c r="BM276" s="17" t="s">
        <v>2438</v>
      </c>
    </row>
    <row r="277" spans="2:65" s="1" customFormat="1" ht="19.5">
      <c r="B277" s="31"/>
      <c r="D277" s="171" t="s">
        <v>454</v>
      </c>
      <c r="F277" s="172" t="s">
        <v>2436</v>
      </c>
      <c r="I277" s="90"/>
      <c r="L277" s="31"/>
      <c r="M277" s="173"/>
      <c r="T277" s="49"/>
      <c r="AT277" s="17" t="s">
        <v>454</v>
      </c>
      <c r="AU277" s="17" t="s">
        <v>83</v>
      </c>
    </row>
    <row r="278" spans="2:65" s="13" customFormat="1">
      <c r="B278" s="182"/>
      <c r="D278" s="171" t="s">
        <v>639</v>
      </c>
      <c r="E278" s="183" t="s">
        <v>19</v>
      </c>
      <c r="F278" s="184" t="s">
        <v>2437</v>
      </c>
      <c r="H278" s="185">
        <v>10.83</v>
      </c>
      <c r="I278" s="186"/>
      <c r="L278" s="182"/>
      <c r="M278" s="187"/>
      <c r="T278" s="188"/>
      <c r="AT278" s="183" t="s">
        <v>639</v>
      </c>
      <c r="AU278" s="183" t="s">
        <v>83</v>
      </c>
      <c r="AV278" s="13" t="s">
        <v>83</v>
      </c>
      <c r="AW278" s="13" t="s">
        <v>36</v>
      </c>
      <c r="AX278" s="13" t="s">
        <v>81</v>
      </c>
      <c r="AY278" s="183" t="s">
        <v>251</v>
      </c>
    </row>
    <row r="279" spans="2:65" s="1" customFormat="1" ht="16.5" customHeight="1">
      <c r="B279" s="31"/>
      <c r="C279" s="157" t="s">
        <v>521</v>
      </c>
      <c r="D279" s="157" t="s">
        <v>277</v>
      </c>
      <c r="E279" s="158" t="s">
        <v>2203</v>
      </c>
      <c r="F279" s="159" t="s">
        <v>2204</v>
      </c>
      <c r="G279" s="160" t="s">
        <v>431</v>
      </c>
      <c r="H279" s="161">
        <v>10.83</v>
      </c>
      <c r="I279" s="162"/>
      <c r="J279" s="163">
        <f>ROUND(I279*H279,2)</f>
        <v>0</v>
      </c>
      <c r="K279" s="159" t="s">
        <v>690</v>
      </c>
      <c r="L279" s="31"/>
      <c r="M279" s="164" t="s">
        <v>19</v>
      </c>
      <c r="N279" s="165" t="s">
        <v>44</v>
      </c>
      <c r="P279" s="142">
        <f>O279*H279</f>
        <v>0</v>
      </c>
      <c r="Q279" s="142">
        <v>1.58E-3</v>
      </c>
      <c r="R279" s="142">
        <f>Q279*H279</f>
        <v>1.7111399999999999E-2</v>
      </c>
      <c r="S279" s="142">
        <v>0</v>
      </c>
      <c r="T279" s="143">
        <f>S279*H279</f>
        <v>0</v>
      </c>
      <c r="AR279" s="17" t="s">
        <v>252</v>
      </c>
      <c r="AT279" s="17" t="s">
        <v>277</v>
      </c>
      <c r="AU279" s="17" t="s">
        <v>83</v>
      </c>
      <c r="AY279" s="17" t="s">
        <v>251</v>
      </c>
      <c r="BE279" s="144">
        <f>IF(N279="základní",J279,0)</f>
        <v>0</v>
      </c>
      <c r="BF279" s="144">
        <f>IF(N279="snížená",J279,0)</f>
        <v>0</v>
      </c>
      <c r="BG279" s="144">
        <f>IF(N279="zákl. přenesená",J279,0)</f>
        <v>0</v>
      </c>
      <c r="BH279" s="144">
        <f>IF(N279="sníž. přenesená",J279,0)</f>
        <v>0</v>
      </c>
      <c r="BI279" s="144">
        <f>IF(N279="nulová",J279,0)</f>
        <v>0</v>
      </c>
      <c r="BJ279" s="17" t="s">
        <v>81</v>
      </c>
      <c r="BK279" s="144">
        <f>ROUND(I279*H279,2)</f>
        <v>0</v>
      </c>
      <c r="BL279" s="17" t="s">
        <v>252</v>
      </c>
      <c r="BM279" s="17" t="s">
        <v>2439</v>
      </c>
    </row>
    <row r="280" spans="2:65" s="1" customFormat="1" ht="19.5">
      <c r="B280" s="31"/>
      <c r="D280" s="171" t="s">
        <v>454</v>
      </c>
      <c r="F280" s="172" t="s">
        <v>2436</v>
      </c>
      <c r="I280" s="90"/>
      <c r="L280" s="31"/>
      <c r="M280" s="173"/>
      <c r="T280" s="49"/>
      <c r="AT280" s="17" t="s">
        <v>454</v>
      </c>
      <c r="AU280" s="17" t="s">
        <v>83</v>
      </c>
    </row>
    <row r="281" spans="2:65" s="13" customFormat="1">
      <c r="B281" s="182"/>
      <c r="D281" s="171" t="s">
        <v>639</v>
      </c>
      <c r="E281" s="183" t="s">
        <v>19</v>
      </c>
      <c r="F281" s="184" t="s">
        <v>2437</v>
      </c>
      <c r="H281" s="185">
        <v>10.83</v>
      </c>
      <c r="I281" s="186"/>
      <c r="L281" s="182"/>
      <c r="M281" s="187"/>
      <c r="T281" s="188"/>
      <c r="AT281" s="183" t="s">
        <v>639</v>
      </c>
      <c r="AU281" s="183" t="s">
        <v>83</v>
      </c>
      <c r="AV281" s="13" t="s">
        <v>83</v>
      </c>
      <c r="AW281" s="13" t="s">
        <v>36</v>
      </c>
      <c r="AX281" s="13" t="s">
        <v>81</v>
      </c>
      <c r="AY281" s="183" t="s">
        <v>251</v>
      </c>
    </row>
    <row r="282" spans="2:65" s="1" customFormat="1" ht="16.5" customHeight="1">
      <c r="B282" s="31"/>
      <c r="C282" s="157" t="s">
        <v>651</v>
      </c>
      <c r="D282" s="157" t="s">
        <v>277</v>
      </c>
      <c r="E282" s="158" t="s">
        <v>2206</v>
      </c>
      <c r="F282" s="159" t="s">
        <v>2207</v>
      </c>
      <c r="G282" s="160" t="s">
        <v>431</v>
      </c>
      <c r="H282" s="161">
        <v>10.83</v>
      </c>
      <c r="I282" s="162"/>
      <c r="J282" s="163">
        <f>ROUND(I282*H282,2)</f>
        <v>0</v>
      </c>
      <c r="K282" s="159" t="s">
        <v>690</v>
      </c>
      <c r="L282" s="31"/>
      <c r="M282" s="164" t="s">
        <v>19</v>
      </c>
      <c r="N282" s="165" t="s">
        <v>44</v>
      </c>
      <c r="P282" s="142">
        <f>O282*H282</f>
        <v>0</v>
      </c>
      <c r="Q282" s="142">
        <v>1.16E-3</v>
      </c>
      <c r="R282" s="142">
        <f>Q282*H282</f>
        <v>1.2562800000000001E-2</v>
      </c>
      <c r="S282" s="142">
        <v>0</v>
      </c>
      <c r="T282" s="143">
        <f>S282*H282</f>
        <v>0</v>
      </c>
      <c r="AR282" s="17" t="s">
        <v>252</v>
      </c>
      <c r="AT282" s="17" t="s">
        <v>277</v>
      </c>
      <c r="AU282" s="17" t="s">
        <v>83</v>
      </c>
      <c r="AY282" s="17" t="s">
        <v>251</v>
      </c>
      <c r="BE282" s="144">
        <f>IF(N282="základní",J282,0)</f>
        <v>0</v>
      </c>
      <c r="BF282" s="144">
        <f>IF(N282="snížená",J282,0)</f>
        <v>0</v>
      </c>
      <c r="BG282" s="144">
        <f>IF(N282="zákl. přenesená",J282,0)</f>
        <v>0</v>
      </c>
      <c r="BH282" s="144">
        <f>IF(N282="sníž. přenesená",J282,0)</f>
        <v>0</v>
      </c>
      <c r="BI282" s="144">
        <f>IF(N282="nulová",J282,0)</f>
        <v>0</v>
      </c>
      <c r="BJ282" s="17" t="s">
        <v>81</v>
      </c>
      <c r="BK282" s="144">
        <f>ROUND(I282*H282,2)</f>
        <v>0</v>
      </c>
      <c r="BL282" s="17" t="s">
        <v>252</v>
      </c>
      <c r="BM282" s="17" t="s">
        <v>2440</v>
      </c>
    </row>
    <row r="283" spans="2:65" s="1" customFormat="1" ht="19.5">
      <c r="B283" s="31"/>
      <c r="D283" s="171" t="s">
        <v>454</v>
      </c>
      <c r="F283" s="172" t="s">
        <v>2209</v>
      </c>
      <c r="I283" s="90"/>
      <c r="L283" s="31"/>
      <c r="M283" s="173"/>
      <c r="T283" s="49"/>
      <c r="AT283" s="17" t="s">
        <v>454</v>
      </c>
      <c r="AU283" s="17" t="s">
        <v>83</v>
      </c>
    </row>
    <row r="284" spans="2:65" s="13" customFormat="1">
      <c r="B284" s="182"/>
      <c r="D284" s="171" t="s">
        <v>639</v>
      </c>
      <c r="E284" s="183" t="s">
        <v>19</v>
      </c>
      <c r="F284" s="184" t="s">
        <v>2437</v>
      </c>
      <c r="H284" s="185">
        <v>10.83</v>
      </c>
      <c r="I284" s="186"/>
      <c r="L284" s="182"/>
      <c r="M284" s="187"/>
      <c r="T284" s="188"/>
      <c r="AT284" s="183" t="s">
        <v>639</v>
      </c>
      <c r="AU284" s="183" t="s">
        <v>83</v>
      </c>
      <c r="AV284" s="13" t="s">
        <v>83</v>
      </c>
      <c r="AW284" s="13" t="s">
        <v>36</v>
      </c>
      <c r="AX284" s="13" t="s">
        <v>81</v>
      </c>
      <c r="AY284" s="183" t="s">
        <v>251</v>
      </c>
    </row>
    <row r="285" spans="2:65" s="11" customFormat="1" ht="22.9" customHeight="1">
      <c r="B285" s="145"/>
      <c r="D285" s="146" t="s">
        <v>72</v>
      </c>
      <c r="E285" s="155" t="s">
        <v>1560</v>
      </c>
      <c r="F285" s="155" t="s">
        <v>1561</v>
      </c>
      <c r="I285" s="148"/>
      <c r="J285" s="156">
        <f>BK285</f>
        <v>0</v>
      </c>
      <c r="L285" s="145"/>
      <c r="M285" s="150"/>
      <c r="P285" s="151">
        <f>SUM(P286:P297)</f>
        <v>0</v>
      </c>
      <c r="R285" s="151">
        <f>SUM(R286:R297)</f>
        <v>0</v>
      </c>
      <c r="T285" s="152">
        <f>SUM(T286:T297)</f>
        <v>0</v>
      </c>
      <c r="AR285" s="146" t="s">
        <v>81</v>
      </c>
      <c r="AT285" s="153" t="s">
        <v>72</v>
      </c>
      <c r="AU285" s="153" t="s">
        <v>81</v>
      </c>
      <c r="AY285" s="146" t="s">
        <v>251</v>
      </c>
      <c r="BK285" s="154">
        <f>SUM(BK286:BK297)</f>
        <v>0</v>
      </c>
    </row>
    <row r="286" spans="2:65" s="1" customFormat="1" ht="16.5" customHeight="1">
      <c r="B286" s="31"/>
      <c r="C286" s="157" t="s">
        <v>522</v>
      </c>
      <c r="D286" s="157" t="s">
        <v>277</v>
      </c>
      <c r="E286" s="158" t="s">
        <v>1372</v>
      </c>
      <c r="F286" s="159" t="s">
        <v>1373</v>
      </c>
      <c r="G286" s="160" t="s">
        <v>450</v>
      </c>
      <c r="H286" s="161">
        <v>5.1429999999999998</v>
      </c>
      <c r="I286" s="162"/>
      <c r="J286" s="163">
        <f>ROUND(I286*H286,2)</f>
        <v>0</v>
      </c>
      <c r="K286" s="159" t="s">
        <v>690</v>
      </c>
      <c r="L286" s="31"/>
      <c r="M286" s="164" t="s">
        <v>19</v>
      </c>
      <c r="N286" s="165" t="s">
        <v>44</v>
      </c>
      <c r="P286" s="142">
        <f>O286*H286</f>
        <v>0</v>
      </c>
      <c r="Q286" s="142">
        <v>0</v>
      </c>
      <c r="R286" s="142">
        <f>Q286*H286</f>
        <v>0</v>
      </c>
      <c r="S286" s="142">
        <v>0</v>
      </c>
      <c r="T286" s="143">
        <f>S286*H286</f>
        <v>0</v>
      </c>
      <c r="AR286" s="17" t="s">
        <v>252</v>
      </c>
      <c r="AT286" s="17" t="s">
        <v>277</v>
      </c>
      <c r="AU286" s="17" t="s">
        <v>83</v>
      </c>
      <c r="AY286" s="17" t="s">
        <v>251</v>
      </c>
      <c r="BE286" s="144">
        <f>IF(N286="základní",J286,0)</f>
        <v>0</v>
      </c>
      <c r="BF286" s="144">
        <f>IF(N286="snížená",J286,0)</f>
        <v>0</v>
      </c>
      <c r="BG286" s="144">
        <f>IF(N286="zákl. přenesená",J286,0)</f>
        <v>0</v>
      </c>
      <c r="BH286" s="144">
        <f>IF(N286="sníž. přenesená",J286,0)</f>
        <v>0</v>
      </c>
      <c r="BI286" s="144">
        <f>IF(N286="nulová",J286,0)</f>
        <v>0</v>
      </c>
      <c r="BJ286" s="17" t="s">
        <v>81</v>
      </c>
      <c r="BK286" s="144">
        <f>ROUND(I286*H286,2)</f>
        <v>0</v>
      </c>
      <c r="BL286" s="17" t="s">
        <v>252</v>
      </c>
      <c r="BM286" s="17" t="s">
        <v>2441</v>
      </c>
    </row>
    <row r="287" spans="2:65" s="1" customFormat="1" ht="19.5">
      <c r="B287" s="31"/>
      <c r="D287" s="171" t="s">
        <v>454</v>
      </c>
      <c r="F287" s="172" t="s">
        <v>2442</v>
      </c>
      <c r="I287" s="90"/>
      <c r="L287" s="31"/>
      <c r="M287" s="173"/>
      <c r="T287" s="49"/>
      <c r="AT287" s="17" t="s">
        <v>454</v>
      </c>
      <c r="AU287" s="17" t="s">
        <v>83</v>
      </c>
    </row>
    <row r="288" spans="2:65" s="13" customFormat="1">
      <c r="B288" s="182"/>
      <c r="D288" s="171" t="s">
        <v>639</v>
      </c>
      <c r="E288" s="183" t="s">
        <v>19</v>
      </c>
      <c r="F288" s="184" t="s">
        <v>2443</v>
      </c>
      <c r="H288" s="185">
        <v>5.1429999999999998</v>
      </c>
      <c r="I288" s="186"/>
      <c r="L288" s="182"/>
      <c r="M288" s="187"/>
      <c r="T288" s="188"/>
      <c r="AT288" s="183" t="s">
        <v>639</v>
      </c>
      <c r="AU288" s="183" t="s">
        <v>83</v>
      </c>
      <c r="AV288" s="13" t="s">
        <v>83</v>
      </c>
      <c r="AW288" s="13" t="s">
        <v>36</v>
      </c>
      <c r="AX288" s="13" t="s">
        <v>81</v>
      </c>
      <c r="AY288" s="183" t="s">
        <v>251</v>
      </c>
    </row>
    <row r="289" spans="2:65" s="1" customFormat="1" ht="16.5" customHeight="1">
      <c r="B289" s="31"/>
      <c r="C289" s="157" t="s">
        <v>659</v>
      </c>
      <c r="D289" s="157" t="s">
        <v>277</v>
      </c>
      <c r="E289" s="158" t="s">
        <v>2444</v>
      </c>
      <c r="F289" s="159" t="s">
        <v>2445</v>
      </c>
      <c r="G289" s="160" t="s">
        <v>450</v>
      </c>
      <c r="H289" s="161">
        <v>169.703</v>
      </c>
      <c r="I289" s="162"/>
      <c r="J289" s="163">
        <f>ROUND(I289*H289,2)</f>
        <v>0</v>
      </c>
      <c r="K289" s="159" t="s">
        <v>690</v>
      </c>
      <c r="L289" s="31"/>
      <c r="M289" s="164" t="s">
        <v>19</v>
      </c>
      <c r="N289" s="165" t="s">
        <v>44</v>
      </c>
      <c r="P289" s="142">
        <f>O289*H289</f>
        <v>0</v>
      </c>
      <c r="Q289" s="142">
        <v>0</v>
      </c>
      <c r="R289" s="142">
        <f>Q289*H289</f>
        <v>0</v>
      </c>
      <c r="S289" s="142">
        <v>0</v>
      </c>
      <c r="T289" s="143">
        <f>S289*H289</f>
        <v>0</v>
      </c>
      <c r="AR289" s="17" t="s">
        <v>252</v>
      </c>
      <c r="AT289" s="17" t="s">
        <v>277</v>
      </c>
      <c r="AU289" s="17" t="s">
        <v>83</v>
      </c>
      <c r="AY289" s="17" t="s">
        <v>251</v>
      </c>
      <c r="BE289" s="144">
        <f>IF(N289="základní",J289,0)</f>
        <v>0</v>
      </c>
      <c r="BF289" s="144">
        <f>IF(N289="snížená",J289,0)</f>
        <v>0</v>
      </c>
      <c r="BG289" s="144">
        <f>IF(N289="zákl. přenesená",J289,0)</f>
        <v>0</v>
      </c>
      <c r="BH289" s="144">
        <f>IF(N289="sníž. přenesená",J289,0)</f>
        <v>0</v>
      </c>
      <c r="BI289" s="144">
        <f>IF(N289="nulová",J289,0)</f>
        <v>0</v>
      </c>
      <c r="BJ289" s="17" t="s">
        <v>81</v>
      </c>
      <c r="BK289" s="144">
        <f>ROUND(I289*H289,2)</f>
        <v>0</v>
      </c>
      <c r="BL289" s="17" t="s">
        <v>252</v>
      </c>
      <c r="BM289" s="17" t="s">
        <v>2446</v>
      </c>
    </row>
    <row r="290" spans="2:65" s="13" customFormat="1">
      <c r="B290" s="182"/>
      <c r="D290" s="171" t="s">
        <v>639</v>
      </c>
      <c r="E290" s="183" t="s">
        <v>19</v>
      </c>
      <c r="F290" s="184" t="s">
        <v>2447</v>
      </c>
      <c r="H290" s="185">
        <v>169.703</v>
      </c>
      <c r="I290" s="186"/>
      <c r="L290" s="182"/>
      <c r="M290" s="187"/>
      <c r="T290" s="188"/>
      <c r="AT290" s="183" t="s">
        <v>639</v>
      </c>
      <c r="AU290" s="183" t="s">
        <v>83</v>
      </c>
      <c r="AV290" s="13" t="s">
        <v>83</v>
      </c>
      <c r="AW290" s="13" t="s">
        <v>36</v>
      </c>
      <c r="AX290" s="13" t="s">
        <v>81</v>
      </c>
      <c r="AY290" s="183" t="s">
        <v>251</v>
      </c>
    </row>
    <row r="291" spans="2:65" s="1" customFormat="1" ht="16.5" customHeight="1">
      <c r="B291" s="31"/>
      <c r="C291" s="157" t="s">
        <v>525</v>
      </c>
      <c r="D291" s="157" t="s">
        <v>277</v>
      </c>
      <c r="E291" s="158" t="s">
        <v>1826</v>
      </c>
      <c r="F291" s="159" t="s">
        <v>1827</v>
      </c>
      <c r="G291" s="160" t="s">
        <v>450</v>
      </c>
      <c r="H291" s="161">
        <v>5.1429999999999998</v>
      </c>
      <c r="I291" s="162"/>
      <c r="J291" s="163">
        <f>ROUND(I291*H291,2)</f>
        <v>0</v>
      </c>
      <c r="K291" s="159" t="s">
        <v>19</v>
      </c>
      <c r="L291" s="31"/>
      <c r="M291" s="164" t="s">
        <v>19</v>
      </c>
      <c r="N291" s="165" t="s">
        <v>44</v>
      </c>
      <c r="P291" s="142">
        <f>O291*H291</f>
        <v>0</v>
      </c>
      <c r="Q291" s="142">
        <v>0</v>
      </c>
      <c r="R291" s="142">
        <f>Q291*H291</f>
        <v>0</v>
      </c>
      <c r="S291" s="142">
        <v>0</v>
      </c>
      <c r="T291" s="143">
        <f>S291*H291</f>
        <v>0</v>
      </c>
      <c r="AR291" s="17" t="s">
        <v>252</v>
      </c>
      <c r="AT291" s="17" t="s">
        <v>277</v>
      </c>
      <c r="AU291" s="17" t="s">
        <v>83</v>
      </c>
      <c r="AY291" s="17" t="s">
        <v>251</v>
      </c>
      <c r="BE291" s="144">
        <f>IF(N291="základní",J291,0)</f>
        <v>0</v>
      </c>
      <c r="BF291" s="144">
        <f>IF(N291="snížená",J291,0)</f>
        <v>0</v>
      </c>
      <c r="BG291" s="144">
        <f>IF(N291="zákl. přenesená",J291,0)</f>
        <v>0</v>
      </c>
      <c r="BH291" s="144">
        <f>IF(N291="sníž. přenesená",J291,0)</f>
        <v>0</v>
      </c>
      <c r="BI291" s="144">
        <f>IF(N291="nulová",J291,0)</f>
        <v>0</v>
      </c>
      <c r="BJ291" s="17" t="s">
        <v>81</v>
      </c>
      <c r="BK291" s="144">
        <f>ROUND(I291*H291,2)</f>
        <v>0</v>
      </c>
      <c r="BL291" s="17" t="s">
        <v>252</v>
      </c>
      <c r="BM291" s="17" t="s">
        <v>2448</v>
      </c>
    </row>
    <row r="292" spans="2:65" s="13" customFormat="1">
      <c r="B292" s="182"/>
      <c r="D292" s="171" t="s">
        <v>639</v>
      </c>
      <c r="E292" s="183" t="s">
        <v>19</v>
      </c>
      <c r="F292" s="184" t="s">
        <v>2443</v>
      </c>
      <c r="H292" s="185">
        <v>5.1429999999999998</v>
      </c>
      <c r="I292" s="186"/>
      <c r="L292" s="182"/>
      <c r="M292" s="187"/>
      <c r="T292" s="188"/>
      <c r="AT292" s="183" t="s">
        <v>639</v>
      </c>
      <c r="AU292" s="183" t="s">
        <v>83</v>
      </c>
      <c r="AV292" s="13" t="s">
        <v>83</v>
      </c>
      <c r="AW292" s="13" t="s">
        <v>36</v>
      </c>
      <c r="AX292" s="13" t="s">
        <v>81</v>
      </c>
      <c r="AY292" s="183" t="s">
        <v>251</v>
      </c>
    </row>
    <row r="293" spans="2:65" s="1" customFormat="1" ht="16.5" customHeight="1">
      <c r="B293" s="31"/>
      <c r="C293" s="157" t="s">
        <v>669</v>
      </c>
      <c r="D293" s="157" t="s">
        <v>277</v>
      </c>
      <c r="E293" s="158" t="s">
        <v>1562</v>
      </c>
      <c r="F293" s="159" t="s">
        <v>1563</v>
      </c>
      <c r="G293" s="160" t="s">
        <v>1564</v>
      </c>
      <c r="H293" s="161">
        <v>24</v>
      </c>
      <c r="I293" s="162"/>
      <c r="J293" s="163">
        <f>ROUND(I293*H293,2)</f>
        <v>0</v>
      </c>
      <c r="K293" s="159" t="s">
        <v>19</v>
      </c>
      <c r="L293" s="31"/>
      <c r="M293" s="164" t="s">
        <v>19</v>
      </c>
      <c r="N293" s="165" t="s">
        <v>44</v>
      </c>
      <c r="P293" s="142">
        <f>O293*H293</f>
        <v>0</v>
      </c>
      <c r="Q293" s="142">
        <v>0</v>
      </c>
      <c r="R293" s="142">
        <f>Q293*H293</f>
        <v>0</v>
      </c>
      <c r="S293" s="142">
        <v>0</v>
      </c>
      <c r="T293" s="143">
        <f>S293*H293</f>
        <v>0</v>
      </c>
      <c r="AR293" s="17" t="s">
        <v>252</v>
      </c>
      <c r="AT293" s="17" t="s">
        <v>277</v>
      </c>
      <c r="AU293" s="17" t="s">
        <v>83</v>
      </c>
      <c r="AY293" s="17" t="s">
        <v>251</v>
      </c>
      <c r="BE293" s="144">
        <f>IF(N293="základní",J293,0)</f>
        <v>0</v>
      </c>
      <c r="BF293" s="144">
        <f>IF(N293="snížená",J293,0)</f>
        <v>0</v>
      </c>
      <c r="BG293" s="144">
        <f>IF(N293="zákl. přenesená",J293,0)</f>
        <v>0</v>
      </c>
      <c r="BH293" s="144">
        <f>IF(N293="sníž. přenesená",J293,0)</f>
        <v>0</v>
      </c>
      <c r="BI293" s="144">
        <f>IF(N293="nulová",J293,0)</f>
        <v>0</v>
      </c>
      <c r="BJ293" s="17" t="s">
        <v>81</v>
      </c>
      <c r="BK293" s="144">
        <f>ROUND(I293*H293,2)</f>
        <v>0</v>
      </c>
      <c r="BL293" s="17" t="s">
        <v>252</v>
      </c>
      <c r="BM293" s="17" t="s">
        <v>2449</v>
      </c>
    </row>
    <row r="294" spans="2:65" s="1" customFormat="1" ht="16.5" customHeight="1">
      <c r="B294" s="31"/>
      <c r="C294" s="157" t="s">
        <v>529</v>
      </c>
      <c r="D294" s="157" t="s">
        <v>277</v>
      </c>
      <c r="E294" s="158" t="s">
        <v>1820</v>
      </c>
      <c r="F294" s="159" t="s">
        <v>1821</v>
      </c>
      <c r="G294" s="160" t="s">
        <v>1568</v>
      </c>
      <c r="H294" s="161">
        <v>3</v>
      </c>
      <c r="I294" s="162"/>
      <c r="J294" s="163">
        <f>ROUND(I294*H294,2)</f>
        <v>0</v>
      </c>
      <c r="K294" s="159" t="s">
        <v>19</v>
      </c>
      <c r="L294" s="31"/>
      <c r="M294" s="164" t="s">
        <v>19</v>
      </c>
      <c r="N294" s="165" t="s">
        <v>44</v>
      </c>
      <c r="P294" s="142">
        <f>O294*H294</f>
        <v>0</v>
      </c>
      <c r="Q294" s="142">
        <v>0</v>
      </c>
      <c r="R294" s="142">
        <f>Q294*H294</f>
        <v>0</v>
      </c>
      <c r="S294" s="142">
        <v>0</v>
      </c>
      <c r="T294" s="143">
        <f>S294*H294</f>
        <v>0</v>
      </c>
      <c r="AR294" s="17" t="s">
        <v>252</v>
      </c>
      <c r="AT294" s="17" t="s">
        <v>277</v>
      </c>
      <c r="AU294" s="17" t="s">
        <v>83</v>
      </c>
      <c r="AY294" s="17" t="s">
        <v>251</v>
      </c>
      <c r="BE294" s="144">
        <f>IF(N294="základní",J294,0)</f>
        <v>0</v>
      </c>
      <c r="BF294" s="144">
        <f>IF(N294="snížená",J294,0)</f>
        <v>0</v>
      </c>
      <c r="BG294" s="144">
        <f>IF(N294="zákl. přenesená",J294,0)</f>
        <v>0</v>
      </c>
      <c r="BH294" s="144">
        <f>IF(N294="sníž. přenesená",J294,0)</f>
        <v>0</v>
      </c>
      <c r="BI294" s="144">
        <f>IF(N294="nulová",J294,0)</f>
        <v>0</v>
      </c>
      <c r="BJ294" s="17" t="s">
        <v>81</v>
      </c>
      <c r="BK294" s="144">
        <f>ROUND(I294*H294,2)</f>
        <v>0</v>
      </c>
      <c r="BL294" s="17" t="s">
        <v>252</v>
      </c>
      <c r="BM294" s="17" t="s">
        <v>2450</v>
      </c>
    </row>
    <row r="295" spans="2:65" s="1" customFormat="1" ht="16.5" customHeight="1">
      <c r="B295" s="31"/>
      <c r="C295" s="157" t="s">
        <v>678</v>
      </c>
      <c r="D295" s="157" t="s">
        <v>277</v>
      </c>
      <c r="E295" s="158" t="s">
        <v>1566</v>
      </c>
      <c r="F295" s="159" t="s">
        <v>1567</v>
      </c>
      <c r="G295" s="160" t="s">
        <v>1568</v>
      </c>
      <c r="H295" s="161">
        <v>3</v>
      </c>
      <c r="I295" s="162"/>
      <c r="J295" s="163">
        <f>ROUND(I295*H295,2)</f>
        <v>0</v>
      </c>
      <c r="K295" s="159" t="s">
        <v>19</v>
      </c>
      <c r="L295" s="31"/>
      <c r="M295" s="164" t="s">
        <v>19</v>
      </c>
      <c r="N295" s="165" t="s">
        <v>44</v>
      </c>
      <c r="P295" s="142">
        <f>O295*H295</f>
        <v>0</v>
      </c>
      <c r="Q295" s="142">
        <v>0</v>
      </c>
      <c r="R295" s="142">
        <f>Q295*H295</f>
        <v>0</v>
      </c>
      <c r="S295" s="142">
        <v>0</v>
      </c>
      <c r="T295" s="143">
        <f>S295*H295</f>
        <v>0</v>
      </c>
      <c r="AR295" s="17" t="s">
        <v>252</v>
      </c>
      <c r="AT295" s="17" t="s">
        <v>277</v>
      </c>
      <c r="AU295" s="17" t="s">
        <v>83</v>
      </c>
      <c r="AY295" s="17" t="s">
        <v>251</v>
      </c>
      <c r="BE295" s="144">
        <f>IF(N295="základní",J295,0)</f>
        <v>0</v>
      </c>
      <c r="BF295" s="144">
        <f>IF(N295="snížená",J295,0)</f>
        <v>0</v>
      </c>
      <c r="BG295" s="144">
        <f>IF(N295="zákl. přenesená",J295,0)</f>
        <v>0</v>
      </c>
      <c r="BH295" s="144">
        <f>IF(N295="sníž. přenesená",J295,0)</f>
        <v>0</v>
      </c>
      <c r="BI295" s="144">
        <f>IF(N295="nulová",J295,0)</f>
        <v>0</v>
      </c>
      <c r="BJ295" s="17" t="s">
        <v>81</v>
      </c>
      <c r="BK295" s="144">
        <f>ROUND(I295*H295,2)</f>
        <v>0</v>
      </c>
      <c r="BL295" s="17" t="s">
        <v>252</v>
      </c>
      <c r="BM295" s="17" t="s">
        <v>2451</v>
      </c>
    </row>
    <row r="296" spans="2:65" s="1" customFormat="1" ht="16.5" customHeight="1">
      <c r="B296" s="31"/>
      <c r="C296" s="157" t="s">
        <v>534</v>
      </c>
      <c r="D296" s="157" t="s">
        <v>277</v>
      </c>
      <c r="E296" s="158" t="s">
        <v>2057</v>
      </c>
      <c r="F296" s="159" t="s">
        <v>2058</v>
      </c>
      <c r="G296" s="160" t="s">
        <v>450</v>
      </c>
      <c r="H296" s="161">
        <v>146.97</v>
      </c>
      <c r="I296" s="162"/>
      <c r="J296" s="163">
        <f>ROUND(I296*H296,2)</f>
        <v>0</v>
      </c>
      <c r="K296" s="159" t="s">
        <v>690</v>
      </c>
      <c r="L296" s="31"/>
      <c r="M296" s="164" t="s">
        <v>19</v>
      </c>
      <c r="N296" s="165" t="s">
        <v>44</v>
      </c>
      <c r="P296" s="142">
        <f>O296*H296</f>
        <v>0</v>
      </c>
      <c r="Q296" s="142">
        <v>0</v>
      </c>
      <c r="R296" s="142">
        <f>Q296*H296</f>
        <v>0</v>
      </c>
      <c r="S296" s="142">
        <v>0</v>
      </c>
      <c r="T296" s="143">
        <f>S296*H296</f>
        <v>0</v>
      </c>
      <c r="AR296" s="17" t="s">
        <v>318</v>
      </c>
      <c r="AT296" s="17" t="s">
        <v>277</v>
      </c>
      <c r="AU296" s="17" t="s">
        <v>83</v>
      </c>
      <c r="AY296" s="17" t="s">
        <v>251</v>
      </c>
      <c r="BE296" s="144">
        <f>IF(N296="základní",J296,0)</f>
        <v>0</v>
      </c>
      <c r="BF296" s="144">
        <f>IF(N296="snížená",J296,0)</f>
        <v>0</v>
      </c>
      <c r="BG296" s="144">
        <f>IF(N296="zákl. přenesená",J296,0)</f>
        <v>0</v>
      </c>
      <c r="BH296" s="144">
        <f>IF(N296="sníž. přenesená",J296,0)</f>
        <v>0</v>
      </c>
      <c r="BI296" s="144">
        <f>IF(N296="nulová",J296,0)</f>
        <v>0</v>
      </c>
      <c r="BJ296" s="17" t="s">
        <v>81</v>
      </c>
      <c r="BK296" s="144">
        <f>ROUND(I296*H296,2)</f>
        <v>0</v>
      </c>
      <c r="BL296" s="17" t="s">
        <v>318</v>
      </c>
      <c r="BM296" s="17" t="s">
        <v>2452</v>
      </c>
    </row>
    <row r="297" spans="2:65" s="1" customFormat="1" ht="16.5" customHeight="1">
      <c r="B297" s="31"/>
      <c r="C297" s="157" t="s">
        <v>687</v>
      </c>
      <c r="D297" s="157" t="s">
        <v>277</v>
      </c>
      <c r="E297" s="158" t="s">
        <v>2070</v>
      </c>
      <c r="F297" s="159" t="s">
        <v>2071</v>
      </c>
      <c r="G297" s="160" t="s">
        <v>450</v>
      </c>
      <c r="H297" s="161">
        <v>0.40899999999999997</v>
      </c>
      <c r="I297" s="162"/>
      <c r="J297" s="163">
        <f>ROUND(I297*H297,2)</f>
        <v>0</v>
      </c>
      <c r="K297" s="159" t="s">
        <v>690</v>
      </c>
      <c r="L297" s="31"/>
      <c r="M297" s="164" t="s">
        <v>19</v>
      </c>
      <c r="N297" s="165" t="s">
        <v>44</v>
      </c>
      <c r="P297" s="142">
        <f>O297*H297</f>
        <v>0</v>
      </c>
      <c r="Q297" s="142">
        <v>0</v>
      </c>
      <c r="R297" s="142">
        <f>Q297*H297</f>
        <v>0</v>
      </c>
      <c r="S297" s="142">
        <v>0</v>
      </c>
      <c r="T297" s="143">
        <f>S297*H297</f>
        <v>0</v>
      </c>
      <c r="AR297" s="17" t="s">
        <v>318</v>
      </c>
      <c r="AT297" s="17" t="s">
        <v>277</v>
      </c>
      <c r="AU297" s="17" t="s">
        <v>83</v>
      </c>
      <c r="AY297" s="17" t="s">
        <v>251</v>
      </c>
      <c r="BE297" s="144">
        <f>IF(N297="základní",J297,0)</f>
        <v>0</v>
      </c>
      <c r="BF297" s="144">
        <f>IF(N297="snížená",J297,0)</f>
        <v>0</v>
      </c>
      <c r="BG297" s="144">
        <f>IF(N297="zákl. přenesená",J297,0)</f>
        <v>0</v>
      </c>
      <c r="BH297" s="144">
        <f>IF(N297="sníž. přenesená",J297,0)</f>
        <v>0</v>
      </c>
      <c r="BI297" s="144">
        <f>IF(N297="nulová",J297,0)</f>
        <v>0</v>
      </c>
      <c r="BJ297" s="17" t="s">
        <v>81</v>
      </c>
      <c r="BK297" s="144">
        <f>ROUND(I297*H297,2)</f>
        <v>0</v>
      </c>
      <c r="BL297" s="17" t="s">
        <v>318</v>
      </c>
      <c r="BM297" s="17" t="s">
        <v>2453</v>
      </c>
    </row>
    <row r="298" spans="2:65" s="11" customFormat="1" ht="22.9" customHeight="1">
      <c r="B298" s="145"/>
      <c r="D298" s="146" t="s">
        <v>72</v>
      </c>
      <c r="E298" s="155" t="s">
        <v>1353</v>
      </c>
      <c r="F298" s="155" t="s">
        <v>1354</v>
      </c>
      <c r="I298" s="148"/>
      <c r="J298" s="156">
        <f>BK298</f>
        <v>0</v>
      </c>
      <c r="L298" s="145"/>
      <c r="M298" s="150"/>
      <c r="P298" s="151">
        <f>SUM(P299:P301)</f>
        <v>0</v>
      </c>
      <c r="R298" s="151">
        <f>SUM(R299:R301)</f>
        <v>0</v>
      </c>
      <c r="T298" s="152">
        <f>SUM(T299:T301)</f>
        <v>0</v>
      </c>
      <c r="AR298" s="146" t="s">
        <v>81</v>
      </c>
      <c r="AT298" s="153" t="s">
        <v>72</v>
      </c>
      <c r="AU298" s="153" t="s">
        <v>81</v>
      </c>
      <c r="AY298" s="146" t="s">
        <v>251</v>
      </c>
      <c r="BK298" s="154">
        <f>SUM(BK299:BK301)</f>
        <v>0</v>
      </c>
    </row>
    <row r="299" spans="2:65" s="1" customFormat="1" ht="16.5" customHeight="1">
      <c r="B299" s="31"/>
      <c r="C299" s="157" t="s">
        <v>536</v>
      </c>
      <c r="D299" s="157" t="s">
        <v>277</v>
      </c>
      <c r="E299" s="158" t="s">
        <v>1380</v>
      </c>
      <c r="F299" s="159" t="s">
        <v>1381</v>
      </c>
      <c r="G299" s="160" t="s">
        <v>450</v>
      </c>
      <c r="H299" s="161">
        <v>0.58499999999999996</v>
      </c>
      <c r="I299" s="162"/>
      <c r="J299" s="163">
        <f>ROUND(I299*H299,2)</f>
        <v>0</v>
      </c>
      <c r="K299" s="159" t="s">
        <v>19</v>
      </c>
      <c r="L299" s="31"/>
      <c r="M299" s="164" t="s">
        <v>19</v>
      </c>
      <c r="N299" s="165" t="s">
        <v>44</v>
      </c>
      <c r="P299" s="142">
        <f>O299*H299</f>
        <v>0</v>
      </c>
      <c r="Q299" s="142">
        <v>0</v>
      </c>
      <c r="R299" s="142">
        <f>Q299*H299</f>
        <v>0</v>
      </c>
      <c r="S299" s="142">
        <v>0</v>
      </c>
      <c r="T299" s="143">
        <f>S299*H299</f>
        <v>0</v>
      </c>
      <c r="AR299" s="17" t="s">
        <v>252</v>
      </c>
      <c r="AT299" s="17" t="s">
        <v>277</v>
      </c>
      <c r="AU299" s="17" t="s">
        <v>83</v>
      </c>
      <c r="AY299" s="17" t="s">
        <v>251</v>
      </c>
      <c r="BE299" s="144">
        <f>IF(N299="základní",J299,0)</f>
        <v>0</v>
      </c>
      <c r="BF299" s="144">
        <f>IF(N299="snížená",J299,0)</f>
        <v>0</v>
      </c>
      <c r="BG299" s="144">
        <f>IF(N299="zákl. přenesená",J299,0)</f>
        <v>0</v>
      </c>
      <c r="BH299" s="144">
        <f>IF(N299="sníž. přenesená",J299,0)</f>
        <v>0</v>
      </c>
      <c r="BI299" s="144">
        <f>IF(N299="nulová",J299,0)</f>
        <v>0</v>
      </c>
      <c r="BJ299" s="17" t="s">
        <v>81</v>
      </c>
      <c r="BK299" s="144">
        <f>ROUND(I299*H299,2)</f>
        <v>0</v>
      </c>
      <c r="BL299" s="17" t="s">
        <v>252</v>
      </c>
      <c r="BM299" s="17" t="s">
        <v>2454</v>
      </c>
    </row>
    <row r="300" spans="2:65" s="1" customFormat="1" ht="19.5">
      <c r="B300" s="31"/>
      <c r="D300" s="171" t="s">
        <v>454</v>
      </c>
      <c r="F300" s="172" t="s">
        <v>2455</v>
      </c>
      <c r="I300" s="90"/>
      <c r="L300" s="31"/>
      <c r="M300" s="173"/>
      <c r="T300" s="49"/>
      <c r="AT300" s="17" t="s">
        <v>454</v>
      </c>
      <c r="AU300" s="17" t="s">
        <v>83</v>
      </c>
    </row>
    <row r="301" spans="2:65" s="13" customFormat="1">
      <c r="B301" s="182"/>
      <c r="D301" s="171" t="s">
        <v>639</v>
      </c>
      <c r="E301" s="183" t="s">
        <v>19</v>
      </c>
      <c r="F301" s="184" t="s">
        <v>2456</v>
      </c>
      <c r="H301" s="185">
        <v>0.58499999999999996</v>
      </c>
      <c r="I301" s="186"/>
      <c r="L301" s="182"/>
      <c r="M301" s="187"/>
      <c r="T301" s="188"/>
      <c r="AT301" s="183" t="s">
        <v>639</v>
      </c>
      <c r="AU301" s="183" t="s">
        <v>83</v>
      </c>
      <c r="AV301" s="13" t="s">
        <v>83</v>
      </c>
      <c r="AW301" s="13" t="s">
        <v>36</v>
      </c>
      <c r="AX301" s="13" t="s">
        <v>81</v>
      </c>
      <c r="AY301" s="183" t="s">
        <v>251</v>
      </c>
    </row>
    <row r="302" spans="2:65" s="11" customFormat="1" ht="25.9" customHeight="1">
      <c r="B302" s="145"/>
      <c r="D302" s="146" t="s">
        <v>72</v>
      </c>
      <c r="E302" s="147" t="s">
        <v>1389</v>
      </c>
      <c r="F302" s="147" t="s">
        <v>1390</v>
      </c>
      <c r="I302" s="148"/>
      <c r="J302" s="149">
        <f>BK302</f>
        <v>0</v>
      </c>
      <c r="L302" s="145"/>
      <c r="M302" s="150"/>
      <c r="P302" s="151">
        <f>P303</f>
        <v>0</v>
      </c>
      <c r="R302" s="151">
        <f>R303</f>
        <v>0.13341160000000002</v>
      </c>
      <c r="T302" s="152">
        <f>T303</f>
        <v>0</v>
      </c>
      <c r="AR302" s="146" t="s">
        <v>83</v>
      </c>
      <c r="AT302" s="153" t="s">
        <v>72</v>
      </c>
      <c r="AU302" s="153" t="s">
        <v>73</v>
      </c>
      <c r="AY302" s="146" t="s">
        <v>251</v>
      </c>
      <c r="BK302" s="154">
        <f>BK303</f>
        <v>0</v>
      </c>
    </row>
    <row r="303" spans="2:65" s="11" customFormat="1" ht="22.9" customHeight="1">
      <c r="B303" s="145"/>
      <c r="D303" s="146" t="s">
        <v>72</v>
      </c>
      <c r="E303" s="155" t="s">
        <v>1391</v>
      </c>
      <c r="F303" s="155" t="s">
        <v>1392</v>
      </c>
      <c r="I303" s="148"/>
      <c r="J303" s="156">
        <f>BK303</f>
        <v>0</v>
      </c>
      <c r="L303" s="145"/>
      <c r="M303" s="150"/>
      <c r="P303" s="151">
        <f>SUM(P304:P326)</f>
        <v>0</v>
      </c>
      <c r="R303" s="151">
        <f>SUM(R304:R326)</f>
        <v>0.13341160000000002</v>
      </c>
      <c r="T303" s="152">
        <f>SUM(T304:T326)</f>
        <v>0</v>
      </c>
      <c r="AR303" s="146" t="s">
        <v>83</v>
      </c>
      <c r="AT303" s="153" t="s">
        <v>72</v>
      </c>
      <c r="AU303" s="153" t="s">
        <v>81</v>
      </c>
      <c r="AY303" s="146" t="s">
        <v>251</v>
      </c>
      <c r="BK303" s="154">
        <f>SUM(BK304:BK326)</f>
        <v>0</v>
      </c>
    </row>
    <row r="304" spans="2:65" s="1" customFormat="1" ht="16.5" customHeight="1">
      <c r="B304" s="31"/>
      <c r="C304" s="157" t="s">
        <v>699</v>
      </c>
      <c r="D304" s="157" t="s">
        <v>277</v>
      </c>
      <c r="E304" s="158" t="s">
        <v>1409</v>
      </c>
      <c r="F304" s="159" t="s">
        <v>1410</v>
      </c>
      <c r="G304" s="160" t="s">
        <v>431</v>
      </c>
      <c r="H304" s="161">
        <v>68.12</v>
      </c>
      <c r="I304" s="162"/>
      <c r="J304" s="163">
        <f>ROUND(I304*H304,2)</f>
        <v>0</v>
      </c>
      <c r="K304" s="159" t="s">
        <v>19</v>
      </c>
      <c r="L304" s="31"/>
      <c r="M304" s="164" t="s">
        <v>19</v>
      </c>
      <c r="N304" s="165" t="s">
        <v>44</v>
      </c>
      <c r="P304" s="142">
        <f>O304*H304</f>
        <v>0</v>
      </c>
      <c r="Q304" s="142">
        <v>3.8000000000000002E-4</v>
      </c>
      <c r="R304" s="142">
        <f>Q304*H304</f>
        <v>2.5885600000000002E-2</v>
      </c>
      <c r="S304" s="142">
        <v>0</v>
      </c>
      <c r="T304" s="143">
        <f>S304*H304</f>
        <v>0</v>
      </c>
      <c r="AR304" s="17" t="s">
        <v>318</v>
      </c>
      <c r="AT304" s="17" t="s">
        <v>277</v>
      </c>
      <c r="AU304" s="17" t="s">
        <v>83</v>
      </c>
      <c r="AY304" s="17" t="s">
        <v>251</v>
      </c>
      <c r="BE304" s="144">
        <f>IF(N304="základní",J304,0)</f>
        <v>0</v>
      </c>
      <c r="BF304" s="144">
        <f>IF(N304="snížená",J304,0)</f>
        <v>0</v>
      </c>
      <c r="BG304" s="144">
        <f>IF(N304="zákl. přenesená",J304,0)</f>
        <v>0</v>
      </c>
      <c r="BH304" s="144">
        <f>IF(N304="sníž. přenesená",J304,0)</f>
        <v>0</v>
      </c>
      <c r="BI304" s="144">
        <f>IF(N304="nulová",J304,0)</f>
        <v>0</v>
      </c>
      <c r="BJ304" s="17" t="s">
        <v>81</v>
      </c>
      <c r="BK304" s="144">
        <f>ROUND(I304*H304,2)</f>
        <v>0</v>
      </c>
      <c r="BL304" s="17" t="s">
        <v>318</v>
      </c>
      <c r="BM304" s="17" t="s">
        <v>2457</v>
      </c>
    </row>
    <row r="305" spans="2:65" s="1" customFormat="1" ht="19.5">
      <c r="B305" s="31"/>
      <c r="D305" s="171" t="s">
        <v>454</v>
      </c>
      <c r="F305" s="172" t="s">
        <v>1412</v>
      </c>
      <c r="I305" s="90"/>
      <c r="L305" s="31"/>
      <c r="M305" s="173"/>
      <c r="T305" s="49"/>
      <c r="AT305" s="17" t="s">
        <v>454</v>
      </c>
      <c r="AU305" s="17" t="s">
        <v>83</v>
      </c>
    </row>
    <row r="306" spans="2:65" s="13" customFormat="1">
      <c r="B306" s="182"/>
      <c r="D306" s="171" t="s">
        <v>639</v>
      </c>
      <c r="E306" s="183" t="s">
        <v>19</v>
      </c>
      <c r="F306" s="184" t="s">
        <v>2458</v>
      </c>
      <c r="H306" s="185">
        <v>68.12</v>
      </c>
      <c r="I306" s="186"/>
      <c r="L306" s="182"/>
      <c r="M306" s="187"/>
      <c r="T306" s="188"/>
      <c r="AT306" s="183" t="s">
        <v>639</v>
      </c>
      <c r="AU306" s="183" t="s">
        <v>83</v>
      </c>
      <c r="AV306" s="13" t="s">
        <v>83</v>
      </c>
      <c r="AW306" s="13" t="s">
        <v>36</v>
      </c>
      <c r="AX306" s="13" t="s">
        <v>73</v>
      </c>
      <c r="AY306" s="183" t="s">
        <v>251</v>
      </c>
    </row>
    <row r="307" spans="2:65" s="14" customFormat="1">
      <c r="B307" s="191"/>
      <c r="D307" s="171" t="s">
        <v>639</v>
      </c>
      <c r="E307" s="192" t="s">
        <v>19</v>
      </c>
      <c r="F307" s="193" t="s">
        <v>830</v>
      </c>
      <c r="H307" s="194">
        <v>68.12</v>
      </c>
      <c r="I307" s="195"/>
      <c r="L307" s="191"/>
      <c r="M307" s="196"/>
      <c r="T307" s="197"/>
      <c r="AT307" s="192" t="s">
        <v>639</v>
      </c>
      <c r="AU307" s="192" t="s">
        <v>83</v>
      </c>
      <c r="AV307" s="14" t="s">
        <v>252</v>
      </c>
      <c r="AW307" s="14" t="s">
        <v>36</v>
      </c>
      <c r="AX307" s="14" t="s">
        <v>81</v>
      </c>
      <c r="AY307" s="192" t="s">
        <v>251</v>
      </c>
    </row>
    <row r="308" spans="2:65" s="1" customFormat="1" ht="16.5" customHeight="1">
      <c r="B308" s="31"/>
      <c r="C308" s="132" t="s">
        <v>537</v>
      </c>
      <c r="D308" s="132" t="s">
        <v>246</v>
      </c>
      <c r="E308" s="133" t="s">
        <v>1415</v>
      </c>
      <c r="F308" s="134" t="s">
        <v>1416</v>
      </c>
      <c r="G308" s="135" t="s">
        <v>431</v>
      </c>
      <c r="H308" s="136">
        <v>68.12</v>
      </c>
      <c r="I308" s="137"/>
      <c r="J308" s="138">
        <f>ROUND(I308*H308,2)</f>
        <v>0</v>
      </c>
      <c r="K308" s="134" t="s">
        <v>19</v>
      </c>
      <c r="L308" s="139"/>
      <c r="M308" s="140" t="s">
        <v>19</v>
      </c>
      <c r="N308" s="141" t="s">
        <v>44</v>
      </c>
      <c r="P308" s="142">
        <f>O308*H308</f>
        <v>0</v>
      </c>
      <c r="Q308" s="142">
        <v>0</v>
      </c>
      <c r="R308" s="142">
        <f>Q308*H308</f>
        <v>0</v>
      </c>
      <c r="S308" s="142">
        <v>0</v>
      </c>
      <c r="T308" s="143">
        <f>S308*H308</f>
        <v>0</v>
      </c>
      <c r="AR308" s="17" t="s">
        <v>381</v>
      </c>
      <c r="AT308" s="17" t="s">
        <v>246</v>
      </c>
      <c r="AU308" s="17" t="s">
        <v>83</v>
      </c>
      <c r="AY308" s="17" t="s">
        <v>251</v>
      </c>
      <c r="BE308" s="144">
        <f>IF(N308="základní",J308,0)</f>
        <v>0</v>
      </c>
      <c r="BF308" s="144">
        <f>IF(N308="snížená",J308,0)</f>
        <v>0</v>
      </c>
      <c r="BG308" s="144">
        <f>IF(N308="zákl. přenesená",J308,0)</f>
        <v>0</v>
      </c>
      <c r="BH308" s="144">
        <f>IF(N308="sníž. přenesená",J308,0)</f>
        <v>0</v>
      </c>
      <c r="BI308" s="144">
        <f>IF(N308="nulová",J308,0)</f>
        <v>0</v>
      </c>
      <c r="BJ308" s="17" t="s">
        <v>81</v>
      </c>
      <c r="BK308" s="144">
        <f>ROUND(I308*H308,2)</f>
        <v>0</v>
      </c>
      <c r="BL308" s="17" t="s">
        <v>318</v>
      </c>
      <c r="BM308" s="17" t="s">
        <v>2459</v>
      </c>
    </row>
    <row r="309" spans="2:65" s="13" customFormat="1">
      <c r="B309" s="182"/>
      <c r="D309" s="171" t="s">
        <v>639</v>
      </c>
      <c r="E309" s="183" t="s">
        <v>19</v>
      </c>
      <c r="F309" s="184" t="s">
        <v>2458</v>
      </c>
      <c r="H309" s="185">
        <v>68.12</v>
      </c>
      <c r="I309" s="186"/>
      <c r="L309" s="182"/>
      <c r="M309" s="187"/>
      <c r="T309" s="188"/>
      <c r="AT309" s="183" t="s">
        <v>639</v>
      </c>
      <c r="AU309" s="183" t="s">
        <v>83</v>
      </c>
      <c r="AV309" s="13" t="s">
        <v>83</v>
      </c>
      <c r="AW309" s="13" t="s">
        <v>36</v>
      </c>
      <c r="AX309" s="13" t="s">
        <v>73</v>
      </c>
      <c r="AY309" s="183" t="s">
        <v>251</v>
      </c>
    </row>
    <row r="310" spans="2:65" s="14" customFormat="1">
      <c r="B310" s="191"/>
      <c r="D310" s="171" t="s">
        <v>639</v>
      </c>
      <c r="E310" s="192" t="s">
        <v>19</v>
      </c>
      <c r="F310" s="193" t="s">
        <v>830</v>
      </c>
      <c r="H310" s="194">
        <v>68.12</v>
      </c>
      <c r="I310" s="195"/>
      <c r="L310" s="191"/>
      <c r="M310" s="196"/>
      <c r="T310" s="197"/>
      <c r="AT310" s="192" t="s">
        <v>639</v>
      </c>
      <c r="AU310" s="192" t="s">
        <v>83</v>
      </c>
      <c r="AV310" s="14" t="s">
        <v>252</v>
      </c>
      <c r="AW310" s="14" t="s">
        <v>36</v>
      </c>
      <c r="AX310" s="14" t="s">
        <v>81</v>
      </c>
      <c r="AY310" s="192" t="s">
        <v>251</v>
      </c>
    </row>
    <row r="311" spans="2:65" s="1" customFormat="1" ht="16.5" customHeight="1">
      <c r="B311" s="31"/>
      <c r="C311" s="157" t="s">
        <v>744</v>
      </c>
      <c r="D311" s="157" t="s">
        <v>277</v>
      </c>
      <c r="E311" s="158" t="s">
        <v>1423</v>
      </c>
      <c r="F311" s="159" t="s">
        <v>1424</v>
      </c>
      <c r="G311" s="160" t="s">
        <v>249</v>
      </c>
      <c r="H311" s="161">
        <v>16.2</v>
      </c>
      <c r="I311" s="162"/>
      <c r="J311" s="163">
        <f>ROUND(I311*H311,2)</f>
        <v>0</v>
      </c>
      <c r="K311" s="159" t="s">
        <v>690</v>
      </c>
      <c r="L311" s="31"/>
      <c r="M311" s="164" t="s">
        <v>19</v>
      </c>
      <c r="N311" s="165" t="s">
        <v>44</v>
      </c>
      <c r="P311" s="142">
        <f>O311*H311</f>
        <v>0</v>
      </c>
      <c r="Q311" s="142">
        <v>3.3E-4</v>
      </c>
      <c r="R311" s="142">
        <f>Q311*H311</f>
        <v>5.3460000000000001E-3</v>
      </c>
      <c r="S311" s="142">
        <v>0</v>
      </c>
      <c r="T311" s="143">
        <f>S311*H311</f>
        <v>0</v>
      </c>
      <c r="AR311" s="17" t="s">
        <v>318</v>
      </c>
      <c r="AT311" s="17" t="s">
        <v>277</v>
      </c>
      <c r="AU311" s="17" t="s">
        <v>83</v>
      </c>
      <c r="AY311" s="17" t="s">
        <v>251</v>
      </c>
      <c r="BE311" s="144">
        <f>IF(N311="základní",J311,0)</f>
        <v>0</v>
      </c>
      <c r="BF311" s="144">
        <f>IF(N311="snížená",J311,0)</f>
        <v>0</v>
      </c>
      <c r="BG311" s="144">
        <f>IF(N311="zákl. přenesená",J311,0)</f>
        <v>0</v>
      </c>
      <c r="BH311" s="144">
        <f>IF(N311="sníž. přenesená",J311,0)</f>
        <v>0</v>
      </c>
      <c r="BI311" s="144">
        <f>IF(N311="nulová",J311,0)</f>
        <v>0</v>
      </c>
      <c r="BJ311" s="17" t="s">
        <v>81</v>
      </c>
      <c r="BK311" s="144">
        <f>ROUND(I311*H311,2)</f>
        <v>0</v>
      </c>
      <c r="BL311" s="17" t="s">
        <v>318</v>
      </c>
      <c r="BM311" s="17" t="s">
        <v>2460</v>
      </c>
    </row>
    <row r="312" spans="2:65" s="13" customFormat="1">
      <c r="B312" s="182"/>
      <c r="D312" s="171" t="s">
        <v>639</v>
      </c>
      <c r="E312" s="183" t="s">
        <v>19</v>
      </c>
      <c r="F312" s="184" t="s">
        <v>2461</v>
      </c>
      <c r="H312" s="185">
        <v>16.2</v>
      </c>
      <c r="I312" s="186"/>
      <c r="L312" s="182"/>
      <c r="M312" s="187"/>
      <c r="T312" s="188"/>
      <c r="AT312" s="183" t="s">
        <v>639</v>
      </c>
      <c r="AU312" s="183" t="s">
        <v>83</v>
      </c>
      <c r="AV312" s="13" t="s">
        <v>83</v>
      </c>
      <c r="AW312" s="13" t="s">
        <v>36</v>
      </c>
      <c r="AX312" s="13" t="s">
        <v>81</v>
      </c>
      <c r="AY312" s="183" t="s">
        <v>251</v>
      </c>
    </row>
    <row r="313" spans="2:65" s="1" customFormat="1" ht="16.5" customHeight="1">
      <c r="B313" s="31"/>
      <c r="C313" s="132" t="s">
        <v>541</v>
      </c>
      <c r="D313" s="132" t="s">
        <v>246</v>
      </c>
      <c r="E313" s="133" t="s">
        <v>1427</v>
      </c>
      <c r="F313" s="134" t="s">
        <v>1428</v>
      </c>
      <c r="G313" s="135" t="s">
        <v>249</v>
      </c>
      <c r="H313" s="136">
        <v>16.2</v>
      </c>
      <c r="I313" s="137"/>
      <c r="J313" s="138">
        <f>ROUND(I313*H313,2)</f>
        <v>0</v>
      </c>
      <c r="K313" s="134" t="s">
        <v>19</v>
      </c>
      <c r="L313" s="139"/>
      <c r="M313" s="140" t="s">
        <v>19</v>
      </c>
      <c r="N313" s="141" t="s">
        <v>44</v>
      </c>
      <c r="P313" s="142">
        <f>O313*H313</f>
        <v>0</v>
      </c>
      <c r="Q313" s="142">
        <v>0</v>
      </c>
      <c r="R313" s="142">
        <f>Q313*H313</f>
        <v>0</v>
      </c>
      <c r="S313" s="142">
        <v>0</v>
      </c>
      <c r="T313" s="143">
        <f>S313*H313</f>
        <v>0</v>
      </c>
      <c r="AR313" s="17" t="s">
        <v>381</v>
      </c>
      <c r="AT313" s="17" t="s">
        <v>246</v>
      </c>
      <c r="AU313" s="17" t="s">
        <v>83</v>
      </c>
      <c r="AY313" s="17" t="s">
        <v>251</v>
      </c>
      <c r="BE313" s="144">
        <f>IF(N313="základní",J313,0)</f>
        <v>0</v>
      </c>
      <c r="BF313" s="144">
        <f>IF(N313="snížená",J313,0)</f>
        <v>0</v>
      </c>
      <c r="BG313" s="144">
        <f>IF(N313="zákl. přenesená",J313,0)</f>
        <v>0</v>
      </c>
      <c r="BH313" s="144">
        <f>IF(N313="sníž. přenesená",J313,0)</f>
        <v>0</v>
      </c>
      <c r="BI313" s="144">
        <f>IF(N313="nulová",J313,0)</f>
        <v>0</v>
      </c>
      <c r="BJ313" s="17" t="s">
        <v>81</v>
      </c>
      <c r="BK313" s="144">
        <f>ROUND(I313*H313,2)</f>
        <v>0</v>
      </c>
      <c r="BL313" s="17" t="s">
        <v>318</v>
      </c>
      <c r="BM313" s="17" t="s">
        <v>2462</v>
      </c>
    </row>
    <row r="314" spans="2:65" s="13" customFormat="1">
      <c r="B314" s="182"/>
      <c r="D314" s="171" t="s">
        <v>639</v>
      </c>
      <c r="E314" s="183" t="s">
        <v>19</v>
      </c>
      <c r="F314" s="184" t="s">
        <v>2461</v>
      </c>
      <c r="H314" s="185">
        <v>16.2</v>
      </c>
      <c r="I314" s="186"/>
      <c r="L314" s="182"/>
      <c r="M314" s="187"/>
      <c r="T314" s="188"/>
      <c r="AT314" s="183" t="s">
        <v>639</v>
      </c>
      <c r="AU314" s="183" t="s">
        <v>83</v>
      </c>
      <c r="AV314" s="13" t="s">
        <v>83</v>
      </c>
      <c r="AW314" s="13" t="s">
        <v>36</v>
      </c>
      <c r="AX314" s="13" t="s">
        <v>81</v>
      </c>
      <c r="AY314" s="183" t="s">
        <v>251</v>
      </c>
    </row>
    <row r="315" spans="2:65" s="1" customFormat="1" ht="16.5" customHeight="1">
      <c r="B315" s="31"/>
      <c r="C315" s="132" t="s">
        <v>745</v>
      </c>
      <c r="D315" s="132" t="s">
        <v>246</v>
      </c>
      <c r="E315" s="133" t="s">
        <v>1430</v>
      </c>
      <c r="F315" s="134" t="s">
        <v>1431</v>
      </c>
      <c r="G315" s="135" t="s">
        <v>1432</v>
      </c>
      <c r="H315" s="136">
        <v>4.9000000000000002E-2</v>
      </c>
      <c r="I315" s="137"/>
      <c r="J315" s="138">
        <f>ROUND(I315*H315,2)</f>
        <v>0</v>
      </c>
      <c r="K315" s="134" t="s">
        <v>19</v>
      </c>
      <c r="L315" s="139"/>
      <c r="M315" s="140" t="s">
        <v>19</v>
      </c>
      <c r="N315" s="141" t="s">
        <v>44</v>
      </c>
      <c r="P315" s="142">
        <f>O315*H315</f>
        <v>0</v>
      </c>
      <c r="Q315" s="142">
        <v>0</v>
      </c>
      <c r="R315" s="142">
        <f>Q315*H315</f>
        <v>0</v>
      </c>
      <c r="S315" s="142">
        <v>0</v>
      </c>
      <c r="T315" s="143">
        <f>S315*H315</f>
        <v>0</v>
      </c>
      <c r="AR315" s="17" t="s">
        <v>381</v>
      </c>
      <c r="AT315" s="17" t="s">
        <v>246</v>
      </c>
      <c r="AU315" s="17" t="s">
        <v>83</v>
      </c>
      <c r="AY315" s="17" t="s">
        <v>251</v>
      </c>
      <c r="BE315" s="144">
        <f>IF(N315="základní",J315,0)</f>
        <v>0</v>
      </c>
      <c r="BF315" s="144">
        <f>IF(N315="snížená",J315,0)</f>
        <v>0</v>
      </c>
      <c r="BG315" s="144">
        <f>IF(N315="zákl. přenesená",J315,0)</f>
        <v>0</v>
      </c>
      <c r="BH315" s="144">
        <f>IF(N315="sníž. přenesená",J315,0)</f>
        <v>0</v>
      </c>
      <c r="BI315" s="144">
        <f>IF(N315="nulová",J315,0)</f>
        <v>0</v>
      </c>
      <c r="BJ315" s="17" t="s">
        <v>81</v>
      </c>
      <c r="BK315" s="144">
        <f>ROUND(I315*H315,2)</f>
        <v>0</v>
      </c>
      <c r="BL315" s="17" t="s">
        <v>318</v>
      </c>
      <c r="BM315" s="17" t="s">
        <v>2463</v>
      </c>
    </row>
    <row r="316" spans="2:65" s="13" customFormat="1">
      <c r="B316" s="182"/>
      <c r="D316" s="171" t="s">
        <v>639</v>
      </c>
      <c r="E316" s="183" t="s">
        <v>19</v>
      </c>
      <c r="F316" s="184" t="s">
        <v>2464</v>
      </c>
      <c r="H316" s="185">
        <v>4.9000000000000002E-2</v>
      </c>
      <c r="I316" s="186"/>
      <c r="L316" s="182"/>
      <c r="M316" s="187"/>
      <c r="T316" s="188"/>
      <c r="AT316" s="183" t="s">
        <v>639</v>
      </c>
      <c r="AU316" s="183" t="s">
        <v>83</v>
      </c>
      <c r="AV316" s="13" t="s">
        <v>83</v>
      </c>
      <c r="AW316" s="13" t="s">
        <v>36</v>
      </c>
      <c r="AX316" s="13" t="s">
        <v>81</v>
      </c>
      <c r="AY316" s="183" t="s">
        <v>251</v>
      </c>
    </row>
    <row r="317" spans="2:65" s="1" customFormat="1" ht="16.5" customHeight="1">
      <c r="B317" s="31"/>
      <c r="C317" s="157" t="s">
        <v>545</v>
      </c>
      <c r="D317" s="157" t="s">
        <v>277</v>
      </c>
      <c r="E317" s="158" t="s">
        <v>2245</v>
      </c>
      <c r="F317" s="159" t="s">
        <v>2246</v>
      </c>
      <c r="G317" s="160" t="s">
        <v>431</v>
      </c>
      <c r="H317" s="161">
        <v>68.12</v>
      </c>
      <c r="I317" s="162"/>
      <c r="J317" s="163">
        <f>ROUND(I317*H317,2)</f>
        <v>0</v>
      </c>
      <c r="K317" s="159" t="s">
        <v>690</v>
      </c>
      <c r="L317" s="31"/>
      <c r="M317" s="164" t="s">
        <v>19</v>
      </c>
      <c r="N317" s="165" t="s">
        <v>44</v>
      </c>
      <c r="P317" s="142">
        <f>O317*H317</f>
        <v>0</v>
      </c>
      <c r="Q317" s="142">
        <v>0</v>
      </c>
      <c r="R317" s="142">
        <f>Q317*H317</f>
        <v>0</v>
      </c>
      <c r="S317" s="142">
        <v>0</v>
      </c>
      <c r="T317" s="143">
        <f>S317*H317</f>
        <v>0</v>
      </c>
      <c r="AR317" s="17" t="s">
        <v>318</v>
      </c>
      <c r="AT317" s="17" t="s">
        <v>277</v>
      </c>
      <c r="AU317" s="17" t="s">
        <v>83</v>
      </c>
      <c r="AY317" s="17" t="s">
        <v>251</v>
      </c>
      <c r="BE317" s="144">
        <f>IF(N317="základní",J317,0)</f>
        <v>0</v>
      </c>
      <c r="BF317" s="144">
        <f>IF(N317="snížená",J317,0)</f>
        <v>0</v>
      </c>
      <c r="BG317" s="144">
        <f>IF(N317="zákl. přenesená",J317,0)</f>
        <v>0</v>
      </c>
      <c r="BH317" s="144">
        <f>IF(N317="sníž. přenesená",J317,0)</f>
        <v>0</v>
      </c>
      <c r="BI317" s="144">
        <f>IF(N317="nulová",J317,0)</f>
        <v>0</v>
      </c>
      <c r="BJ317" s="17" t="s">
        <v>81</v>
      </c>
      <c r="BK317" s="144">
        <f>ROUND(I317*H317,2)</f>
        <v>0</v>
      </c>
      <c r="BL317" s="17" t="s">
        <v>318</v>
      </c>
      <c r="BM317" s="17" t="s">
        <v>2465</v>
      </c>
    </row>
    <row r="318" spans="2:65" s="13" customFormat="1">
      <c r="B318" s="182"/>
      <c r="D318" s="171" t="s">
        <v>639</v>
      </c>
      <c r="E318" s="183" t="s">
        <v>19</v>
      </c>
      <c r="F318" s="184" t="s">
        <v>2458</v>
      </c>
      <c r="H318" s="185">
        <v>68.12</v>
      </c>
      <c r="I318" s="186"/>
      <c r="L318" s="182"/>
      <c r="M318" s="187"/>
      <c r="T318" s="188"/>
      <c r="AT318" s="183" t="s">
        <v>639</v>
      </c>
      <c r="AU318" s="183" t="s">
        <v>83</v>
      </c>
      <c r="AV318" s="13" t="s">
        <v>83</v>
      </c>
      <c r="AW318" s="13" t="s">
        <v>36</v>
      </c>
      <c r="AX318" s="13" t="s">
        <v>81</v>
      </c>
      <c r="AY318" s="183" t="s">
        <v>251</v>
      </c>
    </row>
    <row r="319" spans="2:65" s="1" customFormat="1" ht="16.5" customHeight="1">
      <c r="B319" s="31"/>
      <c r="C319" s="132" t="s">
        <v>844</v>
      </c>
      <c r="D319" s="132" t="s">
        <v>246</v>
      </c>
      <c r="E319" s="133" t="s">
        <v>2248</v>
      </c>
      <c r="F319" s="134" t="s">
        <v>2249</v>
      </c>
      <c r="G319" s="135" t="s">
        <v>431</v>
      </c>
      <c r="H319" s="136">
        <v>68.12</v>
      </c>
      <c r="I319" s="137"/>
      <c r="J319" s="138">
        <f>ROUND(I319*H319,2)</f>
        <v>0</v>
      </c>
      <c r="K319" s="134" t="s">
        <v>19</v>
      </c>
      <c r="L319" s="139"/>
      <c r="M319" s="140" t="s">
        <v>19</v>
      </c>
      <c r="N319" s="141" t="s">
        <v>44</v>
      </c>
      <c r="P319" s="142">
        <f>O319*H319</f>
        <v>0</v>
      </c>
      <c r="Q319" s="142">
        <v>6.9999999999999999E-4</v>
      </c>
      <c r="R319" s="142">
        <f>Q319*H319</f>
        <v>4.7684000000000004E-2</v>
      </c>
      <c r="S319" s="142">
        <v>0</v>
      </c>
      <c r="T319" s="143">
        <f>S319*H319</f>
        <v>0</v>
      </c>
      <c r="AR319" s="17" t="s">
        <v>381</v>
      </c>
      <c r="AT319" s="17" t="s">
        <v>246</v>
      </c>
      <c r="AU319" s="17" t="s">
        <v>83</v>
      </c>
      <c r="AY319" s="17" t="s">
        <v>251</v>
      </c>
      <c r="BE319" s="144">
        <f>IF(N319="základní",J319,0)</f>
        <v>0</v>
      </c>
      <c r="BF319" s="144">
        <f>IF(N319="snížená",J319,0)</f>
        <v>0</v>
      </c>
      <c r="BG319" s="144">
        <f>IF(N319="zákl. přenesená",J319,0)</f>
        <v>0</v>
      </c>
      <c r="BH319" s="144">
        <f>IF(N319="sníž. přenesená",J319,0)</f>
        <v>0</v>
      </c>
      <c r="BI319" s="144">
        <f>IF(N319="nulová",J319,0)</f>
        <v>0</v>
      </c>
      <c r="BJ319" s="17" t="s">
        <v>81</v>
      </c>
      <c r="BK319" s="144">
        <f>ROUND(I319*H319,2)</f>
        <v>0</v>
      </c>
      <c r="BL319" s="17" t="s">
        <v>318</v>
      </c>
      <c r="BM319" s="17" t="s">
        <v>2466</v>
      </c>
    </row>
    <row r="320" spans="2:65" s="1" customFormat="1" ht="19.5">
      <c r="B320" s="31"/>
      <c r="D320" s="171" t="s">
        <v>454</v>
      </c>
      <c r="F320" s="172" t="s">
        <v>2251</v>
      </c>
      <c r="I320" s="90"/>
      <c r="L320" s="31"/>
      <c r="M320" s="173"/>
      <c r="T320" s="49"/>
      <c r="AT320" s="17" t="s">
        <v>454</v>
      </c>
      <c r="AU320" s="17" t="s">
        <v>83</v>
      </c>
    </row>
    <row r="321" spans="2:65" s="13" customFormat="1">
      <c r="B321" s="182"/>
      <c r="D321" s="171" t="s">
        <v>639</v>
      </c>
      <c r="E321" s="183" t="s">
        <v>19</v>
      </c>
      <c r="F321" s="184" t="s">
        <v>2458</v>
      </c>
      <c r="H321" s="185">
        <v>68.12</v>
      </c>
      <c r="I321" s="186"/>
      <c r="L321" s="182"/>
      <c r="M321" s="187"/>
      <c r="T321" s="188"/>
      <c r="AT321" s="183" t="s">
        <v>639</v>
      </c>
      <c r="AU321" s="183" t="s">
        <v>83</v>
      </c>
      <c r="AV321" s="13" t="s">
        <v>83</v>
      </c>
      <c r="AW321" s="13" t="s">
        <v>36</v>
      </c>
      <c r="AX321" s="13" t="s">
        <v>81</v>
      </c>
      <c r="AY321" s="183" t="s">
        <v>251</v>
      </c>
    </row>
    <row r="322" spans="2:65" s="1" customFormat="1" ht="16.5" customHeight="1">
      <c r="B322" s="31"/>
      <c r="C322" s="157" t="s">
        <v>549</v>
      </c>
      <c r="D322" s="157" t="s">
        <v>277</v>
      </c>
      <c r="E322" s="158" t="s">
        <v>1435</v>
      </c>
      <c r="F322" s="159" t="s">
        <v>1436</v>
      </c>
      <c r="G322" s="160" t="s">
        <v>431</v>
      </c>
      <c r="H322" s="161">
        <v>68.12</v>
      </c>
      <c r="I322" s="162"/>
      <c r="J322" s="163">
        <f>ROUND(I322*H322,2)</f>
        <v>0</v>
      </c>
      <c r="K322" s="159" t="s">
        <v>690</v>
      </c>
      <c r="L322" s="31"/>
      <c r="M322" s="164" t="s">
        <v>19</v>
      </c>
      <c r="N322" s="165" t="s">
        <v>44</v>
      </c>
      <c r="P322" s="142">
        <f>O322*H322</f>
        <v>0</v>
      </c>
      <c r="Q322" s="142">
        <v>0</v>
      </c>
      <c r="R322" s="142">
        <f>Q322*H322</f>
        <v>0</v>
      </c>
      <c r="S322" s="142">
        <v>0</v>
      </c>
      <c r="T322" s="143">
        <f>S322*H322</f>
        <v>0</v>
      </c>
      <c r="AR322" s="17" t="s">
        <v>318</v>
      </c>
      <c r="AT322" s="17" t="s">
        <v>277</v>
      </c>
      <c r="AU322" s="17" t="s">
        <v>83</v>
      </c>
      <c r="AY322" s="17" t="s">
        <v>251</v>
      </c>
      <c r="BE322" s="144">
        <f>IF(N322="základní",J322,0)</f>
        <v>0</v>
      </c>
      <c r="BF322" s="144">
        <f>IF(N322="snížená",J322,0)</f>
        <v>0</v>
      </c>
      <c r="BG322" s="144">
        <f>IF(N322="zákl. přenesená",J322,0)</f>
        <v>0</v>
      </c>
      <c r="BH322" s="144">
        <f>IF(N322="sníž. přenesená",J322,0)</f>
        <v>0</v>
      </c>
      <c r="BI322" s="144">
        <f>IF(N322="nulová",J322,0)</f>
        <v>0</v>
      </c>
      <c r="BJ322" s="17" t="s">
        <v>81</v>
      </c>
      <c r="BK322" s="144">
        <f>ROUND(I322*H322,2)</f>
        <v>0</v>
      </c>
      <c r="BL322" s="17" t="s">
        <v>318</v>
      </c>
      <c r="BM322" s="17" t="s">
        <v>2467</v>
      </c>
    </row>
    <row r="323" spans="2:65" s="13" customFormat="1">
      <c r="B323" s="182"/>
      <c r="D323" s="171" t="s">
        <v>639</v>
      </c>
      <c r="E323" s="183" t="s">
        <v>19</v>
      </c>
      <c r="F323" s="184" t="s">
        <v>2458</v>
      </c>
      <c r="H323" s="185">
        <v>68.12</v>
      </c>
      <c r="I323" s="186"/>
      <c r="L323" s="182"/>
      <c r="M323" s="187"/>
      <c r="T323" s="188"/>
      <c r="AT323" s="183" t="s">
        <v>639</v>
      </c>
      <c r="AU323" s="183" t="s">
        <v>83</v>
      </c>
      <c r="AV323" s="13" t="s">
        <v>83</v>
      </c>
      <c r="AW323" s="13" t="s">
        <v>36</v>
      </c>
      <c r="AX323" s="13" t="s">
        <v>81</v>
      </c>
      <c r="AY323" s="183" t="s">
        <v>251</v>
      </c>
    </row>
    <row r="324" spans="2:65" s="1" customFormat="1" ht="16.5" customHeight="1">
      <c r="B324" s="31"/>
      <c r="C324" s="132" t="s">
        <v>847</v>
      </c>
      <c r="D324" s="132" t="s">
        <v>246</v>
      </c>
      <c r="E324" s="133" t="s">
        <v>2468</v>
      </c>
      <c r="F324" s="134" t="s">
        <v>2469</v>
      </c>
      <c r="G324" s="135" t="s">
        <v>431</v>
      </c>
      <c r="H324" s="136">
        <v>68.12</v>
      </c>
      <c r="I324" s="137"/>
      <c r="J324" s="138">
        <f>ROUND(I324*H324,2)</f>
        <v>0</v>
      </c>
      <c r="K324" s="134" t="s">
        <v>19</v>
      </c>
      <c r="L324" s="139"/>
      <c r="M324" s="140" t="s">
        <v>19</v>
      </c>
      <c r="N324" s="141" t="s">
        <v>44</v>
      </c>
      <c r="P324" s="142">
        <f>O324*H324</f>
        <v>0</v>
      </c>
      <c r="Q324" s="142">
        <v>8.0000000000000004E-4</v>
      </c>
      <c r="R324" s="142">
        <f>Q324*H324</f>
        <v>5.449600000000001E-2</v>
      </c>
      <c r="S324" s="142">
        <v>0</v>
      </c>
      <c r="T324" s="143">
        <f>S324*H324</f>
        <v>0</v>
      </c>
      <c r="AR324" s="17" t="s">
        <v>381</v>
      </c>
      <c r="AT324" s="17" t="s">
        <v>246</v>
      </c>
      <c r="AU324" s="17" t="s">
        <v>83</v>
      </c>
      <c r="AY324" s="17" t="s">
        <v>251</v>
      </c>
      <c r="BE324" s="144">
        <f>IF(N324="základní",J324,0)</f>
        <v>0</v>
      </c>
      <c r="BF324" s="144">
        <f>IF(N324="snížená",J324,0)</f>
        <v>0</v>
      </c>
      <c r="BG324" s="144">
        <f>IF(N324="zákl. přenesená",J324,0)</f>
        <v>0</v>
      </c>
      <c r="BH324" s="144">
        <f>IF(N324="sníž. přenesená",J324,0)</f>
        <v>0</v>
      </c>
      <c r="BI324" s="144">
        <f>IF(N324="nulová",J324,0)</f>
        <v>0</v>
      </c>
      <c r="BJ324" s="17" t="s">
        <v>81</v>
      </c>
      <c r="BK324" s="144">
        <f>ROUND(I324*H324,2)</f>
        <v>0</v>
      </c>
      <c r="BL324" s="17" t="s">
        <v>318</v>
      </c>
      <c r="BM324" s="17" t="s">
        <v>2470</v>
      </c>
    </row>
    <row r="325" spans="2:65" s="1" customFormat="1" ht="19.5">
      <c r="B325" s="31"/>
      <c r="D325" s="171" t="s">
        <v>454</v>
      </c>
      <c r="F325" s="172" t="s">
        <v>2253</v>
      </c>
      <c r="I325" s="90"/>
      <c r="L325" s="31"/>
      <c r="M325" s="173"/>
      <c r="T325" s="49"/>
      <c r="AT325" s="17" t="s">
        <v>454</v>
      </c>
      <c r="AU325" s="17" t="s">
        <v>83</v>
      </c>
    </row>
    <row r="326" spans="2:65" s="13" customFormat="1">
      <c r="B326" s="182"/>
      <c r="D326" s="171" t="s">
        <v>639</v>
      </c>
      <c r="E326" s="183" t="s">
        <v>19</v>
      </c>
      <c r="F326" s="184" t="s">
        <v>2458</v>
      </c>
      <c r="H326" s="185">
        <v>68.12</v>
      </c>
      <c r="I326" s="186"/>
      <c r="L326" s="182"/>
      <c r="M326" s="187"/>
      <c r="T326" s="188"/>
      <c r="AT326" s="183" t="s">
        <v>639</v>
      </c>
      <c r="AU326" s="183" t="s">
        <v>83</v>
      </c>
      <c r="AV326" s="13" t="s">
        <v>83</v>
      </c>
      <c r="AW326" s="13" t="s">
        <v>36</v>
      </c>
      <c r="AX326" s="13" t="s">
        <v>81</v>
      </c>
      <c r="AY326" s="183" t="s">
        <v>251</v>
      </c>
    </row>
    <row r="327" spans="2:65" s="11" customFormat="1" ht="25.9" customHeight="1">
      <c r="B327" s="145"/>
      <c r="D327" s="146" t="s">
        <v>72</v>
      </c>
      <c r="E327" s="147" t="s">
        <v>246</v>
      </c>
      <c r="F327" s="147" t="s">
        <v>1874</v>
      </c>
      <c r="I327" s="148"/>
      <c r="J327" s="149">
        <f>BK327</f>
        <v>0</v>
      </c>
      <c r="L327" s="145"/>
      <c r="M327" s="150"/>
      <c r="P327" s="151">
        <f>P328</f>
        <v>0</v>
      </c>
      <c r="R327" s="151">
        <f>R328</f>
        <v>0.47839999999999999</v>
      </c>
      <c r="T327" s="152">
        <f>T328</f>
        <v>0</v>
      </c>
      <c r="AR327" s="146" t="s">
        <v>257</v>
      </c>
      <c r="AT327" s="153" t="s">
        <v>72</v>
      </c>
      <c r="AU327" s="153" t="s">
        <v>73</v>
      </c>
      <c r="AY327" s="146" t="s">
        <v>251</v>
      </c>
      <c r="BK327" s="154">
        <f>BK328</f>
        <v>0</v>
      </c>
    </row>
    <row r="328" spans="2:65" s="11" customFormat="1" ht="22.9" customHeight="1">
      <c r="B328" s="145"/>
      <c r="D328" s="146" t="s">
        <v>72</v>
      </c>
      <c r="E328" s="155" t="s">
        <v>1875</v>
      </c>
      <c r="F328" s="155" t="s">
        <v>1876</v>
      </c>
      <c r="I328" s="148"/>
      <c r="J328" s="156">
        <f>BK328</f>
        <v>0</v>
      </c>
      <c r="L328" s="145"/>
      <c r="M328" s="150"/>
      <c r="P328" s="151">
        <f>SUM(P329:P331)</f>
        <v>0</v>
      </c>
      <c r="R328" s="151">
        <f>SUM(R329:R331)</f>
        <v>0.47839999999999999</v>
      </c>
      <c r="T328" s="152">
        <f>SUM(T329:T331)</f>
        <v>0</v>
      </c>
      <c r="AR328" s="146" t="s">
        <v>257</v>
      </c>
      <c r="AT328" s="153" t="s">
        <v>72</v>
      </c>
      <c r="AU328" s="153" t="s">
        <v>81</v>
      </c>
      <c r="AY328" s="146" t="s">
        <v>251</v>
      </c>
      <c r="BK328" s="154">
        <f>SUM(BK329:BK331)</f>
        <v>0</v>
      </c>
    </row>
    <row r="329" spans="2:65" s="1" customFormat="1" ht="16.5" customHeight="1">
      <c r="B329" s="31"/>
      <c r="C329" s="157" t="s">
        <v>554</v>
      </c>
      <c r="D329" s="157" t="s">
        <v>277</v>
      </c>
      <c r="E329" s="158" t="s">
        <v>2471</v>
      </c>
      <c r="F329" s="159" t="s">
        <v>2472</v>
      </c>
      <c r="G329" s="160" t="s">
        <v>249</v>
      </c>
      <c r="H329" s="161">
        <v>20</v>
      </c>
      <c r="I329" s="162"/>
      <c r="J329" s="163">
        <f>ROUND(I329*H329,2)</f>
        <v>0</v>
      </c>
      <c r="K329" s="159" t="s">
        <v>19</v>
      </c>
      <c r="L329" s="31"/>
      <c r="M329" s="164" t="s">
        <v>19</v>
      </c>
      <c r="N329" s="165" t="s">
        <v>44</v>
      </c>
      <c r="P329" s="142">
        <f>O329*H329</f>
        <v>0</v>
      </c>
      <c r="Q329" s="142">
        <v>2.392E-2</v>
      </c>
      <c r="R329" s="142">
        <f>Q329*H329</f>
        <v>0.47839999999999999</v>
      </c>
      <c r="S329" s="142">
        <v>0</v>
      </c>
      <c r="T329" s="143">
        <f>S329*H329</f>
        <v>0</v>
      </c>
      <c r="AR329" s="17" t="s">
        <v>280</v>
      </c>
      <c r="AT329" s="17" t="s">
        <v>277</v>
      </c>
      <c r="AU329" s="17" t="s">
        <v>83</v>
      </c>
      <c r="AY329" s="17" t="s">
        <v>251</v>
      </c>
      <c r="BE329" s="144">
        <f>IF(N329="základní",J329,0)</f>
        <v>0</v>
      </c>
      <c r="BF329" s="144">
        <f>IF(N329="snížená",J329,0)</f>
        <v>0</v>
      </c>
      <c r="BG329" s="144">
        <f>IF(N329="zákl. přenesená",J329,0)</f>
        <v>0</v>
      </c>
      <c r="BH329" s="144">
        <f>IF(N329="sníž. přenesená",J329,0)</f>
        <v>0</v>
      </c>
      <c r="BI329" s="144">
        <f>IF(N329="nulová",J329,0)</f>
        <v>0</v>
      </c>
      <c r="BJ329" s="17" t="s">
        <v>81</v>
      </c>
      <c r="BK329" s="144">
        <f>ROUND(I329*H329,2)</f>
        <v>0</v>
      </c>
      <c r="BL329" s="17" t="s">
        <v>280</v>
      </c>
      <c r="BM329" s="17" t="s">
        <v>2473</v>
      </c>
    </row>
    <row r="330" spans="2:65" s="1" customFormat="1" ht="19.5">
      <c r="B330" s="31"/>
      <c r="D330" s="171" t="s">
        <v>454</v>
      </c>
      <c r="F330" s="172" t="s">
        <v>2474</v>
      </c>
      <c r="I330" s="90"/>
      <c r="L330" s="31"/>
      <c r="M330" s="173"/>
      <c r="T330" s="49"/>
      <c r="AT330" s="17" t="s">
        <v>454</v>
      </c>
      <c r="AU330" s="17" t="s">
        <v>83</v>
      </c>
    </row>
    <row r="331" spans="2:65" s="13" customFormat="1">
      <c r="B331" s="182"/>
      <c r="D331" s="171" t="s">
        <v>639</v>
      </c>
      <c r="E331" s="183" t="s">
        <v>19</v>
      </c>
      <c r="F331" s="184" t="s">
        <v>2475</v>
      </c>
      <c r="H331" s="185">
        <v>20</v>
      </c>
      <c r="I331" s="186"/>
      <c r="L331" s="182"/>
      <c r="M331" s="202"/>
      <c r="N331" s="203"/>
      <c r="O331" s="203"/>
      <c r="P331" s="203"/>
      <c r="Q331" s="203"/>
      <c r="R331" s="203"/>
      <c r="S331" s="203"/>
      <c r="T331" s="204"/>
      <c r="AT331" s="183" t="s">
        <v>639</v>
      </c>
      <c r="AU331" s="183" t="s">
        <v>83</v>
      </c>
      <c r="AV331" s="13" t="s">
        <v>83</v>
      </c>
      <c r="AW331" s="13" t="s">
        <v>36</v>
      </c>
      <c r="AX331" s="13" t="s">
        <v>81</v>
      </c>
      <c r="AY331" s="183" t="s">
        <v>251</v>
      </c>
    </row>
    <row r="332" spans="2:65" s="1" customFormat="1" ht="6.95" customHeight="1">
      <c r="B332" s="39"/>
      <c r="C332" s="40"/>
      <c r="D332" s="40"/>
      <c r="E332" s="40"/>
      <c r="F332" s="40"/>
      <c r="G332" s="40"/>
      <c r="H332" s="40"/>
      <c r="I332" s="107"/>
      <c r="J332" s="40"/>
      <c r="K332" s="40"/>
      <c r="L332" s="31"/>
    </row>
  </sheetData>
  <sheetProtection password="D0DA" sheet="1" objects="1" scenarios="1" selectLockedCells="1" autoFilter="0"/>
  <autoFilter ref="C98:K331"/>
  <mergeCells count="12">
    <mergeCell ref="E91:H91"/>
    <mergeCell ref="L2:V2"/>
    <mergeCell ref="E50:H50"/>
    <mergeCell ref="E52:H52"/>
    <mergeCell ref="E54:H54"/>
    <mergeCell ref="E87:H87"/>
    <mergeCell ref="E89:H89"/>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89"/>
  <sheetViews>
    <sheetView showGridLines="0" topLeftCell="A106" workbookViewId="0">
      <selection activeCell="I126" sqref="I126"/>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175</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2476</v>
      </c>
      <c r="F9" s="303"/>
      <c r="G9" s="303"/>
      <c r="H9" s="303"/>
      <c r="I9" s="90"/>
      <c r="L9" s="31"/>
    </row>
    <row r="10" spans="2:46" s="1" customFormat="1" ht="12" customHeight="1">
      <c r="B10" s="31"/>
      <c r="D10" s="26" t="s">
        <v>1077</v>
      </c>
      <c r="I10" s="90"/>
      <c r="L10" s="31"/>
    </row>
    <row r="11" spans="2:46" s="1" customFormat="1" ht="36.950000000000003" customHeight="1">
      <c r="B11" s="31"/>
      <c r="E11" s="304" t="s">
        <v>2477</v>
      </c>
      <c r="F11" s="303"/>
      <c r="G11" s="303"/>
      <c r="H11" s="303"/>
      <c r="I11" s="90"/>
      <c r="L11" s="31"/>
    </row>
    <row r="12" spans="2:46" s="1" customFormat="1">
      <c r="B12" s="31"/>
      <c r="I12" s="90"/>
      <c r="L12" s="31"/>
    </row>
    <row r="13" spans="2:46" s="1" customFormat="1" ht="12" customHeight="1">
      <c r="B13" s="31"/>
      <c r="D13" s="26" t="s">
        <v>18</v>
      </c>
      <c r="F13" s="17" t="s">
        <v>144</v>
      </c>
      <c r="I13" s="91" t="s">
        <v>20</v>
      </c>
      <c r="J13" s="17" t="s">
        <v>83</v>
      </c>
      <c r="L13" s="31"/>
    </row>
    <row r="14" spans="2:46" s="1" customFormat="1" ht="12" customHeight="1">
      <c r="B14" s="31"/>
      <c r="D14" s="26" t="s">
        <v>21</v>
      </c>
      <c r="F14" s="17" t="s">
        <v>225</v>
      </c>
      <c r="I14" s="91" t="s">
        <v>23</v>
      </c>
      <c r="J14" s="46" t="str">
        <f>'Rekapitulace stavby'!AN8</f>
        <v>11. 2. 2019</v>
      </c>
      <c r="L14" s="31"/>
    </row>
    <row r="15" spans="2:46" s="1" customFormat="1" ht="21.75" customHeight="1">
      <c r="B15" s="31"/>
      <c r="D15" s="24" t="s">
        <v>1079</v>
      </c>
      <c r="F15" s="200" t="s">
        <v>1080</v>
      </c>
      <c r="I15" s="201" t="s">
        <v>1081</v>
      </c>
      <c r="J15" s="200" t="s">
        <v>485</v>
      </c>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ROUND(J94, 2)</f>
        <v>1192500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ROUND((SUM(BE94:BE188)),  2)</f>
        <v>1192500</v>
      </c>
      <c r="I35" s="99">
        <v>0.21</v>
      </c>
      <c r="J35" s="98">
        <f>ROUND(((SUM(BE94:BE188))*I35),  2)</f>
        <v>250425</v>
      </c>
      <c r="L35" s="31"/>
    </row>
    <row r="36" spans="2:12" s="1" customFormat="1" ht="14.45" customHeight="1">
      <c r="B36" s="31"/>
      <c r="E36" s="26" t="s">
        <v>45</v>
      </c>
      <c r="F36" s="98">
        <f>ROUND((SUM(BF94:BF188)),  2)</f>
        <v>0</v>
      </c>
      <c r="I36" s="99">
        <v>0.15</v>
      </c>
      <c r="J36" s="98">
        <f>ROUND(((SUM(BF94:BF188))*I36),  2)</f>
        <v>0</v>
      </c>
      <c r="L36" s="31"/>
    </row>
    <row r="37" spans="2:12" s="1" customFormat="1" ht="14.45" hidden="1" customHeight="1">
      <c r="B37" s="31"/>
      <c r="E37" s="26" t="s">
        <v>46</v>
      </c>
      <c r="F37" s="98">
        <f>ROUND((SUM(BG94:BG188)),  2)</f>
        <v>0</v>
      </c>
      <c r="I37" s="99">
        <v>0.21</v>
      </c>
      <c r="J37" s="98">
        <f>0</f>
        <v>0</v>
      </c>
      <c r="L37" s="31"/>
    </row>
    <row r="38" spans="2:12" s="1" customFormat="1" ht="14.45" hidden="1" customHeight="1">
      <c r="B38" s="31"/>
      <c r="E38" s="26" t="s">
        <v>47</v>
      </c>
      <c r="F38" s="98">
        <f>ROUND((SUM(BH94:BH188)),  2)</f>
        <v>0</v>
      </c>
      <c r="I38" s="99">
        <v>0.15</v>
      </c>
      <c r="J38" s="98">
        <f>0</f>
        <v>0</v>
      </c>
      <c r="L38" s="31"/>
    </row>
    <row r="39" spans="2:12" s="1" customFormat="1" ht="14.45" hidden="1" customHeight="1">
      <c r="B39" s="31"/>
      <c r="E39" s="26" t="s">
        <v>48</v>
      </c>
      <c r="F39" s="98">
        <f>ROUND((SUM(BI94:BI188)),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1442925</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2476</v>
      </c>
      <c r="F52" s="303"/>
      <c r="G52" s="303"/>
      <c r="H52" s="303"/>
      <c r="I52" s="90"/>
      <c r="L52" s="31"/>
    </row>
    <row r="53" spans="2:47" s="1" customFormat="1" ht="12" customHeight="1">
      <c r="B53" s="31"/>
      <c r="C53" s="26" t="s">
        <v>1077</v>
      </c>
      <c r="I53" s="90"/>
      <c r="L53" s="31"/>
    </row>
    <row r="54" spans="2:47" s="1" customFormat="1" ht="16.5" customHeight="1">
      <c r="B54" s="31"/>
      <c r="E54" s="304" t="str">
        <f>E11</f>
        <v>3110-16-074-07/01 - Železniční most v ev. km 15,912</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J94</f>
        <v>1192500</v>
      </c>
      <c r="L63" s="31"/>
      <c r="AU63" s="17" t="s">
        <v>229</v>
      </c>
    </row>
    <row r="64" spans="2:47" s="8" customFormat="1" ht="24.95" customHeight="1">
      <c r="B64" s="113"/>
      <c r="D64" s="114" t="s">
        <v>1083</v>
      </c>
      <c r="E64" s="115"/>
      <c r="F64" s="115"/>
      <c r="G64" s="115"/>
      <c r="H64" s="115"/>
      <c r="I64" s="116"/>
      <c r="J64" s="117">
        <f>J95</f>
        <v>1192500</v>
      </c>
      <c r="L64" s="113"/>
    </row>
    <row r="65" spans="2:12" s="9" customFormat="1" ht="19.899999999999999" customHeight="1">
      <c r="B65" s="118"/>
      <c r="D65" s="119" t="s">
        <v>2478</v>
      </c>
      <c r="E65" s="120"/>
      <c r="F65" s="120"/>
      <c r="G65" s="120"/>
      <c r="H65" s="120"/>
      <c r="I65" s="121"/>
      <c r="J65" s="122">
        <f>J96</f>
        <v>0</v>
      </c>
      <c r="L65" s="118"/>
    </row>
    <row r="66" spans="2:12" s="9" customFormat="1" ht="19.899999999999999" customHeight="1">
      <c r="B66" s="118"/>
      <c r="D66" s="119" t="s">
        <v>1087</v>
      </c>
      <c r="E66" s="120"/>
      <c r="F66" s="120"/>
      <c r="G66" s="120"/>
      <c r="H66" s="120"/>
      <c r="I66" s="121"/>
      <c r="J66" s="122">
        <f>J106</f>
        <v>0</v>
      </c>
      <c r="L66" s="118"/>
    </row>
    <row r="67" spans="2:12" s="9" customFormat="1" ht="19.899999999999999" customHeight="1">
      <c r="B67" s="118"/>
      <c r="D67" s="119" t="s">
        <v>1088</v>
      </c>
      <c r="E67" s="120"/>
      <c r="F67" s="120"/>
      <c r="G67" s="120"/>
      <c r="H67" s="120"/>
      <c r="I67" s="121"/>
      <c r="J67" s="122">
        <f>J117</f>
        <v>1192500</v>
      </c>
      <c r="L67" s="118"/>
    </row>
    <row r="68" spans="2:12" s="9" customFormat="1" ht="19.899999999999999" customHeight="1">
      <c r="B68" s="118"/>
      <c r="D68" s="119" t="s">
        <v>1476</v>
      </c>
      <c r="E68" s="120"/>
      <c r="F68" s="120"/>
      <c r="G68" s="120"/>
      <c r="H68" s="120"/>
      <c r="I68" s="121"/>
      <c r="J68" s="122">
        <f>J134</f>
        <v>0</v>
      </c>
      <c r="L68" s="118"/>
    </row>
    <row r="69" spans="2:12" s="9" customFormat="1" ht="19.899999999999999" customHeight="1">
      <c r="B69" s="118"/>
      <c r="D69" s="119" t="s">
        <v>1477</v>
      </c>
      <c r="E69" s="120"/>
      <c r="F69" s="120"/>
      <c r="G69" s="120"/>
      <c r="H69" s="120"/>
      <c r="I69" s="121"/>
      <c r="J69" s="122">
        <f>J156</f>
        <v>0</v>
      </c>
      <c r="L69" s="118"/>
    </row>
    <row r="70" spans="2:12" s="9" customFormat="1" ht="19.899999999999999" customHeight="1">
      <c r="B70" s="118"/>
      <c r="D70" s="119" t="s">
        <v>1478</v>
      </c>
      <c r="E70" s="120"/>
      <c r="F70" s="120"/>
      <c r="G70" s="120"/>
      <c r="H70" s="120"/>
      <c r="I70" s="121"/>
      <c r="J70" s="122">
        <f>J180</f>
        <v>0</v>
      </c>
      <c r="L70" s="118"/>
    </row>
    <row r="71" spans="2:12" s="9" customFormat="1" ht="19.899999999999999" customHeight="1">
      <c r="B71" s="118"/>
      <c r="D71" s="119" t="s">
        <v>1091</v>
      </c>
      <c r="E71" s="120"/>
      <c r="F71" s="120"/>
      <c r="G71" s="120"/>
      <c r="H71" s="120"/>
      <c r="I71" s="121"/>
      <c r="J71" s="122">
        <f>J183</f>
        <v>0</v>
      </c>
      <c r="L71" s="118"/>
    </row>
    <row r="72" spans="2:12" s="9" customFormat="1" ht="19.899999999999999" customHeight="1">
      <c r="B72" s="118"/>
      <c r="D72" s="119" t="s">
        <v>1897</v>
      </c>
      <c r="E72" s="120"/>
      <c r="F72" s="120"/>
      <c r="G72" s="120"/>
      <c r="H72" s="120"/>
      <c r="I72" s="121"/>
      <c r="J72" s="122">
        <f>J187</f>
        <v>0</v>
      </c>
      <c r="L72" s="118"/>
    </row>
    <row r="73" spans="2:12" s="1" customFormat="1" ht="21.75" customHeight="1">
      <c r="B73" s="31"/>
      <c r="I73" s="90"/>
      <c r="L73" s="31"/>
    </row>
    <row r="74" spans="2:12" s="1" customFormat="1" ht="6.95" customHeight="1">
      <c r="B74" s="39"/>
      <c r="C74" s="40"/>
      <c r="D74" s="40"/>
      <c r="E74" s="40"/>
      <c r="F74" s="40"/>
      <c r="G74" s="40"/>
      <c r="H74" s="40"/>
      <c r="I74" s="107"/>
      <c r="J74" s="40"/>
      <c r="K74" s="40"/>
      <c r="L74" s="31"/>
    </row>
    <row r="78" spans="2:12" s="1" customFormat="1" ht="6.95" customHeight="1">
      <c r="B78" s="41"/>
      <c r="C78" s="42"/>
      <c r="D78" s="42"/>
      <c r="E78" s="42"/>
      <c r="F78" s="42"/>
      <c r="G78" s="42"/>
      <c r="H78" s="42"/>
      <c r="I78" s="108"/>
      <c r="J78" s="42"/>
      <c r="K78" s="42"/>
      <c r="L78" s="31"/>
    </row>
    <row r="79" spans="2:12" s="1" customFormat="1" ht="24.95" customHeight="1">
      <c r="B79" s="31"/>
      <c r="C79" s="21" t="s">
        <v>233</v>
      </c>
      <c r="I79" s="90"/>
      <c r="L79" s="31"/>
    </row>
    <row r="80" spans="2:12" s="1" customFormat="1" ht="6.95" customHeight="1">
      <c r="B80" s="31"/>
      <c r="I80" s="90"/>
      <c r="L80" s="31"/>
    </row>
    <row r="81" spans="2:63" s="1" customFormat="1" ht="12" customHeight="1">
      <c r="B81" s="31"/>
      <c r="C81" s="26" t="s">
        <v>16</v>
      </c>
      <c r="I81" s="90"/>
      <c r="L81" s="31"/>
    </row>
    <row r="82" spans="2:63" s="1" customFormat="1" ht="16.5" customHeight="1">
      <c r="B82" s="31"/>
      <c r="E82" s="324" t="str">
        <f>E7</f>
        <v>Oprava traťového úseku Železný Brod - Tanvald</v>
      </c>
      <c r="F82" s="301"/>
      <c r="G82" s="301"/>
      <c r="H82" s="301"/>
      <c r="I82" s="90"/>
      <c r="L82" s="31"/>
    </row>
    <row r="83" spans="2:63" ht="12" customHeight="1">
      <c r="B83" s="20"/>
      <c r="C83" s="26" t="s">
        <v>223</v>
      </c>
      <c r="L83" s="20"/>
    </row>
    <row r="84" spans="2:63" s="1" customFormat="1" ht="16.5" customHeight="1">
      <c r="B84" s="31"/>
      <c r="E84" s="324" t="s">
        <v>2476</v>
      </c>
      <c r="F84" s="303"/>
      <c r="G84" s="303"/>
      <c r="H84" s="303"/>
      <c r="I84" s="90"/>
      <c r="L84" s="31"/>
    </row>
    <row r="85" spans="2:63" s="1" customFormat="1" ht="12" customHeight="1">
      <c r="B85" s="31"/>
      <c r="C85" s="26" t="s">
        <v>1077</v>
      </c>
      <c r="I85" s="90"/>
      <c r="L85" s="31"/>
    </row>
    <row r="86" spans="2:63" s="1" customFormat="1" ht="16.5" customHeight="1">
      <c r="B86" s="31"/>
      <c r="E86" s="304" t="str">
        <f>E11</f>
        <v>3110-16-074-07/01 - Železniční most v ev. km 15,912</v>
      </c>
      <c r="F86" s="303"/>
      <c r="G86" s="303"/>
      <c r="H86" s="303"/>
      <c r="I86" s="90"/>
      <c r="L86" s="31"/>
    </row>
    <row r="87" spans="2:63" s="1" customFormat="1" ht="6.95" customHeight="1">
      <c r="B87" s="31"/>
      <c r="I87" s="90"/>
      <c r="L87" s="31"/>
    </row>
    <row r="88" spans="2:63" s="1" customFormat="1" ht="12" customHeight="1">
      <c r="B88" s="31"/>
      <c r="C88" s="26" t="s">
        <v>21</v>
      </c>
      <c r="F88" s="17" t="str">
        <f>F14</f>
        <v xml:space="preserve"> </v>
      </c>
      <c r="I88" s="91" t="s">
        <v>23</v>
      </c>
      <c r="J88" s="46" t="str">
        <f>IF(J14="","",J14)</f>
        <v>11. 2. 2019</v>
      </c>
      <c r="L88" s="31"/>
    </row>
    <row r="89" spans="2:63" s="1" customFormat="1" ht="6.95" customHeight="1">
      <c r="B89" s="31"/>
      <c r="I89" s="90"/>
      <c r="L89" s="31"/>
    </row>
    <row r="90" spans="2:63" s="1" customFormat="1" ht="13.7" customHeight="1">
      <c r="B90" s="31"/>
      <c r="C90" s="26" t="s">
        <v>25</v>
      </c>
      <c r="F90" s="17" t="str">
        <f>E17</f>
        <v>SŽDC, s.o., OŘ Hradec Králové</v>
      </c>
      <c r="I90" s="91" t="s">
        <v>32</v>
      </c>
      <c r="J90" s="29" t="str">
        <f>E23</f>
        <v xml:space="preserve"> </v>
      </c>
      <c r="L90" s="31"/>
    </row>
    <row r="91" spans="2:63" s="1" customFormat="1" ht="13.7" customHeight="1">
      <c r="B91" s="31"/>
      <c r="C91" s="26" t="s">
        <v>30</v>
      </c>
      <c r="F91" s="17">
        <f>IF(E20="","",E20)</f>
        <v>0</v>
      </c>
      <c r="I91" s="91" t="s">
        <v>37</v>
      </c>
      <c r="J91" s="29" t="str">
        <f>E26</f>
        <v xml:space="preserve"> </v>
      </c>
      <c r="L91" s="31"/>
    </row>
    <row r="92" spans="2:63" s="1" customFormat="1" ht="10.35" customHeight="1">
      <c r="B92" s="31"/>
      <c r="I92" s="90"/>
      <c r="L92" s="31"/>
    </row>
    <row r="93" spans="2:63" s="10" customFormat="1" ht="29.25" customHeight="1">
      <c r="B93" s="123"/>
      <c r="C93" s="124" t="s">
        <v>234</v>
      </c>
      <c r="D93" s="125" t="s">
        <v>58</v>
      </c>
      <c r="E93" s="125" t="s">
        <v>54</v>
      </c>
      <c r="F93" s="125" t="s">
        <v>55</v>
      </c>
      <c r="G93" s="125" t="s">
        <v>235</v>
      </c>
      <c r="H93" s="125" t="s">
        <v>236</v>
      </c>
      <c r="I93" s="126" t="s">
        <v>237</v>
      </c>
      <c r="J93" s="125" t="s">
        <v>228</v>
      </c>
      <c r="K93" s="127" t="s">
        <v>238</v>
      </c>
      <c r="L93" s="123"/>
      <c r="M93" s="52" t="s">
        <v>19</v>
      </c>
      <c r="N93" s="53" t="s">
        <v>43</v>
      </c>
      <c r="O93" s="53" t="s">
        <v>239</v>
      </c>
      <c r="P93" s="53" t="s">
        <v>240</v>
      </c>
      <c r="Q93" s="53" t="s">
        <v>241</v>
      </c>
      <c r="R93" s="53" t="s">
        <v>242</v>
      </c>
      <c r="S93" s="53" t="s">
        <v>243</v>
      </c>
      <c r="T93" s="54" t="s">
        <v>244</v>
      </c>
    </row>
    <row r="94" spans="2:63" s="1" customFormat="1" ht="22.9" customHeight="1">
      <c r="B94" s="31"/>
      <c r="C94" s="57" t="s">
        <v>245</v>
      </c>
      <c r="I94" s="90"/>
      <c r="J94" s="128">
        <f>BK94</f>
        <v>1192500</v>
      </c>
      <c r="L94" s="31"/>
      <c r="M94" s="55"/>
      <c r="N94" s="47"/>
      <c r="O94" s="47"/>
      <c r="P94" s="129">
        <f>P95</f>
        <v>0</v>
      </c>
      <c r="Q94" s="47"/>
      <c r="R94" s="129">
        <f>R95</f>
        <v>17.514755890000004</v>
      </c>
      <c r="S94" s="47"/>
      <c r="T94" s="130">
        <f>T95</f>
        <v>22.910681000000004</v>
      </c>
      <c r="AT94" s="17" t="s">
        <v>72</v>
      </c>
      <c r="AU94" s="17" t="s">
        <v>229</v>
      </c>
      <c r="BK94" s="131">
        <f>BK95</f>
        <v>1192500</v>
      </c>
    </row>
    <row r="95" spans="2:63" s="11" customFormat="1" ht="25.9" customHeight="1">
      <c r="B95" s="145"/>
      <c r="D95" s="146" t="s">
        <v>72</v>
      </c>
      <c r="E95" s="147" t="s">
        <v>424</v>
      </c>
      <c r="F95" s="147" t="s">
        <v>1099</v>
      </c>
      <c r="I95" s="148"/>
      <c r="J95" s="149">
        <f>BK95</f>
        <v>1192500</v>
      </c>
      <c r="L95" s="145"/>
      <c r="M95" s="150"/>
      <c r="P95" s="151">
        <f>P96+P106+P117+P134+P156+P180+P183+P187</f>
        <v>0</v>
      </c>
      <c r="R95" s="151">
        <f>R96+R106+R117+R134+R156+R180+R183+R187</f>
        <v>17.514755890000004</v>
      </c>
      <c r="T95" s="152">
        <f>T96+T106+T117+T134+T156+T180+T183+T187</f>
        <v>22.910681000000004</v>
      </c>
      <c r="AR95" s="146" t="s">
        <v>81</v>
      </c>
      <c r="AT95" s="153" t="s">
        <v>72</v>
      </c>
      <c r="AU95" s="153" t="s">
        <v>73</v>
      </c>
      <c r="AY95" s="146" t="s">
        <v>251</v>
      </c>
      <c r="BK95" s="154">
        <f>BK96+BK106+BK117+BK134+BK156+BK180+BK183+BK187</f>
        <v>1192500</v>
      </c>
    </row>
    <row r="96" spans="2:63" s="11" customFormat="1" ht="22.9" customHeight="1">
      <c r="B96" s="145"/>
      <c r="D96" s="146" t="s">
        <v>72</v>
      </c>
      <c r="E96" s="155" t="s">
        <v>257</v>
      </c>
      <c r="F96" s="155" t="s">
        <v>2479</v>
      </c>
      <c r="I96" s="148"/>
      <c r="J96" s="156">
        <f>BK96</f>
        <v>0</v>
      </c>
      <c r="L96" s="145"/>
      <c r="M96" s="150"/>
      <c r="P96" s="151">
        <f>SUM(P97:P105)</f>
        <v>0</v>
      </c>
      <c r="R96" s="151">
        <f>SUM(R97:R105)</f>
        <v>0.21259020000000001</v>
      </c>
      <c r="T96" s="152">
        <f>SUM(T97:T105)</f>
        <v>0</v>
      </c>
      <c r="AR96" s="146" t="s">
        <v>81</v>
      </c>
      <c r="AT96" s="153" t="s">
        <v>72</v>
      </c>
      <c r="AU96" s="153" t="s">
        <v>81</v>
      </c>
      <c r="AY96" s="146" t="s">
        <v>251</v>
      </c>
      <c r="BK96" s="154">
        <f>SUM(BK97:BK105)</f>
        <v>0</v>
      </c>
    </row>
    <row r="97" spans="2:65" s="1" customFormat="1" ht="16.5" customHeight="1">
      <c r="B97" s="31"/>
      <c r="C97" s="157" t="s">
        <v>81</v>
      </c>
      <c r="D97" s="157" t="s">
        <v>277</v>
      </c>
      <c r="E97" s="158" t="s">
        <v>2480</v>
      </c>
      <c r="F97" s="159" t="s">
        <v>1180</v>
      </c>
      <c r="G97" s="160" t="s">
        <v>436</v>
      </c>
      <c r="H97" s="161">
        <v>0.97199999999999998</v>
      </c>
      <c r="I97" s="162"/>
      <c r="J97" s="163">
        <f>ROUND(I97*H97,2)</f>
        <v>0</v>
      </c>
      <c r="K97" s="159" t="s">
        <v>690</v>
      </c>
      <c r="L97" s="31"/>
      <c r="M97" s="164" t="s">
        <v>19</v>
      </c>
      <c r="N97" s="165" t="s">
        <v>44</v>
      </c>
      <c r="P97" s="142">
        <f>O97*H97</f>
        <v>0</v>
      </c>
      <c r="Q97" s="142">
        <v>0</v>
      </c>
      <c r="R97" s="142">
        <f>Q97*H97</f>
        <v>0</v>
      </c>
      <c r="S97" s="142">
        <v>0</v>
      </c>
      <c r="T97" s="143">
        <f>S97*H97</f>
        <v>0</v>
      </c>
      <c r="AR97" s="17" t="s">
        <v>252</v>
      </c>
      <c r="AT97" s="17" t="s">
        <v>277</v>
      </c>
      <c r="AU97" s="17" t="s">
        <v>83</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2481</v>
      </c>
    </row>
    <row r="98" spans="2:65" s="1" customFormat="1" ht="19.5">
      <c r="B98" s="31"/>
      <c r="D98" s="171" t="s">
        <v>454</v>
      </c>
      <c r="F98" s="172" t="s">
        <v>2482</v>
      </c>
      <c r="I98" s="90"/>
      <c r="L98" s="31"/>
      <c r="M98" s="173"/>
      <c r="T98" s="49"/>
      <c r="AT98" s="17" t="s">
        <v>454</v>
      </c>
      <c r="AU98" s="17" t="s">
        <v>83</v>
      </c>
    </row>
    <row r="99" spans="2:65" s="13" customFormat="1">
      <c r="B99" s="182"/>
      <c r="D99" s="171" t="s">
        <v>639</v>
      </c>
      <c r="E99" s="183" t="s">
        <v>19</v>
      </c>
      <c r="F99" s="184" t="s">
        <v>2483</v>
      </c>
      <c r="H99" s="185">
        <v>0.97199999999999998</v>
      </c>
      <c r="I99" s="186"/>
      <c r="L99" s="182"/>
      <c r="M99" s="187"/>
      <c r="T99" s="188"/>
      <c r="AT99" s="183" t="s">
        <v>639</v>
      </c>
      <c r="AU99" s="183" t="s">
        <v>83</v>
      </c>
      <c r="AV99" s="13" t="s">
        <v>83</v>
      </c>
      <c r="AW99" s="13" t="s">
        <v>36</v>
      </c>
      <c r="AX99" s="13" t="s">
        <v>81</v>
      </c>
      <c r="AY99" s="183" t="s">
        <v>251</v>
      </c>
    </row>
    <row r="100" spans="2:65" s="1" customFormat="1" ht="16.5" customHeight="1">
      <c r="B100" s="31"/>
      <c r="C100" s="157" t="s">
        <v>83</v>
      </c>
      <c r="D100" s="157" t="s">
        <v>277</v>
      </c>
      <c r="E100" s="158" t="s">
        <v>1186</v>
      </c>
      <c r="F100" s="159" t="s">
        <v>2484</v>
      </c>
      <c r="G100" s="160" t="s">
        <v>431</v>
      </c>
      <c r="H100" s="161">
        <v>6</v>
      </c>
      <c r="I100" s="162"/>
      <c r="J100" s="163">
        <f>ROUND(I100*H100,2)</f>
        <v>0</v>
      </c>
      <c r="K100" s="159" t="s">
        <v>690</v>
      </c>
      <c r="L100" s="31"/>
      <c r="M100" s="164" t="s">
        <v>19</v>
      </c>
      <c r="N100" s="165" t="s">
        <v>44</v>
      </c>
      <c r="P100" s="142">
        <f>O100*H100</f>
        <v>0</v>
      </c>
      <c r="Q100" s="142">
        <v>1.82E-3</v>
      </c>
      <c r="R100" s="142">
        <f>Q100*H100</f>
        <v>1.0919999999999999E-2</v>
      </c>
      <c r="S100" s="142">
        <v>0</v>
      </c>
      <c r="T100" s="143">
        <f>S100*H100</f>
        <v>0</v>
      </c>
      <c r="AR100" s="17" t="s">
        <v>252</v>
      </c>
      <c r="AT100" s="17" t="s">
        <v>277</v>
      </c>
      <c r="AU100" s="17" t="s">
        <v>83</v>
      </c>
      <c r="AY100" s="17" t="s">
        <v>251</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252</v>
      </c>
      <c r="BM100" s="17" t="s">
        <v>2485</v>
      </c>
    </row>
    <row r="101" spans="2:65" s="13" customFormat="1">
      <c r="B101" s="182"/>
      <c r="D101" s="171" t="s">
        <v>639</v>
      </c>
      <c r="E101" s="183" t="s">
        <v>19</v>
      </c>
      <c r="F101" s="184" t="s">
        <v>2486</v>
      </c>
      <c r="H101" s="185">
        <v>6</v>
      </c>
      <c r="I101" s="186"/>
      <c r="L101" s="182"/>
      <c r="M101" s="187"/>
      <c r="T101" s="188"/>
      <c r="AT101" s="183" t="s">
        <v>639</v>
      </c>
      <c r="AU101" s="183" t="s">
        <v>83</v>
      </c>
      <c r="AV101" s="13" t="s">
        <v>83</v>
      </c>
      <c r="AW101" s="13" t="s">
        <v>36</v>
      </c>
      <c r="AX101" s="13" t="s">
        <v>81</v>
      </c>
      <c r="AY101" s="183" t="s">
        <v>251</v>
      </c>
    </row>
    <row r="102" spans="2:65" s="1" customFormat="1" ht="16.5" customHeight="1">
      <c r="B102" s="31"/>
      <c r="C102" s="157" t="s">
        <v>257</v>
      </c>
      <c r="D102" s="157" t="s">
        <v>277</v>
      </c>
      <c r="E102" s="158" t="s">
        <v>1191</v>
      </c>
      <c r="F102" s="159" t="s">
        <v>1192</v>
      </c>
      <c r="G102" s="160" t="s">
        <v>431</v>
      </c>
      <c r="H102" s="161">
        <v>6</v>
      </c>
      <c r="I102" s="162"/>
      <c r="J102" s="163">
        <f>ROUND(I102*H102,2)</f>
        <v>0</v>
      </c>
      <c r="K102" s="159" t="s">
        <v>690</v>
      </c>
      <c r="L102" s="31"/>
      <c r="M102" s="164" t="s">
        <v>19</v>
      </c>
      <c r="N102" s="165" t="s">
        <v>44</v>
      </c>
      <c r="P102" s="142">
        <f>O102*H102</f>
        <v>0</v>
      </c>
      <c r="Q102" s="142">
        <v>4.0000000000000003E-5</v>
      </c>
      <c r="R102" s="142">
        <f>Q102*H102</f>
        <v>2.4000000000000003E-4</v>
      </c>
      <c r="S102" s="142">
        <v>0</v>
      </c>
      <c r="T102" s="143">
        <f>S102*H102</f>
        <v>0</v>
      </c>
      <c r="AR102" s="17" t="s">
        <v>252</v>
      </c>
      <c r="AT102" s="17" t="s">
        <v>277</v>
      </c>
      <c r="AU102" s="17" t="s">
        <v>83</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2487</v>
      </c>
    </row>
    <row r="103" spans="2:65" s="13" customFormat="1">
      <c r="B103" s="182"/>
      <c r="D103" s="171" t="s">
        <v>639</v>
      </c>
      <c r="E103" s="183" t="s">
        <v>19</v>
      </c>
      <c r="F103" s="184" t="s">
        <v>276</v>
      </c>
      <c r="H103" s="185">
        <v>6</v>
      </c>
      <c r="I103" s="186"/>
      <c r="L103" s="182"/>
      <c r="M103" s="187"/>
      <c r="T103" s="188"/>
      <c r="AT103" s="183" t="s">
        <v>639</v>
      </c>
      <c r="AU103" s="183" t="s">
        <v>83</v>
      </c>
      <c r="AV103" s="13" t="s">
        <v>83</v>
      </c>
      <c r="AW103" s="13" t="s">
        <v>36</v>
      </c>
      <c r="AX103" s="13" t="s">
        <v>81</v>
      </c>
      <c r="AY103" s="183" t="s">
        <v>251</v>
      </c>
    </row>
    <row r="104" spans="2:65" s="1" customFormat="1" ht="16.5" customHeight="1">
      <c r="B104" s="31"/>
      <c r="C104" s="157" t="s">
        <v>252</v>
      </c>
      <c r="D104" s="157" t="s">
        <v>277</v>
      </c>
      <c r="E104" s="158" t="s">
        <v>1657</v>
      </c>
      <c r="F104" s="159" t="s">
        <v>1658</v>
      </c>
      <c r="G104" s="160" t="s">
        <v>450</v>
      </c>
      <c r="H104" s="161">
        <v>0.19400000000000001</v>
      </c>
      <c r="I104" s="162"/>
      <c r="J104" s="163">
        <f>ROUND(I104*H104,2)</f>
        <v>0</v>
      </c>
      <c r="K104" s="159" t="s">
        <v>690</v>
      </c>
      <c r="L104" s="31"/>
      <c r="M104" s="164" t="s">
        <v>19</v>
      </c>
      <c r="N104" s="165" t="s">
        <v>44</v>
      </c>
      <c r="P104" s="142">
        <f>O104*H104</f>
        <v>0</v>
      </c>
      <c r="Q104" s="142">
        <v>1.0383</v>
      </c>
      <c r="R104" s="142">
        <f>Q104*H104</f>
        <v>0.2014302</v>
      </c>
      <c r="S104" s="142">
        <v>0</v>
      </c>
      <c r="T104" s="143">
        <f>S104*H104</f>
        <v>0</v>
      </c>
      <c r="AR104" s="17" t="s">
        <v>252</v>
      </c>
      <c r="AT104" s="17" t="s">
        <v>277</v>
      </c>
      <c r="AU104" s="17" t="s">
        <v>83</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2488</v>
      </c>
    </row>
    <row r="105" spans="2:65" s="13" customFormat="1">
      <c r="B105" s="182"/>
      <c r="D105" s="171" t="s">
        <v>639</v>
      </c>
      <c r="E105" s="183" t="s">
        <v>19</v>
      </c>
      <c r="F105" s="184" t="s">
        <v>2489</v>
      </c>
      <c r="H105" s="185">
        <v>0.19400000000000001</v>
      </c>
      <c r="I105" s="186"/>
      <c r="L105" s="182"/>
      <c r="M105" s="187"/>
      <c r="T105" s="188"/>
      <c r="AT105" s="183" t="s">
        <v>639</v>
      </c>
      <c r="AU105" s="183" t="s">
        <v>83</v>
      </c>
      <c r="AV105" s="13" t="s">
        <v>83</v>
      </c>
      <c r="AW105" s="13" t="s">
        <v>36</v>
      </c>
      <c r="AX105" s="13" t="s">
        <v>81</v>
      </c>
      <c r="AY105" s="183" t="s">
        <v>251</v>
      </c>
    </row>
    <row r="106" spans="2:65" s="11" customFormat="1" ht="22.9" customHeight="1">
      <c r="B106" s="145"/>
      <c r="D106" s="146" t="s">
        <v>72</v>
      </c>
      <c r="E106" s="155" t="s">
        <v>252</v>
      </c>
      <c r="F106" s="155" t="s">
        <v>1199</v>
      </c>
      <c r="I106" s="148"/>
      <c r="J106" s="156">
        <f>BK106</f>
        <v>0</v>
      </c>
      <c r="L106" s="145"/>
      <c r="M106" s="150"/>
      <c r="P106" s="151">
        <f>SUM(P107:P116)</f>
        <v>0</v>
      </c>
      <c r="R106" s="151">
        <f>SUM(R107:R116)</f>
        <v>0.61300725999999994</v>
      </c>
      <c r="T106" s="152">
        <f>SUM(T107:T116)</f>
        <v>0</v>
      </c>
      <c r="AR106" s="146" t="s">
        <v>81</v>
      </c>
      <c r="AT106" s="153" t="s">
        <v>72</v>
      </c>
      <c r="AU106" s="153" t="s">
        <v>81</v>
      </c>
      <c r="AY106" s="146" t="s">
        <v>251</v>
      </c>
      <c r="BK106" s="154">
        <f>SUM(BK107:BK116)</f>
        <v>0</v>
      </c>
    </row>
    <row r="107" spans="2:65" s="1" customFormat="1" ht="16.5" customHeight="1">
      <c r="B107" s="31"/>
      <c r="C107" s="157" t="s">
        <v>267</v>
      </c>
      <c r="D107" s="157" t="s">
        <v>277</v>
      </c>
      <c r="E107" s="158" t="s">
        <v>1970</v>
      </c>
      <c r="F107" s="159" t="s">
        <v>1971</v>
      </c>
      <c r="G107" s="160" t="s">
        <v>1278</v>
      </c>
      <c r="H107" s="161">
        <v>560</v>
      </c>
      <c r="I107" s="162"/>
      <c r="J107" s="163">
        <f>ROUND(I107*H107,2)</f>
        <v>0</v>
      </c>
      <c r="K107" s="159" t="s">
        <v>690</v>
      </c>
      <c r="L107" s="31"/>
      <c r="M107" s="164" t="s">
        <v>19</v>
      </c>
      <c r="N107" s="165" t="s">
        <v>44</v>
      </c>
      <c r="P107" s="142">
        <f>O107*H107</f>
        <v>0</v>
      </c>
      <c r="Q107" s="142">
        <v>0</v>
      </c>
      <c r="R107" s="142">
        <f>Q107*H107</f>
        <v>0</v>
      </c>
      <c r="S107" s="142">
        <v>0</v>
      </c>
      <c r="T107" s="143">
        <f>S107*H107</f>
        <v>0</v>
      </c>
      <c r="AR107" s="17" t="s">
        <v>252</v>
      </c>
      <c r="AT107" s="17" t="s">
        <v>277</v>
      </c>
      <c r="AU107" s="17" t="s">
        <v>83</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2490</v>
      </c>
    </row>
    <row r="108" spans="2:65" s="1" customFormat="1" ht="19.5">
      <c r="B108" s="31"/>
      <c r="D108" s="171" t="s">
        <v>454</v>
      </c>
      <c r="F108" s="172" t="s">
        <v>2491</v>
      </c>
      <c r="I108" s="90"/>
      <c r="L108" s="31"/>
      <c r="M108" s="173"/>
      <c r="T108" s="49"/>
      <c r="AT108" s="17" t="s">
        <v>454</v>
      </c>
      <c r="AU108" s="17" t="s">
        <v>83</v>
      </c>
    </row>
    <row r="109" spans="2:65" s="1" customFormat="1" ht="16.5" customHeight="1">
      <c r="B109" s="31"/>
      <c r="C109" s="157" t="s">
        <v>276</v>
      </c>
      <c r="D109" s="157" t="s">
        <v>277</v>
      </c>
      <c r="E109" s="158" t="s">
        <v>2492</v>
      </c>
      <c r="F109" s="159" t="s">
        <v>2493</v>
      </c>
      <c r="G109" s="160" t="s">
        <v>1278</v>
      </c>
      <c r="H109" s="161">
        <v>6600</v>
      </c>
      <c r="I109" s="162"/>
      <c r="J109" s="163">
        <f>ROUND(I109*H109,2)</f>
        <v>0</v>
      </c>
      <c r="K109" s="159" t="s">
        <v>19</v>
      </c>
      <c r="L109" s="31"/>
      <c r="M109" s="164" t="s">
        <v>19</v>
      </c>
      <c r="N109" s="165" t="s">
        <v>44</v>
      </c>
      <c r="P109" s="142">
        <f>O109*H109</f>
        <v>0</v>
      </c>
      <c r="Q109" s="142">
        <v>0</v>
      </c>
      <c r="R109" s="142">
        <f>Q109*H109</f>
        <v>0</v>
      </c>
      <c r="S109" s="142">
        <v>0</v>
      </c>
      <c r="T109" s="143">
        <f>S109*H109</f>
        <v>0</v>
      </c>
      <c r="AR109" s="17" t="s">
        <v>252</v>
      </c>
      <c r="AT109" s="17" t="s">
        <v>277</v>
      </c>
      <c r="AU109" s="17" t="s">
        <v>83</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2494</v>
      </c>
    </row>
    <row r="110" spans="2:65" s="1" customFormat="1" ht="16.5" customHeight="1">
      <c r="B110" s="31"/>
      <c r="C110" s="157" t="s">
        <v>282</v>
      </c>
      <c r="D110" s="157" t="s">
        <v>277</v>
      </c>
      <c r="E110" s="158" t="s">
        <v>1981</v>
      </c>
      <c r="F110" s="159" t="s">
        <v>1982</v>
      </c>
      <c r="G110" s="160" t="s">
        <v>1278</v>
      </c>
      <c r="H110" s="161">
        <v>560</v>
      </c>
      <c r="I110" s="162"/>
      <c r="J110" s="163">
        <f>ROUND(I110*H110,2)</f>
        <v>0</v>
      </c>
      <c r="K110" s="159" t="s">
        <v>690</v>
      </c>
      <c r="L110" s="31"/>
      <c r="M110" s="164" t="s">
        <v>19</v>
      </c>
      <c r="N110" s="165" t="s">
        <v>44</v>
      </c>
      <c r="P110" s="142">
        <f>O110*H110</f>
        <v>0</v>
      </c>
      <c r="Q110" s="142">
        <v>0</v>
      </c>
      <c r="R110" s="142">
        <f>Q110*H110</f>
        <v>0</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2495</v>
      </c>
    </row>
    <row r="111" spans="2:65" s="1" customFormat="1" ht="16.5" customHeight="1">
      <c r="B111" s="31"/>
      <c r="C111" s="132" t="s">
        <v>250</v>
      </c>
      <c r="D111" s="132" t="s">
        <v>246</v>
      </c>
      <c r="E111" s="133" t="s">
        <v>2496</v>
      </c>
      <c r="F111" s="134" t="s">
        <v>2497</v>
      </c>
      <c r="G111" s="135" t="s">
        <v>450</v>
      </c>
      <c r="H111" s="136">
        <v>0.57699999999999996</v>
      </c>
      <c r="I111" s="137"/>
      <c r="J111" s="138">
        <f>ROUND(I111*H111,2)</f>
        <v>0</v>
      </c>
      <c r="K111" s="134" t="s">
        <v>690</v>
      </c>
      <c r="L111" s="139"/>
      <c r="M111" s="140" t="s">
        <v>19</v>
      </c>
      <c r="N111" s="141" t="s">
        <v>44</v>
      </c>
      <c r="P111" s="142">
        <f>O111*H111</f>
        <v>0</v>
      </c>
      <c r="Q111" s="142">
        <v>1</v>
      </c>
      <c r="R111" s="142">
        <f>Q111*H111</f>
        <v>0.57699999999999996</v>
      </c>
      <c r="S111" s="142">
        <v>0</v>
      </c>
      <c r="T111" s="143">
        <f>S111*H111</f>
        <v>0</v>
      </c>
      <c r="AR111" s="17" t="s">
        <v>250</v>
      </c>
      <c r="AT111" s="17" t="s">
        <v>246</v>
      </c>
      <c r="AU111" s="17" t="s">
        <v>83</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2498</v>
      </c>
    </row>
    <row r="112" spans="2:65" s="13" customFormat="1">
      <c r="B112" s="182"/>
      <c r="D112" s="171" t="s">
        <v>639</v>
      </c>
      <c r="E112" s="183" t="s">
        <v>19</v>
      </c>
      <c r="F112" s="184" t="s">
        <v>2499</v>
      </c>
      <c r="H112" s="185">
        <v>0.57699999999999996</v>
      </c>
      <c r="I112" s="186"/>
      <c r="L112" s="182"/>
      <c r="M112" s="187"/>
      <c r="T112" s="188"/>
      <c r="AT112" s="183" t="s">
        <v>639</v>
      </c>
      <c r="AU112" s="183" t="s">
        <v>83</v>
      </c>
      <c r="AV112" s="13" t="s">
        <v>83</v>
      </c>
      <c r="AW112" s="13" t="s">
        <v>36</v>
      </c>
      <c r="AX112" s="13" t="s">
        <v>81</v>
      </c>
      <c r="AY112" s="183" t="s">
        <v>251</v>
      </c>
    </row>
    <row r="113" spans="2:65" s="1" customFormat="1" ht="16.5" customHeight="1">
      <c r="B113" s="31"/>
      <c r="C113" s="157" t="s">
        <v>291</v>
      </c>
      <c r="D113" s="157" t="s">
        <v>277</v>
      </c>
      <c r="E113" s="158" t="s">
        <v>1239</v>
      </c>
      <c r="F113" s="159" t="s">
        <v>1240</v>
      </c>
      <c r="G113" s="160" t="s">
        <v>431</v>
      </c>
      <c r="H113" s="161">
        <v>0.57099999999999995</v>
      </c>
      <c r="I113" s="162"/>
      <c r="J113" s="163">
        <f>ROUND(I113*H113,2)</f>
        <v>0</v>
      </c>
      <c r="K113" s="159" t="s">
        <v>690</v>
      </c>
      <c r="L113" s="31"/>
      <c r="M113" s="164" t="s">
        <v>19</v>
      </c>
      <c r="N113" s="165" t="s">
        <v>44</v>
      </c>
      <c r="P113" s="142">
        <f>O113*H113</f>
        <v>0</v>
      </c>
      <c r="Q113" s="142">
        <v>2.102E-2</v>
      </c>
      <c r="R113" s="142">
        <f>Q113*H113</f>
        <v>1.200242E-2</v>
      </c>
      <c r="S113" s="142">
        <v>0</v>
      </c>
      <c r="T113" s="143">
        <f>S113*H113</f>
        <v>0</v>
      </c>
      <c r="AR113" s="17" t="s">
        <v>252</v>
      </c>
      <c r="AT113" s="17" t="s">
        <v>277</v>
      </c>
      <c r="AU113" s="17" t="s">
        <v>83</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2500</v>
      </c>
    </row>
    <row r="114" spans="2:65" s="13" customFormat="1">
      <c r="B114" s="182"/>
      <c r="D114" s="171" t="s">
        <v>639</v>
      </c>
      <c r="E114" s="183" t="s">
        <v>19</v>
      </c>
      <c r="F114" s="184" t="s">
        <v>2501</v>
      </c>
      <c r="H114" s="185">
        <v>0.57099999999999995</v>
      </c>
      <c r="I114" s="186"/>
      <c r="L114" s="182"/>
      <c r="M114" s="187"/>
      <c r="T114" s="188"/>
      <c r="AT114" s="183" t="s">
        <v>639</v>
      </c>
      <c r="AU114" s="183" t="s">
        <v>83</v>
      </c>
      <c r="AV114" s="13" t="s">
        <v>83</v>
      </c>
      <c r="AW114" s="13" t="s">
        <v>36</v>
      </c>
      <c r="AX114" s="13" t="s">
        <v>81</v>
      </c>
      <c r="AY114" s="183" t="s">
        <v>251</v>
      </c>
    </row>
    <row r="115" spans="2:65" s="1" customFormat="1" ht="16.5" customHeight="1">
      <c r="B115" s="31"/>
      <c r="C115" s="157" t="s">
        <v>295</v>
      </c>
      <c r="D115" s="157" t="s">
        <v>277</v>
      </c>
      <c r="E115" s="158" t="s">
        <v>1244</v>
      </c>
      <c r="F115" s="159" t="s">
        <v>1245</v>
      </c>
      <c r="G115" s="160" t="s">
        <v>431</v>
      </c>
      <c r="H115" s="161">
        <v>1.1419999999999999</v>
      </c>
      <c r="I115" s="162"/>
      <c r="J115" s="163">
        <f>ROUND(I115*H115,2)</f>
        <v>0</v>
      </c>
      <c r="K115" s="159" t="s">
        <v>690</v>
      </c>
      <c r="L115" s="31"/>
      <c r="M115" s="164" t="s">
        <v>19</v>
      </c>
      <c r="N115" s="165" t="s">
        <v>44</v>
      </c>
      <c r="P115" s="142">
        <f>O115*H115</f>
        <v>0</v>
      </c>
      <c r="Q115" s="142">
        <v>2.102E-2</v>
      </c>
      <c r="R115" s="142">
        <f>Q115*H115</f>
        <v>2.400484E-2</v>
      </c>
      <c r="S115" s="142">
        <v>0</v>
      </c>
      <c r="T115" s="143">
        <f>S115*H115</f>
        <v>0</v>
      </c>
      <c r="AR115" s="17" t="s">
        <v>252</v>
      </c>
      <c r="AT115" s="17" t="s">
        <v>277</v>
      </c>
      <c r="AU115" s="17" t="s">
        <v>83</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2502</v>
      </c>
    </row>
    <row r="116" spans="2:65" s="13" customFormat="1">
      <c r="B116" s="182"/>
      <c r="D116" s="171" t="s">
        <v>639</v>
      </c>
      <c r="E116" s="183" t="s">
        <v>19</v>
      </c>
      <c r="F116" s="184" t="s">
        <v>2503</v>
      </c>
      <c r="H116" s="185">
        <v>1.1419999999999999</v>
      </c>
      <c r="I116" s="186"/>
      <c r="L116" s="182"/>
      <c r="M116" s="187"/>
      <c r="T116" s="188"/>
      <c r="AT116" s="183" t="s">
        <v>639</v>
      </c>
      <c r="AU116" s="183" t="s">
        <v>83</v>
      </c>
      <c r="AV116" s="13" t="s">
        <v>83</v>
      </c>
      <c r="AW116" s="13" t="s">
        <v>36</v>
      </c>
      <c r="AX116" s="13" t="s">
        <v>81</v>
      </c>
      <c r="AY116" s="183" t="s">
        <v>251</v>
      </c>
    </row>
    <row r="117" spans="2:65" s="11" customFormat="1" ht="22.9" customHeight="1">
      <c r="B117" s="145"/>
      <c r="D117" s="146" t="s">
        <v>72</v>
      </c>
      <c r="E117" s="155" t="s">
        <v>267</v>
      </c>
      <c r="F117" s="155" t="s">
        <v>1262</v>
      </c>
      <c r="I117" s="148"/>
      <c r="J117" s="156">
        <f>BK117</f>
        <v>1192500</v>
      </c>
      <c r="L117" s="145"/>
      <c r="M117" s="150"/>
      <c r="P117" s="151">
        <f>SUM(P118:P133)</f>
        <v>0</v>
      </c>
      <c r="R117" s="151">
        <f>SUM(R118:R133)</f>
        <v>1.7971619999999999</v>
      </c>
      <c r="T117" s="152">
        <f>SUM(T118:T133)</f>
        <v>0.33200000000000002</v>
      </c>
      <c r="AR117" s="146" t="s">
        <v>81</v>
      </c>
      <c r="AT117" s="153" t="s">
        <v>72</v>
      </c>
      <c r="AU117" s="153" t="s">
        <v>81</v>
      </c>
      <c r="AY117" s="146" t="s">
        <v>251</v>
      </c>
      <c r="BK117" s="154">
        <f>SUM(BK118:BK133)</f>
        <v>1192500</v>
      </c>
    </row>
    <row r="118" spans="2:65" s="1" customFormat="1" ht="16.5" customHeight="1">
      <c r="B118" s="31"/>
      <c r="C118" s="157" t="s">
        <v>299</v>
      </c>
      <c r="D118" s="157" t="s">
        <v>277</v>
      </c>
      <c r="E118" s="158" t="s">
        <v>1509</v>
      </c>
      <c r="F118" s="159" t="s">
        <v>1510</v>
      </c>
      <c r="G118" s="160" t="s">
        <v>265</v>
      </c>
      <c r="H118" s="161">
        <v>2</v>
      </c>
      <c r="I118" s="162"/>
      <c r="J118" s="163">
        <f>ROUND(I118*H118,2)</f>
        <v>0</v>
      </c>
      <c r="K118" s="159" t="s">
        <v>690</v>
      </c>
      <c r="L118" s="31"/>
      <c r="M118" s="164" t="s">
        <v>19</v>
      </c>
      <c r="N118" s="165" t="s">
        <v>44</v>
      </c>
      <c r="P118" s="142">
        <f>O118*H118</f>
        <v>0</v>
      </c>
      <c r="Q118" s="142">
        <v>2.1199999999999999E-3</v>
      </c>
      <c r="R118" s="142">
        <f>Q118*H118</f>
        <v>4.2399999999999998E-3</v>
      </c>
      <c r="S118" s="142">
        <v>0</v>
      </c>
      <c r="T118" s="143">
        <f>S118*H118</f>
        <v>0</v>
      </c>
      <c r="AR118" s="17" t="s">
        <v>252</v>
      </c>
      <c r="AT118" s="17" t="s">
        <v>277</v>
      </c>
      <c r="AU118" s="17" t="s">
        <v>83</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2504</v>
      </c>
    </row>
    <row r="119" spans="2:65" s="13" customFormat="1">
      <c r="B119" s="182"/>
      <c r="D119" s="171" t="s">
        <v>639</v>
      </c>
      <c r="E119" s="183" t="s">
        <v>19</v>
      </c>
      <c r="F119" s="184" t="s">
        <v>83</v>
      </c>
      <c r="H119" s="185">
        <v>2</v>
      </c>
      <c r="I119" s="186"/>
      <c r="L119" s="182"/>
      <c r="M119" s="187"/>
      <c r="T119" s="188"/>
      <c r="AT119" s="183" t="s">
        <v>639</v>
      </c>
      <c r="AU119" s="183" t="s">
        <v>83</v>
      </c>
      <c r="AV119" s="13" t="s">
        <v>83</v>
      </c>
      <c r="AW119" s="13" t="s">
        <v>36</v>
      </c>
      <c r="AX119" s="13" t="s">
        <v>81</v>
      </c>
      <c r="AY119" s="183" t="s">
        <v>251</v>
      </c>
    </row>
    <row r="120" spans="2:65" s="1" customFormat="1" ht="16.5" customHeight="1">
      <c r="B120" s="31"/>
      <c r="C120" s="157" t="s">
        <v>303</v>
      </c>
      <c r="D120" s="157" t="s">
        <v>277</v>
      </c>
      <c r="E120" s="158" t="s">
        <v>1513</v>
      </c>
      <c r="F120" s="159" t="s">
        <v>1514</v>
      </c>
      <c r="G120" s="160" t="s">
        <v>265</v>
      </c>
      <c r="H120" s="161">
        <v>2</v>
      </c>
      <c r="I120" s="162"/>
      <c r="J120" s="163">
        <f>ROUND(I120*H120,2)</f>
        <v>0</v>
      </c>
      <c r="K120" s="159" t="s">
        <v>690</v>
      </c>
      <c r="L120" s="31"/>
      <c r="M120" s="164" t="s">
        <v>19</v>
      </c>
      <c r="N120" s="165" t="s">
        <v>44</v>
      </c>
      <c r="P120" s="142">
        <f>O120*H120</f>
        <v>0</v>
      </c>
      <c r="Q120" s="142">
        <v>4.7499999999999999E-3</v>
      </c>
      <c r="R120" s="142">
        <f>Q120*H120</f>
        <v>9.4999999999999998E-3</v>
      </c>
      <c r="S120" s="142">
        <v>0</v>
      </c>
      <c r="T120" s="143">
        <f>S120*H120</f>
        <v>0</v>
      </c>
      <c r="AR120" s="17" t="s">
        <v>252</v>
      </c>
      <c r="AT120" s="17" t="s">
        <v>277</v>
      </c>
      <c r="AU120" s="17" t="s">
        <v>83</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2505</v>
      </c>
    </row>
    <row r="121" spans="2:65" s="13" customFormat="1">
      <c r="B121" s="182"/>
      <c r="D121" s="171" t="s">
        <v>639</v>
      </c>
      <c r="E121" s="183" t="s">
        <v>19</v>
      </c>
      <c r="F121" s="184" t="s">
        <v>83</v>
      </c>
      <c r="H121" s="185">
        <v>2</v>
      </c>
      <c r="I121" s="186"/>
      <c r="L121" s="182"/>
      <c r="M121" s="187"/>
      <c r="T121" s="188"/>
      <c r="AT121" s="183" t="s">
        <v>639</v>
      </c>
      <c r="AU121" s="183" t="s">
        <v>83</v>
      </c>
      <c r="AV121" s="13" t="s">
        <v>83</v>
      </c>
      <c r="AW121" s="13" t="s">
        <v>36</v>
      </c>
      <c r="AX121" s="13" t="s">
        <v>81</v>
      </c>
      <c r="AY121" s="183" t="s">
        <v>251</v>
      </c>
    </row>
    <row r="122" spans="2:65" s="1" customFormat="1" ht="16.5" customHeight="1">
      <c r="B122" s="31"/>
      <c r="C122" s="132" t="s">
        <v>307</v>
      </c>
      <c r="D122" s="132" t="s">
        <v>246</v>
      </c>
      <c r="E122" s="133" t="s">
        <v>2506</v>
      </c>
      <c r="F122" s="134" t="s">
        <v>2507</v>
      </c>
      <c r="G122" s="135" t="s">
        <v>436</v>
      </c>
      <c r="H122" s="136">
        <v>0.3</v>
      </c>
      <c r="I122" s="137"/>
      <c r="J122" s="138">
        <f>ROUND(I122*H122,2)</f>
        <v>0</v>
      </c>
      <c r="K122" s="134" t="s">
        <v>19</v>
      </c>
      <c r="L122" s="139"/>
      <c r="M122" s="140" t="s">
        <v>19</v>
      </c>
      <c r="N122" s="141" t="s">
        <v>44</v>
      </c>
      <c r="P122" s="142">
        <f>O122*H122</f>
        <v>0</v>
      </c>
      <c r="Q122" s="142">
        <v>0.81499999999999995</v>
      </c>
      <c r="R122" s="142">
        <f>Q122*H122</f>
        <v>0.24449999999999997</v>
      </c>
      <c r="S122" s="142">
        <v>0</v>
      </c>
      <c r="T122" s="143">
        <f>S122*H122</f>
        <v>0</v>
      </c>
      <c r="AR122" s="17" t="s">
        <v>250</v>
      </c>
      <c r="AT122" s="17" t="s">
        <v>246</v>
      </c>
      <c r="AU122" s="17" t="s">
        <v>83</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2508</v>
      </c>
    </row>
    <row r="123" spans="2:65" s="13" customFormat="1">
      <c r="B123" s="182"/>
      <c r="D123" s="171" t="s">
        <v>639</v>
      </c>
      <c r="E123" s="183" t="s">
        <v>19</v>
      </c>
      <c r="F123" s="184" t="s">
        <v>2509</v>
      </c>
      <c r="H123" s="185">
        <v>0.3</v>
      </c>
      <c r="I123" s="186"/>
      <c r="L123" s="182"/>
      <c r="M123" s="187"/>
      <c r="T123" s="188"/>
      <c r="AT123" s="183" t="s">
        <v>639</v>
      </c>
      <c r="AU123" s="183" t="s">
        <v>83</v>
      </c>
      <c r="AV123" s="13" t="s">
        <v>83</v>
      </c>
      <c r="AW123" s="13" t="s">
        <v>36</v>
      </c>
      <c r="AX123" s="13" t="s">
        <v>81</v>
      </c>
      <c r="AY123" s="183" t="s">
        <v>251</v>
      </c>
    </row>
    <row r="124" spans="2:65" s="1" customFormat="1" ht="16.5" customHeight="1">
      <c r="B124" s="31"/>
      <c r="C124" s="157" t="s">
        <v>311</v>
      </c>
      <c r="D124" s="157" t="s">
        <v>277</v>
      </c>
      <c r="E124" s="158" t="s">
        <v>1266</v>
      </c>
      <c r="F124" s="159" t="s">
        <v>1267</v>
      </c>
      <c r="G124" s="160" t="s">
        <v>265</v>
      </c>
      <c r="H124" s="161">
        <v>2</v>
      </c>
      <c r="I124" s="162"/>
      <c r="J124" s="163">
        <f>ROUND(I124*H124,2)</f>
        <v>0</v>
      </c>
      <c r="K124" s="159" t="s">
        <v>690</v>
      </c>
      <c r="L124" s="31"/>
      <c r="M124" s="164" t="s">
        <v>19</v>
      </c>
      <c r="N124" s="165" t="s">
        <v>44</v>
      </c>
      <c r="P124" s="142">
        <f>O124*H124</f>
        <v>0</v>
      </c>
      <c r="Q124" s="142">
        <v>5.8E-4</v>
      </c>
      <c r="R124" s="142">
        <f>Q124*H124</f>
        <v>1.16E-3</v>
      </c>
      <c r="S124" s="142">
        <v>0.16600000000000001</v>
      </c>
      <c r="T124" s="143">
        <f>S124*H124</f>
        <v>0.33200000000000002</v>
      </c>
      <c r="AR124" s="17" t="s">
        <v>252</v>
      </c>
      <c r="AT124" s="17" t="s">
        <v>277</v>
      </c>
      <c r="AU124" s="17" t="s">
        <v>83</v>
      </c>
      <c r="AY124" s="17" t="s">
        <v>251</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252</v>
      </c>
      <c r="BM124" s="17" t="s">
        <v>2510</v>
      </c>
    </row>
    <row r="125" spans="2:65" s="1" customFormat="1" ht="16.5" customHeight="1">
      <c r="B125" s="31"/>
      <c r="C125" s="157" t="s">
        <v>8</v>
      </c>
      <c r="D125" s="157" t="s">
        <v>277</v>
      </c>
      <c r="E125" s="158" t="s">
        <v>2511</v>
      </c>
      <c r="F125" s="159" t="s">
        <v>2512</v>
      </c>
      <c r="G125" s="160" t="s">
        <v>249</v>
      </c>
      <c r="H125" s="161">
        <v>43.4</v>
      </c>
      <c r="I125" s="162"/>
      <c r="J125" s="163">
        <f>ROUND(I125*H125,2)</f>
        <v>0</v>
      </c>
      <c r="K125" s="159" t="s">
        <v>690</v>
      </c>
      <c r="L125" s="31"/>
      <c r="M125" s="164" t="s">
        <v>19</v>
      </c>
      <c r="N125" s="165" t="s">
        <v>44</v>
      </c>
      <c r="P125" s="142">
        <f>O125*H125</f>
        <v>0</v>
      </c>
      <c r="Q125" s="142">
        <v>1.193E-2</v>
      </c>
      <c r="R125" s="142">
        <f>Q125*H125</f>
        <v>0.51776199999999994</v>
      </c>
      <c r="S125" s="142">
        <v>0</v>
      </c>
      <c r="T125" s="143">
        <f>S125*H125</f>
        <v>0</v>
      </c>
      <c r="AR125" s="17" t="s">
        <v>252</v>
      </c>
      <c r="AT125" s="17" t="s">
        <v>277</v>
      </c>
      <c r="AU125" s="17" t="s">
        <v>83</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2513</v>
      </c>
    </row>
    <row r="126" spans="2:65" s="1" customFormat="1" ht="19.5">
      <c r="B126" s="31"/>
      <c r="D126" s="171" t="s">
        <v>454</v>
      </c>
      <c r="F126" s="172" t="s">
        <v>2514</v>
      </c>
      <c r="I126" s="90"/>
      <c r="L126" s="31"/>
      <c r="M126" s="173"/>
      <c r="T126" s="49"/>
      <c r="AT126" s="17" t="s">
        <v>454</v>
      </c>
      <c r="AU126" s="17" t="s">
        <v>83</v>
      </c>
    </row>
    <row r="127" spans="2:65" s="13" customFormat="1">
      <c r="B127" s="182"/>
      <c r="D127" s="171" t="s">
        <v>639</v>
      </c>
      <c r="E127" s="183" t="s">
        <v>19</v>
      </c>
      <c r="F127" s="184" t="s">
        <v>2515</v>
      </c>
      <c r="H127" s="185">
        <v>43.4</v>
      </c>
      <c r="I127" s="186"/>
      <c r="L127" s="182"/>
      <c r="M127" s="187"/>
      <c r="T127" s="188"/>
      <c r="AT127" s="183" t="s">
        <v>639</v>
      </c>
      <c r="AU127" s="183" t="s">
        <v>83</v>
      </c>
      <c r="AV127" s="13" t="s">
        <v>83</v>
      </c>
      <c r="AW127" s="13" t="s">
        <v>36</v>
      </c>
      <c r="AX127" s="13" t="s">
        <v>81</v>
      </c>
      <c r="AY127" s="183" t="s">
        <v>251</v>
      </c>
    </row>
    <row r="128" spans="2:65" s="1" customFormat="1" ht="16.5" customHeight="1">
      <c r="B128" s="31"/>
      <c r="C128" s="132" t="s">
        <v>318</v>
      </c>
      <c r="D128" s="175" t="s">
        <v>246</v>
      </c>
      <c r="E128" s="133" t="s">
        <v>2516</v>
      </c>
      <c r="F128" s="134" t="s">
        <v>2517</v>
      </c>
      <c r="G128" s="135" t="s">
        <v>265</v>
      </c>
      <c r="H128" s="136">
        <v>150</v>
      </c>
      <c r="I128" s="284">
        <v>7950</v>
      </c>
      <c r="J128" s="138">
        <f>ROUND(I128*H128,2)</f>
        <v>1192500</v>
      </c>
      <c r="K128" s="134" t="s">
        <v>19</v>
      </c>
      <c r="L128" s="139"/>
      <c r="M128" s="140" t="s">
        <v>19</v>
      </c>
      <c r="N128" s="141" t="s">
        <v>44</v>
      </c>
      <c r="P128" s="142">
        <f>O128*H128</f>
        <v>0</v>
      </c>
      <c r="Q128" s="142">
        <v>6.7999999999999996E-3</v>
      </c>
      <c r="R128" s="142">
        <f>Q128*H128</f>
        <v>1.02</v>
      </c>
      <c r="S128" s="142">
        <v>0</v>
      </c>
      <c r="T128" s="143">
        <f>S128*H128</f>
        <v>0</v>
      </c>
      <c r="AR128" s="17" t="s">
        <v>250</v>
      </c>
      <c r="AT128" s="17" t="s">
        <v>246</v>
      </c>
      <c r="AU128" s="17" t="s">
        <v>83</v>
      </c>
      <c r="AY128" s="17" t="s">
        <v>251</v>
      </c>
      <c r="BE128" s="144">
        <f>IF(N128="základní",J128,0)</f>
        <v>1192500</v>
      </c>
      <c r="BF128" s="144">
        <f>IF(N128="snížená",J128,0)</f>
        <v>0</v>
      </c>
      <c r="BG128" s="144">
        <f>IF(N128="zákl. přenesená",J128,0)</f>
        <v>0</v>
      </c>
      <c r="BH128" s="144">
        <f>IF(N128="sníž. přenesená",J128,0)</f>
        <v>0</v>
      </c>
      <c r="BI128" s="144">
        <f>IF(N128="nulová",J128,0)</f>
        <v>0</v>
      </c>
      <c r="BJ128" s="17" t="s">
        <v>81</v>
      </c>
      <c r="BK128" s="144">
        <f>ROUND(I128*H128,2)</f>
        <v>1192500</v>
      </c>
      <c r="BL128" s="17" t="s">
        <v>252</v>
      </c>
      <c r="BM128" s="17" t="s">
        <v>2518</v>
      </c>
    </row>
    <row r="129" spans="2:65" s="1" customFormat="1" ht="29.25">
      <c r="B129" s="31"/>
      <c r="D129" s="171" t="s">
        <v>454</v>
      </c>
      <c r="F129" s="172" t="s">
        <v>2519</v>
      </c>
      <c r="I129" s="90"/>
      <c r="L129" s="31"/>
      <c r="M129" s="173"/>
      <c r="T129" s="49"/>
      <c r="AT129" s="17" t="s">
        <v>454</v>
      </c>
      <c r="AU129" s="17" t="s">
        <v>83</v>
      </c>
    </row>
    <row r="130" spans="2:65" s="13" customFormat="1">
      <c r="B130" s="182"/>
      <c r="D130" s="171" t="s">
        <v>639</v>
      </c>
      <c r="E130" s="183" t="s">
        <v>19</v>
      </c>
      <c r="F130" s="184" t="s">
        <v>2520</v>
      </c>
      <c r="H130" s="185">
        <v>150</v>
      </c>
      <c r="I130" s="186"/>
      <c r="L130" s="182"/>
      <c r="M130" s="187"/>
      <c r="T130" s="188"/>
      <c r="AT130" s="183" t="s">
        <v>639</v>
      </c>
      <c r="AU130" s="183" t="s">
        <v>83</v>
      </c>
      <c r="AV130" s="13" t="s">
        <v>83</v>
      </c>
      <c r="AW130" s="13" t="s">
        <v>36</v>
      </c>
      <c r="AX130" s="13" t="s">
        <v>81</v>
      </c>
      <c r="AY130" s="183" t="s">
        <v>251</v>
      </c>
    </row>
    <row r="131" spans="2:65" s="1" customFormat="1" ht="16.5" customHeight="1">
      <c r="B131" s="31"/>
      <c r="C131" s="157" t="s">
        <v>322</v>
      </c>
      <c r="D131" s="157" t="s">
        <v>277</v>
      </c>
      <c r="E131" s="158" t="s">
        <v>2521</v>
      </c>
      <c r="F131" s="159" t="s">
        <v>2522</v>
      </c>
      <c r="G131" s="160" t="s">
        <v>260</v>
      </c>
      <c r="H131" s="161">
        <v>4</v>
      </c>
      <c r="I131" s="162"/>
      <c r="J131" s="163">
        <f>ROUND(I131*H131,2)</f>
        <v>0</v>
      </c>
      <c r="K131" s="159" t="s">
        <v>19</v>
      </c>
      <c r="L131" s="31"/>
      <c r="M131" s="164" t="s">
        <v>19</v>
      </c>
      <c r="N131" s="165" t="s">
        <v>44</v>
      </c>
      <c r="P131" s="142">
        <f>O131*H131</f>
        <v>0</v>
      </c>
      <c r="Q131" s="142">
        <v>0</v>
      </c>
      <c r="R131" s="142">
        <f>Q131*H131</f>
        <v>0</v>
      </c>
      <c r="S131" s="142">
        <v>0</v>
      </c>
      <c r="T131" s="143">
        <f>S131*H131</f>
        <v>0</v>
      </c>
      <c r="AR131" s="17" t="s">
        <v>252</v>
      </c>
      <c r="AT131" s="17" t="s">
        <v>277</v>
      </c>
      <c r="AU131" s="17" t="s">
        <v>83</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2523</v>
      </c>
    </row>
    <row r="132" spans="2:65" s="1" customFormat="1" ht="29.25">
      <c r="B132" s="31"/>
      <c r="D132" s="171" t="s">
        <v>454</v>
      </c>
      <c r="F132" s="172" t="s">
        <v>2524</v>
      </c>
      <c r="I132" s="90"/>
      <c r="L132" s="31"/>
      <c r="M132" s="173"/>
      <c r="T132" s="49"/>
      <c r="AT132" s="17" t="s">
        <v>454</v>
      </c>
      <c r="AU132" s="17" t="s">
        <v>83</v>
      </c>
    </row>
    <row r="133" spans="2:65" s="13" customFormat="1">
      <c r="B133" s="182"/>
      <c r="D133" s="171" t="s">
        <v>639</v>
      </c>
      <c r="E133" s="183" t="s">
        <v>19</v>
      </c>
      <c r="F133" s="184" t="s">
        <v>1512</v>
      </c>
      <c r="H133" s="185">
        <v>4</v>
      </c>
      <c r="I133" s="186"/>
      <c r="L133" s="182"/>
      <c r="M133" s="187"/>
      <c r="T133" s="188"/>
      <c r="AT133" s="183" t="s">
        <v>639</v>
      </c>
      <c r="AU133" s="183" t="s">
        <v>83</v>
      </c>
      <c r="AV133" s="13" t="s">
        <v>83</v>
      </c>
      <c r="AW133" s="13" t="s">
        <v>36</v>
      </c>
      <c r="AX133" s="13" t="s">
        <v>81</v>
      </c>
      <c r="AY133" s="183" t="s">
        <v>251</v>
      </c>
    </row>
    <row r="134" spans="2:65" s="11" customFormat="1" ht="22.9" customHeight="1">
      <c r="B134" s="145"/>
      <c r="D134" s="146" t="s">
        <v>72</v>
      </c>
      <c r="E134" s="155" t="s">
        <v>276</v>
      </c>
      <c r="F134" s="155" t="s">
        <v>1521</v>
      </c>
      <c r="I134" s="148"/>
      <c r="J134" s="156">
        <f>BK134</f>
        <v>0</v>
      </c>
      <c r="L134" s="145"/>
      <c r="M134" s="150"/>
      <c r="P134" s="151">
        <f>SUM(P135:P155)</f>
        <v>0</v>
      </c>
      <c r="R134" s="151">
        <f>SUM(R135:R155)</f>
        <v>10.132466430000001</v>
      </c>
      <c r="T134" s="152">
        <f>SUM(T135:T155)</f>
        <v>11.172681000000001</v>
      </c>
      <c r="AR134" s="146" t="s">
        <v>81</v>
      </c>
      <c r="AT134" s="153" t="s">
        <v>72</v>
      </c>
      <c r="AU134" s="153" t="s">
        <v>81</v>
      </c>
      <c r="AY134" s="146" t="s">
        <v>251</v>
      </c>
      <c r="BK134" s="154">
        <f>SUM(BK135:BK155)</f>
        <v>0</v>
      </c>
    </row>
    <row r="135" spans="2:65" s="1" customFormat="1" ht="16.5" customHeight="1">
      <c r="B135" s="31"/>
      <c r="C135" s="157" t="s">
        <v>326</v>
      </c>
      <c r="D135" s="157" t="s">
        <v>277</v>
      </c>
      <c r="E135" s="158" t="s">
        <v>1522</v>
      </c>
      <c r="F135" s="159" t="s">
        <v>1523</v>
      </c>
      <c r="G135" s="160" t="s">
        <v>431</v>
      </c>
      <c r="H135" s="161">
        <v>35.799999999999997</v>
      </c>
      <c r="I135" s="162"/>
      <c r="J135" s="163">
        <f>ROUND(I135*H135,2)</f>
        <v>0</v>
      </c>
      <c r="K135" s="159" t="s">
        <v>690</v>
      </c>
      <c r="L135" s="31"/>
      <c r="M135" s="164" t="s">
        <v>19</v>
      </c>
      <c r="N135" s="165" t="s">
        <v>44</v>
      </c>
      <c r="P135" s="142">
        <f>O135*H135</f>
        <v>0</v>
      </c>
      <c r="Q135" s="142">
        <v>6.6960000000000006E-2</v>
      </c>
      <c r="R135" s="142">
        <f>Q135*H135</f>
        <v>2.3971680000000002</v>
      </c>
      <c r="S135" s="142">
        <v>7.4999999999999997E-2</v>
      </c>
      <c r="T135" s="143">
        <f>S135*H135</f>
        <v>2.6849999999999996</v>
      </c>
      <c r="AR135" s="17" t="s">
        <v>252</v>
      </c>
      <c r="AT135" s="17" t="s">
        <v>277</v>
      </c>
      <c r="AU135" s="17" t="s">
        <v>83</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2525</v>
      </c>
    </row>
    <row r="136" spans="2:65" s="1" customFormat="1" ht="19.5">
      <c r="B136" s="31"/>
      <c r="D136" s="171" t="s">
        <v>454</v>
      </c>
      <c r="F136" s="172" t="s">
        <v>2526</v>
      </c>
      <c r="I136" s="90"/>
      <c r="L136" s="31"/>
      <c r="M136" s="173"/>
      <c r="T136" s="49"/>
      <c r="AT136" s="17" t="s">
        <v>454</v>
      </c>
      <c r="AU136" s="17" t="s">
        <v>83</v>
      </c>
    </row>
    <row r="137" spans="2:65" s="13" customFormat="1">
      <c r="B137" s="182"/>
      <c r="D137" s="171" t="s">
        <v>639</v>
      </c>
      <c r="E137" s="183" t="s">
        <v>19</v>
      </c>
      <c r="F137" s="184" t="s">
        <v>2527</v>
      </c>
      <c r="H137" s="185">
        <v>13.5</v>
      </c>
      <c r="I137" s="186"/>
      <c r="L137" s="182"/>
      <c r="M137" s="187"/>
      <c r="T137" s="188"/>
      <c r="AT137" s="183" t="s">
        <v>639</v>
      </c>
      <c r="AU137" s="183" t="s">
        <v>83</v>
      </c>
      <c r="AV137" s="13" t="s">
        <v>83</v>
      </c>
      <c r="AW137" s="13" t="s">
        <v>36</v>
      </c>
      <c r="AX137" s="13" t="s">
        <v>73</v>
      </c>
      <c r="AY137" s="183" t="s">
        <v>251</v>
      </c>
    </row>
    <row r="138" spans="2:65" s="13" customFormat="1">
      <c r="B138" s="182"/>
      <c r="D138" s="171" t="s">
        <v>639</v>
      </c>
      <c r="E138" s="183" t="s">
        <v>19</v>
      </c>
      <c r="F138" s="184" t="s">
        <v>2528</v>
      </c>
      <c r="H138" s="185">
        <v>22.3</v>
      </c>
      <c r="I138" s="186"/>
      <c r="L138" s="182"/>
      <c r="M138" s="187"/>
      <c r="T138" s="188"/>
      <c r="AT138" s="183" t="s">
        <v>639</v>
      </c>
      <c r="AU138" s="183" t="s">
        <v>83</v>
      </c>
      <c r="AV138" s="13" t="s">
        <v>83</v>
      </c>
      <c r="AW138" s="13" t="s">
        <v>36</v>
      </c>
      <c r="AX138" s="13" t="s">
        <v>73</v>
      </c>
      <c r="AY138" s="183" t="s">
        <v>251</v>
      </c>
    </row>
    <row r="139" spans="2:65" s="14" customFormat="1">
      <c r="B139" s="191"/>
      <c r="D139" s="171" t="s">
        <v>639</v>
      </c>
      <c r="E139" s="192" t="s">
        <v>19</v>
      </c>
      <c r="F139" s="193" t="s">
        <v>830</v>
      </c>
      <c r="H139" s="194">
        <v>35.799999999999997</v>
      </c>
      <c r="I139" s="195"/>
      <c r="L139" s="191"/>
      <c r="M139" s="196"/>
      <c r="T139" s="197"/>
      <c r="AT139" s="192" t="s">
        <v>639</v>
      </c>
      <c r="AU139" s="192" t="s">
        <v>83</v>
      </c>
      <c r="AV139" s="14" t="s">
        <v>252</v>
      </c>
      <c r="AW139" s="14" t="s">
        <v>36</v>
      </c>
      <c r="AX139" s="14" t="s">
        <v>81</v>
      </c>
      <c r="AY139" s="192" t="s">
        <v>251</v>
      </c>
    </row>
    <row r="140" spans="2:65" s="1" customFormat="1" ht="16.5" customHeight="1">
      <c r="B140" s="31"/>
      <c r="C140" s="132" t="s">
        <v>330</v>
      </c>
      <c r="D140" s="132" t="s">
        <v>246</v>
      </c>
      <c r="E140" s="133" t="s">
        <v>1276</v>
      </c>
      <c r="F140" s="134" t="s">
        <v>1277</v>
      </c>
      <c r="G140" s="135" t="s">
        <v>1278</v>
      </c>
      <c r="H140" s="136">
        <v>39.380000000000003</v>
      </c>
      <c r="I140" s="137"/>
      <c r="J140" s="138">
        <f>ROUND(I140*H140,2)</f>
        <v>0</v>
      </c>
      <c r="K140" s="134" t="s">
        <v>19</v>
      </c>
      <c r="L140" s="139"/>
      <c r="M140" s="140" t="s">
        <v>19</v>
      </c>
      <c r="N140" s="141" t="s">
        <v>44</v>
      </c>
      <c r="P140" s="142">
        <f>O140*H140</f>
        <v>0</v>
      </c>
      <c r="Q140" s="142">
        <v>0</v>
      </c>
      <c r="R140" s="142">
        <f>Q140*H140</f>
        <v>0</v>
      </c>
      <c r="S140" s="142">
        <v>0</v>
      </c>
      <c r="T140" s="143">
        <f>S140*H140</f>
        <v>0</v>
      </c>
      <c r="AR140" s="17" t="s">
        <v>250</v>
      </c>
      <c r="AT140" s="17" t="s">
        <v>246</v>
      </c>
      <c r="AU140" s="17" t="s">
        <v>83</v>
      </c>
      <c r="AY140" s="17" t="s">
        <v>251</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252</v>
      </c>
      <c r="BM140" s="17" t="s">
        <v>2529</v>
      </c>
    </row>
    <row r="141" spans="2:65" s="1" customFormat="1" ht="19.5">
      <c r="B141" s="31"/>
      <c r="D141" s="171" t="s">
        <v>454</v>
      </c>
      <c r="F141" s="172" t="s">
        <v>1280</v>
      </c>
      <c r="I141" s="90"/>
      <c r="L141" s="31"/>
      <c r="M141" s="173"/>
      <c r="T141" s="49"/>
      <c r="AT141" s="17" t="s">
        <v>454</v>
      </c>
      <c r="AU141" s="17" t="s">
        <v>83</v>
      </c>
    </row>
    <row r="142" spans="2:65" s="13" customFormat="1">
      <c r="B142" s="182"/>
      <c r="D142" s="171" t="s">
        <v>639</v>
      </c>
      <c r="E142" s="183" t="s">
        <v>19</v>
      </c>
      <c r="F142" s="184" t="s">
        <v>2530</v>
      </c>
      <c r="H142" s="185">
        <v>39.380000000000003</v>
      </c>
      <c r="I142" s="186"/>
      <c r="L142" s="182"/>
      <c r="M142" s="187"/>
      <c r="T142" s="188"/>
      <c r="AT142" s="183" t="s">
        <v>639</v>
      </c>
      <c r="AU142" s="183" t="s">
        <v>83</v>
      </c>
      <c r="AV142" s="13" t="s">
        <v>83</v>
      </c>
      <c r="AW142" s="13" t="s">
        <v>36</v>
      </c>
      <c r="AX142" s="13" t="s">
        <v>81</v>
      </c>
      <c r="AY142" s="183" t="s">
        <v>251</v>
      </c>
    </row>
    <row r="143" spans="2:65" s="1" customFormat="1" ht="16.5" customHeight="1">
      <c r="B143" s="31"/>
      <c r="C143" s="157" t="s">
        <v>334</v>
      </c>
      <c r="D143" s="157" t="s">
        <v>277</v>
      </c>
      <c r="E143" s="158" t="s">
        <v>1270</v>
      </c>
      <c r="F143" s="159" t="s">
        <v>1271</v>
      </c>
      <c r="G143" s="160" t="s">
        <v>431</v>
      </c>
      <c r="H143" s="161">
        <v>143.85900000000001</v>
      </c>
      <c r="I143" s="162"/>
      <c r="J143" s="163">
        <f>ROUND(I143*H143,2)</f>
        <v>0</v>
      </c>
      <c r="K143" s="159" t="s">
        <v>690</v>
      </c>
      <c r="L143" s="31"/>
      <c r="M143" s="164" t="s">
        <v>19</v>
      </c>
      <c r="N143" s="165" t="s">
        <v>44</v>
      </c>
      <c r="P143" s="142">
        <f>O143*H143</f>
        <v>0</v>
      </c>
      <c r="Q143" s="142">
        <v>5.0770000000000003E-2</v>
      </c>
      <c r="R143" s="142">
        <f>Q143*H143</f>
        <v>7.3037214300000004</v>
      </c>
      <c r="S143" s="142">
        <v>5.8999999999999997E-2</v>
      </c>
      <c r="T143" s="143">
        <f>S143*H143</f>
        <v>8.4876810000000003</v>
      </c>
      <c r="AR143" s="17" t="s">
        <v>252</v>
      </c>
      <c r="AT143" s="17" t="s">
        <v>277</v>
      </c>
      <c r="AU143" s="17" t="s">
        <v>83</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2531</v>
      </c>
    </row>
    <row r="144" spans="2:65" s="1" customFormat="1" ht="29.25">
      <c r="B144" s="31"/>
      <c r="D144" s="171" t="s">
        <v>454</v>
      </c>
      <c r="F144" s="172" t="s">
        <v>2532</v>
      </c>
      <c r="I144" s="90"/>
      <c r="L144" s="31"/>
      <c r="M144" s="173"/>
      <c r="T144" s="49"/>
      <c r="AT144" s="17" t="s">
        <v>454</v>
      </c>
      <c r="AU144" s="17" t="s">
        <v>83</v>
      </c>
    </row>
    <row r="145" spans="2:65" s="13" customFormat="1">
      <c r="B145" s="182"/>
      <c r="D145" s="171" t="s">
        <v>639</v>
      </c>
      <c r="E145" s="183" t="s">
        <v>19</v>
      </c>
      <c r="F145" s="184" t="s">
        <v>2533</v>
      </c>
      <c r="H145" s="185">
        <v>91.14</v>
      </c>
      <c r="I145" s="186"/>
      <c r="L145" s="182"/>
      <c r="M145" s="187"/>
      <c r="T145" s="188"/>
      <c r="AT145" s="183" t="s">
        <v>639</v>
      </c>
      <c r="AU145" s="183" t="s">
        <v>83</v>
      </c>
      <c r="AV145" s="13" t="s">
        <v>83</v>
      </c>
      <c r="AW145" s="13" t="s">
        <v>36</v>
      </c>
      <c r="AX145" s="13" t="s">
        <v>73</v>
      </c>
      <c r="AY145" s="183" t="s">
        <v>251</v>
      </c>
    </row>
    <row r="146" spans="2:65" s="13" customFormat="1">
      <c r="B146" s="182"/>
      <c r="D146" s="171" t="s">
        <v>639</v>
      </c>
      <c r="E146" s="183" t="s">
        <v>19</v>
      </c>
      <c r="F146" s="184" t="s">
        <v>2534</v>
      </c>
      <c r="H146" s="185">
        <v>7.649</v>
      </c>
      <c r="I146" s="186"/>
      <c r="L146" s="182"/>
      <c r="M146" s="187"/>
      <c r="T146" s="188"/>
      <c r="AT146" s="183" t="s">
        <v>639</v>
      </c>
      <c r="AU146" s="183" t="s">
        <v>83</v>
      </c>
      <c r="AV146" s="13" t="s">
        <v>83</v>
      </c>
      <c r="AW146" s="13" t="s">
        <v>36</v>
      </c>
      <c r="AX146" s="13" t="s">
        <v>73</v>
      </c>
      <c r="AY146" s="183" t="s">
        <v>251</v>
      </c>
    </row>
    <row r="147" spans="2:65" s="13" customFormat="1">
      <c r="B147" s="182"/>
      <c r="D147" s="171" t="s">
        <v>639</v>
      </c>
      <c r="E147" s="183" t="s">
        <v>19</v>
      </c>
      <c r="F147" s="184" t="s">
        <v>2535</v>
      </c>
      <c r="H147" s="185">
        <v>0.77</v>
      </c>
      <c r="I147" s="186"/>
      <c r="L147" s="182"/>
      <c r="M147" s="187"/>
      <c r="T147" s="188"/>
      <c r="AT147" s="183" t="s">
        <v>639</v>
      </c>
      <c r="AU147" s="183" t="s">
        <v>83</v>
      </c>
      <c r="AV147" s="13" t="s">
        <v>83</v>
      </c>
      <c r="AW147" s="13" t="s">
        <v>36</v>
      </c>
      <c r="AX147" s="13" t="s">
        <v>73</v>
      </c>
      <c r="AY147" s="183" t="s">
        <v>251</v>
      </c>
    </row>
    <row r="148" spans="2:65" s="13" customFormat="1">
      <c r="B148" s="182"/>
      <c r="D148" s="171" t="s">
        <v>639</v>
      </c>
      <c r="E148" s="183" t="s">
        <v>19</v>
      </c>
      <c r="F148" s="184" t="s">
        <v>2536</v>
      </c>
      <c r="H148" s="185">
        <v>44.3</v>
      </c>
      <c r="I148" s="186"/>
      <c r="L148" s="182"/>
      <c r="M148" s="187"/>
      <c r="T148" s="188"/>
      <c r="AT148" s="183" t="s">
        <v>639</v>
      </c>
      <c r="AU148" s="183" t="s">
        <v>83</v>
      </c>
      <c r="AV148" s="13" t="s">
        <v>83</v>
      </c>
      <c r="AW148" s="13" t="s">
        <v>36</v>
      </c>
      <c r="AX148" s="13" t="s">
        <v>73</v>
      </c>
      <c r="AY148" s="183" t="s">
        <v>251</v>
      </c>
    </row>
    <row r="149" spans="2:65" s="14" customFormat="1">
      <c r="B149" s="191"/>
      <c r="D149" s="171" t="s">
        <v>639</v>
      </c>
      <c r="E149" s="192" t="s">
        <v>19</v>
      </c>
      <c r="F149" s="193" t="s">
        <v>830</v>
      </c>
      <c r="H149" s="194">
        <v>143.85899999999998</v>
      </c>
      <c r="I149" s="195"/>
      <c r="L149" s="191"/>
      <c r="M149" s="196"/>
      <c r="T149" s="197"/>
      <c r="AT149" s="192" t="s">
        <v>639</v>
      </c>
      <c r="AU149" s="192" t="s">
        <v>83</v>
      </c>
      <c r="AV149" s="14" t="s">
        <v>252</v>
      </c>
      <c r="AW149" s="14" t="s">
        <v>36</v>
      </c>
      <c r="AX149" s="14" t="s">
        <v>81</v>
      </c>
      <c r="AY149" s="192" t="s">
        <v>251</v>
      </c>
    </row>
    <row r="150" spans="2:65" s="1" customFormat="1" ht="16.5" customHeight="1">
      <c r="B150" s="31"/>
      <c r="C150" s="132" t="s">
        <v>7</v>
      </c>
      <c r="D150" s="132" t="s">
        <v>246</v>
      </c>
      <c r="E150" s="133" t="s">
        <v>1276</v>
      </c>
      <c r="F150" s="134" t="s">
        <v>1277</v>
      </c>
      <c r="G150" s="135" t="s">
        <v>1278</v>
      </c>
      <c r="H150" s="136">
        <v>158.245</v>
      </c>
      <c r="I150" s="137"/>
      <c r="J150" s="138">
        <f>ROUND(I150*H150,2)</f>
        <v>0</v>
      </c>
      <c r="K150" s="134" t="s">
        <v>19</v>
      </c>
      <c r="L150" s="139"/>
      <c r="M150" s="140" t="s">
        <v>19</v>
      </c>
      <c r="N150" s="141" t="s">
        <v>44</v>
      </c>
      <c r="P150" s="142">
        <f>O150*H150</f>
        <v>0</v>
      </c>
      <c r="Q150" s="142">
        <v>0</v>
      </c>
      <c r="R150" s="142">
        <f>Q150*H150</f>
        <v>0</v>
      </c>
      <c r="S150" s="142">
        <v>0</v>
      </c>
      <c r="T150" s="143">
        <f>S150*H150</f>
        <v>0</v>
      </c>
      <c r="AR150" s="17" t="s">
        <v>250</v>
      </c>
      <c r="AT150" s="17" t="s">
        <v>246</v>
      </c>
      <c r="AU150" s="17" t="s">
        <v>83</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2537</v>
      </c>
    </row>
    <row r="151" spans="2:65" s="1" customFormat="1" ht="19.5">
      <c r="B151" s="31"/>
      <c r="D151" s="171" t="s">
        <v>454</v>
      </c>
      <c r="F151" s="172" t="s">
        <v>1280</v>
      </c>
      <c r="I151" s="90"/>
      <c r="L151" s="31"/>
      <c r="M151" s="173"/>
      <c r="T151" s="49"/>
      <c r="AT151" s="17" t="s">
        <v>454</v>
      </c>
      <c r="AU151" s="17" t="s">
        <v>83</v>
      </c>
    </row>
    <row r="152" spans="2:65" s="13" customFormat="1">
      <c r="B152" s="182"/>
      <c r="D152" s="171" t="s">
        <v>639</v>
      </c>
      <c r="E152" s="183" t="s">
        <v>19</v>
      </c>
      <c r="F152" s="184" t="s">
        <v>2538</v>
      </c>
      <c r="H152" s="185">
        <v>158.245</v>
      </c>
      <c r="I152" s="186"/>
      <c r="L152" s="182"/>
      <c r="M152" s="187"/>
      <c r="T152" s="188"/>
      <c r="AT152" s="183" t="s">
        <v>639</v>
      </c>
      <c r="AU152" s="183" t="s">
        <v>83</v>
      </c>
      <c r="AV152" s="13" t="s">
        <v>83</v>
      </c>
      <c r="AW152" s="13" t="s">
        <v>36</v>
      </c>
      <c r="AX152" s="13" t="s">
        <v>81</v>
      </c>
      <c r="AY152" s="183" t="s">
        <v>251</v>
      </c>
    </row>
    <row r="153" spans="2:65" s="1" customFormat="1" ht="16.5" customHeight="1">
      <c r="B153" s="31"/>
      <c r="C153" s="132" t="s">
        <v>341</v>
      </c>
      <c r="D153" s="132" t="s">
        <v>246</v>
      </c>
      <c r="E153" s="133" t="s">
        <v>2539</v>
      </c>
      <c r="F153" s="134" t="s">
        <v>2540</v>
      </c>
      <c r="G153" s="135" t="s">
        <v>1278</v>
      </c>
      <c r="H153" s="136">
        <v>431.577</v>
      </c>
      <c r="I153" s="137"/>
      <c r="J153" s="138">
        <f>ROUND(I153*H153,2)</f>
        <v>0</v>
      </c>
      <c r="K153" s="134" t="s">
        <v>19</v>
      </c>
      <c r="L153" s="139"/>
      <c r="M153" s="140" t="s">
        <v>19</v>
      </c>
      <c r="N153" s="141" t="s">
        <v>44</v>
      </c>
      <c r="P153" s="142">
        <f>O153*H153</f>
        <v>0</v>
      </c>
      <c r="Q153" s="142">
        <v>1E-3</v>
      </c>
      <c r="R153" s="142">
        <f>Q153*H153</f>
        <v>0.43157699999999999</v>
      </c>
      <c r="S153" s="142">
        <v>0</v>
      </c>
      <c r="T153" s="143">
        <f>S153*H153</f>
        <v>0</v>
      </c>
      <c r="AR153" s="17" t="s">
        <v>250</v>
      </c>
      <c r="AT153" s="17" t="s">
        <v>246</v>
      </c>
      <c r="AU153" s="17" t="s">
        <v>83</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2541</v>
      </c>
    </row>
    <row r="154" spans="2:65" s="1" customFormat="1" ht="19.5">
      <c r="B154" s="31"/>
      <c r="D154" s="171" t="s">
        <v>454</v>
      </c>
      <c r="F154" s="172" t="s">
        <v>2542</v>
      </c>
      <c r="I154" s="90"/>
      <c r="L154" s="31"/>
      <c r="M154" s="173"/>
      <c r="T154" s="49"/>
      <c r="AT154" s="17" t="s">
        <v>454</v>
      </c>
      <c r="AU154" s="17" t="s">
        <v>83</v>
      </c>
    </row>
    <row r="155" spans="2:65" s="13" customFormat="1">
      <c r="B155" s="182"/>
      <c r="D155" s="171" t="s">
        <v>639</v>
      </c>
      <c r="E155" s="183" t="s">
        <v>19</v>
      </c>
      <c r="F155" s="184" t="s">
        <v>2543</v>
      </c>
      <c r="H155" s="185">
        <v>431.577</v>
      </c>
      <c r="I155" s="186"/>
      <c r="L155" s="182"/>
      <c r="M155" s="187"/>
      <c r="T155" s="188"/>
      <c r="AT155" s="183" t="s">
        <v>639</v>
      </c>
      <c r="AU155" s="183" t="s">
        <v>83</v>
      </c>
      <c r="AV155" s="13" t="s">
        <v>83</v>
      </c>
      <c r="AW155" s="13" t="s">
        <v>36</v>
      </c>
      <c r="AX155" s="13" t="s">
        <v>81</v>
      </c>
      <c r="AY155" s="183" t="s">
        <v>251</v>
      </c>
    </row>
    <row r="156" spans="2:65" s="11" customFormat="1" ht="22.9" customHeight="1">
      <c r="B156" s="145"/>
      <c r="D156" s="146" t="s">
        <v>72</v>
      </c>
      <c r="E156" s="155" t="s">
        <v>291</v>
      </c>
      <c r="F156" s="155" t="s">
        <v>1536</v>
      </c>
      <c r="I156" s="148"/>
      <c r="J156" s="156">
        <f>BK156</f>
        <v>0</v>
      </c>
      <c r="L156" s="145"/>
      <c r="M156" s="150"/>
      <c r="P156" s="151">
        <f>SUM(P157:P179)</f>
        <v>0</v>
      </c>
      <c r="R156" s="151">
        <f>SUM(R157:R179)</f>
        <v>4.7595300000000007</v>
      </c>
      <c r="T156" s="152">
        <f>SUM(T157:T179)</f>
        <v>11.406000000000001</v>
      </c>
      <c r="AR156" s="146" t="s">
        <v>81</v>
      </c>
      <c r="AT156" s="153" t="s">
        <v>72</v>
      </c>
      <c r="AU156" s="153" t="s">
        <v>81</v>
      </c>
      <c r="AY156" s="146" t="s">
        <v>251</v>
      </c>
      <c r="BK156" s="154">
        <f>SUM(BK157:BK179)</f>
        <v>0</v>
      </c>
    </row>
    <row r="157" spans="2:65" s="1" customFormat="1" ht="16.5" customHeight="1">
      <c r="B157" s="31"/>
      <c r="C157" s="157" t="s">
        <v>345</v>
      </c>
      <c r="D157" s="157" t="s">
        <v>277</v>
      </c>
      <c r="E157" s="158" t="s">
        <v>1537</v>
      </c>
      <c r="F157" s="159" t="s">
        <v>1538</v>
      </c>
      <c r="G157" s="160" t="s">
        <v>249</v>
      </c>
      <c r="H157" s="161">
        <v>65</v>
      </c>
      <c r="I157" s="162"/>
      <c r="J157" s="163">
        <f>ROUND(I157*H157,2)</f>
        <v>0</v>
      </c>
      <c r="K157" s="159" t="s">
        <v>690</v>
      </c>
      <c r="L157" s="31"/>
      <c r="M157" s="164" t="s">
        <v>19</v>
      </c>
      <c r="N157" s="165" t="s">
        <v>44</v>
      </c>
      <c r="P157" s="142">
        <f>O157*H157</f>
        <v>0</v>
      </c>
      <c r="Q157" s="142">
        <v>0</v>
      </c>
      <c r="R157" s="142">
        <f>Q157*H157</f>
        <v>0</v>
      </c>
      <c r="S157" s="142">
        <v>6.4000000000000001E-2</v>
      </c>
      <c r="T157" s="143">
        <f>S157*H157</f>
        <v>4.16</v>
      </c>
      <c r="AR157" s="17" t="s">
        <v>252</v>
      </c>
      <c r="AT157" s="17" t="s">
        <v>277</v>
      </c>
      <c r="AU157" s="17" t="s">
        <v>83</v>
      </c>
      <c r="AY157" s="17" t="s">
        <v>251</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252</v>
      </c>
      <c r="BM157" s="17" t="s">
        <v>2544</v>
      </c>
    </row>
    <row r="158" spans="2:65" s="13" customFormat="1">
      <c r="B158" s="182"/>
      <c r="D158" s="171" t="s">
        <v>639</v>
      </c>
      <c r="E158" s="183" t="s">
        <v>19</v>
      </c>
      <c r="F158" s="184" t="s">
        <v>633</v>
      </c>
      <c r="H158" s="185">
        <v>65</v>
      </c>
      <c r="I158" s="186"/>
      <c r="L158" s="182"/>
      <c r="M158" s="187"/>
      <c r="T158" s="188"/>
      <c r="AT158" s="183" t="s">
        <v>639</v>
      </c>
      <c r="AU158" s="183" t="s">
        <v>83</v>
      </c>
      <c r="AV158" s="13" t="s">
        <v>83</v>
      </c>
      <c r="AW158" s="13" t="s">
        <v>36</v>
      </c>
      <c r="AX158" s="13" t="s">
        <v>81</v>
      </c>
      <c r="AY158" s="183" t="s">
        <v>251</v>
      </c>
    </row>
    <row r="159" spans="2:65" s="1" customFormat="1" ht="16.5" customHeight="1">
      <c r="B159" s="31"/>
      <c r="C159" s="157" t="s">
        <v>349</v>
      </c>
      <c r="D159" s="157" t="s">
        <v>277</v>
      </c>
      <c r="E159" s="158" t="s">
        <v>1540</v>
      </c>
      <c r="F159" s="159" t="s">
        <v>1541</v>
      </c>
      <c r="G159" s="160" t="s">
        <v>249</v>
      </c>
      <c r="H159" s="161">
        <v>65</v>
      </c>
      <c r="I159" s="162"/>
      <c r="J159" s="163">
        <f>ROUND(I159*H159,2)</f>
        <v>0</v>
      </c>
      <c r="K159" s="159" t="s">
        <v>690</v>
      </c>
      <c r="L159" s="31"/>
      <c r="M159" s="164" t="s">
        <v>19</v>
      </c>
      <c r="N159" s="165" t="s">
        <v>44</v>
      </c>
      <c r="P159" s="142">
        <f>O159*H159</f>
        <v>0</v>
      </c>
      <c r="Q159" s="142">
        <v>5.6489999999999999E-2</v>
      </c>
      <c r="R159" s="142">
        <f>Q159*H159</f>
        <v>3.6718500000000001</v>
      </c>
      <c r="S159" s="142">
        <v>0</v>
      </c>
      <c r="T159" s="143">
        <f>S159*H159</f>
        <v>0</v>
      </c>
      <c r="AR159" s="17" t="s">
        <v>252</v>
      </c>
      <c r="AT159" s="17" t="s">
        <v>277</v>
      </c>
      <c r="AU159" s="17" t="s">
        <v>83</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2545</v>
      </c>
    </row>
    <row r="160" spans="2:65" s="1" customFormat="1" ht="19.5">
      <c r="B160" s="31"/>
      <c r="D160" s="171" t="s">
        <v>454</v>
      </c>
      <c r="F160" s="172" t="s">
        <v>2546</v>
      </c>
      <c r="I160" s="90"/>
      <c r="L160" s="31"/>
      <c r="M160" s="173"/>
      <c r="T160" s="49"/>
      <c r="AT160" s="17" t="s">
        <v>454</v>
      </c>
      <c r="AU160" s="17" t="s">
        <v>83</v>
      </c>
    </row>
    <row r="161" spans="2:65" s="13" customFormat="1">
      <c r="B161" s="182"/>
      <c r="D161" s="171" t="s">
        <v>639</v>
      </c>
      <c r="E161" s="183" t="s">
        <v>19</v>
      </c>
      <c r="F161" s="184" t="s">
        <v>633</v>
      </c>
      <c r="H161" s="185">
        <v>65</v>
      </c>
      <c r="I161" s="186"/>
      <c r="L161" s="182"/>
      <c r="M161" s="187"/>
      <c r="T161" s="188"/>
      <c r="AT161" s="183" t="s">
        <v>639</v>
      </c>
      <c r="AU161" s="183" t="s">
        <v>83</v>
      </c>
      <c r="AV161" s="13" t="s">
        <v>83</v>
      </c>
      <c r="AW161" s="13" t="s">
        <v>36</v>
      </c>
      <c r="AX161" s="13" t="s">
        <v>81</v>
      </c>
      <c r="AY161" s="183" t="s">
        <v>251</v>
      </c>
    </row>
    <row r="162" spans="2:65" s="1" customFormat="1" ht="16.5" customHeight="1">
      <c r="B162" s="31"/>
      <c r="C162" s="157" t="s">
        <v>353</v>
      </c>
      <c r="D162" s="157" t="s">
        <v>277</v>
      </c>
      <c r="E162" s="158" t="s">
        <v>1544</v>
      </c>
      <c r="F162" s="159" t="s">
        <v>1545</v>
      </c>
      <c r="G162" s="160" t="s">
        <v>249</v>
      </c>
      <c r="H162" s="161">
        <v>20</v>
      </c>
      <c r="I162" s="162"/>
      <c r="J162" s="163">
        <f>ROUND(I162*H162,2)</f>
        <v>0</v>
      </c>
      <c r="K162" s="159" t="s">
        <v>690</v>
      </c>
      <c r="L162" s="31"/>
      <c r="M162" s="164" t="s">
        <v>19</v>
      </c>
      <c r="N162" s="165" t="s">
        <v>44</v>
      </c>
      <c r="P162" s="142">
        <f>O162*H162</f>
        <v>0</v>
      </c>
      <c r="Q162" s="142">
        <v>5.4239999999999997E-2</v>
      </c>
      <c r="R162" s="142">
        <f>Q162*H162</f>
        <v>1.0848</v>
      </c>
      <c r="S162" s="142">
        <v>0</v>
      </c>
      <c r="T162" s="143">
        <f>S162*H162</f>
        <v>0</v>
      </c>
      <c r="AR162" s="17" t="s">
        <v>252</v>
      </c>
      <c r="AT162" s="17" t="s">
        <v>277</v>
      </c>
      <c r="AU162" s="17" t="s">
        <v>83</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2547</v>
      </c>
    </row>
    <row r="163" spans="2:65" s="13" customFormat="1">
      <c r="B163" s="182"/>
      <c r="D163" s="171" t="s">
        <v>639</v>
      </c>
      <c r="E163" s="183" t="s">
        <v>19</v>
      </c>
      <c r="F163" s="184" t="s">
        <v>1547</v>
      </c>
      <c r="H163" s="185">
        <v>20</v>
      </c>
      <c r="I163" s="186"/>
      <c r="L163" s="182"/>
      <c r="M163" s="187"/>
      <c r="T163" s="188"/>
      <c r="AT163" s="183" t="s">
        <v>639</v>
      </c>
      <c r="AU163" s="183" t="s">
        <v>83</v>
      </c>
      <c r="AV163" s="13" t="s">
        <v>83</v>
      </c>
      <c r="AW163" s="13" t="s">
        <v>36</v>
      </c>
      <c r="AX163" s="13" t="s">
        <v>81</v>
      </c>
      <c r="AY163" s="183" t="s">
        <v>251</v>
      </c>
    </row>
    <row r="164" spans="2:65" s="1" customFormat="1" ht="16.5" customHeight="1">
      <c r="B164" s="31"/>
      <c r="C164" s="157" t="s">
        <v>357</v>
      </c>
      <c r="D164" s="157" t="s">
        <v>277</v>
      </c>
      <c r="E164" s="158" t="s">
        <v>1548</v>
      </c>
      <c r="F164" s="159" t="s">
        <v>1549</v>
      </c>
      <c r="G164" s="160" t="s">
        <v>431</v>
      </c>
      <c r="H164" s="161">
        <v>454</v>
      </c>
      <c r="I164" s="162"/>
      <c r="J164" s="163">
        <f>ROUND(I164*H164,2)</f>
        <v>0</v>
      </c>
      <c r="K164" s="159" t="s">
        <v>19</v>
      </c>
      <c r="L164" s="31"/>
      <c r="M164" s="164" t="s">
        <v>19</v>
      </c>
      <c r="N164" s="165" t="s">
        <v>44</v>
      </c>
      <c r="P164" s="142">
        <f>O164*H164</f>
        <v>0</v>
      </c>
      <c r="Q164" s="142">
        <v>0</v>
      </c>
      <c r="R164" s="142">
        <f>Q164*H164</f>
        <v>0</v>
      </c>
      <c r="S164" s="142">
        <v>0</v>
      </c>
      <c r="T164" s="143">
        <f>S164*H164</f>
        <v>0</v>
      </c>
      <c r="AR164" s="17" t="s">
        <v>252</v>
      </c>
      <c r="AT164" s="17" t="s">
        <v>277</v>
      </c>
      <c r="AU164" s="17" t="s">
        <v>83</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2548</v>
      </c>
    </row>
    <row r="165" spans="2:65" s="1" customFormat="1" ht="19.5">
      <c r="B165" s="31"/>
      <c r="D165" s="171" t="s">
        <v>454</v>
      </c>
      <c r="F165" s="172" t="s">
        <v>1551</v>
      </c>
      <c r="I165" s="90"/>
      <c r="L165" s="31"/>
      <c r="M165" s="173"/>
      <c r="T165" s="49"/>
      <c r="AT165" s="17" t="s">
        <v>454</v>
      </c>
      <c r="AU165" s="17" t="s">
        <v>83</v>
      </c>
    </row>
    <row r="166" spans="2:65" s="13" customFormat="1">
      <c r="B166" s="182"/>
      <c r="D166" s="171" t="s">
        <v>639</v>
      </c>
      <c r="E166" s="183" t="s">
        <v>19</v>
      </c>
      <c r="F166" s="184" t="s">
        <v>2549</v>
      </c>
      <c r="H166" s="185">
        <v>454</v>
      </c>
      <c r="I166" s="186"/>
      <c r="L166" s="182"/>
      <c r="M166" s="187"/>
      <c r="T166" s="188"/>
      <c r="AT166" s="183" t="s">
        <v>639</v>
      </c>
      <c r="AU166" s="183" t="s">
        <v>83</v>
      </c>
      <c r="AV166" s="13" t="s">
        <v>83</v>
      </c>
      <c r="AW166" s="13" t="s">
        <v>36</v>
      </c>
      <c r="AX166" s="13" t="s">
        <v>81</v>
      </c>
      <c r="AY166" s="183" t="s">
        <v>251</v>
      </c>
    </row>
    <row r="167" spans="2:65" s="1" customFormat="1" ht="16.5" customHeight="1">
      <c r="B167" s="31"/>
      <c r="C167" s="157" t="s">
        <v>361</v>
      </c>
      <c r="D167" s="157" t="s">
        <v>277</v>
      </c>
      <c r="E167" s="158" t="s">
        <v>1553</v>
      </c>
      <c r="F167" s="159" t="s">
        <v>1554</v>
      </c>
      <c r="G167" s="160" t="s">
        <v>431</v>
      </c>
      <c r="H167" s="161">
        <v>9080</v>
      </c>
      <c r="I167" s="162"/>
      <c r="J167" s="163">
        <f>ROUND(I167*H167,2)</f>
        <v>0</v>
      </c>
      <c r="K167" s="159" t="s">
        <v>19</v>
      </c>
      <c r="L167" s="31"/>
      <c r="M167" s="164" t="s">
        <v>19</v>
      </c>
      <c r="N167" s="165" t="s">
        <v>44</v>
      </c>
      <c r="P167" s="142">
        <f>O167*H167</f>
        <v>0</v>
      </c>
      <c r="Q167" s="142">
        <v>0</v>
      </c>
      <c r="R167" s="142">
        <f>Q167*H167</f>
        <v>0</v>
      </c>
      <c r="S167" s="142">
        <v>0</v>
      </c>
      <c r="T167" s="143">
        <f>S167*H167</f>
        <v>0</v>
      </c>
      <c r="AR167" s="17" t="s">
        <v>252</v>
      </c>
      <c r="AT167" s="17" t="s">
        <v>277</v>
      </c>
      <c r="AU167" s="17" t="s">
        <v>83</v>
      </c>
      <c r="AY167" s="17" t="s">
        <v>251</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252</v>
      </c>
      <c r="BM167" s="17" t="s">
        <v>2550</v>
      </c>
    </row>
    <row r="168" spans="2:65" s="13" customFormat="1">
      <c r="B168" s="182"/>
      <c r="D168" s="171" t="s">
        <v>639</v>
      </c>
      <c r="E168" s="183" t="s">
        <v>19</v>
      </c>
      <c r="F168" s="184" t="s">
        <v>2551</v>
      </c>
      <c r="H168" s="185">
        <v>9080</v>
      </c>
      <c r="I168" s="186"/>
      <c r="L168" s="182"/>
      <c r="M168" s="187"/>
      <c r="T168" s="188"/>
      <c r="AT168" s="183" t="s">
        <v>639</v>
      </c>
      <c r="AU168" s="183" t="s">
        <v>83</v>
      </c>
      <c r="AV168" s="13" t="s">
        <v>83</v>
      </c>
      <c r="AW168" s="13" t="s">
        <v>36</v>
      </c>
      <c r="AX168" s="13" t="s">
        <v>81</v>
      </c>
      <c r="AY168" s="183" t="s">
        <v>251</v>
      </c>
    </row>
    <row r="169" spans="2:65" s="1" customFormat="1" ht="16.5" customHeight="1">
      <c r="B169" s="31"/>
      <c r="C169" s="157" t="s">
        <v>365</v>
      </c>
      <c r="D169" s="157" t="s">
        <v>277</v>
      </c>
      <c r="E169" s="158" t="s">
        <v>1557</v>
      </c>
      <c r="F169" s="159" t="s">
        <v>1558</v>
      </c>
      <c r="G169" s="160" t="s">
        <v>431</v>
      </c>
      <c r="H169" s="161">
        <v>454</v>
      </c>
      <c r="I169" s="162"/>
      <c r="J169" s="163">
        <f>ROUND(I169*H169,2)</f>
        <v>0</v>
      </c>
      <c r="K169" s="159" t="s">
        <v>19</v>
      </c>
      <c r="L169" s="31"/>
      <c r="M169" s="164" t="s">
        <v>19</v>
      </c>
      <c r="N169" s="165" t="s">
        <v>44</v>
      </c>
      <c r="P169" s="142">
        <f>O169*H169</f>
        <v>0</v>
      </c>
      <c r="Q169" s="142">
        <v>0</v>
      </c>
      <c r="R169" s="142">
        <f>Q169*H169</f>
        <v>0</v>
      </c>
      <c r="S169" s="142">
        <v>0</v>
      </c>
      <c r="T169" s="143">
        <f>S169*H169</f>
        <v>0</v>
      </c>
      <c r="AR169" s="17" t="s">
        <v>252</v>
      </c>
      <c r="AT169" s="17" t="s">
        <v>277</v>
      </c>
      <c r="AU169" s="17" t="s">
        <v>83</v>
      </c>
      <c r="AY169" s="17" t="s">
        <v>251</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252</v>
      </c>
      <c r="BM169" s="17" t="s">
        <v>2552</v>
      </c>
    </row>
    <row r="170" spans="2:65" s="13" customFormat="1">
      <c r="B170" s="182"/>
      <c r="D170" s="171" t="s">
        <v>639</v>
      </c>
      <c r="E170" s="183" t="s">
        <v>19</v>
      </c>
      <c r="F170" s="184" t="s">
        <v>2549</v>
      </c>
      <c r="H170" s="185">
        <v>454</v>
      </c>
      <c r="I170" s="186"/>
      <c r="L170" s="182"/>
      <c r="M170" s="187"/>
      <c r="T170" s="188"/>
      <c r="AT170" s="183" t="s">
        <v>639</v>
      </c>
      <c r="AU170" s="183" t="s">
        <v>83</v>
      </c>
      <c r="AV170" s="13" t="s">
        <v>83</v>
      </c>
      <c r="AW170" s="13" t="s">
        <v>36</v>
      </c>
      <c r="AX170" s="13" t="s">
        <v>81</v>
      </c>
      <c r="AY170" s="183" t="s">
        <v>251</v>
      </c>
    </row>
    <row r="171" spans="2:65" s="1" customFormat="1" ht="16.5" customHeight="1">
      <c r="B171" s="31"/>
      <c r="C171" s="157" t="s">
        <v>369</v>
      </c>
      <c r="D171" s="157" t="s">
        <v>277</v>
      </c>
      <c r="E171" s="158" t="s">
        <v>2553</v>
      </c>
      <c r="F171" s="159" t="s">
        <v>2554</v>
      </c>
      <c r="G171" s="160" t="s">
        <v>265</v>
      </c>
      <c r="H171" s="161">
        <v>36</v>
      </c>
      <c r="I171" s="162"/>
      <c r="J171" s="163">
        <f>ROUND(I171*H171,2)</f>
        <v>0</v>
      </c>
      <c r="K171" s="159" t="s">
        <v>690</v>
      </c>
      <c r="L171" s="31"/>
      <c r="M171" s="164" t="s">
        <v>19</v>
      </c>
      <c r="N171" s="165" t="s">
        <v>44</v>
      </c>
      <c r="P171" s="142">
        <f>O171*H171</f>
        <v>0</v>
      </c>
      <c r="Q171" s="142">
        <v>8.0000000000000007E-5</v>
      </c>
      <c r="R171" s="142">
        <f>Q171*H171</f>
        <v>2.8800000000000002E-3</v>
      </c>
      <c r="S171" s="142">
        <v>0</v>
      </c>
      <c r="T171" s="143">
        <f>S171*H171</f>
        <v>0</v>
      </c>
      <c r="AR171" s="17" t="s">
        <v>252</v>
      </c>
      <c r="AT171" s="17" t="s">
        <v>277</v>
      </c>
      <c r="AU171" s="17" t="s">
        <v>83</v>
      </c>
      <c r="AY171" s="17" t="s">
        <v>251</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252</v>
      </c>
      <c r="BM171" s="17" t="s">
        <v>2555</v>
      </c>
    </row>
    <row r="172" spans="2:65" s="1" customFormat="1" ht="19.5">
      <c r="B172" s="31"/>
      <c r="D172" s="171" t="s">
        <v>454</v>
      </c>
      <c r="F172" s="172" t="s">
        <v>2422</v>
      </c>
      <c r="I172" s="90"/>
      <c r="L172" s="31"/>
      <c r="M172" s="173"/>
      <c r="T172" s="49"/>
      <c r="AT172" s="17" t="s">
        <v>454</v>
      </c>
      <c r="AU172" s="17" t="s">
        <v>83</v>
      </c>
    </row>
    <row r="173" spans="2:65" s="13" customFormat="1">
      <c r="B173" s="182"/>
      <c r="D173" s="171" t="s">
        <v>639</v>
      </c>
      <c r="E173" s="183" t="s">
        <v>19</v>
      </c>
      <c r="F173" s="184" t="s">
        <v>2556</v>
      </c>
      <c r="H173" s="185">
        <v>36</v>
      </c>
      <c r="I173" s="186"/>
      <c r="L173" s="182"/>
      <c r="M173" s="187"/>
      <c r="T173" s="188"/>
      <c r="AT173" s="183" t="s">
        <v>639</v>
      </c>
      <c r="AU173" s="183" t="s">
        <v>83</v>
      </c>
      <c r="AV173" s="13" t="s">
        <v>83</v>
      </c>
      <c r="AW173" s="13" t="s">
        <v>36</v>
      </c>
      <c r="AX173" s="13" t="s">
        <v>81</v>
      </c>
      <c r="AY173" s="183" t="s">
        <v>251</v>
      </c>
    </row>
    <row r="174" spans="2:65" s="1" customFormat="1" ht="16.5" customHeight="1">
      <c r="B174" s="31"/>
      <c r="C174" s="157" t="s">
        <v>373</v>
      </c>
      <c r="D174" s="157" t="s">
        <v>277</v>
      </c>
      <c r="E174" s="158" t="s">
        <v>2030</v>
      </c>
      <c r="F174" s="159" t="s">
        <v>2031</v>
      </c>
      <c r="G174" s="160" t="s">
        <v>1278</v>
      </c>
      <c r="H174" s="161">
        <v>646</v>
      </c>
      <c r="I174" s="162"/>
      <c r="J174" s="163">
        <f>ROUND(I174*H174,2)</f>
        <v>0</v>
      </c>
      <c r="K174" s="159" t="s">
        <v>690</v>
      </c>
      <c r="L174" s="31"/>
      <c r="M174" s="164" t="s">
        <v>19</v>
      </c>
      <c r="N174" s="165" t="s">
        <v>44</v>
      </c>
      <c r="P174" s="142">
        <f>O174*H174</f>
        <v>0</v>
      </c>
      <c r="Q174" s="142">
        <v>0</v>
      </c>
      <c r="R174" s="142">
        <f>Q174*H174</f>
        <v>0</v>
      </c>
      <c r="S174" s="142">
        <v>1E-3</v>
      </c>
      <c r="T174" s="143">
        <f>S174*H174</f>
        <v>0.64600000000000002</v>
      </c>
      <c r="AR174" s="17" t="s">
        <v>252</v>
      </c>
      <c r="AT174" s="17" t="s">
        <v>277</v>
      </c>
      <c r="AU174" s="17" t="s">
        <v>83</v>
      </c>
      <c r="AY174" s="17" t="s">
        <v>251</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252</v>
      </c>
      <c r="BM174" s="17" t="s">
        <v>2557</v>
      </c>
    </row>
    <row r="175" spans="2:65" s="1" customFormat="1" ht="19.5">
      <c r="B175" s="31"/>
      <c r="D175" s="171" t="s">
        <v>454</v>
      </c>
      <c r="F175" s="172" t="s">
        <v>2558</v>
      </c>
      <c r="I175" s="90"/>
      <c r="L175" s="31"/>
      <c r="M175" s="173"/>
      <c r="T175" s="49"/>
      <c r="AT175" s="17" t="s">
        <v>454</v>
      </c>
      <c r="AU175" s="17" t="s">
        <v>83</v>
      </c>
    </row>
    <row r="176" spans="2:65" s="13" customFormat="1">
      <c r="B176" s="182"/>
      <c r="D176" s="171" t="s">
        <v>639</v>
      </c>
      <c r="E176" s="183" t="s">
        <v>19</v>
      </c>
      <c r="F176" s="184" t="s">
        <v>2559</v>
      </c>
      <c r="H176" s="185">
        <v>646</v>
      </c>
      <c r="I176" s="186"/>
      <c r="L176" s="182"/>
      <c r="M176" s="187"/>
      <c r="T176" s="188"/>
      <c r="AT176" s="183" t="s">
        <v>639</v>
      </c>
      <c r="AU176" s="183" t="s">
        <v>83</v>
      </c>
      <c r="AV176" s="13" t="s">
        <v>83</v>
      </c>
      <c r="AW176" s="13" t="s">
        <v>36</v>
      </c>
      <c r="AX176" s="13" t="s">
        <v>81</v>
      </c>
      <c r="AY176" s="183" t="s">
        <v>251</v>
      </c>
    </row>
    <row r="177" spans="2:65" s="1" customFormat="1" ht="16.5" customHeight="1">
      <c r="B177" s="31"/>
      <c r="C177" s="157" t="s">
        <v>377</v>
      </c>
      <c r="D177" s="157" t="s">
        <v>277</v>
      </c>
      <c r="E177" s="158" t="s">
        <v>2560</v>
      </c>
      <c r="F177" s="159" t="s">
        <v>2561</v>
      </c>
      <c r="G177" s="160" t="s">
        <v>1278</v>
      </c>
      <c r="H177" s="161">
        <v>6600</v>
      </c>
      <c r="I177" s="162"/>
      <c r="J177" s="163">
        <f>ROUND(I177*H177,2)</f>
        <v>0</v>
      </c>
      <c r="K177" s="159" t="s">
        <v>19</v>
      </c>
      <c r="L177" s="31"/>
      <c r="M177" s="164" t="s">
        <v>19</v>
      </c>
      <c r="N177" s="165" t="s">
        <v>44</v>
      </c>
      <c r="P177" s="142">
        <f>O177*H177</f>
        <v>0</v>
      </c>
      <c r="Q177" s="142">
        <v>0</v>
      </c>
      <c r="R177" s="142">
        <f>Q177*H177</f>
        <v>0</v>
      </c>
      <c r="S177" s="142">
        <v>1E-3</v>
      </c>
      <c r="T177" s="143">
        <f>S177*H177</f>
        <v>6.6000000000000005</v>
      </c>
      <c r="AR177" s="17" t="s">
        <v>252</v>
      </c>
      <c r="AT177" s="17" t="s">
        <v>277</v>
      </c>
      <c r="AU177" s="17" t="s">
        <v>83</v>
      </c>
      <c r="AY177" s="17" t="s">
        <v>251</v>
      </c>
      <c r="BE177" s="144">
        <f>IF(N177="základní",J177,0)</f>
        <v>0</v>
      </c>
      <c r="BF177" s="144">
        <f>IF(N177="snížená",J177,0)</f>
        <v>0</v>
      </c>
      <c r="BG177" s="144">
        <f>IF(N177="zákl. přenesená",J177,0)</f>
        <v>0</v>
      </c>
      <c r="BH177" s="144">
        <f>IF(N177="sníž. přenesená",J177,0)</f>
        <v>0</v>
      </c>
      <c r="BI177" s="144">
        <f>IF(N177="nulová",J177,0)</f>
        <v>0</v>
      </c>
      <c r="BJ177" s="17" t="s">
        <v>81</v>
      </c>
      <c r="BK177" s="144">
        <f>ROUND(I177*H177,2)</f>
        <v>0</v>
      </c>
      <c r="BL177" s="17" t="s">
        <v>252</v>
      </c>
      <c r="BM177" s="17" t="s">
        <v>2562</v>
      </c>
    </row>
    <row r="178" spans="2:65" s="1" customFormat="1" ht="19.5">
      <c r="B178" s="31"/>
      <c r="D178" s="171" t="s">
        <v>454</v>
      </c>
      <c r="F178" s="172" t="s">
        <v>2563</v>
      </c>
      <c r="I178" s="90"/>
      <c r="L178" s="31"/>
      <c r="M178" s="173"/>
      <c r="T178" s="49"/>
      <c r="AT178" s="17" t="s">
        <v>454</v>
      </c>
      <c r="AU178" s="17" t="s">
        <v>83</v>
      </c>
    </row>
    <row r="179" spans="2:65" s="13" customFormat="1">
      <c r="B179" s="182"/>
      <c r="D179" s="171" t="s">
        <v>639</v>
      </c>
      <c r="E179" s="183" t="s">
        <v>19</v>
      </c>
      <c r="F179" s="184" t="s">
        <v>2564</v>
      </c>
      <c r="H179" s="185">
        <v>6600</v>
      </c>
      <c r="I179" s="186"/>
      <c r="L179" s="182"/>
      <c r="M179" s="187"/>
      <c r="T179" s="188"/>
      <c r="AT179" s="183" t="s">
        <v>639</v>
      </c>
      <c r="AU179" s="183" t="s">
        <v>83</v>
      </c>
      <c r="AV179" s="13" t="s">
        <v>83</v>
      </c>
      <c r="AW179" s="13" t="s">
        <v>36</v>
      </c>
      <c r="AX179" s="13" t="s">
        <v>81</v>
      </c>
      <c r="AY179" s="183" t="s">
        <v>251</v>
      </c>
    </row>
    <row r="180" spans="2:65" s="11" customFormat="1" ht="22.9" customHeight="1">
      <c r="B180" s="145"/>
      <c r="D180" s="146" t="s">
        <v>72</v>
      </c>
      <c r="E180" s="155" t="s">
        <v>1560</v>
      </c>
      <c r="F180" s="155" t="s">
        <v>1561</v>
      </c>
      <c r="I180" s="148"/>
      <c r="J180" s="156">
        <f>BK180</f>
        <v>0</v>
      </c>
      <c r="L180" s="145"/>
      <c r="M180" s="150"/>
      <c r="P180" s="151">
        <f>SUM(P181:P182)</f>
        <v>0</v>
      </c>
      <c r="R180" s="151">
        <f>SUM(R181:R182)</f>
        <v>0</v>
      </c>
      <c r="T180" s="152">
        <f>SUM(T181:T182)</f>
        <v>0</v>
      </c>
      <c r="AR180" s="146" t="s">
        <v>81</v>
      </c>
      <c r="AT180" s="153" t="s">
        <v>72</v>
      </c>
      <c r="AU180" s="153" t="s">
        <v>81</v>
      </c>
      <c r="AY180" s="146" t="s">
        <v>251</v>
      </c>
      <c r="BK180" s="154">
        <f>SUM(BK181:BK182)</f>
        <v>0</v>
      </c>
    </row>
    <row r="181" spans="2:65" s="1" customFormat="1" ht="16.5" customHeight="1">
      <c r="B181" s="31"/>
      <c r="C181" s="157" t="s">
        <v>381</v>
      </c>
      <c r="D181" s="157" t="s">
        <v>277</v>
      </c>
      <c r="E181" s="158" t="s">
        <v>1562</v>
      </c>
      <c r="F181" s="159" t="s">
        <v>1563</v>
      </c>
      <c r="G181" s="160" t="s">
        <v>1564</v>
      </c>
      <c r="H181" s="161">
        <v>40</v>
      </c>
      <c r="I181" s="162"/>
      <c r="J181" s="163">
        <f>ROUND(I181*H181,2)</f>
        <v>0</v>
      </c>
      <c r="K181" s="159" t="s">
        <v>19</v>
      </c>
      <c r="L181" s="31"/>
      <c r="M181" s="164" t="s">
        <v>19</v>
      </c>
      <c r="N181" s="165" t="s">
        <v>44</v>
      </c>
      <c r="P181" s="142">
        <f>O181*H181</f>
        <v>0</v>
      </c>
      <c r="Q181" s="142">
        <v>0</v>
      </c>
      <c r="R181" s="142">
        <f>Q181*H181</f>
        <v>0</v>
      </c>
      <c r="S181" s="142">
        <v>0</v>
      </c>
      <c r="T181" s="143">
        <f>S181*H181</f>
        <v>0</v>
      </c>
      <c r="AR181" s="17" t="s">
        <v>252</v>
      </c>
      <c r="AT181" s="17" t="s">
        <v>277</v>
      </c>
      <c r="AU181" s="17" t="s">
        <v>83</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252</v>
      </c>
      <c r="BM181" s="17" t="s">
        <v>2565</v>
      </c>
    </row>
    <row r="182" spans="2:65" s="1" customFormat="1" ht="16.5" customHeight="1">
      <c r="B182" s="31"/>
      <c r="C182" s="157" t="s">
        <v>385</v>
      </c>
      <c r="D182" s="157" t="s">
        <v>277</v>
      </c>
      <c r="E182" s="158" t="s">
        <v>1566</v>
      </c>
      <c r="F182" s="159" t="s">
        <v>1567</v>
      </c>
      <c r="G182" s="160" t="s">
        <v>1568</v>
      </c>
      <c r="H182" s="161">
        <v>5</v>
      </c>
      <c r="I182" s="162"/>
      <c r="J182" s="163">
        <f>ROUND(I182*H182,2)</f>
        <v>0</v>
      </c>
      <c r="K182" s="159" t="s">
        <v>19</v>
      </c>
      <c r="L182" s="31"/>
      <c r="M182" s="164" t="s">
        <v>19</v>
      </c>
      <c r="N182" s="165" t="s">
        <v>44</v>
      </c>
      <c r="P182" s="142">
        <f>O182*H182</f>
        <v>0</v>
      </c>
      <c r="Q182" s="142">
        <v>0</v>
      </c>
      <c r="R182" s="142">
        <f>Q182*H182</f>
        <v>0</v>
      </c>
      <c r="S182" s="142">
        <v>0</v>
      </c>
      <c r="T182" s="143">
        <f>S182*H182</f>
        <v>0</v>
      </c>
      <c r="AR182" s="17" t="s">
        <v>252</v>
      </c>
      <c r="AT182" s="17" t="s">
        <v>277</v>
      </c>
      <c r="AU182" s="17" t="s">
        <v>83</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2566</v>
      </c>
    </row>
    <row r="183" spans="2:65" s="11" customFormat="1" ht="22.9" customHeight="1">
      <c r="B183" s="145"/>
      <c r="D183" s="146" t="s">
        <v>72</v>
      </c>
      <c r="E183" s="155" t="s">
        <v>1353</v>
      </c>
      <c r="F183" s="155" t="s">
        <v>1354</v>
      </c>
      <c r="I183" s="148"/>
      <c r="J183" s="156">
        <f>BK183</f>
        <v>0</v>
      </c>
      <c r="L183" s="145"/>
      <c r="M183" s="150"/>
      <c r="P183" s="151">
        <f>SUM(P184:P186)</f>
        <v>0</v>
      </c>
      <c r="R183" s="151">
        <f>SUM(R184:R186)</f>
        <v>0</v>
      </c>
      <c r="T183" s="152">
        <f>SUM(T184:T186)</f>
        <v>0</v>
      </c>
      <c r="AR183" s="146" t="s">
        <v>81</v>
      </c>
      <c r="AT183" s="153" t="s">
        <v>72</v>
      </c>
      <c r="AU183" s="153" t="s">
        <v>81</v>
      </c>
      <c r="AY183" s="146" t="s">
        <v>251</v>
      </c>
      <c r="BK183" s="154">
        <f>SUM(BK184:BK186)</f>
        <v>0</v>
      </c>
    </row>
    <row r="184" spans="2:65" s="1" customFormat="1" ht="16.5" customHeight="1">
      <c r="B184" s="31"/>
      <c r="C184" s="157" t="s">
        <v>390</v>
      </c>
      <c r="D184" s="157" t="s">
        <v>277</v>
      </c>
      <c r="E184" s="158" t="s">
        <v>1380</v>
      </c>
      <c r="F184" s="159" t="s">
        <v>1381</v>
      </c>
      <c r="G184" s="160" t="s">
        <v>450</v>
      </c>
      <c r="H184" s="161">
        <v>0.22500000000000001</v>
      </c>
      <c r="I184" s="162"/>
      <c r="J184" s="163">
        <f>ROUND(I184*H184,2)</f>
        <v>0</v>
      </c>
      <c r="K184" s="159" t="s">
        <v>19</v>
      </c>
      <c r="L184" s="31"/>
      <c r="M184" s="164" t="s">
        <v>19</v>
      </c>
      <c r="N184" s="165" t="s">
        <v>44</v>
      </c>
      <c r="P184" s="142">
        <f>O184*H184</f>
        <v>0</v>
      </c>
      <c r="Q184" s="142">
        <v>0</v>
      </c>
      <c r="R184" s="142">
        <f>Q184*H184</f>
        <v>0</v>
      </c>
      <c r="S184" s="142">
        <v>0</v>
      </c>
      <c r="T184" s="143">
        <f>S184*H184</f>
        <v>0</v>
      </c>
      <c r="AR184" s="17" t="s">
        <v>252</v>
      </c>
      <c r="AT184" s="17" t="s">
        <v>277</v>
      </c>
      <c r="AU184" s="17" t="s">
        <v>83</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2567</v>
      </c>
    </row>
    <row r="185" spans="2:65" s="1" customFormat="1" ht="19.5">
      <c r="B185" s="31"/>
      <c r="D185" s="171" t="s">
        <v>454</v>
      </c>
      <c r="F185" s="172" t="s">
        <v>1571</v>
      </c>
      <c r="I185" s="90"/>
      <c r="L185" s="31"/>
      <c r="M185" s="173"/>
      <c r="T185" s="49"/>
      <c r="AT185" s="17" t="s">
        <v>454</v>
      </c>
      <c r="AU185" s="17" t="s">
        <v>83</v>
      </c>
    </row>
    <row r="186" spans="2:65" s="13" customFormat="1">
      <c r="B186" s="182"/>
      <c r="D186" s="171" t="s">
        <v>639</v>
      </c>
      <c r="E186" s="183" t="s">
        <v>19</v>
      </c>
      <c r="F186" s="184" t="s">
        <v>2568</v>
      </c>
      <c r="H186" s="185">
        <v>0.22500000000000001</v>
      </c>
      <c r="I186" s="186"/>
      <c r="L186" s="182"/>
      <c r="M186" s="187"/>
      <c r="T186" s="188"/>
      <c r="AT186" s="183" t="s">
        <v>639</v>
      </c>
      <c r="AU186" s="183" t="s">
        <v>83</v>
      </c>
      <c r="AV186" s="13" t="s">
        <v>83</v>
      </c>
      <c r="AW186" s="13" t="s">
        <v>36</v>
      </c>
      <c r="AX186" s="13" t="s">
        <v>81</v>
      </c>
      <c r="AY186" s="183" t="s">
        <v>251</v>
      </c>
    </row>
    <row r="187" spans="2:65" s="11" customFormat="1" ht="22.9" customHeight="1">
      <c r="B187" s="145"/>
      <c r="D187" s="146" t="s">
        <v>72</v>
      </c>
      <c r="E187" s="155" t="s">
        <v>1384</v>
      </c>
      <c r="F187" s="155" t="s">
        <v>2056</v>
      </c>
      <c r="I187" s="148"/>
      <c r="J187" s="156">
        <f>BK187</f>
        <v>0</v>
      </c>
      <c r="L187" s="145"/>
      <c r="M187" s="150"/>
      <c r="P187" s="151">
        <f>P188</f>
        <v>0</v>
      </c>
      <c r="R187" s="151">
        <f>R188</f>
        <v>0</v>
      </c>
      <c r="T187" s="152">
        <f>T188</f>
        <v>0</v>
      </c>
      <c r="AR187" s="146" t="s">
        <v>81</v>
      </c>
      <c r="AT187" s="153" t="s">
        <v>72</v>
      </c>
      <c r="AU187" s="153" t="s">
        <v>81</v>
      </c>
      <c r="AY187" s="146" t="s">
        <v>251</v>
      </c>
      <c r="BK187" s="154">
        <f>BK188</f>
        <v>0</v>
      </c>
    </row>
    <row r="188" spans="2:65" s="1" customFormat="1" ht="16.5" customHeight="1">
      <c r="B188" s="31"/>
      <c r="C188" s="157" t="s">
        <v>394</v>
      </c>
      <c r="D188" s="157" t="s">
        <v>277</v>
      </c>
      <c r="E188" s="158" t="s">
        <v>2569</v>
      </c>
      <c r="F188" s="159" t="s">
        <v>2570</v>
      </c>
      <c r="G188" s="160" t="s">
        <v>450</v>
      </c>
      <c r="H188" s="161">
        <v>17.488</v>
      </c>
      <c r="I188" s="162"/>
      <c r="J188" s="163">
        <f>ROUND(I188*H188,2)</f>
        <v>0</v>
      </c>
      <c r="K188" s="159" t="s">
        <v>690</v>
      </c>
      <c r="L188" s="31"/>
      <c r="M188" s="166" t="s">
        <v>19</v>
      </c>
      <c r="N188" s="167" t="s">
        <v>44</v>
      </c>
      <c r="O188" s="168"/>
      <c r="P188" s="169">
        <f>O188*H188</f>
        <v>0</v>
      </c>
      <c r="Q188" s="169">
        <v>0</v>
      </c>
      <c r="R188" s="169">
        <f>Q188*H188</f>
        <v>0</v>
      </c>
      <c r="S188" s="169">
        <v>0</v>
      </c>
      <c r="T188" s="170">
        <f>S188*H188</f>
        <v>0</v>
      </c>
      <c r="AR188" s="17" t="s">
        <v>252</v>
      </c>
      <c r="AT188" s="17" t="s">
        <v>277</v>
      </c>
      <c r="AU188" s="17" t="s">
        <v>83</v>
      </c>
      <c r="AY188" s="17" t="s">
        <v>251</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252</v>
      </c>
      <c r="BM188" s="17" t="s">
        <v>2571</v>
      </c>
    </row>
    <row r="189" spans="2:65" s="1" customFormat="1" ht="6.95" customHeight="1">
      <c r="B189" s="39"/>
      <c r="C189" s="40"/>
      <c r="D189" s="40"/>
      <c r="E189" s="40"/>
      <c r="F189" s="40"/>
      <c r="G189" s="40"/>
      <c r="H189" s="40"/>
      <c r="I189" s="107"/>
      <c r="J189" s="40"/>
      <c r="K189" s="40"/>
      <c r="L189" s="31"/>
    </row>
  </sheetData>
  <sheetProtection password="D0DA" sheet="1" objects="1" scenarios="1" selectLockedCells="1" autoFilter="0"/>
  <autoFilter ref="C93:K188"/>
  <mergeCells count="12">
    <mergeCell ref="E86:H86"/>
    <mergeCell ref="L2:V2"/>
    <mergeCell ref="E50:H50"/>
    <mergeCell ref="E52:H52"/>
    <mergeCell ref="E54:H54"/>
    <mergeCell ref="E82:H82"/>
    <mergeCell ref="E84:H84"/>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90"/>
  <sheetViews>
    <sheetView showGridLines="0" topLeftCell="A85" workbookViewId="0">
      <selection activeCell="I98" sqref="I98"/>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180</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2572</v>
      </c>
      <c r="F9" s="303"/>
      <c r="G9" s="303"/>
      <c r="H9" s="303"/>
      <c r="I9" s="90"/>
      <c r="L9" s="31"/>
    </row>
    <row r="10" spans="2:46" s="1" customFormat="1" ht="12" customHeight="1">
      <c r="B10" s="31"/>
      <c r="D10" s="26" t="s">
        <v>1077</v>
      </c>
      <c r="I10" s="90"/>
      <c r="L10" s="31"/>
    </row>
    <row r="11" spans="2:46" s="1" customFormat="1" ht="36.950000000000003" customHeight="1">
      <c r="B11" s="31"/>
      <c r="E11" s="304" t="s">
        <v>2573</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ROUND(J95,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ROUND((SUM(BE95:BE289)),  2)</f>
        <v>0</v>
      </c>
      <c r="I35" s="99">
        <v>0.21</v>
      </c>
      <c r="J35" s="98">
        <f>ROUND(((SUM(BE95:BE289))*I35),  2)</f>
        <v>0</v>
      </c>
      <c r="L35" s="31"/>
    </row>
    <row r="36" spans="2:12" s="1" customFormat="1" ht="14.45" customHeight="1">
      <c r="B36" s="31"/>
      <c r="E36" s="26" t="s">
        <v>45</v>
      </c>
      <c r="F36" s="98">
        <f>ROUND((SUM(BF95:BF289)),  2)</f>
        <v>0</v>
      </c>
      <c r="I36" s="99">
        <v>0.15</v>
      </c>
      <c r="J36" s="98">
        <f>ROUND(((SUM(BF95:BF289))*I36),  2)</f>
        <v>0</v>
      </c>
      <c r="L36" s="31"/>
    </row>
    <row r="37" spans="2:12" s="1" customFormat="1" ht="14.45" hidden="1" customHeight="1">
      <c r="B37" s="31"/>
      <c r="E37" s="26" t="s">
        <v>46</v>
      </c>
      <c r="F37" s="98">
        <f>ROUND((SUM(BG95:BG289)),  2)</f>
        <v>0</v>
      </c>
      <c r="I37" s="99">
        <v>0.21</v>
      </c>
      <c r="J37" s="98">
        <f>0</f>
        <v>0</v>
      </c>
      <c r="L37" s="31"/>
    </row>
    <row r="38" spans="2:12" s="1" customFormat="1" ht="14.45" hidden="1" customHeight="1">
      <c r="B38" s="31"/>
      <c r="E38" s="26" t="s">
        <v>47</v>
      </c>
      <c r="F38" s="98">
        <f>ROUND((SUM(BH95:BH289)),  2)</f>
        <v>0</v>
      </c>
      <c r="I38" s="99">
        <v>0.15</v>
      </c>
      <c r="J38" s="98">
        <f>0</f>
        <v>0</v>
      </c>
      <c r="L38" s="31"/>
    </row>
    <row r="39" spans="2:12" s="1" customFormat="1" ht="14.45" hidden="1" customHeight="1">
      <c r="B39" s="31"/>
      <c r="E39" s="26" t="s">
        <v>48</v>
      </c>
      <c r="F39" s="98">
        <f>ROUND((SUM(BI95:BI289)),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2572</v>
      </c>
      <c r="F52" s="303"/>
      <c r="G52" s="303"/>
      <c r="H52" s="303"/>
      <c r="I52" s="90"/>
      <c r="L52" s="31"/>
    </row>
    <row r="53" spans="2:47" s="1" customFormat="1" ht="12" customHeight="1">
      <c r="B53" s="31"/>
      <c r="C53" s="26" t="s">
        <v>1077</v>
      </c>
      <c r="I53" s="90"/>
      <c r="L53" s="31"/>
    </row>
    <row r="54" spans="2:47" s="1" customFormat="1" ht="16.5" customHeight="1">
      <c r="B54" s="31"/>
      <c r="E54" s="304" t="str">
        <f>E11</f>
        <v>3110-16-074-08/01 - Propustek v ev. km 2,470</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J95</f>
        <v>0</v>
      </c>
      <c r="L63" s="31"/>
      <c r="AU63" s="17" t="s">
        <v>229</v>
      </c>
    </row>
    <row r="64" spans="2:47" s="8" customFormat="1" ht="24.95" customHeight="1">
      <c r="B64" s="113"/>
      <c r="D64" s="114" t="s">
        <v>2076</v>
      </c>
      <c r="E64" s="115"/>
      <c r="F64" s="115"/>
      <c r="G64" s="115"/>
      <c r="H64" s="115"/>
      <c r="I64" s="116"/>
      <c r="J64" s="117">
        <f>J96</f>
        <v>0</v>
      </c>
      <c r="L64" s="113"/>
    </row>
    <row r="65" spans="2:12" s="9" customFormat="1" ht="19.899999999999999" customHeight="1">
      <c r="B65" s="118"/>
      <c r="D65" s="119" t="s">
        <v>1578</v>
      </c>
      <c r="E65" s="120"/>
      <c r="F65" s="120"/>
      <c r="G65" s="120"/>
      <c r="H65" s="120"/>
      <c r="I65" s="121"/>
      <c r="J65" s="122">
        <f>J97</f>
        <v>0</v>
      </c>
      <c r="L65" s="118"/>
    </row>
    <row r="66" spans="2:12" s="9" customFormat="1" ht="19.899999999999999" customHeight="1">
      <c r="B66" s="118"/>
      <c r="D66" s="119" t="s">
        <v>1085</v>
      </c>
      <c r="E66" s="120"/>
      <c r="F66" s="120"/>
      <c r="G66" s="120"/>
      <c r="H66" s="120"/>
      <c r="I66" s="121"/>
      <c r="J66" s="122">
        <f>J149</f>
        <v>0</v>
      </c>
      <c r="L66" s="118"/>
    </row>
    <row r="67" spans="2:12" s="9" customFormat="1" ht="19.899999999999999" customHeight="1">
      <c r="B67" s="118"/>
      <c r="D67" s="119" t="s">
        <v>1895</v>
      </c>
      <c r="E67" s="120"/>
      <c r="F67" s="120"/>
      <c r="G67" s="120"/>
      <c r="H67" s="120"/>
      <c r="I67" s="121"/>
      <c r="J67" s="122">
        <f>J166</f>
        <v>0</v>
      </c>
      <c r="L67" s="118"/>
    </row>
    <row r="68" spans="2:12" s="9" customFormat="1" ht="19.899999999999999" customHeight="1">
      <c r="B68" s="118"/>
      <c r="D68" s="119" t="s">
        <v>1087</v>
      </c>
      <c r="E68" s="120"/>
      <c r="F68" s="120"/>
      <c r="G68" s="120"/>
      <c r="H68" s="120"/>
      <c r="I68" s="121"/>
      <c r="J68" s="122">
        <f>J181</f>
        <v>0</v>
      </c>
      <c r="L68" s="118"/>
    </row>
    <row r="69" spans="2:12" s="9" customFormat="1" ht="19.899999999999999" customHeight="1">
      <c r="B69" s="118"/>
      <c r="D69" s="119" t="s">
        <v>1476</v>
      </c>
      <c r="E69" s="120"/>
      <c r="F69" s="120"/>
      <c r="G69" s="120"/>
      <c r="H69" s="120"/>
      <c r="I69" s="121"/>
      <c r="J69" s="122">
        <f>J205</f>
        <v>0</v>
      </c>
      <c r="L69" s="118"/>
    </row>
    <row r="70" spans="2:12" s="9" customFormat="1" ht="19.899999999999999" customHeight="1">
      <c r="B70" s="118"/>
      <c r="D70" s="119" t="s">
        <v>1090</v>
      </c>
      <c r="E70" s="120"/>
      <c r="F70" s="120"/>
      <c r="G70" s="120"/>
      <c r="H70" s="120"/>
      <c r="I70" s="121"/>
      <c r="J70" s="122">
        <f>J212</f>
        <v>0</v>
      </c>
      <c r="L70" s="118"/>
    </row>
    <row r="71" spans="2:12" s="9" customFormat="1" ht="19.899999999999999" customHeight="1">
      <c r="B71" s="118"/>
      <c r="D71" s="119" t="s">
        <v>1478</v>
      </c>
      <c r="E71" s="120"/>
      <c r="F71" s="120"/>
      <c r="G71" s="120"/>
      <c r="H71" s="120"/>
      <c r="I71" s="121"/>
      <c r="J71" s="122">
        <f>J252</f>
        <v>0</v>
      </c>
      <c r="L71" s="118"/>
    </row>
    <row r="72" spans="2:12" s="8" customFormat="1" ht="24.95" customHeight="1">
      <c r="B72" s="113"/>
      <c r="D72" s="114" t="s">
        <v>1093</v>
      </c>
      <c r="E72" s="115"/>
      <c r="F72" s="115"/>
      <c r="G72" s="115"/>
      <c r="H72" s="115"/>
      <c r="I72" s="116"/>
      <c r="J72" s="117">
        <f>J266</f>
        <v>0</v>
      </c>
      <c r="L72" s="113"/>
    </row>
    <row r="73" spans="2:12" s="9" customFormat="1" ht="19.899999999999999" customHeight="1">
      <c r="B73" s="118"/>
      <c r="D73" s="119" t="s">
        <v>1094</v>
      </c>
      <c r="E73" s="120"/>
      <c r="F73" s="120"/>
      <c r="G73" s="120"/>
      <c r="H73" s="120"/>
      <c r="I73" s="121"/>
      <c r="J73" s="122">
        <f>J267</f>
        <v>0</v>
      </c>
      <c r="L73" s="118"/>
    </row>
    <row r="74" spans="2:12" s="1" customFormat="1" ht="21.75" customHeight="1">
      <c r="B74" s="31"/>
      <c r="I74" s="90"/>
      <c r="L74" s="31"/>
    </row>
    <row r="75" spans="2:12" s="1" customFormat="1" ht="6.95" customHeight="1">
      <c r="B75" s="39"/>
      <c r="C75" s="40"/>
      <c r="D75" s="40"/>
      <c r="E75" s="40"/>
      <c r="F75" s="40"/>
      <c r="G75" s="40"/>
      <c r="H75" s="40"/>
      <c r="I75" s="107"/>
      <c r="J75" s="40"/>
      <c r="K75" s="40"/>
      <c r="L75" s="31"/>
    </row>
    <row r="79" spans="2:12" s="1" customFormat="1" ht="6.95" customHeight="1">
      <c r="B79" s="41"/>
      <c r="C79" s="42"/>
      <c r="D79" s="42"/>
      <c r="E79" s="42"/>
      <c r="F79" s="42"/>
      <c r="G79" s="42"/>
      <c r="H79" s="42"/>
      <c r="I79" s="108"/>
      <c r="J79" s="42"/>
      <c r="K79" s="42"/>
      <c r="L79" s="31"/>
    </row>
    <row r="80" spans="2:12" s="1" customFormat="1" ht="24.95" customHeight="1">
      <c r="B80" s="31"/>
      <c r="C80" s="21" t="s">
        <v>233</v>
      </c>
      <c r="I80" s="90"/>
      <c r="L80" s="31"/>
    </row>
    <row r="81" spans="2:63" s="1" customFormat="1" ht="6.95" customHeight="1">
      <c r="B81" s="31"/>
      <c r="I81" s="90"/>
      <c r="L81" s="31"/>
    </row>
    <row r="82" spans="2:63" s="1" customFormat="1" ht="12" customHeight="1">
      <c r="B82" s="31"/>
      <c r="C82" s="26" t="s">
        <v>16</v>
      </c>
      <c r="I82" s="90"/>
      <c r="L82" s="31"/>
    </row>
    <row r="83" spans="2:63" s="1" customFormat="1" ht="16.5" customHeight="1">
      <c r="B83" s="31"/>
      <c r="E83" s="324" t="str">
        <f>E7</f>
        <v>Oprava traťového úseku Železný Brod - Tanvald</v>
      </c>
      <c r="F83" s="301"/>
      <c r="G83" s="301"/>
      <c r="H83" s="301"/>
      <c r="I83" s="90"/>
      <c r="L83" s="31"/>
    </row>
    <row r="84" spans="2:63" ht="12" customHeight="1">
      <c r="B84" s="20"/>
      <c r="C84" s="26" t="s">
        <v>223</v>
      </c>
      <c r="L84" s="20"/>
    </row>
    <row r="85" spans="2:63" s="1" customFormat="1" ht="16.5" customHeight="1">
      <c r="B85" s="31"/>
      <c r="E85" s="324" t="s">
        <v>2572</v>
      </c>
      <c r="F85" s="303"/>
      <c r="G85" s="303"/>
      <c r="H85" s="303"/>
      <c r="I85" s="90"/>
      <c r="L85" s="31"/>
    </row>
    <row r="86" spans="2:63" s="1" customFormat="1" ht="12" customHeight="1">
      <c r="B86" s="31"/>
      <c r="C86" s="26" t="s">
        <v>1077</v>
      </c>
      <c r="I86" s="90"/>
      <c r="L86" s="31"/>
    </row>
    <row r="87" spans="2:63" s="1" customFormat="1" ht="16.5" customHeight="1">
      <c r="B87" s="31"/>
      <c r="E87" s="304" t="str">
        <f>E11</f>
        <v>3110-16-074-08/01 - Propustek v ev. km 2,470</v>
      </c>
      <c r="F87" s="303"/>
      <c r="G87" s="303"/>
      <c r="H87" s="303"/>
      <c r="I87" s="90"/>
      <c r="L87" s="31"/>
    </row>
    <row r="88" spans="2:63" s="1" customFormat="1" ht="6.95" customHeight="1">
      <c r="B88" s="31"/>
      <c r="I88" s="90"/>
      <c r="L88" s="31"/>
    </row>
    <row r="89" spans="2:63" s="1" customFormat="1" ht="12" customHeight="1">
      <c r="B89" s="31"/>
      <c r="C89" s="26" t="s">
        <v>21</v>
      </c>
      <c r="F89" s="17" t="str">
        <f>F14</f>
        <v xml:space="preserve"> </v>
      </c>
      <c r="I89" s="91" t="s">
        <v>23</v>
      </c>
      <c r="J89" s="46" t="str">
        <f>IF(J14="","",J14)</f>
        <v>11. 2. 2019</v>
      </c>
      <c r="L89" s="31"/>
    </row>
    <row r="90" spans="2:63" s="1" customFormat="1" ht="6.95" customHeight="1">
      <c r="B90" s="31"/>
      <c r="I90" s="90"/>
      <c r="L90" s="31"/>
    </row>
    <row r="91" spans="2:63" s="1" customFormat="1" ht="13.7" customHeight="1">
      <c r="B91" s="31"/>
      <c r="C91" s="26" t="s">
        <v>25</v>
      </c>
      <c r="F91" s="17" t="str">
        <f>E17</f>
        <v>SŽDC, s.o., OŘ Hradec Králové</v>
      </c>
      <c r="I91" s="91" t="s">
        <v>32</v>
      </c>
      <c r="J91" s="29" t="str">
        <f>E23</f>
        <v xml:space="preserve"> </v>
      </c>
      <c r="L91" s="31"/>
    </row>
    <row r="92" spans="2:63" s="1" customFormat="1" ht="13.7" customHeight="1">
      <c r="B92" s="31"/>
      <c r="C92" s="26" t="s">
        <v>30</v>
      </c>
      <c r="F92" s="17">
        <f>IF(E20="","",E20)</f>
        <v>0</v>
      </c>
      <c r="I92" s="91" t="s">
        <v>37</v>
      </c>
      <c r="J92" s="29" t="str">
        <f>E26</f>
        <v xml:space="preserve"> </v>
      </c>
      <c r="L92" s="31"/>
    </row>
    <row r="93" spans="2:63" s="1" customFormat="1" ht="10.35" customHeight="1">
      <c r="B93" s="31"/>
      <c r="I93" s="90"/>
      <c r="L93" s="31"/>
    </row>
    <row r="94" spans="2:63" s="10" customFormat="1" ht="29.25" customHeight="1">
      <c r="B94" s="123"/>
      <c r="C94" s="124" t="s">
        <v>234</v>
      </c>
      <c r="D94" s="125" t="s">
        <v>58</v>
      </c>
      <c r="E94" s="125" t="s">
        <v>54</v>
      </c>
      <c r="F94" s="125" t="s">
        <v>55</v>
      </c>
      <c r="G94" s="125" t="s">
        <v>235</v>
      </c>
      <c r="H94" s="125" t="s">
        <v>236</v>
      </c>
      <c r="I94" s="126" t="s">
        <v>237</v>
      </c>
      <c r="J94" s="125" t="s">
        <v>228</v>
      </c>
      <c r="K94" s="127" t="s">
        <v>238</v>
      </c>
      <c r="L94" s="123"/>
      <c r="M94" s="52" t="s">
        <v>19</v>
      </c>
      <c r="N94" s="53" t="s">
        <v>43</v>
      </c>
      <c r="O94" s="53" t="s">
        <v>239</v>
      </c>
      <c r="P94" s="53" t="s">
        <v>240</v>
      </c>
      <c r="Q94" s="53" t="s">
        <v>241</v>
      </c>
      <c r="R94" s="53" t="s">
        <v>242</v>
      </c>
      <c r="S94" s="53" t="s">
        <v>243</v>
      </c>
      <c r="T94" s="54" t="s">
        <v>244</v>
      </c>
    </row>
    <row r="95" spans="2:63" s="1" customFormat="1" ht="22.9" customHeight="1">
      <c r="B95" s="31"/>
      <c r="C95" s="57" t="s">
        <v>245</v>
      </c>
      <c r="I95" s="90"/>
      <c r="J95" s="128">
        <f>BK95</f>
        <v>0</v>
      </c>
      <c r="L95" s="31"/>
      <c r="M95" s="55"/>
      <c r="N95" s="47"/>
      <c r="O95" s="47"/>
      <c r="P95" s="129">
        <f>P96+P266</f>
        <v>0</v>
      </c>
      <c r="Q95" s="47"/>
      <c r="R95" s="129">
        <f>R96+R266</f>
        <v>108.28060575000001</v>
      </c>
      <c r="S95" s="47"/>
      <c r="T95" s="130">
        <f>T96+T266</f>
        <v>15.6486</v>
      </c>
      <c r="AT95" s="17" t="s">
        <v>72</v>
      </c>
      <c r="AU95" s="17" t="s">
        <v>229</v>
      </c>
      <c r="BK95" s="131">
        <f>BK96+BK266</f>
        <v>0</v>
      </c>
    </row>
    <row r="96" spans="2:63" s="11" customFormat="1" ht="25.9" customHeight="1">
      <c r="B96" s="145"/>
      <c r="D96" s="146" t="s">
        <v>72</v>
      </c>
      <c r="E96" s="147" t="s">
        <v>424</v>
      </c>
      <c r="F96" s="147" t="s">
        <v>2077</v>
      </c>
      <c r="I96" s="148"/>
      <c r="J96" s="149">
        <f>BK96</f>
        <v>0</v>
      </c>
      <c r="L96" s="145"/>
      <c r="M96" s="150"/>
      <c r="P96" s="151">
        <f>P97+P149+P166+P181+P205+P212+P252</f>
        <v>0</v>
      </c>
      <c r="R96" s="151">
        <f>R97+R149+R166+R181+R205+R212+R252</f>
        <v>107.83205775</v>
      </c>
      <c r="T96" s="152">
        <f>T97+T149+T166+T181+T205+T212+T252</f>
        <v>15.6486</v>
      </c>
      <c r="AR96" s="146" t="s">
        <v>81</v>
      </c>
      <c r="AT96" s="153" t="s">
        <v>72</v>
      </c>
      <c r="AU96" s="153" t="s">
        <v>73</v>
      </c>
      <c r="AY96" s="146" t="s">
        <v>251</v>
      </c>
      <c r="BK96" s="154">
        <f>BK97+BK149+BK166+BK181+BK205+BK212+BK252</f>
        <v>0</v>
      </c>
    </row>
    <row r="97" spans="2:65" s="11" customFormat="1" ht="22.9" customHeight="1">
      <c r="B97" s="145"/>
      <c r="D97" s="146" t="s">
        <v>72</v>
      </c>
      <c r="E97" s="155" t="s">
        <v>81</v>
      </c>
      <c r="F97" s="155" t="s">
        <v>1587</v>
      </c>
      <c r="I97" s="148"/>
      <c r="J97" s="156">
        <f>BK97</f>
        <v>0</v>
      </c>
      <c r="L97" s="145"/>
      <c r="M97" s="150"/>
      <c r="P97" s="151">
        <f>SUM(P98:P148)</f>
        <v>0</v>
      </c>
      <c r="R97" s="151">
        <f>SUM(R98:R148)</f>
        <v>21.382279999999998</v>
      </c>
      <c r="T97" s="152">
        <f>SUM(T98:T148)</f>
        <v>0</v>
      </c>
      <c r="AR97" s="146" t="s">
        <v>81</v>
      </c>
      <c r="AT97" s="153" t="s">
        <v>72</v>
      </c>
      <c r="AU97" s="153" t="s">
        <v>81</v>
      </c>
      <c r="AY97" s="146" t="s">
        <v>251</v>
      </c>
      <c r="BK97" s="154">
        <f>SUM(BK98:BK148)</f>
        <v>0</v>
      </c>
    </row>
    <row r="98" spans="2:65" s="1" customFormat="1" ht="16.5" customHeight="1">
      <c r="B98" s="31"/>
      <c r="C98" s="157" t="s">
        <v>81</v>
      </c>
      <c r="D98" s="157" t="s">
        <v>277</v>
      </c>
      <c r="E98" s="158" t="s">
        <v>1899</v>
      </c>
      <c r="F98" s="159" t="s">
        <v>1900</v>
      </c>
      <c r="G98" s="160" t="s">
        <v>431</v>
      </c>
      <c r="H98" s="161">
        <v>30</v>
      </c>
      <c r="I98" s="162"/>
      <c r="J98" s="163">
        <f>ROUND(I98*H98,2)</f>
        <v>0</v>
      </c>
      <c r="K98" s="159" t="s">
        <v>690</v>
      </c>
      <c r="L98" s="31"/>
      <c r="M98" s="164" t="s">
        <v>19</v>
      </c>
      <c r="N98" s="165" t="s">
        <v>44</v>
      </c>
      <c r="P98" s="142">
        <f>O98*H98</f>
        <v>0</v>
      </c>
      <c r="Q98" s="142">
        <v>0</v>
      </c>
      <c r="R98" s="142">
        <f>Q98*H98</f>
        <v>0</v>
      </c>
      <c r="S98" s="142">
        <v>0</v>
      </c>
      <c r="T98" s="143">
        <f>S98*H98</f>
        <v>0</v>
      </c>
      <c r="AR98" s="17" t="s">
        <v>252</v>
      </c>
      <c r="AT98" s="17" t="s">
        <v>277</v>
      </c>
      <c r="AU98" s="17" t="s">
        <v>83</v>
      </c>
      <c r="AY98" s="17" t="s">
        <v>251</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252</v>
      </c>
      <c r="BM98" s="17" t="s">
        <v>2574</v>
      </c>
    </row>
    <row r="99" spans="2:65" s="1" customFormat="1" ht="19.5">
      <c r="B99" s="31"/>
      <c r="D99" s="171" t="s">
        <v>454</v>
      </c>
      <c r="F99" s="172" t="s">
        <v>1902</v>
      </c>
      <c r="I99" s="90"/>
      <c r="L99" s="31"/>
      <c r="M99" s="173"/>
      <c r="T99" s="49"/>
      <c r="AT99" s="17" t="s">
        <v>454</v>
      </c>
      <c r="AU99" s="17" t="s">
        <v>83</v>
      </c>
    </row>
    <row r="100" spans="2:65" s="13" customFormat="1">
      <c r="B100" s="182"/>
      <c r="D100" s="171" t="s">
        <v>639</v>
      </c>
      <c r="E100" s="183" t="s">
        <v>19</v>
      </c>
      <c r="F100" s="184" t="s">
        <v>2079</v>
      </c>
      <c r="H100" s="185">
        <v>30</v>
      </c>
      <c r="I100" s="186"/>
      <c r="L100" s="182"/>
      <c r="M100" s="187"/>
      <c r="T100" s="188"/>
      <c r="AT100" s="183" t="s">
        <v>639</v>
      </c>
      <c r="AU100" s="183" t="s">
        <v>83</v>
      </c>
      <c r="AV100" s="13" t="s">
        <v>83</v>
      </c>
      <c r="AW100" s="13" t="s">
        <v>36</v>
      </c>
      <c r="AX100" s="13" t="s">
        <v>81</v>
      </c>
      <c r="AY100" s="183" t="s">
        <v>251</v>
      </c>
    </row>
    <row r="101" spans="2:65" s="1" customFormat="1" ht="16.5" customHeight="1">
      <c r="B101" s="31"/>
      <c r="C101" s="157" t="s">
        <v>83</v>
      </c>
      <c r="D101" s="157" t="s">
        <v>277</v>
      </c>
      <c r="E101" s="158" t="s">
        <v>1904</v>
      </c>
      <c r="F101" s="159" t="s">
        <v>1905</v>
      </c>
      <c r="G101" s="160" t="s">
        <v>431</v>
      </c>
      <c r="H101" s="161">
        <v>6</v>
      </c>
      <c r="I101" s="162"/>
      <c r="J101" s="163">
        <f>ROUND(I101*H101,2)</f>
        <v>0</v>
      </c>
      <c r="K101" s="159" t="s">
        <v>690</v>
      </c>
      <c r="L101" s="31"/>
      <c r="M101" s="164" t="s">
        <v>19</v>
      </c>
      <c r="N101" s="165" t="s">
        <v>44</v>
      </c>
      <c r="P101" s="142">
        <f>O101*H101</f>
        <v>0</v>
      </c>
      <c r="Q101" s="142">
        <v>1.8000000000000001E-4</v>
      </c>
      <c r="R101" s="142">
        <f>Q101*H101</f>
        <v>1.08E-3</v>
      </c>
      <c r="S101" s="142">
        <v>0</v>
      </c>
      <c r="T101" s="143">
        <f>S101*H101</f>
        <v>0</v>
      </c>
      <c r="AR101" s="17" t="s">
        <v>252</v>
      </c>
      <c r="AT101" s="17" t="s">
        <v>277</v>
      </c>
      <c r="AU101" s="17" t="s">
        <v>83</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2575</v>
      </c>
    </row>
    <row r="102" spans="2:65" s="1" customFormat="1" ht="19.5">
      <c r="B102" s="31"/>
      <c r="D102" s="171" t="s">
        <v>454</v>
      </c>
      <c r="F102" s="172" t="s">
        <v>1907</v>
      </c>
      <c r="I102" s="90"/>
      <c r="L102" s="31"/>
      <c r="M102" s="173"/>
      <c r="T102" s="49"/>
      <c r="AT102" s="17" t="s">
        <v>454</v>
      </c>
      <c r="AU102" s="17" t="s">
        <v>83</v>
      </c>
    </row>
    <row r="103" spans="2:65" s="13" customFormat="1">
      <c r="B103" s="182"/>
      <c r="D103" s="171" t="s">
        <v>639</v>
      </c>
      <c r="E103" s="183" t="s">
        <v>19</v>
      </c>
      <c r="F103" s="184" t="s">
        <v>2081</v>
      </c>
      <c r="H103" s="185">
        <v>6</v>
      </c>
      <c r="I103" s="186"/>
      <c r="L103" s="182"/>
      <c r="M103" s="187"/>
      <c r="T103" s="188"/>
      <c r="AT103" s="183" t="s">
        <v>639</v>
      </c>
      <c r="AU103" s="183" t="s">
        <v>83</v>
      </c>
      <c r="AV103" s="13" t="s">
        <v>83</v>
      </c>
      <c r="AW103" s="13" t="s">
        <v>36</v>
      </c>
      <c r="AX103" s="13" t="s">
        <v>81</v>
      </c>
      <c r="AY103" s="183" t="s">
        <v>251</v>
      </c>
    </row>
    <row r="104" spans="2:65" s="1" customFormat="1" ht="16.5" customHeight="1">
      <c r="B104" s="31"/>
      <c r="C104" s="157" t="s">
        <v>257</v>
      </c>
      <c r="D104" s="157" t="s">
        <v>277</v>
      </c>
      <c r="E104" s="158" t="s">
        <v>1909</v>
      </c>
      <c r="F104" s="159" t="s">
        <v>1910</v>
      </c>
      <c r="G104" s="160" t="s">
        <v>431</v>
      </c>
      <c r="H104" s="161">
        <v>6</v>
      </c>
      <c r="I104" s="162"/>
      <c r="J104" s="163">
        <f>ROUND(I104*H104,2)</f>
        <v>0</v>
      </c>
      <c r="K104" s="159" t="s">
        <v>690</v>
      </c>
      <c r="L104" s="31"/>
      <c r="M104" s="164" t="s">
        <v>19</v>
      </c>
      <c r="N104" s="165" t="s">
        <v>44</v>
      </c>
      <c r="P104" s="142">
        <f>O104*H104</f>
        <v>0</v>
      </c>
      <c r="Q104" s="142">
        <v>0</v>
      </c>
      <c r="R104" s="142">
        <f>Q104*H104</f>
        <v>0</v>
      </c>
      <c r="S104" s="142">
        <v>0</v>
      </c>
      <c r="T104" s="143">
        <f>S104*H104</f>
        <v>0</v>
      </c>
      <c r="AR104" s="17" t="s">
        <v>252</v>
      </c>
      <c r="AT104" s="17" t="s">
        <v>277</v>
      </c>
      <c r="AU104" s="17" t="s">
        <v>83</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2576</v>
      </c>
    </row>
    <row r="105" spans="2:65" s="1" customFormat="1" ht="19.5">
      <c r="B105" s="31"/>
      <c r="D105" s="171" t="s">
        <v>454</v>
      </c>
      <c r="F105" s="172" t="s">
        <v>1907</v>
      </c>
      <c r="I105" s="90"/>
      <c r="L105" s="31"/>
      <c r="M105" s="173"/>
      <c r="T105" s="49"/>
      <c r="AT105" s="17" t="s">
        <v>454</v>
      </c>
      <c r="AU105" s="17" t="s">
        <v>83</v>
      </c>
    </row>
    <row r="106" spans="2:65" s="13" customFormat="1">
      <c r="B106" s="182"/>
      <c r="D106" s="171" t="s">
        <v>639</v>
      </c>
      <c r="E106" s="183" t="s">
        <v>19</v>
      </c>
      <c r="F106" s="184" t="s">
        <v>2081</v>
      </c>
      <c r="H106" s="185">
        <v>6</v>
      </c>
      <c r="I106" s="186"/>
      <c r="L106" s="182"/>
      <c r="M106" s="187"/>
      <c r="T106" s="188"/>
      <c r="AT106" s="183" t="s">
        <v>639</v>
      </c>
      <c r="AU106" s="183" t="s">
        <v>83</v>
      </c>
      <c r="AV106" s="13" t="s">
        <v>83</v>
      </c>
      <c r="AW106" s="13" t="s">
        <v>36</v>
      </c>
      <c r="AX106" s="13" t="s">
        <v>81</v>
      </c>
      <c r="AY106" s="183" t="s">
        <v>251</v>
      </c>
    </row>
    <row r="107" spans="2:65" s="1" customFormat="1" ht="16.5" customHeight="1">
      <c r="B107" s="31"/>
      <c r="C107" s="157" t="s">
        <v>252</v>
      </c>
      <c r="D107" s="157" t="s">
        <v>277</v>
      </c>
      <c r="E107" s="158" t="s">
        <v>2083</v>
      </c>
      <c r="F107" s="159" t="s">
        <v>2084</v>
      </c>
      <c r="G107" s="160" t="s">
        <v>249</v>
      </c>
      <c r="H107" s="161">
        <v>13</v>
      </c>
      <c r="I107" s="162"/>
      <c r="J107" s="163">
        <f>ROUND(I107*H107,2)</f>
        <v>0</v>
      </c>
      <c r="K107" s="159" t="s">
        <v>690</v>
      </c>
      <c r="L107" s="31"/>
      <c r="M107" s="164" t="s">
        <v>19</v>
      </c>
      <c r="N107" s="165" t="s">
        <v>44</v>
      </c>
      <c r="P107" s="142">
        <f>O107*H107</f>
        <v>0</v>
      </c>
      <c r="Q107" s="142">
        <v>3.6900000000000002E-2</v>
      </c>
      <c r="R107" s="142">
        <f>Q107*H107</f>
        <v>0.47970000000000002</v>
      </c>
      <c r="S107" s="142">
        <v>0</v>
      </c>
      <c r="T107" s="143">
        <f>S107*H107</f>
        <v>0</v>
      </c>
      <c r="AR107" s="17" t="s">
        <v>252</v>
      </c>
      <c r="AT107" s="17" t="s">
        <v>277</v>
      </c>
      <c r="AU107" s="17" t="s">
        <v>83</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2577</v>
      </c>
    </row>
    <row r="108" spans="2:65" s="1" customFormat="1" ht="19.5">
      <c r="B108" s="31"/>
      <c r="D108" s="171" t="s">
        <v>454</v>
      </c>
      <c r="F108" s="172" t="s">
        <v>2578</v>
      </c>
      <c r="I108" s="90"/>
      <c r="L108" s="31"/>
      <c r="M108" s="173"/>
      <c r="T108" s="49"/>
      <c r="AT108" s="17" t="s">
        <v>454</v>
      </c>
      <c r="AU108" s="17" t="s">
        <v>83</v>
      </c>
    </row>
    <row r="109" spans="2:65" s="13" customFormat="1">
      <c r="B109" s="182"/>
      <c r="D109" s="171" t="s">
        <v>639</v>
      </c>
      <c r="E109" s="183" t="s">
        <v>19</v>
      </c>
      <c r="F109" s="184" t="s">
        <v>307</v>
      </c>
      <c r="H109" s="185">
        <v>13</v>
      </c>
      <c r="I109" s="186"/>
      <c r="L109" s="182"/>
      <c r="M109" s="187"/>
      <c r="T109" s="188"/>
      <c r="AT109" s="183" t="s">
        <v>639</v>
      </c>
      <c r="AU109" s="183" t="s">
        <v>83</v>
      </c>
      <c r="AV109" s="13" t="s">
        <v>83</v>
      </c>
      <c r="AW109" s="13" t="s">
        <v>36</v>
      </c>
      <c r="AX109" s="13" t="s">
        <v>81</v>
      </c>
      <c r="AY109" s="183" t="s">
        <v>251</v>
      </c>
    </row>
    <row r="110" spans="2:65" s="1" customFormat="1" ht="16.5" customHeight="1">
      <c r="B110" s="31"/>
      <c r="C110" s="157" t="s">
        <v>267</v>
      </c>
      <c r="D110" s="157" t="s">
        <v>277</v>
      </c>
      <c r="E110" s="158" t="s">
        <v>2087</v>
      </c>
      <c r="F110" s="159" t="s">
        <v>2088</v>
      </c>
      <c r="G110" s="160" t="s">
        <v>436</v>
      </c>
      <c r="H110" s="161">
        <v>9</v>
      </c>
      <c r="I110" s="162"/>
      <c r="J110" s="163">
        <f>ROUND(I110*H110,2)</f>
        <v>0</v>
      </c>
      <c r="K110" s="159" t="s">
        <v>690</v>
      </c>
      <c r="L110" s="31"/>
      <c r="M110" s="164" t="s">
        <v>19</v>
      </c>
      <c r="N110" s="165" t="s">
        <v>44</v>
      </c>
      <c r="P110" s="142">
        <f>O110*H110</f>
        <v>0</v>
      </c>
      <c r="Q110" s="142">
        <v>0</v>
      </c>
      <c r="R110" s="142">
        <f>Q110*H110</f>
        <v>0</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2579</v>
      </c>
    </row>
    <row r="111" spans="2:65" s="1" customFormat="1" ht="19.5">
      <c r="B111" s="31"/>
      <c r="D111" s="171" t="s">
        <v>454</v>
      </c>
      <c r="F111" s="172" t="s">
        <v>2090</v>
      </c>
      <c r="I111" s="90"/>
      <c r="L111" s="31"/>
      <c r="M111" s="173"/>
      <c r="T111" s="49"/>
      <c r="AT111" s="17" t="s">
        <v>454</v>
      </c>
      <c r="AU111" s="17" t="s">
        <v>83</v>
      </c>
    </row>
    <row r="112" spans="2:65" s="13" customFormat="1">
      <c r="B112" s="182"/>
      <c r="D112" s="171" t="s">
        <v>639</v>
      </c>
      <c r="E112" s="183" t="s">
        <v>19</v>
      </c>
      <c r="F112" s="184" t="s">
        <v>2091</v>
      </c>
      <c r="H112" s="185">
        <v>9</v>
      </c>
      <c r="I112" s="186"/>
      <c r="L112" s="182"/>
      <c r="M112" s="187"/>
      <c r="T112" s="188"/>
      <c r="AT112" s="183" t="s">
        <v>639</v>
      </c>
      <c r="AU112" s="183" t="s">
        <v>83</v>
      </c>
      <c r="AV112" s="13" t="s">
        <v>83</v>
      </c>
      <c r="AW112" s="13" t="s">
        <v>36</v>
      </c>
      <c r="AX112" s="13" t="s">
        <v>81</v>
      </c>
      <c r="AY112" s="183" t="s">
        <v>251</v>
      </c>
    </row>
    <row r="113" spans="2:65" s="1" customFormat="1" ht="16.5" customHeight="1">
      <c r="B113" s="31"/>
      <c r="C113" s="157" t="s">
        <v>276</v>
      </c>
      <c r="D113" s="157" t="s">
        <v>277</v>
      </c>
      <c r="E113" s="158" t="s">
        <v>2092</v>
      </c>
      <c r="F113" s="159" t="s">
        <v>2093</v>
      </c>
      <c r="G113" s="160" t="s">
        <v>436</v>
      </c>
      <c r="H113" s="161">
        <v>28.65</v>
      </c>
      <c r="I113" s="162"/>
      <c r="J113" s="163">
        <f>ROUND(I113*H113,2)</f>
        <v>0</v>
      </c>
      <c r="K113" s="159" t="s">
        <v>690</v>
      </c>
      <c r="L113" s="31"/>
      <c r="M113" s="164" t="s">
        <v>19</v>
      </c>
      <c r="N113" s="165" t="s">
        <v>44</v>
      </c>
      <c r="P113" s="142">
        <f>O113*H113</f>
        <v>0</v>
      </c>
      <c r="Q113" s="142">
        <v>0</v>
      </c>
      <c r="R113" s="142">
        <f>Q113*H113</f>
        <v>0</v>
      </c>
      <c r="S113" s="142">
        <v>0</v>
      </c>
      <c r="T113" s="143">
        <f>S113*H113</f>
        <v>0</v>
      </c>
      <c r="AR113" s="17" t="s">
        <v>252</v>
      </c>
      <c r="AT113" s="17" t="s">
        <v>277</v>
      </c>
      <c r="AU113" s="17" t="s">
        <v>83</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2580</v>
      </c>
    </row>
    <row r="114" spans="2:65" s="1" customFormat="1" ht="19.5">
      <c r="B114" s="31"/>
      <c r="D114" s="171" t="s">
        <v>454</v>
      </c>
      <c r="F114" s="172" t="s">
        <v>2581</v>
      </c>
      <c r="I114" s="90"/>
      <c r="L114" s="31"/>
      <c r="M114" s="173"/>
      <c r="T114" s="49"/>
      <c r="AT114" s="17" t="s">
        <v>454</v>
      </c>
      <c r="AU114" s="17" t="s">
        <v>83</v>
      </c>
    </row>
    <row r="115" spans="2:65" s="13" customFormat="1">
      <c r="B115" s="182"/>
      <c r="D115" s="171" t="s">
        <v>639</v>
      </c>
      <c r="E115" s="183" t="s">
        <v>19</v>
      </c>
      <c r="F115" s="184" t="s">
        <v>2582</v>
      </c>
      <c r="H115" s="185">
        <v>18.149999999999999</v>
      </c>
      <c r="I115" s="186"/>
      <c r="L115" s="182"/>
      <c r="M115" s="187"/>
      <c r="T115" s="188"/>
      <c r="AT115" s="183" t="s">
        <v>639</v>
      </c>
      <c r="AU115" s="183" t="s">
        <v>83</v>
      </c>
      <c r="AV115" s="13" t="s">
        <v>83</v>
      </c>
      <c r="AW115" s="13" t="s">
        <v>36</v>
      </c>
      <c r="AX115" s="13" t="s">
        <v>73</v>
      </c>
      <c r="AY115" s="183" t="s">
        <v>251</v>
      </c>
    </row>
    <row r="116" spans="2:65" s="13" customFormat="1">
      <c r="B116" s="182"/>
      <c r="D116" s="171" t="s">
        <v>639</v>
      </c>
      <c r="E116" s="183" t="s">
        <v>19</v>
      </c>
      <c r="F116" s="184" t="s">
        <v>2583</v>
      </c>
      <c r="H116" s="185">
        <v>10.5</v>
      </c>
      <c r="I116" s="186"/>
      <c r="L116" s="182"/>
      <c r="M116" s="187"/>
      <c r="T116" s="188"/>
      <c r="AT116" s="183" t="s">
        <v>639</v>
      </c>
      <c r="AU116" s="183" t="s">
        <v>83</v>
      </c>
      <c r="AV116" s="13" t="s">
        <v>83</v>
      </c>
      <c r="AW116" s="13" t="s">
        <v>36</v>
      </c>
      <c r="AX116" s="13" t="s">
        <v>73</v>
      </c>
      <c r="AY116" s="183" t="s">
        <v>251</v>
      </c>
    </row>
    <row r="117" spans="2:65" s="14" customFormat="1">
      <c r="B117" s="191"/>
      <c r="D117" s="171" t="s">
        <v>639</v>
      </c>
      <c r="E117" s="192" t="s">
        <v>19</v>
      </c>
      <c r="F117" s="193" t="s">
        <v>830</v>
      </c>
      <c r="H117" s="194">
        <v>28.65</v>
      </c>
      <c r="I117" s="195"/>
      <c r="L117" s="191"/>
      <c r="M117" s="196"/>
      <c r="T117" s="197"/>
      <c r="AT117" s="192" t="s">
        <v>639</v>
      </c>
      <c r="AU117" s="192" t="s">
        <v>83</v>
      </c>
      <c r="AV117" s="14" t="s">
        <v>252</v>
      </c>
      <c r="AW117" s="14" t="s">
        <v>36</v>
      </c>
      <c r="AX117" s="14" t="s">
        <v>81</v>
      </c>
      <c r="AY117" s="192" t="s">
        <v>251</v>
      </c>
    </row>
    <row r="118" spans="2:65" s="1" customFormat="1" ht="16.5" customHeight="1">
      <c r="B118" s="31"/>
      <c r="C118" s="157" t="s">
        <v>282</v>
      </c>
      <c r="D118" s="157" t="s">
        <v>277</v>
      </c>
      <c r="E118" s="158" t="s">
        <v>2098</v>
      </c>
      <c r="F118" s="159" t="s">
        <v>2099</v>
      </c>
      <c r="G118" s="160" t="s">
        <v>436</v>
      </c>
      <c r="H118" s="161">
        <v>28.65</v>
      </c>
      <c r="I118" s="162"/>
      <c r="J118" s="163">
        <f>ROUND(I118*H118,2)</f>
        <v>0</v>
      </c>
      <c r="K118" s="159" t="s">
        <v>690</v>
      </c>
      <c r="L118" s="31"/>
      <c r="M118" s="164" t="s">
        <v>19</v>
      </c>
      <c r="N118" s="165" t="s">
        <v>44</v>
      </c>
      <c r="P118" s="142">
        <f>O118*H118</f>
        <v>0</v>
      </c>
      <c r="Q118" s="142">
        <v>0</v>
      </c>
      <c r="R118" s="142">
        <f>Q118*H118</f>
        <v>0</v>
      </c>
      <c r="S118" s="142">
        <v>0</v>
      </c>
      <c r="T118" s="143">
        <f>S118*H118</f>
        <v>0</v>
      </c>
      <c r="AR118" s="17" t="s">
        <v>252</v>
      </c>
      <c r="AT118" s="17" t="s">
        <v>277</v>
      </c>
      <c r="AU118" s="17" t="s">
        <v>83</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2584</v>
      </c>
    </row>
    <row r="119" spans="2:65" s="13" customFormat="1">
      <c r="B119" s="182"/>
      <c r="D119" s="171" t="s">
        <v>639</v>
      </c>
      <c r="E119" s="183" t="s">
        <v>19</v>
      </c>
      <c r="F119" s="184" t="s">
        <v>2582</v>
      </c>
      <c r="H119" s="185">
        <v>18.149999999999999</v>
      </c>
      <c r="I119" s="186"/>
      <c r="L119" s="182"/>
      <c r="M119" s="187"/>
      <c r="T119" s="188"/>
      <c r="AT119" s="183" t="s">
        <v>639</v>
      </c>
      <c r="AU119" s="183" t="s">
        <v>83</v>
      </c>
      <c r="AV119" s="13" t="s">
        <v>83</v>
      </c>
      <c r="AW119" s="13" t="s">
        <v>36</v>
      </c>
      <c r="AX119" s="13" t="s">
        <v>73</v>
      </c>
      <c r="AY119" s="183" t="s">
        <v>251</v>
      </c>
    </row>
    <row r="120" spans="2:65" s="13" customFormat="1">
      <c r="B120" s="182"/>
      <c r="D120" s="171" t="s">
        <v>639</v>
      </c>
      <c r="E120" s="183" t="s">
        <v>19</v>
      </c>
      <c r="F120" s="184" t="s">
        <v>2583</v>
      </c>
      <c r="H120" s="185">
        <v>10.5</v>
      </c>
      <c r="I120" s="186"/>
      <c r="L120" s="182"/>
      <c r="M120" s="187"/>
      <c r="T120" s="188"/>
      <c r="AT120" s="183" t="s">
        <v>639</v>
      </c>
      <c r="AU120" s="183" t="s">
        <v>83</v>
      </c>
      <c r="AV120" s="13" t="s">
        <v>83</v>
      </c>
      <c r="AW120" s="13" t="s">
        <v>36</v>
      </c>
      <c r="AX120" s="13" t="s">
        <v>73</v>
      </c>
      <c r="AY120" s="183" t="s">
        <v>251</v>
      </c>
    </row>
    <row r="121" spans="2:65" s="14" customFormat="1">
      <c r="B121" s="191"/>
      <c r="D121" s="171" t="s">
        <v>639</v>
      </c>
      <c r="E121" s="192" t="s">
        <v>19</v>
      </c>
      <c r="F121" s="193" t="s">
        <v>830</v>
      </c>
      <c r="H121" s="194">
        <v>28.65</v>
      </c>
      <c r="I121" s="195"/>
      <c r="L121" s="191"/>
      <c r="M121" s="196"/>
      <c r="T121" s="197"/>
      <c r="AT121" s="192" t="s">
        <v>639</v>
      </c>
      <c r="AU121" s="192" t="s">
        <v>83</v>
      </c>
      <c r="AV121" s="14" t="s">
        <v>252</v>
      </c>
      <c r="AW121" s="14" t="s">
        <v>36</v>
      </c>
      <c r="AX121" s="14" t="s">
        <v>81</v>
      </c>
      <c r="AY121" s="192" t="s">
        <v>251</v>
      </c>
    </row>
    <row r="122" spans="2:65" s="1" customFormat="1" ht="16.5" customHeight="1">
      <c r="B122" s="31"/>
      <c r="C122" s="157" t="s">
        <v>250</v>
      </c>
      <c r="D122" s="157" t="s">
        <v>277</v>
      </c>
      <c r="E122" s="158" t="s">
        <v>1111</v>
      </c>
      <c r="F122" s="159" t="s">
        <v>1112</v>
      </c>
      <c r="G122" s="160" t="s">
        <v>436</v>
      </c>
      <c r="H122" s="161">
        <v>28.65</v>
      </c>
      <c r="I122" s="162"/>
      <c r="J122" s="163">
        <f>ROUND(I122*H122,2)</f>
        <v>0</v>
      </c>
      <c r="K122" s="159" t="s">
        <v>690</v>
      </c>
      <c r="L122" s="31"/>
      <c r="M122" s="164" t="s">
        <v>19</v>
      </c>
      <c r="N122" s="165" t="s">
        <v>44</v>
      </c>
      <c r="P122" s="142">
        <f>O122*H122</f>
        <v>0</v>
      </c>
      <c r="Q122" s="142">
        <v>0</v>
      </c>
      <c r="R122" s="142">
        <f>Q122*H122</f>
        <v>0</v>
      </c>
      <c r="S122" s="142">
        <v>0</v>
      </c>
      <c r="T122" s="143">
        <f>S122*H122</f>
        <v>0</v>
      </c>
      <c r="AR122" s="17" t="s">
        <v>252</v>
      </c>
      <c r="AT122" s="17" t="s">
        <v>277</v>
      </c>
      <c r="AU122" s="17" t="s">
        <v>83</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2585</v>
      </c>
    </row>
    <row r="123" spans="2:65" s="1" customFormat="1" ht="19.5">
      <c r="B123" s="31"/>
      <c r="D123" s="171" t="s">
        <v>454</v>
      </c>
      <c r="F123" s="172" t="s">
        <v>2280</v>
      </c>
      <c r="I123" s="90"/>
      <c r="L123" s="31"/>
      <c r="M123" s="173"/>
      <c r="T123" s="49"/>
      <c r="AT123" s="17" t="s">
        <v>454</v>
      </c>
      <c r="AU123" s="17" t="s">
        <v>83</v>
      </c>
    </row>
    <row r="124" spans="2:65" s="13" customFormat="1">
      <c r="B124" s="182"/>
      <c r="D124" s="171" t="s">
        <v>639</v>
      </c>
      <c r="E124" s="183" t="s">
        <v>19</v>
      </c>
      <c r="F124" s="184" t="s">
        <v>2586</v>
      </c>
      <c r="H124" s="185">
        <v>28.65</v>
      </c>
      <c r="I124" s="186"/>
      <c r="L124" s="182"/>
      <c r="M124" s="187"/>
      <c r="T124" s="188"/>
      <c r="AT124" s="183" t="s">
        <v>639</v>
      </c>
      <c r="AU124" s="183" t="s">
        <v>83</v>
      </c>
      <c r="AV124" s="13" t="s">
        <v>83</v>
      </c>
      <c r="AW124" s="13" t="s">
        <v>36</v>
      </c>
      <c r="AX124" s="13" t="s">
        <v>81</v>
      </c>
      <c r="AY124" s="183" t="s">
        <v>251</v>
      </c>
    </row>
    <row r="125" spans="2:65" s="1" customFormat="1" ht="16.5" customHeight="1">
      <c r="B125" s="31"/>
      <c r="C125" s="157" t="s">
        <v>291</v>
      </c>
      <c r="D125" s="157" t="s">
        <v>277</v>
      </c>
      <c r="E125" s="158" t="s">
        <v>1114</v>
      </c>
      <c r="F125" s="159" t="s">
        <v>1115</v>
      </c>
      <c r="G125" s="160" t="s">
        <v>436</v>
      </c>
      <c r="H125" s="161">
        <v>372.45</v>
      </c>
      <c r="I125" s="162"/>
      <c r="J125" s="163">
        <f>ROUND(I125*H125,2)</f>
        <v>0</v>
      </c>
      <c r="K125" s="159" t="s">
        <v>690</v>
      </c>
      <c r="L125" s="31"/>
      <c r="M125" s="164" t="s">
        <v>19</v>
      </c>
      <c r="N125" s="165" t="s">
        <v>44</v>
      </c>
      <c r="P125" s="142">
        <f>O125*H125</f>
        <v>0</v>
      </c>
      <c r="Q125" s="142">
        <v>0</v>
      </c>
      <c r="R125" s="142">
        <f>Q125*H125</f>
        <v>0</v>
      </c>
      <c r="S125" s="142">
        <v>0</v>
      </c>
      <c r="T125" s="143">
        <f>S125*H125</f>
        <v>0</v>
      </c>
      <c r="AR125" s="17" t="s">
        <v>252</v>
      </c>
      <c r="AT125" s="17" t="s">
        <v>277</v>
      </c>
      <c r="AU125" s="17" t="s">
        <v>83</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2587</v>
      </c>
    </row>
    <row r="126" spans="2:65" s="13" customFormat="1">
      <c r="B126" s="182"/>
      <c r="D126" s="171" t="s">
        <v>639</v>
      </c>
      <c r="E126" s="183" t="s">
        <v>19</v>
      </c>
      <c r="F126" s="184" t="s">
        <v>2588</v>
      </c>
      <c r="H126" s="185">
        <v>372.45</v>
      </c>
      <c r="I126" s="186"/>
      <c r="L126" s="182"/>
      <c r="M126" s="187"/>
      <c r="T126" s="188"/>
      <c r="AT126" s="183" t="s">
        <v>639</v>
      </c>
      <c r="AU126" s="183" t="s">
        <v>83</v>
      </c>
      <c r="AV126" s="13" t="s">
        <v>83</v>
      </c>
      <c r="AW126" s="13" t="s">
        <v>36</v>
      </c>
      <c r="AX126" s="13" t="s">
        <v>81</v>
      </c>
      <c r="AY126" s="183" t="s">
        <v>251</v>
      </c>
    </row>
    <row r="127" spans="2:65" s="1" customFormat="1" ht="16.5" customHeight="1">
      <c r="B127" s="31"/>
      <c r="C127" s="157" t="s">
        <v>295</v>
      </c>
      <c r="D127" s="157" t="s">
        <v>277</v>
      </c>
      <c r="E127" s="158" t="s">
        <v>1121</v>
      </c>
      <c r="F127" s="159" t="s">
        <v>1122</v>
      </c>
      <c r="G127" s="160" t="s">
        <v>450</v>
      </c>
      <c r="H127" s="161">
        <v>63.3</v>
      </c>
      <c r="I127" s="162"/>
      <c r="J127" s="163">
        <f>ROUND(I127*H127,2)</f>
        <v>0</v>
      </c>
      <c r="K127" s="159" t="s">
        <v>19</v>
      </c>
      <c r="L127" s="31"/>
      <c r="M127" s="164" t="s">
        <v>19</v>
      </c>
      <c r="N127" s="165" t="s">
        <v>44</v>
      </c>
      <c r="P127" s="142">
        <f>O127*H127</f>
        <v>0</v>
      </c>
      <c r="Q127" s="142">
        <v>0</v>
      </c>
      <c r="R127" s="142">
        <f>Q127*H127</f>
        <v>0</v>
      </c>
      <c r="S127" s="142">
        <v>0</v>
      </c>
      <c r="T127" s="143">
        <f>S127*H127</f>
        <v>0</v>
      </c>
      <c r="AR127" s="17" t="s">
        <v>252</v>
      </c>
      <c r="AT127" s="17" t="s">
        <v>277</v>
      </c>
      <c r="AU127" s="17" t="s">
        <v>83</v>
      </c>
      <c r="AY127" s="17" t="s">
        <v>251</v>
      </c>
      <c r="BE127" s="144">
        <f>IF(N127="základní",J127,0)</f>
        <v>0</v>
      </c>
      <c r="BF127" s="144">
        <f>IF(N127="snížená",J127,0)</f>
        <v>0</v>
      </c>
      <c r="BG127" s="144">
        <f>IF(N127="zákl. přenesená",J127,0)</f>
        <v>0</v>
      </c>
      <c r="BH127" s="144">
        <f>IF(N127="sníž. přenesená",J127,0)</f>
        <v>0</v>
      </c>
      <c r="BI127" s="144">
        <f>IF(N127="nulová",J127,0)</f>
        <v>0</v>
      </c>
      <c r="BJ127" s="17" t="s">
        <v>81</v>
      </c>
      <c r="BK127" s="144">
        <f>ROUND(I127*H127,2)</f>
        <v>0</v>
      </c>
      <c r="BL127" s="17" t="s">
        <v>252</v>
      </c>
      <c r="BM127" s="17" t="s">
        <v>2589</v>
      </c>
    </row>
    <row r="128" spans="2:65" s="1" customFormat="1" ht="19.5">
      <c r="B128" s="31"/>
      <c r="D128" s="171" t="s">
        <v>454</v>
      </c>
      <c r="F128" s="172" t="s">
        <v>2105</v>
      </c>
      <c r="I128" s="90"/>
      <c r="L128" s="31"/>
      <c r="M128" s="173"/>
      <c r="T128" s="49"/>
      <c r="AT128" s="17" t="s">
        <v>454</v>
      </c>
      <c r="AU128" s="17" t="s">
        <v>83</v>
      </c>
    </row>
    <row r="129" spans="2:65" s="13" customFormat="1">
      <c r="B129" s="182"/>
      <c r="D129" s="171" t="s">
        <v>639</v>
      </c>
      <c r="E129" s="183" t="s">
        <v>19</v>
      </c>
      <c r="F129" s="184" t="s">
        <v>2590</v>
      </c>
      <c r="H129" s="185">
        <v>57.3</v>
      </c>
      <c r="I129" s="186"/>
      <c r="L129" s="182"/>
      <c r="M129" s="187"/>
      <c r="T129" s="188"/>
      <c r="AT129" s="183" t="s">
        <v>639</v>
      </c>
      <c r="AU129" s="183" t="s">
        <v>83</v>
      </c>
      <c r="AV129" s="13" t="s">
        <v>83</v>
      </c>
      <c r="AW129" s="13" t="s">
        <v>36</v>
      </c>
      <c r="AX129" s="13" t="s">
        <v>73</v>
      </c>
      <c r="AY129" s="183" t="s">
        <v>251</v>
      </c>
    </row>
    <row r="130" spans="2:65" s="13" customFormat="1">
      <c r="B130" s="182"/>
      <c r="D130" s="171" t="s">
        <v>639</v>
      </c>
      <c r="E130" s="183" t="s">
        <v>19</v>
      </c>
      <c r="F130" s="184" t="s">
        <v>2591</v>
      </c>
      <c r="H130" s="185">
        <v>6</v>
      </c>
      <c r="I130" s="186"/>
      <c r="L130" s="182"/>
      <c r="M130" s="187"/>
      <c r="T130" s="188"/>
      <c r="AT130" s="183" t="s">
        <v>639</v>
      </c>
      <c r="AU130" s="183" t="s">
        <v>83</v>
      </c>
      <c r="AV130" s="13" t="s">
        <v>83</v>
      </c>
      <c r="AW130" s="13" t="s">
        <v>36</v>
      </c>
      <c r="AX130" s="13" t="s">
        <v>73</v>
      </c>
      <c r="AY130" s="183" t="s">
        <v>251</v>
      </c>
    </row>
    <row r="131" spans="2:65" s="14" customFormat="1">
      <c r="B131" s="191"/>
      <c r="D131" s="171" t="s">
        <v>639</v>
      </c>
      <c r="E131" s="192" t="s">
        <v>19</v>
      </c>
      <c r="F131" s="193" t="s">
        <v>830</v>
      </c>
      <c r="H131" s="194">
        <v>63.3</v>
      </c>
      <c r="I131" s="195"/>
      <c r="L131" s="191"/>
      <c r="M131" s="196"/>
      <c r="T131" s="197"/>
      <c r="AT131" s="192" t="s">
        <v>639</v>
      </c>
      <c r="AU131" s="192" t="s">
        <v>83</v>
      </c>
      <c r="AV131" s="14" t="s">
        <v>252</v>
      </c>
      <c r="AW131" s="14" t="s">
        <v>36</v>
      </c>
      <c r="AX131" s="14" t="s">
        <v>81</v>
      </c>
      <c r="AY131" s="192" t="s">
        <v>251</v>
      </c>
    </row>
    <row r="132" spans="2:65" s="1" customFormat="1" ht="16.5" customHeight="1">
      <c r="B132" s="31"/>
      <c r="C132" s="157" t="s">
        <v>299</v>
      </c>
      <c r="D132" s="157" t="s">
        <v>277</v>
      </c>
      <c r="E132" s="158" t="s">
        <v>1125</v>
      </c>
      <c r="F132" s="159" t="s">
        <v>1126</v>
      </c>
      <c r="G132" s="160" t="s">
        <v>436</v>
      </c>
      <c r="H132" s="161">
        <v>10.45</v>
      </c>
      <c r="I132" s="162"/>
      <c r="J132" s="163">
        <f>ROUND(I132*H132,2)</f>
        <v>0</v>
      </c>
      <c r="K132" s="159" t="s">
        <v>690</v>
      </c>
      <c r="L132" s="31"/>
      <c r="M132" s="164" t="s">
        <v>19</v>
      </c>
      <c r="N132" s="165" t="s">
        <v>44</v>
      </c>
      <c r="P132" s="142">
        <f>O132*H132</f>
        <v>0</v>
      </c>
      <c r="Q132" s="142">
        <v>0</v>
      </c>
      <c r="R132" s="142">
        <f>Q132*H132</f>
        <v>0</v>
      </c>
      <c r="S132" s="142">
        <v>0</v>
      </c>
      <c r="T132" s="143">
        <f>S132*H132</f>
        <v>0</v>
      </c>
      <c r="AR132" s="17" t="s">
        <v>252</v>
      </c>
      <c r="AT132" s="17" t="s">
        <v>277</v>
      </c>
      <c r="AU132" s="17" t="s">
        <v>83</v>
      </c>
      <c r="AY132" s="17" t="s">
        <v>251</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252</v>
      </c>
      <c r="BM132" s="17" t="s">
        <v>2592</v>
      </c>
    </row>
    <row r="133" spans="2:65" s="1" customFormat="1" ht="19.5">
      <c r="B133" s="31"/>
      <c r="D133" s="171" t="s">
        <v>454</v>
      </c>
      <c r="F133" s="172" t="s">
        <v>2108</v>
      </c>
      <c r="I133" s="90"/>
      <c r="L133" s="31"/>
      <c r="M133" s="173"/>
      <c r="T133" s="49"/>
      <c r="AT133" s="17" t="s">
        <v>454</v>
      </c>
      <c r="AU133" s="17" t="s">
        <v>83</v>
      </c>
    </row>
    <row r="134" spans="2:65" s="13" customFormat="1">
      <c r="B134" s="182"/>
      <c r="D134" s="171" t="s">
        <v>639</v>
      </c>
      <c r="E134" s="183" t="s">
        <v>19</v>
      </c>
      <c r="F134" s="184" t="s">
        <v>2593</v>
      </c>
      <c r="H134" s="185">
        <v>10.45</v>
      </c>
      <c r="I134" s="186"/>
      <c r="L134" s="182"/>
      <c r="M134" s="187"/>
      <c r="T134" s="188"/>
      <c r="AT134" s="183" t="s">
        <v>639</v>
      </c>
      <c r="AU134" s="183" t="s">
        <v>83</v>
      </c>
      <c r="AV134" s="13" t="s">
        <v>83</v>
      </c>
      <c r="AW134" s="13" t="s">
        <v>36</v>
      </c>
      <c r="AX134" s="13" t="s">
        <v>81</v>
      </c>
      <c r="AY134" s="183" t="s">
        <v>251</v>
      </c>
    </row>
    <row r="135" spans="2:65" s="1" customFormat="1" ht="16.5" customHeight="1">
      <c r="B135" s="31"/>
      <c r="C135" s="132" t="s">
        <v>303</v>
      </c>
      <c r="D135" s="132" t="s">
        <v>246</v>
      </c>
      <c r="E135" s="133" t="s">
        <v>1130</v>
      </c>
      <c r="F135" s="134" t="s">
        <v>1131</v>
      </c>
      <c r="G135" s="135" t="s">
        <v>450</v>
      </c>
      <c r="H135" s="136">
        <v>20.9</v>
      </c>
      <c r="I135" s="137"/>
      <c r="J135" s="138">
        <f>ROUND(I135*H135,2)</f>
        <v>0</v>
      </c>
      <c r="K135" s="134" t="s">
        <v>690</v>
      </c>
      <c r="L135" s="139"/>
      <c r="M135" s="140" t="s">
        <v>19</v>
      </c>
      <c r="N135" s="141" t="s">
        <v>44</v>
      </c>
      <c r="P135" s="142">
        <f>O135*H135</f>
        <v>0</v>
      </c>
      <c r="Q135" s="142">
        <v>1</v>
      </c>
      <c r="R135" s="142">
        <f>Q135*H135</f>
        <v>20.9</v>
      </c>
      <c r="S135" s="142">
        <v>0</v>
      </c>
      <c r="T135" s="143">
        <f>S135*H135</f>
        <v>0</v>
      </c>
      <c r="AR135" s="17" t="s">
        <v>250</v>
      </c>
      <c r="AT135" s="17" t="s">
        <v>246</v>
      </c>
      <c r="AU135" s="17" t="s">
        <v>83</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2594</v>
      </c>
    </row>
    <row r="136" spans="2:65" s="13" customFormat="1">
      <c r="B136" s="182"/>
      <c r="D136" s="171" t="s">
        <v>639</v>
      </c>
      <c r="E136" s="183" t="s">
        <v>19</v>
      </c>
      <c r="F136" s="184" t="s">
        <v>2595</v>
      </c>
      <c r="H136" s="185">
        <v>20.9</v>
      </c>
      <c r="I136" s="186"/>
      <c r="L136" s="182"/>
      <c r="M136" s="187"/>
      <c r="T136" s="188"/>
      <c r="AT136" s="183" t="s">
        <v>639</v>
      </c>
      <c r="AU136" s="183" t="s">
        <v>83</v>
      </c>
      <c r="AV136" s="13" t="s">
        <v>83</v>
      </c>
      <c r="AW136" s="13" t="s">
        <v>36</v>
      </c>
      <c r="AX136" s="13" t="s">
        <v>81</v>
      </c>
      <c r="AY136" s="183" t="s">
        <v>251</v>
      </c>
    </row>
    <row r="137" spans="2:65" s="1" customFormat="1" ht="16.5" customHeight="1">
      <c r="B137" s="31"/>
      <c r="C137" s="157" t="s">
        <v>307</v>
      </c>
      <c r="D137" s="157" t="s">
        <v>277</v>
      </c>
      <c r="E137" s="158" t="s">
        <v>2112</v>
      </c>
      <c r="F137" s="159" t="s">
        <v>2113</v>
      </c>
      <c r="G137" s="160" t="s">
        <v>431</v>
      </c>
      <c r="H137" s="161">
        <v>71.5</v>
      </c>
      <c r="I137" s="162"/>
      <c r="J137" s="163">
        <f>ROUND(I137*H137,2)</f>
        <v>0</v>
      </c>
      <c r="K137" s="159" t="s">
        <v>690</v>
      </c>
      <c r="L137" s="31"/>
      <c r="M137" s="164" t="s">
        <v>19</v>
      </c>
      <c r="N137" s="165" t="s">
        <v>44</v>
      </c>
      <c r="P137" s="142">
        <f>O137*H137</f>
        <v>0</v>
      </c>
      <c r="Q137" s="142">
        <v>0</v>
      </c>
      <c r="R137" s="142">
        <f>Q137*H137</f>
        <v>0</v>
      </c>
      <c r="S137" s="142">
        <v>0</v>
      </c>
      <c r="T137" s="143">
        <f>S137*H137</f>
        <v>0</v>
      </c>
      <c r="AR137" s="17" t="s">
        <v>252</v>
      </c>
      <c r="AT137" s="17" t="s">
        <v>277</v>
      </c>
      <c r="AU137" s="17" t="s">
        <v>83</v>
      </c>
      <c r="AY137" s="17" t="s">
        <v>251</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252</v>
      </c>
      <c r="BM137" s="17" t="s">
        <v>2596</v>
      </c>
    </row>
    <row r="138" spans="2:65" s="1" customFormat="1" ht="19.5">
      <c r="B138" s="31"/>
      <c r="D138" s="171" t="s">
        <v>454</v>
      </c>
      <c r="F138" s="172" t="s">
        <v>2597</v>
      </c>
      <c r="I138" s="90"/>
      <c r="L138" s="31"/>
      <c r="M138" s="173"/>
      <c r="T138" s="49"/>
      <c r="AT138" s="17" t="s">
        <v>454</v>
      </c>
      <c r="AU138" s="17" t="s">
        <v>83</v>
      </c>
    </row>
    <row r="139" spans="2:65" s="13" customFormat="1">
      <c r="B139" s="182"/>
      <c r="D139" s="171" t="s">
        <v>639</v>
      </c>
      <c r="E139" s="183" t="s">
        <v>19</v>
      </c>
      <c r="F139" s="184" t="s">
        <v>2598</v>
      </c>
      <c r="H139" s="185">
        <v>71.5</v>
      </c>
      <c r="I139" s="186"/>
      <c r="L139" s="182"/>
      <c r="M139" s="187"/>
      <c r="T139" s="188"/>
      <c r="AT139" s="183" t="s">
        <v>639</v>
      </c>
      <c r="AU139" s="183" t="s">
        <v>83</v>
      </c>
      <c r="AV139" s="13" t="s">
        <v>83</v>
      </c>
      <c r="AW139" s="13" t="s">
        <v>36</v>
      </c>
      <c r="AX139" s="13" t="s">
        <v>81</v>
      </c>
      <c r="AY139" s="183" t="s">
        <v>251</v>
      </c>
    </row>
    <row r="140" spans="2:65" s="1" customFormat="1" ht="16.5" customHeight="1">
      <c r="B140" s="31"/>
      <c r="C140" s="157" t="s">
        <v>311</v>
      </c>
      <c r="D140" s="157" t="s">
        <v>277</v>
      </c>
      <c r="E140" s="158" t="s">
        <v>2117</v>
      </c>
      <c r="F140" s="159" t="s">
        <v>2118</v>
      </c>
      <c r="G140" s="160" t="s">
        <v>431</v>
      </c>
      <c r="H140" s="161">
        <v>60</v>
      </c>
      <c r="I140" s="162"/>
      <c r="J140" s="163">
        <f>ROUND(I140*H140,2)</f>
        <v>0</v>
      </c>
      <c r="K140" s="159" t="s">
        <v>690</v>
      </c>
      <c r="L140" s="31"/>
      <c r="M140" s="164" t="s">
        <v>19</v>
      </c>
      <c r="N140" s="165" t="s">
        <v>44</v>
      </c>
      <c r="P140" s="142">
        <f>O140*H140</f>
        <v>0</v>
      </c>
      <c r="Q140" s="142">
        <v>0</v>
      </c>
      <c r="R140" s="142">
        <f>Q140*H140</f>
        <v>0</v>
      </c>
      <c r="S140" s="142">
        <v>0</v>
      </c>
      <c r="T140" s="143">
        <f>S140*H140</f>
        <v>0</v>
      </c>
      <c r="AR140" s="17" t="s">
        <v>252</v>
      </c>
      <c r="AT140" s="17" t="s">
        <v>277</v>
      </c>
      <c r="AU140" s="17" t="s">
        <v>83</v>
      </c>
      <c r="AY140" s="17" t="s">
        <v>251</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252</v>
      </c>
      <c r="BM140" s="17" t="s">
        <v>2599</v>
      </c>
    </row>
    <row r="141" spans="2:65" s="13" customFormat="1">
      <c r="B141" s="182"/>
      <c r="D141" s="171" t="s">
        <v>639</v>
      </c>
      <c r="E141" s="183" t="s">
        <v>19</v>
      </c>
      <c r="F141" s="184" t="s">
        <v>2120</v>
      </c>
      <c r="H141" s="185">
        <v>60</v>
      </c>
      <c r="I141" s="186"/>
      <c r="L141" s="182"/>
      <c r="M141" s="187"/>
      <c r="T141" s="188"/>
      <c r="AT141" s="183" t="s">
        <v>639</v>
      </c>
      <c r="AU141" s="183" t="s">
        <v>83</v>
      </c>
      <c r="AV141" s="13" t="s">
        <v>83</v>
      </c>
      <c r="AW141" s="13" t="s">
        <v>36</v>
      </c>
      <c r="AX141" s="13" t="s">
        <v>81</v>
      </c>
      <c r="AY141" s="183" t="s">
        <v>251</v>
      </c>
    </row>
    <row r="142" spans="2:65" s="1" customFormat="1" ht="16.5" customHeight="1">
      <c r="B142" s="31"/>
      <c r="C142" s="132" t="s">
        <v>8</v>
      </c>
      <c r="D142" s="132" t="s">
        <v>246</v>
      </c>
      <c r="E142" s="133" t="s">
        <v>2121</v>
      </c>
      <c r="F142" s="134" t="s">
        <v>2122</v>
      </c>
      <c r="G142" s="135" t="s">
        <v>1278</v>
      </c>
      <c r="H142" s="136">
        <v>1.5</v>
      </c>
      <c r="I142" s="137"/>
      <c r="J142" s="138">
        <f>ROUND(I142*H142,2)</f>
        <v>0</v>
      </c>
      <c r="K142" s="134" t="s">
        <v>690</v>
      </c>
      <c r="L142" s="139"/>
      <c r="M142" s="140" t="s">
        <v>19</v>
      </c>
      <c r="N142" s="141" t="s">
        <v>44</v>
      </c>
      <c r="P142" s="142">
        <f>O142*H142</f>
        <v>0</v>
      </c>
      <c r="Q142" s="142">
        <v>1E-3</v>
      </c>
      <c r="R142" s="142">
        <f>Q142*H142</f>
        <v>1.5E-3</v>
      </c>
      <c r="S142" s="142">
        <v>0</v>
      </c>
      <c r="T142" s="143">
        <f>S142*H142</f>
        <v>0</v>
      </c>
      <c r="AR142" s="17" t="s">
        <v>250</v>
      </c>
      <c r="AT142" s="17" t="s">
        <v>246</v>
      </c>
      <c r="AU142" s="17" t="s">
        <v>83</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2600</v>
      </c>
    </row>
    <row r="143" spans="2:65" s="13" customFormat="1">
      <c r="B143" s="182"/>
      <c r="D143" s="171" t="s">
        <v>639</v>
      </c>
      <c r="E143" s="183" t="s">
        <v>19</v>
      </c>
      <c r="F143" s="184" t="s">
        <v>2124</v>
      </c>
      <c r="H143" s="185">
        <v>1.5</v>
      </c>
      <c r="I143" s="186"/>
      <c r="L143" s="182"/>
      <c r="M143" s="187"/>
      <c r="T143" s="188"/>
      <c r="AT143" s="183" t="s">
        <v>639</v>
      </c>
      <c r="AU143" s="183" t="s">
        <v>83</v>
      </c>
      <c r="AV143" s="13" t="s">
        <v>83</v>
      </c>
      <c r="AW143" s="13" t="s">
        <v>36</v>
      </c>
      <c r="AX143" s="13" t="s">
        <v>81</v>
      </c>
      <c r="AY143" s="183" t="s">
        <v>251</v>
      </c>
    </row>
    <row r="144" spans="2:65" s="1" customFormat="1" ht="16.5" customHeight="1">
      <c r="B144" s="31"/>
      <c r="C144" s="157" t="s">
        <v>318</v>
      </c>
      <c r="D144" s="157" t="s">
        <v>277</v>
      </c>
      <c r="E144" s="158" t="s">
        <v>2296</v>
      </c>
      <c r="F144" s="159" t="s">
        <v>2297</v>
      </c>
      <c r="G144" s="160" t="s">
        <v>431</v>
      </c>
      <c r="H144" s="161">
        <v>50</v>
      </c>
      <c r="I144" s="162"/>
      <c r="J144" s="163">
        <f>ROUND(I144*H144,2)</f>
        <v>0</v>
      </c>
      <c r="K144" s="159" t="s">
        <v>690</v>
      </c>
      <c r="L144" s="31"/>
      <c r="M144" s="164" t="s">
        <v>19</v>
      </c>
      <c r="N144" s="165" t="s">
        <v>44</v>
      </c>
      <c r="P144" s="142">
        <f>O144*H144</f>
        <v>0</v>
      </c>
      <c r="Q144" s="142">
        <v>0</v>
      </c>
      <c r="R144" s="142">
        <f>Q144*H144</f>
        <v>0</v>
      </c>
      <c r="S144" s="142">
        <v>0</v>
      </c>
      <c r="T144" s="143">
        <f>S144*H144</f>
        <v>0</v>
      </c>
      <c r="AR144" s="17" t="s">
        <v>252</v>
      </c>
      <c r="AT144" s="17" t="s">
        <v>277</v>
      </c>
      <c r="AU144" s="17" t="s">
        <v>83</v>
      </c>
      <c r="AY144" s="17" t="s">
        <v>251</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252</v>
      </c>
      <c r="BM144" s="17" t="s">
        <v>2601</v>
      </c>
    </row>
    <row r="145" spans="2:65" s="13" customFormat="1">
      <c r="B145" s="182"/>
      <c r="D145" s="171" t="s">
        <v>639</v>
      </c>
      <c r="E145" s="183" t="s">
        <v>19</v>
      </c>
      <c r="F145" s="184" t="s">
        <v>2602</v>
      </c>
      <c r="H145" s="185">
        <v>50</v>
      </c>
      <c r="I145" s="186"/>
      <c r="L145" s="182"/>
      <c r="M145" s="187"/>
      <c r="T145" s="188"/>
      <c r="AT145" s="183" t="s">
        <v>639</v>
      </c>
      <c r="AU145" s="183" t="s">
        <v>83</v>
      </c>
      <c r="AV145" s="13" t="s">
        <v>83</v>
      </c>
      <c r="AW145" s="13" t="s">
        <v>36</v>
      </c>
      <c r="AX145" s="13" t="s">
        <v>81</v>
      </c>
      <c r="AY145" s="183" t="s">
        <v>251</v>
      </c>
    </row>
    <row r="146" spans="2:65" s="1" customFormat="1" ht="16.5" customHeight="1">
      <c r="B146" s="31"/>
      <c r="C146" s="157" t="s">
        <v>322</v>
      </c>
      <c r="D146" s="157" t="s">
        <v>277</v>
      </c>
      <c r="E146" s="158" t="s">
        <v>2125</v>
      </c>
      <c r="F146" s="159" t="s">
        <v>2126</v>
      </c>
      <c r="G146" s="160" t="s">
        <v>431</v>
      </c>
      <c r="H146" s="161">
        <v>60</v>
      </c>
      <c r="I146" s="162"/>
      <c r="J146" s="163">
        <f>ROUND(I146*H146,2)</f>
        <v>0</v>
      </c>
      <c r="K146" s="159" t="s">
        <v>690</v>
      </c>
      <c r="L146" s="31"/>
      <c r="M146" s="164" t="s">
        <v>19</v>
      </c>
      <c r="N146" s="165" t="s">
        <v>44</v>
      </c>
      <c r="P146" s="142">
        <f>O146*H146</f>
        <v>0</v>
      </c>
      <c r="Q146" s="142">
        <v>0</v>
      </c>
      <c r="R146" s="142">
        <f>Q146*H146</f>
        <v>0</v>
      </c>
      <c r="S146" s="142">
        <v>0</v>
      </c>
      <c r="T146" s="143">
        <f>S146*H146</f>
        <v>0</v>
      </c>
      <c r="AR146" s="17" t="s">
        <v>252</v>
      </c>
      <c r="AT146" s="17" t="s">
        <v>277</v>
      </c>
      <c r="AU146" s="17" t="s">
        <v>83</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2603</v>
      </c>
    </row>
    <row r="147" spans="2:65" s="1" customFormat="1" ht="19.5">
      <c r="B147" s="31"/>
      <c r="D147" s="171" t="s">
        <v>454</v>
      </c>
      <c r="F147" s="172" t="s">
        <v>2128</v>
      </c>
      <c r="I147" s="90"/>
      <c r="L147" s="31"/>
      <c r="M147" s="173"/>
      <c r="T147" s="49"/>
      <c r="AT147" s="17" t="s">
        <v>454</v>
      </c>
      <c r="AU147" s="17" t="s">
        <v>83</v>
      </c>
    </row>
    <row r="148" spans="2:65" s="13" customFormat="1">
      <c r="B148" s="182"/>
      <c r="D148" s="171" t="s">
        <v>639</v>
      </c>
      <c r="E148" s="183" t="s">
        <v>19</v>
      </c>
      <c r="F148" s="184" t="s">
        <v>2120</v>
      </c>
      <c r="H148" s="185">
        <v>60</v>
      </c>
      <c r="I148" s="186"/>
      <c r="L148" s="182"/>
      <c r="M148" s="187"/>
      <c r="T148" s="188"/>
      <c r="AT148" s="183" t="s">
        <v>639</v>
      </c>
      <c r="AU148" s="183" t="s">
        <v>83</v>
      </c>
      <c r="AV148" s="13" t="s">
        <v>83</v>
      </c>
      <c r="AW148" s="13" t="s">
        <v>36</v>
      </c>
      <c r="AX148" s="13" t="s">
        <v>81</v>
      </c>
      <c r="AY148" s="183" t="s">
        <v>251</v>
      </c>
    </row>
    <row r="149" spans="2:65" s="11" customFormat="1" ht="22.9" customHeight="1">
      <c r="B149" s="145"/>
      <c r="D149" s="146" t="s">
        <v>72</v>
      </c>
      <c r="E149" s="155" t="s">
        <v>83</v>
      </c>
      <c r="F149" s="155" t="s">
        <v>1135</v>
      </c>
      <c r="I149" s="148"/>
      <c r="J149" s="156">
        <f>BK149</f>
        <v>0</v>
      </c>
      <c r="L149" s="145"/>
      <c r="M149" s="150"/>
      <c r="P149" s="151">
        <f>SUM(P150:P165)</f>
        <v>0</v>
      </c>
      <c r="R149" s="151">
        <f>SUM(R150:R165)</f>
        <v>25.783981840000003</v>
      </c>
      <c r="T149" s="152">
        <f>SUM(T150:T165)</f>
        <v>0</v>
      </c>
      <c r="AR149" s="146" t="s">
        <v>81</v>
      </c>
      <c r="AT149" s="153" t="s">
        <v>72</v>
      </c>
      <c r="AU149" s="153" t="s">
        <v>81</v>
      </c>
      <c r="AY149" s="146" t="s">
        <v>251</v>
      </c>
      <c r="BK149" s="154">
        <f>SUM(BK150:BK165)</f>
        <v>0</v>
      </c>
    </row>
    <row r="150" spans="2:65" s="1" customFormat="1" ht="16.5" customHeight="1">
      <c r="B150" s="31"/>
      <c r="C150" s="157" t="s">
        <v>326</v>
      </c>
      <c r="D150" s="157" t="s">
        <v>277</v>
      </c>
      <c r="E150" s="158" t="s">
        <v>1136</v>
      </c>
      <c r="F150" s="159" t="s">
        <v>1137</v>
      </c>
      <c r="G150" s="160" t="s">
        <v>249</v>
      </c>
      <c r="H150" s="161">
        <v>13</v>
      </c>
      <c r="I150" s="162"/>
      <c r="J150" s="163">
        <f>ROUND(I150*H150,2)</f>
        <v>0</v>
      </c>
      <c r="K150" s="159" t="s">
        <v>690</v>
      </c>
      <c r="L150" s="31"/>
      <c r="M150" s="164" t="s">
        <v>19</v>
      </c>
      <c r="N150" s="165" t="s">
        <v>44</v>
      </c>
      <c r="P150" s="142">
        <f>O150*H150</f>
        <v>0</v>
      </c>
      <c r="Q150" s="142">
        <v>1.52477</v>
      </c>
      <c r="R150" s="142">
        <f>Q150*H150</f>
        <v>19.822009999999999</v>
      </c>
      <c r="S150" s="142">
        <v>0</v>
      </c>
      <c r="T150" s="143">
        <f>S150*H150</f>
        <v>0</v>
      </c>
      <c r="AR150" s="17" t="s">
        <v>252</v>
      </c>
      <c r="AT150" s="17" t="s">
        <v>277</v>
      </c>
      <c r="AU150" s="17" t="s">
        <v>83</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2604</v>
      </c>
    </row>
    <row r="151" spans="2:65" s="1" customFormat="1" ht="19.5">
      <c r="B151" s="31"/>
      <c r="D151" s="171" t="s">
        <v>454</v>
      </c>
      <c r="F151" s="172" t="s">
        <v>1139</v>
      </c>
      <c r="I151" s="90"/>
      <c r="L151" s="31"/>
      <c r="M151" s="173"/>
      <c r="T151" s="49"/>
      <c r="AT151" s="17" t="s">
        <v>454</v>
      </c>
      <c r="AU151" s="17" t="s">
        <v>83</v>
      </c>
    </row>
    <row r="152" spans="2:65" s="13" customFormat="1">
      <c r="B152" s="182"/>
      <c r="D152" s="171" t="s">
        <v>639</v>
      </c>
      <c r="E152" s="183" t="s">
        <v>19</v>
      </c>
      <c r="F152" s="184" t="s">
        <v>2605</v>
      </c>
      <c r="H152" s="185">
        <v>13</v>
      </c>
      <c r="I152" s="186"/>
      <c r="L152" s="182"/>
      <c r="M152" s="187"/>
      <c r="T152" s="188"/>
      <c r="AT152" s="183" t="s">
        <v>639</v>
      </c>
      <c r="AU152" s="183" t="s">
        <v>83</v>
      </c>
      <c r="AV152" s="13" t="s">
        <v>83</v>
      </c>
      <c r="AW152" s="13" t="s">
        <v>36</v>
      </c>
      <c r="AX152" s="13" t="s">
        <v>81</v>
      </c>
      <c r="AY152" s="183" t="s">
        <v>251</v>
      </c>
    </row>
    <row r="153" spans="2:65" s="1" customFormat="1" ht="16.5" customHeight="1">
      <c r="B153" s="31"/>
      <c r="C153" s="132" t="s">
        <v>330</v>
      </c>
      <c r="D153" s="132" t="s">
        <v>246</v>
      </c>
      <c r="E153" s="133" t="s">
        <v>2131</v>
      </c>
      <c r="F153" s="134" t="s">
        <v>2132</v>
      </c>
      <c r="G153" s="135" t="s">
        <v>450</v>
      </c>
      <c r="H153" s="136">
        <v>1.3</v>
      </c>
      <c r="I153" s="137"/>
      <c r="J153" s="138">
        <f>ROUND(I153*H153,2)</f>
        <v>0</v>
      </c>
      <c r="K153" s="134" t="s">
        <v>690</v>
      </c>
      <c r="L153" s="139"/>
      <c r="M153" s="140" t="s">
        <v>19</v>
      </c>
      <c r="N153" s="141" t="s">
        <v>44</v>
      </c>
      <c r="P153" s="142">
        <f>O153*H153</f>
        <v>0</v>
      </c>
      <c r="Q153" s="142">
        <v>1</v>
      </c>
      <c r="R153" s="142">
        <f>Q153*H153</f>
        <v>1.3</v>
      </c>
      <c r="S153" s="142">
        <v>0</v>
      </c>
      <c r="T153" s="143">
        <f>S153*H153</f>
        <v>0</v>
      </c>
      <c r="AR153" s="17" t="s">
        <v>250</v>
      </c>
      <c r="AT153" s="17" t="s">
        <v>246</v>
      </c>
      <c r="AU153" s="17" t="s">
        <v>83</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2606</v>
      </c>
    </row>
    <row r="154" spans="2:65" s="1" customFormat="1" ht="19.5">
      <c r="B154" s="31"/>
      <c r="D154" s="171" t="s">
        <v>454</v>
      </c>
      <c r="F154" s="172" t="s">
        <v>2134</v>
      </c>
      <c r="I154" s="90"/>
      <c r="L154" s="31"/>
      <c r="M154" s="173"/>
      <c r="T154" s="49"/>
      <c r="AT154" s="17" t="s">
        <v>454</v>
      </c>
      <c r="AU154" s="17" t="s">
        <v>83</v>
      </c>
    </row>
    <row r="155" spans="2:65" s="13" customFormat="1">
      <c r="B155" s="182"/>
      <c r="D155" s="171" t="s">
        <v>639</v>
      </c>
      <c r="E155" s="183" t="s">
        <v>19</v>
      </c>
      <c r="F155" s="184" t="s">
        <v>2607</v>
      </c>
      <c r="H155" s="185">
        <v>1.3</v>
      </c>
      <c r="I155" s="186"/>
      <c r="L155" s="182"/>
      <c r="M155" s="187"/>
      <c r="T155" s="188"/>
      <c r="AT155" s="183" t="s">
        <v>639</v>
      </c>
      <c r="AU155" s="183" t="s">
        <v>83</v>
      </c>
      <c r="AV155" s="13" t="s">
        <v>83</v>
      </c>
      <c r="AW155" s="13" t="s">
        <v>36</v>
      </c>
      <c r="AX155" s="13" t="s">
        <v>81</v>
      </c>
      <c r="AY155" s="183" t="s">
        <v>251</v>
      </c>
    </row>
    <row r="156" spans="2:65" s="1" customFormat="1" ht="16.5" customHeight="1">
      <c r="B156" s="31"/>
      <c r="C156" s="157" t="s">
        <v>334</v>
      </c>
      <c r="D156" s="157" t="s">
        <v>277</v>
      </c>
      <c r="E156" s="158" t="s">
        <v>2305</v>
      </c>
      <c r="F156" s="159" t="s">
        <v>2306</v>
      </c>
      <c r="G156" s="160" t="s">
        <v>436</v>
      </c>
      <c r="H156" s="161">
        <v>1.794</v>
      </c>
      <c r="I156" s="162"/>
      <c r="J156" s="163">
        <f>ROUND(I156*H156,2)</f>
        <v>0</v>
      </c>
      <c r="K156" s="159" t="s">
        <v>690</v>
      </c>
      <c r="L156" s="31"/>
      <c r="M156" s="164" t="s">
        <v>19</v>
      </c>
      <c r="N156" s="165" t="s">
        <v>44</v>
      </c>
      <c r="P156" s="142">
        <f>O156*H156</f>
        <v>0</v>
      </c>
      <c r="Q156" s="142">
        <v>2.5359600000000002</v>
      </c>
      <c r="R156" s="142">
        <f>Q156*H156</f>
        <v>4.5495122400000003</v>
      </c>
      <c r="S156" s="142">
        <v>0</v>
      </c>
      <c r="T156" s="143">
        <f>S156*H156</f>
        <v>0</v>
      </c>
      <c r="AR156" s="17" t="s">
        <v>252</v>
      </c>
      <c r="AT156" s="17" t="s">
        <v>277</v>
      </c>
      <c r="AU156" s="17" t="s">
        <v>83</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2608</v>
      </c>
    </row>
    <row r="157" spans="2:65" s="1" customFormat="1" ht="19.5">
      <c r="B157" s="31"/>
      <c r="D157" s="171" t="s">
        <v>454</v>
      </c>
      <c r="F157" s="172" t="s">
        <v>2308</v>
      </c>
      <c r="I157" s="90"/>
      <c r="L157" s="31"/>
      <c r="M157" s="173"/>
      <c r="T157" s="49"/>
      <c r="AT157" s="17" t="s">
        <v>454</v>
      </c>
      <c r="AU157" s="17" t="s">
        <v>83</v>
      </c>
    </row>
    <row r="158" spans="2:65" s="13" customFormat="1">
      <c r="B158" s="182"/>
      <c r="D158" s="171" t="s">
        <v>639</v>
      </c>
      <c r="E158" s="183" t="s">
        <v>19</v>
      </c>
      <c r="F158" s="184" t="s">
        <v>2609</v>
      </c>
      <c r="H158" s="185">
        <v>1.794</v>
      </c>
      <c r="I158" s="186"/>
      <c r="L158" s="182"/>
      <c r="M158" s="187"/>
      <c r="T158" s="188"/>
      <c r="AT158" s="183" t="s">
        <v>639</v>
      </c>
      <c r="AU158" s="183" t="s">
        <v>83</v>
      </c>
      <c r="AV158" s="13" t="s">
        <v>83</v>
      </c>
      <c r="AW158" s="13" t="s">
        <v>36</v>
      </c>
      <c r="AX158" s="13" t="s">
        <v>81</v>
      </c>
      <c r="AY158" s="183" t="s">
        <v>251</v>
      </c>
    </row>
    <row r="159" spans="2:65" s="1" customFormat="1" ht="16.5" customHeight="1">
      <c r="B159" s="31"/>
      <c r="C159" s="157" t="s">
        <v>7</v>
      </c>
      <c r="D159" s="157" t="s">
        <v>277</v>
      </c>
      <c r="E159" s="158" t="s">
        <v>2310</v>
      </c>
      <c r="F159" s="159" t="s">
        <v>2311</v>
      </c>
      <c r="G159" s="160" t="s">
        <v>431</v>
      </c>
      <c r="H159" s="161">
        <v>4.32</v>
      </c>
      <c r="I159" s="162"/>
      <c r="J159" s="163">
        <f>ROUND(I159*H159,2)</f>
        <v>0</v>
      </c>
      <c r="K159" s="159" t="s">
        <v>690</v>
      </c>
      <c r="L159" s="31"/>
      <c r="M159" s="164" t="s">
        <v>19</v>
      </c>
      <c r="N159" s="165" t="s">
        <v>44</v>
      </c>
      <c r="P159" s="142">
        <f>O159*H159</f>
        <v>0</v>
      </c>
      <c r="Q159" s="142">
        <v>1.4400000000000001E-3</v>
      </c>
      <c r="R159" s="142">
        <f>Q159*H159</f>
        <v>6.2208000000000012E-3</v>
      </c>
      <c r="S159" s="142">
        <v>0</v>
      </c>
      <c r="T159" s="143">
        <f>S159*H159</f>
        <v>0</v>
      </c>
      <c r="AR159" s="17" t="s">
        <v>252</v>
      </c>
      <c r="AT159" s="17" t="s">
        <v>277</v>
      </c>
      <c r="AU159" s="17" t="s">
        <v>83</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2610</v>
      </c>
    </row>
    <row r="160" spans="2:65" s="13" customFormat="1">
      <c r="B160" s="182"/>
      <c r="D160" s="171" t="s">
        <v>639</v>
      </c>
      <c r="E160" s="183" t="s">
        <v>19</v>
      </c>
      <c r="F160" s="184" t="s">
        <v>2611</v>
      </c>
      <c r="H160" s="185">
        <v>4.32</v>
      </c>
      <c r="I160" s="186"/>
      <c r="L160" s="182"/>
      <c r="M160" s="187"/>
      <c r="T160" s="188"/>
      <c r="AT160" s="183" t="s">
        <v>639</v>
      </c>
      <c r="AU160" s="183" t="s">
        <v>83</v>
      </c>
      <c r="AV160" s="13" t="s">
        <v>83</v>
      </c>
      <c r="AW160" s="13" t="s">
        <v>36</v>
      </c>
      <c r="AX160" s="13" t="s">
        <v>81</v>
      </c>
      <c r="AY160" s="183" t="s">
        <v>251</v>
      </c>
    </row>
    <row r="161" spans="2:65" s="1" customFormat="1" ht="16.5" customHeight="1">
      <c r="B161" s="31"/>
      <c r="C161" s="157" t="s">
        <v>341</v>
      </c>
      <c r="D161" s="157" t="s">
        <v>277</v>
      </c>
      <c r="E161" s="158" t="s">
        <v>2314</v>
      </c>
      <c r="F161" s="159" t="s">
        <v>2315</v>
      </c>
      <c r="G161" s="160" t="s">
        <v>431</v>
      </c>
      <c r="H161" s="161">
        <v>4.32</v>
      </c>
      <c r="I161" s="162"/>
      <c r="J161" s="163">
        <f>ROUND(I161*H161,2)</f>
        <v>0</v>
      </c>
      <c r="K161" s="159" t="s">
        <v>690</v>
      </c>
      <c r="L161" s="31"/>
      <c r="M161" s="164" t="s">
        <v>19</v>
      </c>
      <c r="N161" s="165" t="s">
        <v>44</v>
      </c>
      <c r="P161" s="142">
        <f>O161*H161</f>
        <v>0</v>
      </c>
      <c r="Q161" s="142">
        <v>4.0000000000000003E-5</v>
      </c>
      <c r="R161" s="142">
        <f>Q161*H161</f>
        <v>1.7280000000000003E-4</v>
      </c>
      <c r="S161" s="142">
        <v>0</v>
      </c>
      <c r="T161" s="143">
        <f>S161*H161</f>
        <v>0</v>
      </c>
      <c r="AR161" s="17" t="s">
        <v>252</v>
      </c>
      <c r="AT161" s="17" t="s">
        <v>277</v>
      </c>
      <c r="AU161" s="17" t="s">
        <v>83</v>
      </c>
      <c r="AY161" s="17" t="s">
        <v>251</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252</v>
      </c>
      <c r="BM161" s="17" t="s">
        <v>2612</v>
      </c>
    </row>
    <row r="162" spans="2:65" s="13" customFormat="1">
      <c r="B162" s="182"/>
      <c r="D162" s="171" t="s">
        <v>639</v>
      </c>
      <c r="E162" s="183" t="s">
        <v>19</v>
      </c>
      <c r="F162" s="184" t="s">
        <v>2611</v>
      </c>
      <c r="H162" s="185">
        <v>4.32</v>
      </c>
      <c r="I162" s="186"/>
      <c r="L162" s="182"/>
      <c r="M162" s="187"/>
      <c r="T162" s="188"/>
      <c r="AT162" s="183" t="s">
        <v>639</v>
      </c>
      <c r="AU162" s="183" t="s">
        <v>83</v>
      </c>
      <c r="AV162" s="13" t="s">
        <v>83</v>
      </c>
      <c r="AW162" s="13" t="s">
        <v>36</v>
      </c>
      <c r="AX162" s="13" t="s">
        <v>81</v>
      </c>
      <c r="AY162" s="183" t="s">
        <v>251</v>
      </c>
    </row>
    <row r="163" spans="2:65" s="1" customFormat="1" ht="16.5" customHeight="1">
      <c r="B163" s="31"/>
      <c r="C163" s="157" t="s">
        <v>345</v>
      </c>
      <c r="D163" s="157" t="s">
        <v>277</v>
      </c>
      <c r="E163" s="158" t="s">
        <v>2317</v>
      </c>
      <c r="F163" s="159" t="s">
        <v>2318</v>
      </c>
      <c r="G163" s="160" t="s">
        <v>450</v>
      </c>
      <c r="H163" s="161">
        <v>0.1</v>
      </c>
      <c r="I163" s="162"/>
      <c r="J163" s="163">
        <f>ROUND(I163*H163,2)</f>
        <v>0</v>
      </c>
      <c r="K163" s="159" t="s">
        <v>690</v>
      </c>
      <c r="L163" s="31"/>
      <c r="M163" s="164" t="s">
        <v>19</v>
      </c>
      <c r="N163" s="165" t="s">
        <v>44</v>
      </c>
      <c r="P163" s="142">
        <f>O163*H163</f>
        <v>0</v>
      </c>
      <c r="Q163" s="142">
        <v>1.0606599999999999</v>
      </c>
      <c r="R163" s="142">
        <f>Q163*H163</f>
        <v>0.10606599999999999</v>
      </c>
      <c r="S163" s="142">
        <v>0</v>
      </c>
      <c r="T163" s="143">
        <f>S163*H163</f>
        <v>0</v>
      </c>
      <c r="AR163" s="17" t="s">
        <v>252</v>
      </c>
      <c r="AT163" s="17" t="s">
        <v>277</v>
      </c>
      <c r="AU163" s="17" t="s">
        <v>83</v>
      </c>
      <c r="AY163" s="17" t="s">
        <v>251</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252</v>
      </c>
      <c r="BM163" s="17" t="s">
        <v>2613</v>
      </c>
    </row>
    <row r="164" spans="2:65" s="1" customFormat="1" ht="19.5">
      <c r="B164" s="31"/>
      <c r="D164" s="171" t="s">
        <v>454</v>
      </c>
      <c r="F164" s="172" t="s">
        <v>2320</v>
      </c>
      <c r="I164" s="90"/>
      <c r="L164" s="31"/>
      <c r="M164" s="173"/>
      <c r="T164" s="49"/>
      <c r="AT164" s="17" t="s">
        <v>454</v>
      </c>
      <c r="AU164" s="17" t="s">
        <v>83</v>
      </c>
    </row>
    <row r="165" spans="2:65" s="13" customFormat="1">
      <c r="B165" s="182"/>
      <c r="D165" s="171" t="s">
        <v>639</v>
      </c>
      <c r="E165" s="183" t="s">
        <v>19</v>
      </c>
      <c r="F165" s="184" t="s">
        <v>2614</v>
      </c>
      <c r="H165" s="185">
        <v>0.1</v>
      </c>
      <c r="I165" s="186"/>
      <c r="L165" s="182"/>
      <c r="M165" s="187"/>
      <c r="T165" s="188"/>
      <c r="AT165" s="183" t="s">
        <v>639</v>
      </c>
      <c r="AU165" s="183" t="s">
        <v>83</v>
      </c>
      <c r="AV165" s="13" t="s">
        <v>83</v>
      </c>
      <c r="AW165" s="13" t="s">
        <v>36</v>
      </c>
      <c r="AX165" s="13" t="s">
        <v>81</v>
      </c>
      <c r="AY165" s="183" t="s">
        <v>251</v>
      </c>
    </row>
    <row r="166" spans="2:65" s="11" customFormat="1" ht="22.9" customHeight="1">
      <c r="B166" s="145"/>
      <c r="D166" s="146" t="s">
        <v>72</v>
      </c>
      <c r="E166" s="155" t="s">
        <v>257</v>
      </c>
      <c r="F166" s="155" t="s">
        <v>1923</v>
      </c>
      <c r="I166" s="148"/>
      <c r="J166" s="156">
        <f>BK166</f>
        <v>0</v>
      </c>
      <c r="L166" s="145"/>
      <c r="M166" s="150"/>
      <c r="P166" s="151">
        <f>SUM(P167:P180)</f>
        <v>0</v>
      </c>
      <c r="R166" s="151">
        <f>SUM(R167:R180)</f>
        <v>25.806719940000001</v>
      </c>
      <c r="T166" s="152">
        <f>SUM(T167:T180)</f>
        <v>0</v>
      </c>
      <c r="AR166" s="146" t="s">
        <v>81</v>
      </c>
      <c r="AT166" s="153" t="s">
        <v>72</v>
      </c>
      <c r="AU166" s="153" t="s">
        <v>81</v>
      </c>
      <c r="AY166" s="146" t="s">
        <v>251</v>
      </c>
      <c r="BK166" s="154">
        <f>SUM(BK167:BK180)</f>
        <v>0</v>
      </c>
    </row>
    <row r="167" spans="2:65" s="1" customFormat="1" ht="16.5" customHeight="1">
      <c r="B167" s="31"/>
      <c r="C167" s="157" t="s">
        <v>349</v>
      </c>
      <c r="D167" s="157" t="s">
        <v>277</v>
      </c>
      <c r="E167" s="158" t="s">
        <v>1924</v>
      </c>
      <c r="F167" s="159" t="s">
        <v>2615</v>
      </c>
      <c r="G167" s="160" t="s">
        <v>436</v>
      </c>
      <c r="H167" s="161">
        <v>2.88</v>
      </c>
      <c r="I167" s="162"/>
      <c r="J167" s="163">
        <f>ROUND(I167*H167,2)</f>
        <v>0</v>
      </c>
      <c r="K167" s="159" t="s">
        <v>19</v>
      </c>
      <c r="L167" s="31"/>
      <c r="M167" s="164" t="s">
        <v>19</v>
      </c>
      <c r="N167" s="165" t="s">
        <v>44</v>
      </c>
      <c r="P167" s="142">
        <f>O167*H167</f>
        <v>0</v>
      </c>
      <c r="Q167" s="142">
        <v>0</v>
      </c>
      <c r="R167" s="142">
        <f>Q167*H167</f>
        <v>0</v>
      </c>
      <c r="S167" s="142">
        <v>0</v>
      </c>
      <c r="T167" s="143">
        <f>S167*H167</f>
        <v>0</v>
      </c>
      <c r="AR167" s="17" t="s">
        <v>261</v>
      </c>
      <c r="AT167" s="17" t="s">
        <v>277</v>
      </c>
      <c r="AU167" s="17" t="s">
        <v>83</v>
      </c>
      <c r="AY167" s="17" t="s">
        <v>251</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261</v>
      </c>
      <c r="BM167" s="17" t="s">
        <v>2616</v>
      </c>
    </row>
    <row r="168" spans="2:65" s="1" customFormat="1" ht="19.5">
      <c r="B168" s="31"/>
      <c r="D168" s="171" t="s">
        <v>454</v>
      </c>
      <c r="F168" s="172" t="s">
        <v>2334</v>
      </c>
      <c r="I168" s="90"/>
      <c r="L168" s="31"/>
      <c r="M168" s="173"/>
      <c r="T168" s="49"/>
      <c r="AT168" s="17" t="s">
        <v>454</v>
      </c>
      <c r="AU168" s="17" t="s">
        <v>83</v>
      </c>
    </row>
    <row r="169" spans="2:65" s="13" customFormat="1">
      <c r="B169" s="182"/>
      <c r="D169" s="171" t="s">
        <v>639</v>
      </c>
      <c r="E169" s="183" t="s">
        <v>19</v>
      </c>
      <c r="F169" s="184" t="s">
        <v>2617</v>
      </c>
      <c r="H169" s="185">
        <v>2.88</v>
      </c>
      <c r="I169" s="186"/>
      <c r="L169" s="182"/>
      <c r="M169" s="187"/>
      <c r="T169" s="188"/>
      <c r="AT169" s="183" t="s">
        <v>639</v>
      </c>
      <c r="AU169" s="183" t="s">
        <v>83</v>
      </c>
      <c r="AV169" s="13" t="s">
        <v>83</v>
      </c>
      <c r="AW169" s="13" t="s">
        <v>36</v>
      </c>
      <c r="AX169" s="13" t="s">
        <v>81</v>
      </c>
      <c r="AY169" s="183" t="s">
        <v>251</v>
      </c>
    </row>
    <row r="170" spans="2:65" s="1" customFormat="1" ht="16.5" customHeight="1">
      <c r="B170" s="31"/>
      <c r="C170" s="157" t="s">
        <v>353</v>
      </c>
      <c r="D170" s="157" t="s">
        <v>277</v>
      </c>
      <c r="E170" s="158" t="s">
        <v>1637</v>
      </c>
      <c r="F170" s="159" t="s">
        <v>1638</v>
      </c>
      <c r="G170" s="160" t="s">
        <v>431</v>
      </c>
      <c r="H170" s="161">
        <v>22.76</v>
      </c>
      <c r="I170" s="162"/>
      <c r="J170" s="163">
        <f>ROUND(I170*H170,2)</f>
        <v>0</v>
      </c>
      <c r="K170" s="159" t="s">
        <v>690</v>
      </c>
      <c r="L170" s="31"/>
      <c r="M170" s="164" t="s">
        <v>19</v>
      </c>
      <c r="N170" s="165" t="s">
        <v>44</v>
      </c>
      <c r="P170" s="142">
        <f>O170*H170</f>
        <v>0</v>
      </c>
      <c r="Q170" s="142">
        <v>4.1739999999999999E-2</v>
      </c>
      <c r="R170" s="142">
        <f>Q170*H170</f>
        <v>0.95000240000000002</v>
      </c>
      <c r="S170" s="142">
        <v>0</v>
      </c>
      <c r="T170" s="143">
        <f>S170*H170</f>
        <v>0</v>
      </c>
      <c r="AR170" s="17" t="s">
        <v>261</v>
      </c>
      <c r="AT170" s="17" t="s">
        <v>277</v>
      </c>
      <c r="AU170" s="17" t="s">
        <v>83</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261</v>
      </c>
      <c r="BM170" s="17" t="s">
        <v>2618</v>
      </c>
    </row>
    <row r="171" spans="2:65" s="13" customFormat="1">
      <c r="B171" s="182"/>
      <c r="D171" s="171" t="s">
        <v>639</v>
      </c>
      <c r="E171" s="183" t="s">
        <v>19</v>
      </c>
      <c r="F171" s="184" t="s">
        <v>2619</v>
      </c>
      <c r="H171" s="185">
        <v>22.76</v>
      </c>
      <c r="I171" s="186"/>
      <c r="L171" s="182"/>
      <c r="M171" s="187"/>
      <c r="T171" s="188"/>
      <c r="AT171" s="183" t="s">
        <v>639</v>
      </c>
      <c r="AU171" s="183" t="s">
        <v>83</v>
      </c>
      <c r="AV171" s="13" t="s">
        <v>83</v>
      </c>
      <c r="AW171" s="13" t="s">
        <v>36</v>
      </c>
      <c r="AX171" s="13" t="s">
        <v>81</v>
      </c>
      <c r="AY171" s="183" t="s">
        <v>251</v>
      </c>
    </row>
    <row r="172" spans="2:65" s="1" customFormat="1" ht="16.5" customHeight="1">
      <c r="B172" s="31"/>
      <c r="C172" s="157" t="s">
        <v>357</v>
      </c>
      <c r="D172" s="157" t="s">
        <v>277</v>
      </c>
      <c r="E172" s="158" t="s">
        <v>1641</v>
      </c>
      <c r="F172" s="159" t="s">
        <v>1642</v>
      </c>
      <c r="G172" s="160" t="s">
        <v>431</v>
      </c>
      <c r="H172" s="161">
        <v>22.76</v>
      </c>
      <c r="I172" s="162"/>
      <c r="J172" s="163">
        <f>ROUND(I172*H172,2)</f>
        <v>0</v>
      </c>
      <c r="K172" s="159" t="s">
        <v>690</v>
      </c>
      <c r="L172" s="31"/>
      <c r="M172" s="164" t="s">
        <v>19</v>
      </c>
      <c r="N172" s="165" t="s">
        <v>44</v>
      </c>
      <c r="P172" s="142">
        <f>O172*H172</f>
        <v>0</v>
      </c>
      <c r="Q172" s="142">
        <v>2.0000000000000002E-5</v>
      </c>
      <c r="R172" s="142">
        <f>Q172*H172</f>
        <v>4.5520000000000006E-4</v>
      </c>
      <c r="S172" s="142">
        <v>0</v>
      </c>
      <c r="T172" s="143">
        <f>S172*H172</f>
        <v>0</v>
      </c>
      <c r="AR172" s="17" t="s">
        <v>261</v>
      </c>
      <c r="AT172" s="17" t="s">
        <v>277</v>
      </c>
      <c r="AU172" s="17" t="s">
        <v>83</v>
      </c>
      <c r="AY172" s="17" t="s">
        <v>251</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261</v>
      </c>
      <c r="BM172" s="17" t="s">
        <v>2620</v>
      </c>
    </row>
    <row r="173" spans="2:65" s="13" customFormat="1">
      <c r="B173" s="182"/>
      <c r="D173" s="171" t="s">
        <v>639</v>
      </c>
      <c r="E173" s="183" t="s">
        <v>19</v>
      </c>
      <c r="F173" s="184" t="s">
        <v>2619</v>
      </c>
      <c r="H173" s="185">
        <v>22.76</v>
      </c>
      <c r="I173" s="186"/>
      <c r="L173" s="182"/>
      <c r="M173" s="187"/>
      <c r="T173" s="188"/>
      <c r="AT173" s="183" t="s">
        <v>639</v>
      </c>
      <c r="AU173" s="183" t="s">
        <v>83</v>
      </c>
      <c r="AV173" s="13" t="s">
        <v>83</v>
      </c>
      <c r="AW173" s="13" t="s">
        <v>36</v>
      </c>
      <c r="AX173" s="13" t="s">
        <v>81</v>
      </c>
      <c r="AY173" s="183" t="s">
        <v>251</v>
      </c>
    </row>
    <row r="174" spans="2:65" s="1" customFormat="1" ht="16.5" customHeight="1">
      <c r="B174" s="31"/>
      <c r="C174" s="157" t="s">
        <v>361</v>
      </c>
      <c r="D174" s="157" t="s">
        <v>277</v>
      </c>
      <c r="E174" s="158" t="s">
        <v>1644</v>
      </c>
      <c r="F174" s="159" t="s">
        <v>1645</v>
      </c>
      <c r="G174" s="160" t="s">
        <v>450</v>
      </c>
      <c r="H174" s="161">
        <v>0.56200000000000006</v>
      </c>
      <c r="I174" s="162"/>
      <c r="J174" s="163">
        <f>ROUND(I174*H174,2)</f>
        <v>0</v>
      </c>
      <c r="K174" s="159" t="s">
        <v>690</v>
      </c>
      <c r="L174" s="31"/>
      <c r="M174" s="164" t="s">
        <v>19</v>
      </c>
      <c r="N174" s="165" t="s">
        <v>44</v>
      </c>
      <c r="P174" s="142">
        <f>O174*H174</f>
        <v>0</v>
      </c>
      <c r="Q174" s="142">
        <v>1.04877</v>
      </c>
      <c r="R174" s="142">
        <f>Q174*H174</f>
        <v>0.5894087400000001</v>
      </c>
      <c r="S174" s="142">
        <v>0</v>
      </c>
      <c r="T174" s="143">
        <f>S174*H174</f>
        <v>0</v>
      </c>
      <c r="AR174" s="17" t="s">
        <v>261</v>
      </c>
      <c r="AT174" s="17" t="s">
        <v>277</v>
      </c>
      <c r="AU174" s="17" t="s">
        <v>83</v>
      </c>
      <c r="AY174" s="17" t="s">
        <v>251</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261</v>
      </c>
      <c r="BM174" s="17" t="s">
        <v>2621</v>
      </c>
    </row>
    <row r="175" spans="2:65" s="13" customFormat="1">
      <c r="B175" s="182"/>
      <c r="D175" s="171" t="s">
        <v>639</v>
      </c>
      <c r="E175" s="183" t="s">
        <v>19</v>
      </c>
      <c r="F175" s="184" t="s">
        <v>2622</v>
      </c>
      <c r="H175" s="185">
        <v>0.56200000000000006</v>
      </c>
      <c r="I175" s="186"/>
      <c r="L175" s="182"/>
      <c r="M175" s="187"/>
      <c r="T175" s="188"/>
      <c r="AT175" s="183" t="s">
        <v>639</v>
      </c>
      <c r="AU175" s="183" t="s">
        <v>83</v>
      </c>
      <c r="AV175" s="13" t="s">
        <v>83</v>
      </c>
      <c r="AW175" s="13" t="s">
        <v>36</v>
      </c>
      <c r="AX175" s="13" t="s">
        <v>81</v>
      </c>
      <c r="AY175" s="183" t="s">
        <v>251</v>
      </c>
    </row>
    <row r="176" spans="2:65" s="1" customFormat="1" ht="16.5" customHeight="1">
      <c r="B176" s="31"/>
      <c r="C176" s="157" t="s">
        <v>365</v>
      </c>
      <c r="D176" s="157" t="s">
        <v>277</v>
      </c>
      <c r="E176" s="158" t="s">
        <v>2623</v>
      </c>
      <c r="F176" s="159" t="s">
        <v>2624</v>
      </c>
      <c r="G176" s="160" t="s">
        <v>436</v>
      </c>
      <c r="H176" s="161">
        <v>11</v>
      </c>
      <c r="I176" s="162"/>
      <c r="J176" s="163">
        <f>ROUND(I176*H176,2)</f>
        <v>0</v>
      </c>
      <c r="K176" s="159" t="s">
        <v>19</v>
      </c>
      <c r="L176" s="31"/>
      <c r="M176" s="164" t="s">
        <v>19</v>
      </c>
      <c r="N176" s="165" t="s">
        <v>44</v>
      </c>
      <c r="P176" s="142">
        <f>O176*H176</f>
        <v>0</v>
      </c>
      <c r="Q176" s="142">
        <v>2.1850000000000001</v>
      </c>
      <c r="R176" s="142">
        <f>Q176*H176</f>
        <v>24.035</v>
      </c>
      <c r="S176" s="142">
        <v>0</v>
      </c>
      <c r="T176" s="143">
        <f>S176*H176</f>
        <v>0</v>
      </c>
      <c r="AR176" s="17" t="s">
        <v>252</v>
      </c>
      <c r="AT176" s="17" t="s">
        <v>277</v>
      </c>
      <c r="AU176" s="17" t="s">
        <v>83</v>
      </c>
      <c r="AY176" s="17" t="s">
        <v>251</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252</v>
      </c>
      <c r="BM176" s="17" t="s">
        <v>2625</v>
      </c>
    </row>
    <row r="177" spans="2:65" s="13" customFormat="1">
      <c r="B177" s="182"/>
      <c r="D177" s="171" t="s">
        <v>639</v>
      </c>
      <c r="E177" s="183" t="s">
        <v>19</v>
      </c>
      <c r="F177" s="184" t="s">
        <v>2626</v>
      </c>
      <c r="H177" s="185">
        <v>11</v>
      </c>
      <c r="I177" s="186"/>
      <c r="L177" s="182"/>
      <c r="M177" s="187"/>
      <c r="T177" s="188"/>
      <c r="AT177" s="183" t="s">
        <v>639</v>
      </c>
      <c r="AU177" s="183" t="s">
        <v>83</v>
      </c>
      <c r="AV177" s="13" t="s">
        <v>83</v>
      </c>
      <c r="AW177" s="13" t="s">
        <v>36</v>
      </c>
      <c r="AX177" s="13" t="s">
        <v>81</v>
      </c>
      <c r="AY177" s="183" t="s">
        <v>251</v>
      </c>
    </row>
    <row r="178" spans="2:65" s="1" customFormat="1" ht="16.5" customHeight="1">
      <c r="B178" s="31"/>
      <c r="C178" s="157" t="s">
        <v>369</v>
      </c>
      <c r="D178" s="157" t="s">
        <v>277</v>
      </c>
      <c r="E178" s="158" t="s">
        <v>2345</v>
      </c>
      <c r="F178" s="159" t="s">
        <v>2346</v>
      </c>
      <c r="G178" s="160" t="s">
        <v>450</v>
      </c>
      <c r="H178" s="161">
        <v>0.22</v>
      </c>
      <c r="I178" s="162"/>
      <c r="J178" s="163">
        <f>ROUND(I178*H178,2)</f>
        <v>0</v>
      </c>
      <c r="K178" s="159" t="s">
        <v>690</v>
      </c>
      <c r="L178" s="31"/>
      <c r="M178" s="164" t="s">
        <v>19</v>
      </c>
      <c r="N178" s="165" t="s">
        <v>44</v>
      </c>
      <c r="P178" s="142">
        <f>O178*H178</f>
        <v>0</v>
      </c>
      <c r="Q178" s="142">
        <v>1.0538799999999999</v>
      </c>
      <c r="R178" s="142">
        <f>Q178*H178</f>
        <v>0.23185359999999999</v>
      </c>
      <c r="S178" s="142">
        <v>0</v>
      </c>
      <c r="T178" s="143">
        <f>S178*H178</f>
        <v>0</v>
      </c>
      <c r="AR178" s="17" t="s">
        <v>252</v>
      </c>
      <c r="AT178" s="17" t="s">
        <v>277</v>
      </c>
      <c r="AU178" s="17" t="s">
        <v>83</v>
      </c>
      <c r="AY178" s="17" t="s">
        <v>251</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252</v>
      </c>
      <c r="BM178" s="17" t="s">
        <v>2627</v>
      </c>
    </row>
    <row r="179" spans="2:65" s="1" customFormat="1" ht="19.5">
      <c r="B179" s="31"/>
      <c r="D179" s="171" t="s">
        <v>454</v>
      </c>
      <c r="F179" s="172" t="s">
        <v>2628</v>
      </c>
      <c r="I179" s="90"/>
      <c r="L179" s="31"/>
      <c r="M179" s="173"/>
      <c r="T179" s="49"/>
      <c r="AT179" s="17" t="s">
        <v>454</v>
      </c>
      <c r="AU179" s="17" t="s">
        <v>83</v>
      </c>
    </row>
    <row r="180" spans="2:65" s="13" customFormat="1">
      <c r="B180" s="182"/>
      <c r="D180" s="171" t="s">
        <v>639</v>
      </c>
      <c r="E180" s="183" t="s">
        <v>19</v>
      </c>
      <c r="F180" s="184" t="s">
        <v>2629</v>
      </c>
      <c r="H180" s="185">
        <v>0.22</v>
      </c>
      <c r="I180" s="186"/>
      <c r="L180" s="182"/>
      <c r="M180" s="187"/>
      <c r="T180" s="188"/>
      <c r="AT180" s="183" t="s">
        <v>639</v>
      </c>
      <c r="AU180" s="183" t="s">
        <v>83</v>
      </c>
      <c r="AV180" s="13" t="s">
        <v>83</v>
      </c>
      <c r="AW180" s="13" t="s">
        <v>36</v>
      </c>
      <c r="AX180" s="13" t="s">
        <v>81</v>
      </c>
      <c r="AY180" s="183" t="s">
        <v>251</v>
      </c>
    </row>
    <row r="181" spans="2:65" s="11" customFormat="1" ht="22.9" customHeight="1">
      <c r="B181" s="145"/>
      <c r="D181" s="146" t="s">
        <v>72</v>
      </c>
      <c r="E181" s="155" t="s">
        <v>252</v>
      </c>
      <c r="F181" s="155" t="s">
        <v>1199</v>
      </c>
      <c r="I181" s="148"/>
      <c r="J181" s="156">
        <f>BK181</f>
        <v>0</v>
      </c>
      <c r="L181" s="145"/>
      <c r="M181" s="150"/>
      <c r="P181" s="151">
        <f>SUM(P182:P204)</f>
        <v>0</v>
      </c>
      <c r="R181" s="151">
        <f>SUM(R182:R204)</f>
        <v>31.488864800000005</v>
      </c>
      <c r="T181" s="152">
        <f>SUM(T182:T204)</f>
        <v>0</v>
      </c>
      <c r="AR181" s="146" t="s">
        <v>81</v>
      </c>
      <c r="AT181" s="153" t="s">
        <v>72</v>
      </c>
      <c r="AU181" s="153" t="s">
        <v>81</v>
      </c>
      <c r="AY181" s="146" t="s">
        <v>251</v>
      </c>
      <c r="BK181" s="154">
        <f>SUM(BK182:BK204)</f>
        <v>0</v>
      </c>
    </row>
    <row r="182" spans="2:65" s="1" customFormat="1" ht="16.5" customHeight="1">
      <c r="B182" s="31"/>
      <c r="C182" s="157" t="s">
        <v>373</v>
      </c>
      <c r="D182" s="157" t="s">
        <v>277</v>
      </c>
      <c r="E182" s="158" t="s">
        <v>2358</v>
      </c>
      <c r="F182" s="159" t="s">
        <v>2359</v>
      </c>
      <c r="G182" s="160" t="s">
        <v>431</v>
      </c>
      <c r="H182" s="161">
        <v>9.44</v>
      </c>
      <c r="I182" s="162"/>
      <c r="J182" s="163">
        <f>ROUND(I182*H182,2)</f>
        <v>0</v>
      </c>
      <c r="K182" s="159" t="s">
        <v>19</v>
      </c>
      <c r="L182" s="31"/>
      <c r="M182" s="164" t="s">
        <v>19</v>
      </c>
      <c r="N182" s="165" t="s">
        <v>44</v>
      </c>
      <c r="P182" s="142">
        <f>O182*H182</f>
        <v>0</v>
      </c>
      <c r="Q182" s="142">
        <v>2.1800000000000001E-3</v>
      </c>
      <c r="R182" s="142">
        <f>Q182*H182</f>
        <v>2.0579199999999999E-2</v>
      </c>
      <c r="S182" s="142">
        <v>0</v>
      </c>
      <c r="T182" s="143">
        <f>S182*H182</f>
        <v>0</v>
      </c>
      <c r="AR182" s="17" t="s">
        <v>252</v>
      </c>
      <c r="AT182" s="17" t="s">
        <v>277</v>
      </c>
      <c r="AU182" s="17" t="s">
        <v>83</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2630</v>
      </c>
    </row>
    <row r="183" spans="2:65" s="13" customFormat="1">
      <c r="B183" s="182"/>
      <c r="D183" s="171" t="s">
        <v>639</v>
      </c>
      <c r="E183" s="183" t="s">
        <v>19</v>
      </c>
      <c r="F183" s="184" t="s">
        <v>2631</v>
      </c>
      <c r="H183" s="185">
        <v>9.44</v>
      </c>
      <c r="I183" s="186"/>
      <c r="L183" s="182"/>
      <c r="M183" s="187"/>
      <c r="T183" s="188"/>
      <c r="AT183" s="183" t="s">
        <v>639</v>
      </c>
      <c r="AU183" s="183" t="s">
        <v>83</v>
      </c>
      <c r="AV183" s="13" t="s">
        <v>83</v>
      </c>
      <c r="AW183" s="13" t="s">
        <v>36</v>
      </c>
      <c r="AX183" s="13" t="s">
        <v>81</v>
      </c>
      <c r="AY183" s="183" t="s">
        <v>251</v>
      </c>
    </row>
    <row r="184" spans="2:65" s="1" customFormat="1" ht="16.5" customHeight="1">
      <c r="B184" s="31"/>
      <c r="C184" s="132" t="s">
        <v>377</v>
      </c>
      <c r="D184" s="132" t="s">
        <v>246</v>
      </c>
      <c r="E184" s="133" t="s">
        <v>2362</v>
      </c>
      <c r="F184" s="134" t="s">
        <v>2363</v>
      </c>
      <c r="G184" s="135" t="s">
        <v>431</v>
      </c>
      <c r="H184" s="136">
        <v>9.44</v>
      </c>
      <c r="I184" s="137"/>
      <c r="J184" s="138">
        <f>ROUND(I184*H184,2)</f>
        <v>0</v>
      </c>
      <c r="K184" s="134" t="s">
        <v>19</v>
      </c>
      <c r="L184" s="139"/>
      <c r="M184" s="140" t="s">
        <v>19</v>
      </c>
      <c r="N184" s="141" t="s">
        <v>44</v>
      </c>
      <c r="P184" s="142">
        <f>O184*H184</f>
        <v>0</v>
      </c>
      <c r="Q184" s="142">
        <v>0</v>
      </c>
      <c r="R184" s="142">
        <f>Q184*H184</f>
        <v>0</v>
      </c>
      <c r="S184" s="142">
        <v>0</v>
      </c>
      <c r="T184" s="143">
        <f>S184*H184</f>
        <v>0</v>
      </c>
      <c r="AR184" s="17" t="s">
        <v>250</v>
      </c>
      <c r="AT184" s="17" t="s">
        <v>246</v>
      </c>
      <c r="AU184" s="17" t="s">
        <v>83</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2632</v>
      </c>
    </row>
    <row r="185" spans="2:65" s="13" customFormat="1">
      <c r="B185" s="182"/>
      <c r="D185" s="171" t="s">
        <v>639</v>
      </c>
      <c r="E185" s="183" t="s">
        <v>19</v>
      </c>
      <c r="F185" s="184" t="s">
        <v>2631</v>
      </c>
      <c r="H185" s="185">
        <v>9.44</v>
      </c>
      <c r="I185" s="186"/>
      <c r="L185" s="182"/>
      <c r="M185" s="187"/>
      <c r="T185" s="188"/>
      <c r="AT185" s="183" t="s">
        <v>639</v>
      </c>
      <c r="AU185" s="183" t="s">
        <v>83</v>
      </c>
      <c r="AV185" s="13" t="s">
        <v>83</v>
      </c>
      <c r="AW185" s="13" t="s">
        <v>36</v>
      </c>
      <c r="AX185" s="13" t="s">
        <v>81</v>
      </c>
      <c r="AY185" s="183" t="s">
        <v>251</v>
      </c>
    </row>
    <row r="186" spans="2:65" s="1" customFormat="1" ht="16.5" customHeight="1">
      <c r="B186" s="31"/>
      <c r="C186" s="157" t="s">
        <v>381</v>
      </c>
      <c r="D186" s="157" t="s">
        <v>277</v>
      </c>
      <c r="E186" s="158" t="s">
        <v>1970</v>
      </c>
      <c r="F186" s="159" t="s">
        <v>1971</v>
      </c>
      <c r="G186" s="160" t="s">
        <v>1278</v>
      </c>
      <c r="H186" s="161">
        <v>797</v>
      </c>
      <c r="I186" s="162"/>
      <c r="J186" s="163">
        <f>ROUND(I186*H186,2)</f>
        <v>0</v>
      </c>
      <c r="K186" s="159" t="s">
        <v>690</v>
      </c>
      <c r="L186" s="31"/>
      <c r="M186" s="164" t="s">
        <v>19</v>
      </c>
      <c r="N186" s="165" t="s">
        <v>44</v>
      </c>
      <c r="P186" s="142">
        <f>O186*H186</f>
        <v>0</v>
      </c>
      <c r="Q186" s="142">
        <v>0</v>
      </c>
      <c r="R186" s="142">
        <f>Q186*H186</f>
        <v>0</v>
      </c>
      <c r="S186" s="142">
        <v>0</v>
      </c>
      <c r="T186" s="143">
        <f>S186*H186</f>
        <v>0</v>
      </c>
      <c r="AR186" s="17" t="s">
        <v>252</v>
      </c>
      <c r="AT186" s="17" t="s">
        <v>277</v>
      </c>
      <c r="AU186" s="17" t="s">
        <v>83</v>
      </c>
      <c r="AY186" s="17" t="s">
        <v>251</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252</v>
      </c>
      <c r="BM186" s="17" t="s">
        <v>2633</v>
      </c>
    </row>
    <row r="187" spans="2:65" s="13" customFormat="1">
      <c r="B187" s="182"/>
      <c r="D187" s="171" t="s">
        <v>639</v>
      </c>
      <c r="E187" s="183" t="s">
        <v>19</v>
      </c>
      <c r="F187" s="184" t="s">
        <v>2634</v>
      </c>
      <c r="H187" s="185">
        <v>797</v>
      </c>
      <c r="I187" s="186"/>
      <c r="L187" s="182"/>
      <c r="M187" s="187"/>
      <c r="T187" s="188"/>
      <c r="AT187" s="183" t="s">
        <v>639</v>
      </c>
      <c r="AU187" s="183" t="s">
        <v>83</v>
      </c>
      <c r="AV187" s="13" t="s">
        <v>83</v>
      </c>
      <c r="AW187" s="13" t="s">
        <v>36</v>
      </c>
      <c r="AX187" s="13" t="s">
        <v>81</v>
      </c>
      <c r="AY187" s="183" t="s">
        <v>251</v>
      </c>
    </row>
    <row r="188" spans="2:65" s="1" customFormat="1" ht="16.5" customHeight="1">
      <c r="B188" s="31"/>
      <c r="C188" s="157" t="s">
        <v>385</v>
      </c>
      <c r="D188" s="157" t="s">
        <v>277</v>
      </c>
      <c r="E188" s="158" t="s">
        <v>1981</v>
      </c>
      <c r="F188" s="159" t="s">
        <v>1982</v>
      </c>
      <c r="G188" s="160" t="s">
        <v>1278</v>
      </c>
      <c r="H188" s="161">
        <v>797</v>
      </c>
      <c r="I188" s="162"/>
      <c r="J188" s="163">
        <f>ROUND(I188*H188,2)</f>
        <v>0</v>
      </c>
      <c r="K188" s="159" t="s">
        <v>690</v>
      </c>
      <c r="L188" s="31"/>
      <c r="M188" s="164" t="s">
        <v>19</v>
      </c>
      <c r="N188" s="165" t="s">
        <v>44</v>
      </c>
      <c r="P188" s="142">
        <f>O188*H188</f>
        <v>0</v>
      </c>
      <c r="Q188" s="142">
        <v>0</v>
      </c>
      <c r="R188" s="142">
        <f>Q188*H188</f>
        <v>0</v>
      </c>
      <c r="S188" s="142">
        <v>0</v>
      </c>
      <c r="T188" s="143">
        <f>S188*H188</f>
        <v>0</v>
      </c>
      <c r="AR188" s="17" t="s">
        <v>252</v>
      </c>
      <c r="AT188" s="17" t="s">
        <v>277</v>
      </c>
      <c r="AU188" s="17" t="s">
        <v>83</v>
      </c>
      <c r="AY188" s="17" t="s">
        <v>251</v>
      </c>
      <c r="BE188" s="144">
        <f>IF(N188="základní",J188,0)</f>
        <v>0</v>
      </c>
      <c r="BF188" s="144">
        <f>IF(N188="snížená",J188,0)</f>
        <v>0</v>
      </c>
      <c r="BG188" s="144">
        <f>IF(N188="zákl. přenesená",J188,0)</f>
        <v>0</v>
      </c>
      <c r="BH188" s="144">
        <f>IF(N188="sníž. přenesená",J188,0)</f>
        <v>0</v>
      </c>
      <c r="BI188" s="144">
        <f>IF(N188="nulová",J188,0)</f>
        <v>0</v>
      </c>
      <c r="BJ188" s="17" t="s">
        <v>81</v>
      </c>
      <c r="BK188" s="144">
        <f>ROUND(I188*H188,2)</f>
        <v>0</v>
      </c>
      <c r="BL188" s="17" t="s">
        <v>252</v>
      </c>
      <c r="BM188" s="17" t="s">
        <v>2635</v>
      </c>
    </row>
    <row r="189" spans="2:65" s="1" customFormat="1" ht="19.5">
      <c r="B189" s="31"/>
      <c r="D189" s="171" t="s">
        <v>454</v>
      </c>
      <c r="F189" s="172" t="s">
        <v>2367</v>
      </c>
      <c r="I189" s="90"/>
      <c r="L189" s="31"/>
      <c r="M189" s="173"/>
      <c r="T189" s="49"/>
      <c r="AT189" s="17" t="s">
        <v>454</v>
      </c>
      <c r="AU189" s="17" t="s">
        <v>83</v>
      </c>
    </row>
    <row r="190" spans="2:65" s="13" customFormat="1">
      <c r="B190" s="182"/>
      <c r="D190" s="171" t="s">
        <v>639</v>
      </c>
      <c r="E190" s="183" t="s">
        <v>19</v>
      </c>
      <c r="F190" s="184" t="s">
        <v>2634</v>
      </c>
      <c r="H190" s="185">
        <v>797</v>
      </c>
      <c r="I190" s="186"/>
      <c r="L190" s="182"/>
      <c r="M190" s="187"/>
      <c r="T190" s="188"/>
      <c r="AT190" s="183" t="s">
        <v>639</v>
      </c>
      <c r="AU190" s="183" t="s">
        <v>83</v>
      </c>
      <c r="AV190" s="13" t="s">
        <v>83</v>
      </c>
      <c r="AW190" s="13" t="s">
        <v>36</v>
      </c>
      <c r="AX190" s="13" t="s">
        <v>81</v>
      </c>
      <c r="AY190" s="183" t="s">
        <v>251</v>
      </c>
    </row>
    <row r="191" spans="2:65" s="1" customFormat="1" ht="16.5" customHeight="1">
      <c r="B191" s="31"/>
      <c r="C191" s="132" t="s">
        <v>390</v>
      </c>
      <c r="D191" s="132" t="s">
        <v>246</v>
      </c>
      <c r="E191" s="133" t="s">
        <v>2369</v>
      </c>
      <c r="F191" s="134" t="s">
        <v>2370</v>
      </c>
      <c r="G191" s="135" t="s">
        <v>450</v>
      </c>
      <c r="H191" s="136">
        <v>0.47799999999999998</v>
      </c>
      <c r="I191" s="137"/>
      <c r="J191" s="138">
        <f>ROUND(I191*H191,2)</f>
        <v>0</v>
      </c>
      <c r="K191" s="134" t="s">
        <v>690</v>
      </c>
      <c r="L191" s="139"/>
      <c r="M191" s="140" t="s">
        <v>19</v>
      </c>
      <c r="N191" s="141" t="s">
        <v>44</v>
      </c>
      <c r="P191" s="142">
        <f>O191*H191</f>
        <v>0</v>
      </c>
      <c r="Q191" s="142">
        <v>1</v>
      </c>
      <c r="R191" s="142">
        <f>Q191*H191</f>
        <v>0.47799999999999998</v>
      </c>
      <c r="S191" s="142">
        <v>0</v>
      </c>
      <c r="T191" s="143">
        <f>S191*H191</f>
        <v>0</v>
      </c>
      <c r="AR191" s="17" t="s">
        <v>250</v>
      </c>
      <c r="AT191" s="17" t="s">
        <v>246</v>
      </c>
      <c r="AU191" s="17" t="s">
        <v>83</v>
      </c>
      <c r="AY191" s="17" t="s">
        <v>251</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252</v>
      </c>
      <c r="BM191" s="17" t="s">
        <v>2636</v>
      </c>
    </row>
    <row r="192" spans="2:65" s="1" customFormat="1" ht="19.5">
      <c r="B192" s="31"/>
      <c r="D192" s="171" t="s">
        <v>454</v>
      </c>
      <c r="F192" s="172" t="s">
        <v>2372</v>
      </c>
      <c r="I192" s="90"/>
      <c r="L192" s="31"/>
      <c r="M192" s="173"/>
      <c r="T192" s="49"/>
      <c r="AT192" s="17" t="s">
        <v>454</v>
      </c>
      <c r="AU192" s="17" t="s">
        <v>83</v>
      </c>
    </row>
    <row r="193" spans="2:65" s="13" customFormat="1">
      <c r="B193" s="182"/>
      <c r="D193" s="171" t="s">
        <v>639</v>
      </c>
      <c r="E193" s="183" t="s">
        <v>19</v>
      </c>
      <c r="F193" s="184" t="s">
        <v>2637</v>
      </c>
      <c r="H193" s="185">
        <v>0.47799999999999998</v>
      </c>
      <c r="I193" s="186"/>
      <c r="L193" s="182"/>
      <c r="M193" s="187"/>
      <c r="T193" s="188"/>
      <c r="AT193" s="183" t="s">
        <v>639</v>
      </c>
      <c r="AU193" s="183" t="s">
        <v>83</v>
      </c>
      <c r="AV193" s="13" t="s">
        <v>83</v>
      </c>
      <c r="AW193" s="13" t="s">
        <v>36</v>
      </c>
      <c r="AX193" s="13" t="s">
        <v>81</v>
      </c>
      <c r="AY193" s="183" t="s">
        <v>251</v>
      </c>
    </row>
    <row r="194" spans="2:65" s="1" customFormat="1" ht="16.5" customHeight="1">
      <c r="B194" s="31"/>
      <c r="C194" s="132" t="s">
        <v>394</v>
      </c>
      <c r="D194" s="132" t="s">
        <v>246</v>
      </c>
      <c r="E194" s="133" t="s">
        <v>2374</v>
      </c>
      <c r="F194" s="134" t="s">
        <v>2375</v>
      </c>
      <c r="G194" s="135" t="s">
        <v>450</v>
      </c>
      <c r="H194" s="136">
        <v>0.31900000000000001</v>
      </c>
      <c r="I194" s="137"/>
      <c r="J194" s="138">
        <f>ROUND(I194*H194,2)</f>
        <v>0</v>
      </c>
      <c r="K194" s="134" t="s">
        <v>19</v>
      </c>
      <c r="L194" s="139"/>
      <c r="M194" s="140" t="s">
        <v>19</v>
      </c>
      <c r="N194" s="141" t="s">
        <v>44</v>
      </c>
      <c r="P194" s="142">
        <f>O194*H194</f>
        <v>0</v>
      </c>
      <c r="Q194" s="142">
        <v>1</v>
      </c>
      <c r="R194" s="142">
        <f>Q194*H194</f>
        <v>0.31900000000000001</v>
      </c>
      <c r="S194" s="142">
        <v>0</v>
      </c>
      <c r="T194" s="143">
        <f>S194*H194</f>
        <v>0</v>
      </c>
      <c r="AR194" s="17" t="s">
        <v>250</v>
      </c>
      <c r="AT194" s="17" t="s">
        <v>246</v>
      </c>
      <c r="AU194" s="17" t="s">
        <v>83</v>
      </c>
      <c r="AY194" s="17" t="s">
        <v>251</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252</v>
      </c>
      <c r="BM194" s="17" t="s">
        <v>2638</v>
      </c>
    </row>
    <row r="195" spans="2:65" s="1" customFormat="1" ht="19.5">
      <c r="B195" s="31"/>
      <c r="D195" s="171" t="s">
        <v>454</v>
      </c>
      <c r="F195" s="172" t="s">
        <v>2377</v>
      </c>
      <c r="I195" s="90"/>
      <c r="L195" s="31"/>
      <c r="M195" s="173"/>
      <c r="T195" s="49"/>
      <c r="AT195" s="17" t="s">
        <v>454</v>
      </c>
      <c r="AU195" s="17" t="s">
        <v>83</v>
      </c>
    </row>
    <row r="196" spans="2:65" s="13" customFormat="1">
      <c r="B196" s="182"/>
      <c r="D196" s="171" t="s">
        <v>639</v>
      </c>
      <c r="E196" s="183" t="s">
        <v>19</v>
      </c>
      <c r="F196" s="184" t="s">
        <v>2639</v>
      </c>
      <c r="H196" s="185">
        <v>0.31900000000000001</v>
      </c>
      <c r="I196" s="186"/>
      <c r="L196" s="182"/>
      <c r="M196" s="187"/>
      <c r="T196" s="188"/>
      <c r="AT196" s="183" t="s">
        <v>639</v>
      </c>
      <c r="AU196" s="183" t="s">
        <v>83</v>
      </c>
      <c r="AV196" s="13" t="s">
        <v>83</v>
      </c>
      <c r="AW196" s="13" t="s">
        <v>36</v>
      </c>
      <c r="AX196" s="13" t="s">
        <v>81</v>
      </c>
      <c r="AY196" s="183" t="s">
        <v>251</v>
      </c>
    </row>
    <row r="197" spans="2:65" s="1" customFormat="1" ht="16.5" customHeight="1">
      <c r="B197" s="31"/>
      <c r="C197" s="157" t="s">
        <v>398</v>
      </c>
      <c r="D197" s="157" t="s">
        <v>277</v>
      </c>
      <c r="E197" s="158" t="s">
        <v>2136</v>
      </c>
      <c r="F197" s="159" t="s">
        <v>2137</v>
      </c>
      <c r="G197" s="160" t="s">
        <v>431</v>
      </c>
      <c r="H197" s="161">
        <v>63</v>
      </c>
      <c r="I197" s="162"/>
      <c r="J197" s="163">
        <f>ROUND(I197*H197,2)</f>
        <v>0</v>
      </c>
      <c r="K197" s="159" t="s">
        <v>690</v>
      </c>
      <c r="L197" s="31"/>
      <c r="M197" s="164" t="s">
        <v>19</v>
      </c>
      <c r="N197" s="165" t="s">
        <v>44</v>
      </c>
      <c r="P197" s="142">
        <f>O197*H197</f>
        <v>0</v>
      </c>
      <c r="Q197" s="142">
        <v>0.45584000000000002</v>
      </c>
      <c r="R197" s="142">
        <f>Q197*H197</f>
        <v>28.717920000000003</v>
      </c>
      <c r="S197" s="142">
        <v>0</v>
      </c>
      <c r="T197" s="143">
        <f>S197*H197</f>
        <v>0</v>
      </c>
      <c r="AR197" s="17" t="s">
        <v>252</v>
      </c>
      <c r="AT197" s="17" t="s">
        <v>277</v>
      </c>
      <c r="AU197" s="17" t="s">
        <v>83</v>
      </c>
      <c r="AY197" s="17" t="s">
        <v>251</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252</v>
      </c>
      <c r="BM197" s="17" t="s">
        <v>2640</v>
      </c>
    </row>
    <row r="198" spans="2:65" s="1" customFormat="1" ht="19.5">
      <c r="B198" s="31"/>
      <c r="D198" s="171" t="s">
        <v>454</v>
      </c>
      <c r="F198" s="172" t="s">
        <v>2139</v>
      </c>
      <c r="I198" s="90"/>
      <c r="L198" s="31"/>
      <c r="M198" s="173"/>
      <c r="T198" s="49"/>
      <c r="AT198" s="17" t="s">
        <v>454</v>
      </c>
      <c r="AU198" s="17" t="s">
        <v>83</v>
      </c>
    </row>
    <row r="199" spans="2:65" s="13" customFormat="1">
      <c r="B199" s="182"/>
      <c r="D199" s="171" t="s">
        <v>639</v>
      </c>
      <c r="E199" s="183" t="s">
        <v>19</v>
      </c>
      <c r="F199" s="184" t="s">
        <v>2641</v>
      </c>
      <c r="H199" s="185">
        <v>63</v>
      </c>
      <c r="I199" s="186"/>
      <c r="L199" s="182"/>
      <c r="M199" s="187"/>
      <c r="T199" s="188"/>
      <c r="AT199" s="183" t="s">
        <v>639</v>
      </c>
      <c r="AU199" s="183" t="s">
        <v>83</v>
      </c>
      <c r="AV199" s="13" t="s">
        <v>83</v>
      </c>
      <c r="AW199" s="13" t="s">
        <v>36</v>
      </c>
      <c r="AX199" s="13" t="s">
        <v>81</v>
      </c>
      <c r="AY199" s="183" t="s">
        <v>251</v>
      </c>
    </row>
    <row r="200" spans="2:65" s="1" customFormat="1" ht="16.5" customHeight="1">
      <c r="B200" s="31"/>
      <c r="C200" s="157" t="s">
        <v>402</v>
      </c>
      <c r="D200" s="157" t="s">
        <v>277</v>
      </c>
      <c r="E200" s="158" t="s">
        <v>1239</v>
      </c>
      <c r="F200" s="159" t="s">
        <v>1240</v>
      </c>
      <c r="G200" s="160" t="s">
        <v>431</v>
      </c>
      <c r="H200" s="161">
        <v>1.03</v>
      </c>
      <c r="I200" s="162"/>
      <c r="J200" s="163">
        <f>ROUND(I200*H200,2)</f>
        <v>0</v>
      </c>
      <c r="K200" s="159" t="s">
        <v>690</v>
      </c>
      <c r="L200" s="31"/>
      <c r="M200" s="164" t="s">
        <v>19</v>
      </c>
      <c r="N200" s="165" t="s">
        <v>44</v>
      </c>
      <c r="P200" s="142">
        <f>O200*H200</f>
        <v>0</v>
      </c>
      <c r="Q200" s="142">
        <v>2.102E-2</v>
      </c>
      <c r="R200" s="142">
        <f>Q200*H200</f>
        <v>2.1650600000000002E-2</v>
      </c>
      <c r="S200" s="142">
        <v>0</v>
      </c>
      <c r="T200" s="143">
        <f>S200*H200</f>
        <v>0</v>
      </c>
      <c r="AR200" s="17" t="s">
        <v>252</v>
      </c>
      <c r="AT200" s="17" t="s">
        <v>277</v>
      </c>
      <c r="AU200" s="17" t="s">
        <v>83</v>
      </c>
      <c r="AY200" s="17" t="s">
        <v>251</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252</v>
      </c>
      <c r="BM200" s="17" t="s">
        <v>2642</v>
      </c>
    </row>
    <row r="201" spans="2:65" s="13" customFormat="1">
      <c r="B201" s="182"/>
      <c r="D201" s="171" t="s">
        <v>639</v>
      </c>
      <c r="E201" s="183" t="s">
        <v>19</v>
      </c>
      <c r="F201" s="184" t="s">
        <v>2643</v>
      </c>
      <c r="H201" s="185">
        <v>1.03</v>
      </c>
      <c r="I201" s="186"/>
      <c r="L201" s="182"/>
      <c r="M201" s="187"/>
      <c r="T201" s="188"/>
      <c r="AT201" s="183" t="s">
        <v>639</v>
      </c>
      <c r="AU201" s="183" t="s">
        <v>83</v>
      </c>
      <c r="AV201" s="13" t="s">
        <v>83</v>
      </c>
      <c r="AW201" s="13" t="s">
        <v>36</v>
      </c>
      <c r="AX201" s="13" t="s">
        <v>81</v>
      </c>
      <c r="AY201" s="183" t="s">
        <v>251</v>
      </c>
    </row>
    <row r="202" spans="2:65" s="1" customFormat="1" ht="22.5" customHeight="1">
      <c r="B202" s="31"/>
      <c r="C202" s="157" t="s">
        <v>406</v>
      </c>
      <c r="D202" s="157" t="s">
        <v>277</v>
      </c>
      <c r="E202" s="158" t="s">
        <v>2387</v>
      </c>
      <c r="F202" s="159" t="s">
        <v>2147</v>
      </c>
      <c r="G202" s="160" t="s">
        <v>431</v>
      </c>
      <c r="H202" s="161">
        <v>1.5</v>
      </c>
      <c r="I202" s="162"/>
      <c r="J202" s="163">
        <f>ROUND(I202*H202,2)</f>
        <v>0</v>
      </c>
      <c r="K202" s="159" t="s">
        <v>19</v>
      </c>
      <c r="L202" s="31"/>
      <c r="M202" s="164" t="s">
        <v>19</v>
      </c>
      <c r="N202" s="165" t="s">
        <v>44</v>
      </c>
      <c r="P202" s="142">
        <f>O202*H202</f>
        <v>0</v>
      </c>
      <c r="Q202" s="142">
        <v>1.2878099999999999</v>
      </c>
      <c r="R202" s="142">
        <f>Q202*H202</f>
        <v>1.9317149999999998</v>
      </c>
      <c r="S202" s="142">
        <v>0</v>
      </c>
      <c r="T202" s="143">
        <f>S202*H202</f>
        <v>0</v>
      </c>
      <c r="AR202" s="17" t="s">
        <v>252</v>
      </c>
      <c r="AT202" s="17" t="s">
        <v>277</v>
      </c>
      <c r="AU202" s="17" t="s">
        <v>83</v>
      </c>
      <c r="AY202" s="17" t="s">
        <v>251</v>
      </c>
      <c r="BE202" s="144">
        <f>IF(N202="základní",J202,0)</f>
        <v>0</v>
      </c>
      <c r="BF202" s="144">
        <f>IF(N202="snížená",J202,0)</f>
        <v>0</v>
      </c>
      <c r="BG202" s="144">
        <f>IF(N202="zákl. přenesená",J202,0)</f>
        <v>0</v>
      </c>
      <c r="BH202" s="144">
        <f>IF(N202="sníž. přenesená",J202,0)</f>
        <v>0</v>
      </c>
      <c r="BI202" s="144">
        <f>IF(N202="nulová",J202,0)</f>
        <v>0</v>
      </c>
      <c r="BJ202" s="17" t="s">
        <v>81</v>
      </c>
      <c r="BK202" s="144">
        <f>ROUND(I202*H202,2)</f>
        <v>0</v>
      </c>
      <c r="BL202" s="17" t="s">
        <v>252</v>
      </c>
      <c r="BM202" s="17" t="s">
        <v>2644</v>
      </c>
    </row>
    <row r="203" spans="2:65" s="1" customFormat="1" ht="19.5">
      <c r="B203" s="31"/>
      <c r="D203" s="171" t="s">
        <v>454</v>
      </c>
      <c r="F203" s="172" t="s">
        <v>2645</v>
      </c>
      <c r="I203" s="90"/>
      <c r="L203" s="31"/>
      <c r="M203" s="173"/>
      <c r="T203" s="49"/>
      <c r="AT203" s="17" t="s">
        <v>454</v>
      </c>
      <c r="AU203" s="17" t="s">
        <v>83</v>
      </c>
    </row>
    <row r="204" spans="2:65" s="13" customFormat="1">
      <c r="B204" s="182"/>
      <c r="D204" s="171" t="s">
        <v>639</v>
      </c>
      <c r="E204" s="183" t="s">
        <v>19</v>
      </c>
      <c r="F204" s="184" t="s">
        <v>2150</v>
      </c>
      <c r="H204" s="185">
        <v>1.5</v>
      </c>
      <c r="I204" s="186"/>
      <c r="L204" s="182"/>
      <c r="M204" s="187"/>
      <c r="T204" s="188"/>
      <c r="AT204" s="183" t="s">
        <v>639</v>
      </c>
      <c r="AU204" s="183" t="s">
        <v>83</v>
      </c>
      <c r="AV204" s="13" t="s">
        <v>83</v>
      </c>
      <c r="AW204" s="13" t="s">
        <v>36</v>
      </c>
      <c r="AX204" s="13" t="s">
        <v>81</v>
      </c>
      <c r="AY204" s="183" t="s">
        <v>251</v>
      </c>
    </row>
    <row r="205" spans="2:65" s="11" customFormat="1" ht="22.9" customHeight="1">
      <c r="B205" s="145"/>
      <c r="D205" s="146" t="s">
        <v>72</v>
      </c>
      <c r="E205" s="155" t="s">
        <v>276</v>
      </c>
      <c r="F205" s="155" t="s">
        <v>1521</v>
      </c>
      <c r="I205" s="148"/>
      <c r="J205" s="156">
        <f>BK205</f>
        <v>0</v>
      </c>
      <c r="L205" s="145"/>
      <c r="M205" s="150"/>
      <c r="P205" s="151">
        <f>SUM(P206:P211)</f>
        <v>0</v>
      </c>
      <c r="R205" s="151">
        <f>SUM(R206:R211)</f>
        <v>2.2096800000000001</v>
      </c>
      <c r="T205" s="152">
        <f>SUM(T206:T211)</f>
        <v>2.4750000000000001</v>
      </c>
      <c r="AR205" s="146" t="s">
        <v>81</v>
      </c>
      <c r="AT205" s="153" t="s">
        <v>72</v>
      </c>
      <c r="AU205" s="153" t="s">
        <v>81</v>
      </c>
      <c r="AY205" s="146" t="s">
        <v>251</v>
      </c>
      <c r="BK205" s="154">
        <f>SUM(BK206:BK211)</f>
        <v>0</v>
      </c>
    </row>
    <row r="206" spans="2:65" s="1" customFormat="1" ht="16.5" customHeight="1">
      <c r="B206" s="31"/>
      <c r="C206" s="157" t="s">
        <v>410</v>
      </c>
      <c r="D206" s="157" t="s">
        <v>277</v>
      </c>
      <c r="E206" s="158" t="s">
        <v>1522</v>
      </c>
      <c r="F206" s="159" t="s">
        <v>1523</v>
      </c>
      <c r="G206" s="160" t="s">
        <v>431</v>
      </c>
      <c r="H206" s="161">
        <v>33</v>
      </c>
      <c r="I206" s="162"/>
      <c r="J206" s="163">
        <f>ROUND(I206*H206,2)</f>
        <v>0</v>
      </c>
      <c r="K206" s="159" t="s">
        <v>690</v>
      </c>
      <c r="L206" s="31"/>
      <c r="M206" s="164" t="s">
        <v>19</v>
      </c>
      <c r="N206" s="165" t="s">
        <v>44</v>
      </c>
      <c r="P206" s="142">
        <f>O206*H206</f>
        <v>0</v>
      </c>
      <c r="Q206" s="142">
        <v>6.6960000000000006E-2</v>
      </c>
      <c r="R206" s="142">
        <f>Q206*H206</f>
        <v>2.2096800000000001</v>
      </c>
      <c r="S206" s="142">
        <v>7.4999999999999997E-2</v>
      </c>
      <c r="T206" s="143">
        <f>S206*H206</f>
        <v>2.4750000000000001</v>
      </c>
      <c r="AR206" s="17" t="s">
        <v>252</v>
      </c>
      <c r="AT206" s="17" t="s">
        <v>277</v>
      </c>
      <c r="AU206" s="17" t="s">
        <v>83</v>
      </c>
      <c r="AY206" s="17" t="s">
        <v>251</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252</v>
      </c>
      <c r="BM206" s="17" t="s">
        <v>2646</v>
      </c>
    </row>
    <row r="207" spans="2:65" s="1" customFormat="1" ht="19.5">
      <c r="B207" s="31"/>
      <c r="D207" s="171" t="s">
        <v>454</v>
      </c>
      <c r="F207" s="172" t="s">
        <v>2647</v>
      </c>
      <c r="I207" s="90"/>
      <c r="L207" s="31"/>
      <c r="M207" s="173"/>
      <c r="T207" s="49"/>
      <c r="AT207" s="17" t="s">
        <v>454</v>
      </c>
      <c r="AU207" s="17" t="s">
        <v>83</v>
      </c>
    </row>
    <row r="208" spans="2:65" s="13" customFormat="1">
      <c r="B208" s="182"/>
      <c r="D208" s="171" t="s">
        <v>639</v>
      </c>
      <c r="E208" s="183" t="s">
        <v>19</v>
      </c>
      <c r="F208" s="184" t="s">
        <v>2648</v>
      </c>
      <c r="H208" s="185">
        <v>33</v>
      </c>
      <c r="I208" s="186"/>
      <c r="L208" s="182"/>
      <c r="M208" s="187"/>
      <c r="T208" s="188"/>
      <c r="AT208" s="183" t="s">
        <v>639</v>
      </c>
      <c r="AU208" s="183" t="s">
        <v>83</v>
      </c>
      <c r="AV208" s="13" t="s">
        <v>83</v>
      </c>
      <c r="AW208" s="13" t="s">
        <v>36</v>
      </c>
      <c r="AX208" s="13" t="s">
        <v>81</v>
      </c>
      <c r="AY208" s="183" t="s">
        <v>251</v>
      </c>
    </row>
    <row r="209" spans="2:65" s="1" customFormat="1" ht="16.5" customHeight="1">
      <c r="B209" s="31"/>
      <c r="C209" s="132" t="s">
        <v>482</v>
      </c>
      <c r="D209" s="132" t="s">
        <v>246</v>
      </c>
      <c r="E209" s="133" t="s">
        <v>1276</v>
      </c>
      <c r="F209" s="134" t="s">
        <v>1277</v>
      </c>
      <c r="G209" s="135" t="s">
        <v>1278</v>
      </c>
      <c r="H209" s="136">
        <v>36.299999999999997</v>
      </c>
      <c r="I209" s="137"/>
      <c r="J209" s="138">
        <f>ROUND(I209*H209,2)</f>
        <v>0</v>
      </c>
      <c r="K209" s="134" t="s">
        <v>19</v>
      </c>
      <c r="L209" s="139"/>
      <c r="M209" s="140" t="s">
        <v>19</v>
      </c>
      <c r="N209" s="141" t="s">
        <v>44</v>
      </c>
      <c r="P209" s="142">
        <f>O209*H209</f>
        <v>0</v>
      </c>
      <c r="Q209" s="142">
        <v>0</v>
      </c>
      <c r="R209" s="142">
        <f>Q209*H209</f>
        <v>0</v>
      </c>
      <c r="S209" s="142">
        <v>0</v>
      </c>
      <c r="T209" s="143">
        <f>S209*H209</f>
        <v>0</v>
      </c>
      <c r="AR209" s="17" t="s">
        <v>250</v>
      </c>
      <c r="AT209" s="17" t="s">
        <v>246</v>
      </c>
      <c r="AU209" s="17" t="s">
        <v>83</v>
      </c>
      <c r="AY209" s="17" t="s">
        <v>251</v>
      </c>
      <c r="BE209" s="144">
        <f>IF(N209="základní",J209,0)</f>
        <v>0</v>
      </c>
      <c r="BF209" s="144">
        <f>IF(N209="snížená",J209,0)</f>
        <v>0</v>
      </c>
      <c r="BG209" s="144">
        <f>IF(N209="zákl. přenesená",J209,0)</f>
        <v>0</v>
      </c>
      <c r="BH209" s="144">
        <f>IF(N209="sníž. přenesená",J209,0)</f>
        <v>0</v>
      </c>
      <c r="BI209" s="144">
        <f>IF(N209="nulová",J209,0)</f>
        <v>0</v>
      </c>
      <c r="BJ209" s="17" t="s">
        <v>81</v>
      </c>
      <c r="BK209" s="144">
        <f>ROUND(I209*H209,2)</f>
        <v>0</v>
      </c>
      <c r="BL209" s="17" t="s">
        <v>252</v>
      </c>
      <c r="BM209" s="17" t="s">
        <v>2649</v>
      </c>
    </row>
    <row r="210" spans="2:65" s="1" customFormat="1" ht="19.5">
      <c r="B210" s="31"/>
      <c r="D210" s="171" t="s">
        <v>454</v>
      </c>
      <c r="F210" s="172" t="s">
        <v>2650</v>
      </c>
      <c r="I210" s="90"/>
      <c r="L210" s="31"/>
      <c r="M210" s="173"/>
      <c r="T210" s="49"/>
      <c r="AT210" s="17" t="s">
        <v>454</v>
      </c>
      <c r="AU210" s="17" t="s">
        <v>83</v>
      </c>
    </row>
    <row r="211" spans="2:65" s="13" customFormat="1">
      <c r="B211" s="182"/>
      <c r="D211" s="171" t="s">
        <v>639</v>
      </c>
      <c r="E211" s="183" t="s">
        <v>19</v>
      </c>
      <c r="F211" s="184" t="s">
        <v>2651</v>
      </c>
      <c r="H211" s="185">
        <v>36.299999999999997</v>
      </c>
      <c r="I211" s="186"/>
      <c r="L211" s="182"/>
      <c r="M211" s="187"/>
      <c r="T211" s="188"/>
      <c r="AT211" s="183" t="s">
        <v>639</v>
      </c>
      <c r="AU211" s="183" t="s">
        <v>83</v>
      </c>
      <c r="AV211" s="13" t="s">
        <v>83</v>
      </c>
      <c r="AW211" s="13" t="s">
        <v>36</v>
      </c>
      <c r="AX211" s="13" t="s">
        <v>81</v>
      </c>
      <c r="AY211" s="183" t="s">
        <v>251</v>
      </c>
    </row>
    <row r="212" spans="2:65" s="11" customFormat="1" ht="22.9" customHeight="1">
      <c r="B212" s="145"/>
      <c r="D212" s="146" t="s">
        <v>72</v>
      </c>
      <c r="E212" s="155" t="s">
        <v>291</v>
      </c>
      <c r="F212" s="155" t="s">
        <v>1282</v>
      </c>
      <c r="I212" s="148"/>
      <c r="J212" s="156">
        <f>BK212</f>
        <v>0</v>
      </c>
      <c r="L212" s="145"/>
      <c r="M212" s="150"/>
      <c r="P212" s="151">
        <f>SUM(P213:P251)</f>
        <v>0</v>
      </c>
      <c r="R212" s="151">
        <f>SUM(R213:R251)</f>
        <v>1.1605311700000001</v>
      </c>
      <c r="T212" s="152">
        <f>SUM(T213:T251)</f>
        <v>13.1736</v>
      </c>
      <c r="AR212" s="146" t="s">
        <v>81</v>
      </c>
      <c r="AT212" s="153" t="s">
        <v>72</v>
      </c>
      <c r="AU212" s="153" t="s">
        <v>81</v>
      </c>
      <c r="AY212" s="146" t="s">
        <v>251</v>
      </c>
      <c r="BK212" s="154">
        <f>SUM(BK213:BK251)</f>
        <v>0</v>
      </c>
    </row>
    <row r="213" spans="2:65" s="1" customFormat="1" ht="16.5" customHeight="1">
      <c r="B213" s="31"/>
      <c r="C213" s="157" t="s">
        <v>538</v>
      </c>
      <c r="D213" s="157" t="s">
        <v>277</v>
      </c>
      <c r="E213" s="158" t="s">
        <v>1283</v>
      </c>
      <c r="F213" s="159" t="s">
        <v>1284</v>
      </c>
      <c r="G213" s="160" t="s">
        <v>249</v>
      </c>
      <c r="H213" s="161">
        <v>16</v>
      </c>
      <c r="I213" s="162"/>
      <c r="J213" s="163">
        <f>ROUND(I213*H213,2)</f>
        <v>0</v>
      </c>
      <c r="K213" s="159" t="s">
        <v>690</v>
      </c>
      <c r="L213" s="31"/>
      <c r="M213" s="164" t="s">
        <v>19</v>
      </c>
      <c r="N213" s="165" t="s">
        <v>44</v>
      </c>
      <c r="P213" s="142">
        <f>O213*H213</f>
        <v>0</v>
      </c>
      <c r="Q213" s="142">
        <v>1.17E-3</v>
      </c>
      <c r="R213" s="142">
        <f>Q213*H213</f>
        <v>1.8720000000000001E-2</v>
      </c>
      <c r="S213" s="142">
        <v>0</v>
      </c>
      <c r="T213" s="143">
        <f>S213*H213</f>
        <v>0</v>
      </c>
      <c r="AR213" s="17" t="s">
        <v>252</v>
      </c>
      <c r="AT213" s="17" t="s">
        <v>277</v>
      </c>
      <c r="AU213" s="17" t="s">
        <v>83</v>
      </c>
      <c r="AY213" s="17" t="s">
        <v>251</v>
      </c>
      <c r="BE213" s="144">
        <f>IF(N213="základní",J213,0)</f>
        <v>0</v>
      </c>
      <c r="BF213" s="144">
        <f>IF(N213="snížená",J213,0)</f>
        <v>0</v>
      </c>
      <c r="BG213" s="144">
        <f>IF(N213="zákl. přenesená",J213,0)</f>
        <v>0</v>
      </c>
      <c r="BH213" s="144">
        <f>IF(N213="sníž. přenesená",J213,0)</f>
        <v>0</v>
      </c>
      <c r="BI213" s="144">
        <f>IF(N213="nulová",J213,0)</f>
        <v>0</v>
      </c>
      <c r="BJ213" s="17" t="s">
        <v>81</v>
      </c>
      <c r="BK213" s="144">
        <f>ROUND(I213*H213,2)</f>
        <v>0</v>
      </c>
      <c r="BL213" s="17" t="s">
        <v>252</v>
      </c>
      <c r="BM213" s="17" t="s">
        <v>2652</v>
      </c>
    </row>
    <row r="214" spans="2:65" s="13" customFormat="1">
      <c r="B214" s="182"/>
      <c r="D214" s="171" t="s">
        <v>639</v>
      </c>
      <c r="E214" s="183" t="s">
        <v>19</v>
      </c>
      <c r="F214" s="184" t="s">
        <v>318</v>
      </c>
      <c r="H214" s="185">
        <v>16</v>
      </c>
      <c r="I214" s="186"/>
      <c r="L214" s="182"/>
      <c r="M214" s="187"/>
      <c r="T214" s="188"/>
      <c r="AT214" s="183" t="s">
        <v>639</v>
      </c>
      <c r="AU214" s="183" t="s">
        <v>83</v>
      </c>
      <c r="AV214" s="13" t="s">
        <v>83</v>
      </c>
      <c r="AW214" s="13" t="s">
        <v>36</v>
      </c>
      <c r="AX214" s="13" t="s">
        <v>81</v>
      </c>
      <c r="AY214" s="183" t="s">
        <v>251</v>
      </c>
    </row>
    <row r="215" spans="2:65" s="1" customFormat="1" ht="16.5" customHeight="1">
      <c r="B215" s="31"/>
      <c r="C215" s="157" t="s">
        <v>485</v>
      </c>
      <c r="D215" s="157" t="s">
        <v>277</v>
      </c>
      <c r="E215" s="158" t="s">
        <v>1287</v>
      </c>
      <c r="F215" s="159" t="s">
        <v>1288</v>
      </c>
      <c r="G215" s="160" t="s">
        <v>249</v>
      </c>
      <c r="H215" s="161">
        <v>16</v>
      </c>
      <c r="I215" s="162"/>
      <c r="J215" s="163">
        <f>ROUND(I215*H215,2)</f>
        <v>0</v>
      </c>
      <c r="K215" s="159" t="s">
        <v>690</v>
      </c>
      <c r="L215" s="31"/>
      <c r="M215" s="164" t="s">
        <v>19</v>
      </c>
      <c r="N215" s="165" t="s">
        <v>44</v>
      </c>
      <c r="P215" s="142">
        <f>O215*H215</f>
        <v>0</v>
      </c>
      <c r="Q215" s="142">
        <v>6.6E-4</v>
      </c>
      <c r="R215" s="142">
        <f>Q215*H215</f>
        <v>1.056E-2</v>
      </c>
      <c r="S215" s="142">
        <v>0</v>
      </c>
      <c r="T215" s="143">
        <f>S215*H215</f>
        <v>0</v>
      </c>
      <c r="AR215" s="17" t="s">
        <v>252</v>
      </c>
      <c r="AT215" s="17" t="s">
        <v>277</v>
      </c>
      <c r="AU215" s="17" t="s">
        <v>83</v>
      </c>
      <c r="AY215" s="17" t="s">
        <v>251</v>
      </c>
      <c r="BE215" s="144">
        <f>IF(N215="základní",J215,0)</f>
        <v>0</v>
      </c>
      <c r="BF215" s="144">
        <f>IF(N215="snížená",J215,0)</f>
        <v>0</v>
      </c>
      <c r="BG215" s="144">
        <f>IF(N215="zákl. přenesená",J215,0)</f>
        <v>0</v>
      </c>
      <c r="BH215" s="144">
        <f>IF(N215="sníž. přenesená",J215,0)</f>
        <v>0</v>
      </c>
      <c r="BI215" s="144">
        <f>IF(N215="nulová",J215,0)</f>
        <v>0</v>
      </c>
      <c r="BJ215" s="17" t="s">
        <v>81</v>
      </c>
      <c r="BK215" s="144">
        <f>ROUND(I215*H215,2)</f>
        <v>0</v>
      </c>
      <c r="BL215" s="17" t="s">
        <v>252</v>
      </c>
      <c r="BM215" s="17" t="s">
        <v>2653</v>
      </c>
    </row>
    <row r="216" spans="2:65" s="1" customFormat="1" ht="19.5">
      <c r="B216" s="31"/>
      <c r="D216" s="171" t="s">
        <v>454</v>
      </c>
      <c r="F216" s="172" t="s">
        <v>2164</v>
      </c>
      <c r="I216" s="90"/>
      <c r="L216" s="31"/>
      <c r="M216" s="173"/>
      <c r="T216" s="49"/>
      <c r="AT216" s="17" t="s">
        <v>454</v>
      </c>
      <c r="AU216" s="17" t="s">
        <v>83</v>
      </c>
    </row>
    <row r="217" spans="2:65" s="13" customFormat="1">
      <c r="B217" s="182"/>
      <c r="D217" s="171" t="s">
        <v>639</v>
      </c>
      <c r="E217" s="183" t="s">
        <v>19</v>
      </c>
      <c r="F217" s="184" t="s">
        <v>318</v>
      </c>
      <c r="H217" s="185">
        <v>16</v>
      </c>
      <c r="I217" s="186"/>
      <c r="L217" s="182"/>
      <c r="M217" s="187"/>
      <c r="T217" s="188"/>
      <c r="AT217" s="183" t="s">
        <v>639</v>
      </c>
      <c r="AU217" s="183" t="s">
        <v>83</v>
      </c>
      <c r="AV217" s="13" t="s">
        <v>83</v>
      </c>
      <c r="AW217" s="13" t="s">
        <v>36</v>
      </c>
      <c r="AX217" s="13" t="s">
        <v>81</v>
      </c>
      <c r="AY217" s="183" t="s">
        <v>251</v>
      </c>
    </row>
    <row r="218" spans="2:65" s="1" customFormat="1" ht="16.5" customHeight="1">
      <c r="B218" s="31"/>
      <c r="C218" s="132" t="s">
        <v>546</v>
      </c>
      <c r="D218" s="132" t="s">
        <v>246</v>
      </c>
      <c r="E218" s="133" t="s">
        <v>2399</v>
      </c>
      <c r="F218" s="134" t="s">
        <v>2400</v>
      </c>
      <c r="G218" s="135" t="s">
        <v>450</v>
      </c>
      <c r="H218" s="136">
        <v>0.14000000000000001</v>
      </c>
      <c r="I218" s="137"/>
      <c r="J218" s="138">
        <f>ROUND(I218*H218,2)</f>
        <v>0</v>
      </c>
      <c r="K218" s="134" t="s">
        <v>690</v>
      </c>
      <c r="L218" s="139"/>
      <c r="M218" s="140" t="s">
        <v>19</v>
      </c>
      <c r="N218" s="141" t="s">
        <v>44</v>
      </c>
      <c r="P218" s="142">
        <f>O218*H218</f>
        <v>0</v>
      </c>
      <c r="Q218" s="142">
        <v>1</v>
      </c>
      <c r="R218" s="142">
        <f>Q218*H218</f>
        <v>0.14000000000000001</v>
      </c>
      <c r="S218" s="142">
        <v>0</v>
      </c>
      <c r="T218" s="143">
        <f>S218*H218</f>
        <v>0</v>
      </c>
      <c r="AR218" s="17" t="s">
        <v>250</v>
      </c>
      <c r="AT218" s="17" t="s">
        <v>246</v>
      </c>
      <c r="AU218" s="17" t="s">
        <v>83</v>
      </c>
      <c r="AY218" s="17" t="s">
        <v>251</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252</v>
      </c>
      <c r="BM218" s="17" t="s">
        <v>2654</v>
      </c>
    </row>
    <row r="219" spans="2:65" s="13" customFormat="1">
      <c r="B219" s="182"/>
      <c r="D219" s="171" t="s">
        <v>639</v>
      </c>
      <c r="E219" s="183" t="s">
        <v>19</v>
      </c>
      <c r="F219" s="184" t="s">
        <v>2655</v>
      </c>
      <c r="H219" s="185">
        <v>0.14000000000000001</v>
      </c>
      <c r="I219" s="186"/>
      <c r="L219" s="182"/>
      <c r="M219" s="187"/>
      <c r="T219" s="188"/>
      <c r="AT219" s="183" t="s">
        <v>639</v>
      </c>
      <c r="AU219" s="183" t="s">
        <v>83</v>
      </c>
      <c r="AV219" s="13" t="s">
        <v>83</v>
      </c>
      <c r="AW219" s="13" t="s">
        <v>36</v>
      </c>
      <c r="AX219" s="13" t="s">
        <v>81</v>
      </c>
      <c r="AY219" s="183" t="s">
        <v>251</v>
      </c>
    </row>
    <row r="220" spans="2:65" s="1" customFormat="1" ht="16.5" customHeight="1">
      <c r="B220" s="31"/>
      <c r="C220" s="132" t="s">
        <v>488</v>
      </c>
      <c r="D220" s="132" t="s">
        <v>246</v>
      </c>
      <c r="E220" s="133" t="s">
        <v>1726</v>
      </c>
      <c r="F220" s="134" t="s">
        <v>1727</v>
      </c>
      <c r="G220" s="135" t="s">
        <v>450</v>
      </c>
      <c r="H220" s="136">
        <v>0.316</v>
      </c>
      <c r="I220" s="137"/>
      <c r="J220" s="138">
        <f>ROUND(I220*H220,2)</f>
        <v>0</v>
      </c>
      <c r="K220" s="134" t="s">
        <v>690</v>
      </c>
      <c r="L220" s="139"/>
      <c r="M220" s="140" t="s">
        <v>19</v>
      </c>
      <c r="N220" s="141" t="s">
        <v>44</v>
      </c>
      <c r="P220" s="142">
        <f>O220*H220</f>
        <v>0</v>
      </c>
      <c r="Q220" s="142">
        <v>1</v>
      </c>
      <c r="R220" s="142">
        <f>Q220*H220</f>
        <v>0.316</v>
      </c>
      <c r="S220" s="142">
        <v>0</v>
      </c>
      <c r="T220" s="143">
        <f>S220*H220</f>
        <v>0</v>
      </c>
      <c r="AR220" s="17" t="s">
        <v>250</v>
      </c>
      <c r="AT220" s="17" t="s">
        <v>246</v>
      </c>
      <c r="AU220" s="17" t="s">
        <v>83</v>
      </c>
      <c r="AY220" s="17" t="s">
        <v>251</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252</v>
      </c>
      <c r="BM220" s="17" t="s">
        <v>2656</v>
      </c>
    </row>
    <row r="221" spans="2:65" s="13" customFormat="1">
      <c r="B221" s="182"/>
      <c r="D221" s="171" t="s">
        <v>639</v>
      </c>
      <c r="E221" s="183" t="s">
        <v>19</v>
      </c>
      <c r="F221" s="184" t="s">
        <v>2657</v>
      </c>
      <c r="H221" s="185">
        <v>0.316</v>
      </c>
      <c r="I221" s="186"/>
      <c r="L221" s="182"/>
      <c r="M221" s="187"/>
      <c r="T221" s="188"/>
      <c r="AT221" s="183" t="s">
        <v>639</v>
      </c>
      <c r="AU221" s="183" t="s">
        <v>83</v>
      </c>
      <c r="AV221" s="13" t="s">
        <v>83</v>
      </c>
      <c r="AW221" s="13" t="s">
        <v>36</v>
      </c>
      <c r="AX221" s="13" t="s">
        <v>81</v>
      </c>
      <c r="AY221" s="183" t="s">
        <v>251</v>
      </c>
    </row>
    <row r="222" spans="2:65" s="1" customFormat="1" ht="16.5" customHeight="1">
      <c r="B222" s="31"/>
      <c r="C222" s="132" t="s">
        <v>556</v>
      </c>
      <c r="D222" s="132" t="s">
        <v>246</v>
      </c>
      <c r="E222" s="133" t="s">
        <v>2170</v>
      </c>
      <c r="F222" s="134" t="s">
        <v>2171</v>
      </c>
      <c r="G222" s="135" t="s">
        <v>450</v>
      </c>
      <c r="H222" s="136">
        <v>3.5999999999999997E-2</v>
      </c>
      <c r="I222" s="137"/>
      <c r="J222" s="138">
        <f>ROUND(I222*H222,2)</f>
        <v>0</v>
      </c>
      <c r="K222" s="134" t="s">
        <v>19</v>
      </c>
      <c r="L222" s="139"/>
      <c r="M222" s="140" t="s">
        <v>19</v>
      </c>
      <c r="N222" s="141" t="s">
        <v>44</v>
      </c>
      <c r="P222" s="142">
        <f>O222*H222</f>
        <v>0</v>
      </c>
      <c r="Q222" s="142">
        <v>1</v>
      </c>
      <c r="R222" s="142">
        <f>Q222*H222</f>
        <v>3.5999999999999997E-2</v>
      </c>
      <c r="S222" s="142">
        <v>0</v>
      </c>
      <c r="T222" s="143">
        <f>S222*H222</f>
        <v>0</v>
      </c>
      <c r="AR222" s="17" t="s">
        <v>250</v>
      </c>
      <c r="AT222" s="17" t="s">
        <v>246</v>
      </c>
      <c r="AU222" s="17" t="s">
        <v>83</v>
      </c>
      <c r="AY222" s="17" t="s">
        <v>251</v>
      </c>
      <c r="BE222" s="144">
        <f>IF(N222="základní",J222,0)</f>
        <v>0</v>
      </c>
      <c r="BF222" s="144">
        <f>IF(N222="snížená",J222,0)</f>
        <v>0</v>
      </c>
      <c r="BG222" s="144">
        <f>IF(N222="zákl. přenesená",J222,0)</f>
        <v>0</v>
      </c>
      <c r="BH222" s="144">
        <f>IF(N222="sníž. přenesená",J222,0)</f>
        <v>0</v>
      </c>
      <c r="BI222" s="144">
        <f>IF(N222="nulová",J222,0)</f>
        <v>0</v>
      </c>
      <c r="BJ222" s="17" t="s">
        <v>81</v>
      </c>
      <c r="BK222" s="144">
        <f>ROUND(I222*H222,2)</f>
        <v>0</v>
      </c>
      <c r="BL222" s="17" t="s">
        <v>252</v>
      </c>
      <c r="BM222" s="17" t="s">
        <v>2658</v>
      </c>
    </row>
    <row r="223" spans="2:65" s="13" customFormat="1">
      <c r="B223" s="182"/>
      <c r="D223" s="171" t="s">
        <v>639</v>
      </c>
      <c r="E223" s="183" t="s">
        <v>19</v>
      </c>
      <c r="F223" s="184" t="s">
        <v>2659</v>
      </c>
      <c r="H223" s="185">
        <v>3.5999999999999997E-2</v>
      </c>
      <c r="I223" s="186"/>
      <c r="L223" s="182"/>
      <c r="M223" s="187"/>
      <c r="T223" s="188"/>
      <c r="AT223" s="183" t="s">
        <v>639</v>
      </c>
      <c r="AU223" s="183" t="s">
        <v>83</v>
      </c>
      <c r="AV223" s="13" t="s">
        <v>83</v>
      </c>
      <c r="AW223" s="13" t="s">
        <v>36</v>
      </c>
      <c r="AX223" s="13" t="s">
        <v>81</v>
      </c>
      <c r="AY223" s="183" t="s">
        <v>251</v>
      </c>
    </row>
    <row r="224" spans="2:65" s="1" customFormat="1" ht="16.5" customHeight="1">
      <c r="B224" s="31"/>
      <c r="C224" s="157" t="s">
        <v>491</v>
      </c>
      <c r="D224" s="157" t="s">
        <v>277</v>
      </c>
      <c r="E224" s="158" t="s">
        <v>1747</v>
      </c>
      <c r="F224" s="159" t="s">
        <v>1748</v>
      </c>
      <c r="G224" s="160" t="s">
        <v>265</v>
      </c>
      <c r="H224" s="161">
        <v>1</v>
      </c>
      <c r="I224" s="162"/>
      <c r="J224" s="163">
        <f>ROUND(I224*H224,2)</f>
        <v>0</v>
      </c>
      <c r="K224" s="159" t="s">
        <v>690</v>
      </c>
      <c r="L224" s="31"/>
      <c r="M224" s="164" t="s">
        <v>19</v>
      </c>
      <c r="N224" s="165" t="s">
        <v>44</v>
      </c>
      <c r="P224" s="142">
        <f>O224*H224</f>
        <v>0</v>
      </c>
      <c r="Q224" s="142">
        <v>6.4900000000000001E-3</v>
      </c>
      <c r="R224" s="142">
        <f>Q224*H224</f>
        <v>6.4900000000000001E-3</v>
      </c>
      <c r="S224" s="142">
        <v>0</v>
      </c>
      <c r="T224" s="143">
        <f>S224*H224</f>
        <v>0</v>
      </c>
      <c r="AR224" s="17" t="s">
        <v>252</v>
      </c>
      <c r="AT224" s="17" t="s">
        <v>277</v>
      </c>
      <c r="AU224" s="17" t="s">
        <v>83</v>
      </c>
      <c r="AY224" s="17" t="s">
        <v>251</v>
      </c>
      <c r="BE224" s="144">
        <f>IF(N224="základní",J224,0)</f>
        <v>0</v>
      </c>
      <c r="BF224" s="144">
        <f>IF(N224="snížená",J224,0)</f>
        <v>0</v>
      </c>
      <c r="BG224" s="144">
        <f>IF(N224="zákl. přenesená",J224,0)</f>
        <v>0</v>
      </c>
      <c r="BH224" s="144">
        <f>IF(N224="sníž. přenesená",J224,0)</f>
        <v>0</v>
      </c>
      <c r="BI224" s="144">
        <f>IF(N224="nulová",J224,0)</f>
        <v>0</v>
      </c>
      <c r="BJ224" s="17" t="s">
        <v>81</v>
      </c>
      <c r="BK224" s="144">
        <f>ROUND(I224*H224,2)</f>
        <v>0</v>
      </c>
      <c r="BL224" s="17" t="s">
        <v>252</v>
      </c>
      <c r="BM224" s="17" t="s">
        <v>2660</v>
      </c>
    </row>
    <row r="225" spans="2:65" s="1" customFormat="1" ht="19.5">
      <c r="B225" s="31"/>
      <c r="D225" s="171" t="s">
        <v>454</v>
      </c>
      <c r="F225" s="172" t="s">
        <v>2175</v>
      </c>
      <c r="I225" s="90"/>
      <c r="L225" s="31"/>
      <c r="M225" s="173"/>
      <c r="T225" s="49"/>
      <c r="AT225" s="17" t="s">
        <v>454</v>
      </c>
      <c r="AU225" s="17" t="s">
        <v>83</v>
      </c>
    </row>
    <row r="226" spans="2:65" s="13" customFormat="1">
      <c r="B226" s="182"/>
      <c r="D226" s="171" t="s">
        <v>639</v>
      </c>
      <c r="E226" s="183" t="s">
        <v>19</v>
      </c>
      <c r="F226" s="184" t="s">
        <v>81</v>
      </c>
      <c r="H226" s="185">
        <v>1</v>
      </c>
      <c r="I226" s="186"/>
      <c r="L226" s="182"/>
      <c r="M226" s="187"/>
      <c r="T226" s="188"/>
      <c r="AT226" s="183" t="s">
        <v>639</v>
      </c>
      <c r="AU226" s="183" t="s">
        <v>83</v>
      </c>
      <c r="AV226" s="13" t="s">
        <v>83</v>
      </c>
      <c r="AW226" s="13" t="s">
        <v>36</v>
      </c>
      <c r="AX226" s="13" t="s">
        <v>81</v>
      </c>
      <c r="AY226" s="183" t="s">
        <v>251</v>
      </c>
    </row>
    <row r="227" spans="2:65" s="1" customFormat="1" ht="16.5" customHeight="1">
      <c r="B227" s="31"/>
      <c r="C227" s="157" t="s">
        <v>565</v>
      </c>
      <c r="D227" s="157" t="s">
        <v>277</v>
      </c>
      <c r="E227" s="158" t="s">
        <v>2661</v>
      </c>
      <c r="F227" s="159" t="s">
        <v>2662</v>
      </c>
      <c r="G227" s="160" t="s">
        <v>249</v>
      </c>
      <c r="H227" s="161">
        <v>10</v>
      </c>
      <c r="I227" s="162"/>
      <c r="J227" s="163">
        <f>ROUND(I227*H227,2)</f>
        <v>0</v>
      </c>
      <c r="K227" s="159" t="s">
        <v>690</v>
      </c>
      <c r="L227" s="31"/>
      <c r="M227" s="164" t="s">
        <v>19</v>
      </c>
      <c r="N227" s="165" t="s">
        <v>44</v>
      </c>
      <c r="P227" s="142">
        <f>O227*H227</f>
        <v>0</v>
      </c>
      <c r="Q227" s="142">
        <v>0</v>
      </c>
      <c r="R227" s="142">
        <f>Q227*H227</f>
        <v>0</v>
      </c>
      <c r="S227" s="142">
        <v>0.17199999999999999</v>
      </c>
      <c r="T227" s="143">
        <f>S227*H227</f>
        <v>1.7199999999999998</v>
      </c>
      <c r="AR227" s="17" t="s">
        <v>252</v>
      </c>
      <c r="AT227" s="17" t="s">
        <v>277</v>
      </c>
      <c r="AU227" s="17" t="s">
        <v>83</v>
      </c>
      <c r="AY227" s="17" t="s">
        <v>251</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252</v>
      </c>
      <c r="BM227" s="17" t="s">
        <v>2663</v>
      </c>
    </row>
    <row r="228" spans="2:65" s="13" customFormat="1">
      <c r="B228" s="182"/>
      <c r="D228" s="171" t="s">
        <v>639</v>
      </c>
      <c r="E228" s="183" t="s">
        <v>19</v>
      </c>
      <c r="F228" s="184" t="s">
        <v>2664</v>
      </c>
      <c r="H228" s="185">
        <v>10</v>
      </c>
      <c r="I228" s="186"/>
      <c r="L228" s="182"/>
      <c r="M228" s="187"/>
      <c r="T228" s="188"/>
      <c r="AT228" s="183" t="s">
        <v>639</v>
      </c>
      <c r="AU228" s="183" t="s">
        <v>83</v>
      </c>
      <c r="AV228" s="13" t="s">
        <v>83</v>
      </c>
      <c r="AW228" s="13" t="s">
        <v>36</v>
      </c>
      <c r="AX228" s="13" t="s">
        <v>81</v>
      </c>
      <c r="AY228" s="183" t="s">
        <v>251</v>
      </c>
    </row>
    <row r="229" spans="2:65" s="1" customFormat="1" ht="16.5" customHeight="1">
      <c r="B229" s="31"/>
      <c r="C229" s="157" t="s">
        <v>495</v>
      </c>
      <c r="D229" s="157" t="s">
        <v>277</v>
      </c>
      <c r="E229" s="158" t="s">
        <v>1325</v>
      </c>
      <c r="F229" s="159" t="s">
        <v>1326</v>
      </c>
      <c r="G229" s="160" t="s">
        <v>436</v>
      </c>
      <c r="H229" s="161">
        <v>2.5270000000000001</v>
      </c>
      <c r="I229" s="162"/>
      <c r="J229" s="163">
        <f>ROUND(I229*H229,2)</f>
        <v>0</v>
      </c>
      <c r="K229" s="159" t="s">
        <v>690</v>
      </c>
      <c r="L229" s="31"/>
      <c r="M229" s="164" t="s">
        <v>19</v>
      </c>
      <c r="N229" s="165" t="s">
        <v>44</v>
      </c>
      <c r="P229" s="142">
        <f>O229*H229</f>
        <v>0</v>
      </c>
      <c r="Q229" s="142">
        <v>0.12171</v>
      </c>
      <c r="R229" s="142">
        <f>Q229*H229</f>
        <v>0.30756116999999999</v>
      </c>
      <c r="S229" s="142">
        <v>2.4</v>
      </c>
      <c r="T229" s="143">
        <f>S229*H229</f>
        <v>6.0648</v>
      </c>
      <c r="AR229" s="17" t="s">
        <v>252</v>
      </c>
      <c r="AT229" s="17" t="s">
        <v>277</v>
      </c>
      <c r="AU229" s="17" t="s">
        <v>83</v>
      </c>
      <c r="AY229" s="17" t="s">
        <v>251</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252</v>
      </c>
      <c r="BM229" s="17" t="s">
        <v>2665</v>
      </c>
    </row>
    <row r="230" spans="2:65" s="1" customFormat="1" ht="19.5">
      <c r="B230" s="31"/>
      <c r="D230" s="171" t="s">
        <v>454</v>
      </c>
      <c r="F230" s="172" t="s">
        <v>2666</v>
      </c>
      <c r="I230" s="90"/>
      <c r="L230" s="31"/>
      <c r="M230" s="173"/>
      <c r="T230" s="49"/>
      <c r="AT230" s="17" t="s">
        <v>454</v>
      </c>
      <c r="AU230" s="17" t="s">
        <v>83</v>
      </c>
    </row>
    <row r="231" spans="2:65" s="13" customFormat="1">
      <c r="B231" s="182"/>
      <c r="D231" s="171" t="s">
        <v>639</v>
      </c>
      <c r="E231" s="183" t="s">
        <v>19</v>
      </c>
      <c r="F231" s="184" t="s">
        <v>2667</v>
      </c>
      <c r="H231" s="185">
        <v>2.5270000000000001</v>
      </c>
      <c r="I231" s="186"/>
      <c r="L231" s="182"/>
      <c r="M231" s="187"/>
      <c r="T231" s="188"/>
      <c r="AT231" s="183" t="s">
        <v>639</v>
      </c>
      <c r="AU231" s="183" t="s">
        <v>83</v>
      </c>
      <c r="AV231" s="13" t="s">
        <v>83</v>
      </c>
      <c r="AW231" s="13" t="s">
        <v>36</v>
      </c>
      <c r="AX231" s="13" t="s">
        <v>81</v>
      </c>
      <c r="AY231" s="183" t="s">
        <v>251</v>
      </c>
    </row>
    <row r="232" spans="2:65" s="1" customFormat="1" ht="16.5" customHeight="1">
      <c r="B232" s="31"/>
      <c r="C232" s="157" t="s">
        <v>573</v>
      </c>
      <c r="D232" s="157" t="s">
        <v>277</v>
      </c>
      <c r="E232" s="158" t="s">
        <v>2186</v>
      </c>
      <c r="F232" s="159" t="s">
        <v>2187</v>
      </c>
      <c r="G232" s="160" t="s">
        <v>1278</v>
      </c>
      <c r="H232" s="161">
        <v>245</v>
      </c>
      <c r="I232" s="162"/>
      <c r="J232" s="163">
        <f>ROUND(I232*H232,2)</f>
        <v>0</v>
      </c>
      <c r="K232" s="159" t="s">
        <v>690</v>
      </c>
      <c r="L232" s="31"/>
      <c r="M232" s="164" t="s">
        <v>19</v>
      </c>
      <c r="N232" s="165" t="s">
        <v>44</v>
      </c>
      <c r="P232" s="142">
        <f>O232*H232</f>
        <v>0</v>
      </c>
      <c r="Q232" s="142">
        <v>0</v>
      </c>
      <c r="R232" s="142">
        <f>Q232*H232</f>
        <v>0</v>
      </c>
      <c r="S232" s="142">
        <v>1E-3</v>
      </c>
      <c r="T232" s="143">
        <f>S232*H232</f>
        <v>0.245</v>
      </c>
      <c r="AR232" s="17" t="s">
        <v>252</v>
      </c>
      <c r="AT232" s="17" t="s">
        <v>277</v>
      </c>
      <c r="AU232" s="17" t="s">
        <v>83</v>
      </c>
      <c r="AY232" s="17" t="s">
        <v>251</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252</v>
      </c>
      <c r="BM232" s="17" t="s">
        <v>2668</v>
      </c>
    </row>
    <row r="233" spans="2:65" s="1" customFormat="1" ht="19.5">
      <c r="B233" s="31"/>
      <c r="D233" s="171" t="s">
        <v>454</v>
      </c>
      <c r="F233" s="172" t="s">
        <v>2189</v>
      </c>
      <c r="I233" s="90"/>
      <c r="L233" s="31"/>
      <c r="M233" s="173"/>
      <c r="T233" s="49"/>
      <c r="AT233" s="17" t="s">
        <v>454</v>
      </c>
      <c r="AU233" s="17" t="s">
        <v>83</v>
      </c>
    </row>
    <row r="234" spans="2:65" s="13" customFormat="1">
      <c r="B234" s="182"/>
      <c r="D234" s="171" t="s">
        <v>639</v>
      </c>
      <c r="E234" s="183" t="s">
        <v>19</v>
      </c>
      <c r="F234" s="184" t="s">
        <v>2669</v>
      </c>
      <c r="H234" s="185">
        <v>245</v>
      </c>
      <c r="I234" s="186"/>
      <c r="L234" s="182"/>
      <c r="M234" s="187"/>
      <c r="T234" s="188"/>
      <c r="AT234" s="183" t="s">
        <v>639</v>
      </c>
      <c r="AU234" s="183" t="s">
        <v>83</v>
      </c>
      <c r="AV234" s="13" t="s">
        <v>83</v>
      </c>
      <c r="AW234" s="13" t="s">
        <v>36</v>
      </c>
      <c r="AX234" s="13" t="s">
        <v>81</v>
      </c>
      <c r="AY234" s="183" t="s">
        <v>251</v>
      </c>
    </row>
    <row r="235" spans="2:65" s="1" customFormat="1" ht="16.5" customHeight="1">
      <c r="B235" s="31"/>
      <c r="C235" s="157" t="s">
        <v>499</v>
      </c>
      <c r="D235" s="157" t="s">
        <v>277</v>
      </c>
      <c r="E235" s="158" t="s">
        <v>2670</v>
      </c>
      <c r="F235" s="159" t="s">
        <v>2671</v>
      </c>
      <c r="G235" s="160" t="s">
        <v>249</v>
      </c>
      <c r="H235" s="161">
        <v>57.6</v>
      </c>
      <c r="I235" s="162"/>
      <c r="J235" s="163">
        <f>ROUND(I235*H235,2)</f>
        <v>0</v>
      </c>
      <c r="K235" s="159" t="s">
        <v>19</v>
      </c>
      <c r="L235" s="31"/>
      <c r="M235" s="164" t="s">
        <v>19</v>
      </c>
      <c r="N235" s="165" t="s">
        <v>44</v>
      </c>
      <c r="P235" s="142">
        <f>O235*H235</f>
        <v>0</v>
      </c>
      <c r="Q235" s="142">
        <v>6.0000000000000002E-5</v>
      </c>
      <c r="R235" s="142">
        <f>Q235*H235</f>
        <v>3.4560000000000003E-3</v>
      </c>
      <c r="S235" s="142">
        <v>2E-3</v>
      </c>
      <c r="T235" s="143">
        <f>S235*H235</f>
        <v>0.11520000000000001</v>
      </c>
      <c r="AR235" s="17" t="s">
        <v>252</v>
      </c>
      <c r="AT235" s="17" t="s">
        <v>277</v>
      </c>
      <c r="AU235" s="17" t="s">
        <v>83</v>
      </c>
      <c r="AY235" s="17" t="s">
        <v>251</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252</v>
      </c>
      <c r="BM235" s="17" t="s">
        <v>2672</v>
      </c>
    </row>
    <row r="236" spans="2:65" s="1" customFormat="1" ht="19.5">
      <c r="B236" s="31"/>
      <c r="D236" s="171" t="s">
        <v>454</v>
      </c>
      <c r="F236" s="172" t="s">
        <v>2673</v>
      </c>
      <c r="I236" s="90"/>
      <c r="L236" s="31"/>
      <c r="M236" s="173"/>
      <c r="T236" s="49"/>
      <c r="AT236" s="17" t="s">
        <v>454</v>
      </c>
      <c r="AU236" s="17" t="s">
        <v>83</v>
      </c>
    </row>
    <row r="237" spans="2:65" s="13" customFormat="1">
      <c r="B237" s="182"/>
      <c r="D237" s="171" t="s">
        <v>639</v>
      </c>
      <c r="E237" s="183" t="s">
        <v>19</v>
      </c>
      <c r="F237" s="184" t="s">
        <v>2674</v>
      </c>
      <c r="H237" s="185">
        <v>57.6</v>
      </c>
      <c r="I237" s="186"/>
      <c r="L237" s="182"/>
      <c r="M237" s="187"/>
      <c r="T237" s="188"/>
      <c r="AT237" s="183" t="s">
        <v>639</v>
      </c>
      <c r="AU237" s="183" t="s">
        <v>83</v>
      </c>
      <c r="AV237" s="13" t="s">
        <v>83</v>
      </c>
      <c r="AW237" s="13" t="s">
        <v>36</v>
      </c>
      <c r="AX237" s="13" t="s">
        <v>81</v>
      </c>
      <c r="AY237" s="183" t="s">
        <v>251</v>
      </c>
    </row>
    <row r="238" spans="2:65" s="1" customFormat="1" ht="16.5" customHeight="1">
      <c r="B238" s="31"/>
      <c r="C238" s="157" t="s">
        <v>582</v>
      </c>
      <c r="D238" s="157" t="s">
        <v>277</v>
      </c>
      <c r="E238" s="158" t="s">
        <v>2424</v>
      </c>
      <c r="F238" s="159" t="s">
        <v>1334</v>
      </c>
      <c r="G238" s="160" t="s">
        <v>265</v>
      </c>
      <c r="H238" s="161">
        <v>80</v>
      </c>
      <c r="I238" s="162"/>
      <c r="J238" s="163">
        <f>ROUND(I238*H238,2)</f>
        <v>0</v>
      </c>
      <c r="K238" s="159" t="s">
        <v>19</v>
      </c>
      <c r="L238" s="31"/>
      <c r="M238" s="164" t="s">
        <v>19</v>
      </c>
      <c r="N238" s="165" t="s">
        <v>44</v>
      </c>
      <c r="P238" s="142">
        <f>O238*H238</f>
        <v>0</v>
      </c>
      <c r="Q238" s="142">
        <v>6.9999999999999999E-4</v>
      </c>
      <c r="R238" s="142">
        <f>Q238*H238</f>
        <v>5.6000000000000001E-2</v>
      </c>
      <c r="S238" s="142">
        <v>0</v>
      </c>
      <c r="T238" s="143">
        <f>S238*H238</f>
        <v>0</v>
      </c>
      <c r="AR238" s="17" t="s">
        <v>252</v>
      </c>
      <c r="AT238" s="17" t="s">
        <v>277</v>
      </c>
      <c r="AU238" s="17" t="s">
        <v>83</v>
      </c>
      <c r="AY238" s="17" t="s">
        <v>251</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252</v>
      </c>
      <c r="BM238" s="17" t="s">
        <v>2675</v>
      </c>
    </row>
    <row r="239" spans="2:65" s="13" customFormat="1">
      <c r="B239" s="182"/>
      <c r="D239" s="171" t="s">
        <v>639</v>
      </c>
      <c r="E239" s="183" t="s">
        <v>19</v>
      </c>
      <c r="F239" s="184" t="s">
        <v>2676</v>
      </c>
      <c r="H239" s="185">
        <v>80</v>
      </c>
      <c r="I239" s="186"/>
      <c r="L239" s="182"/>
      <c r="M239" s="187"/>
      <c r="T239" s="188"/>
      <c r="AT239" s="183" t="s">
        <v>639</v>
      </c>
      <c r="AU239" s="183" t="s">
        <v>83</v>
      </c>
      <c r="AV239" s="13" t="s">
        <v>83</v>
      </c>
      <c r="AW239" s="13" t="s">
        <v>36</v>
      </c>
      <c r="AX239" s="13" t="s">
        <v>81</v>
      </c>
      <c r="AY239" s="183" t="s">
        <v>251</v>
      </c>
    </row>
    <row r="240" spans="2:65" s="1" customFormat="1" ht="16.5" customHeight="1">
      <c r="B240" s="31"/>
      <c r="C240" s="157" t="s">
        <v>502</v>
      </c>
      <c r="D240" s="157" t="s">
        <v>277</v>
      </c>
      <c r="E240" s="158" t="s">
        <v>1337</v>
      </c>
      <c r="F240" s="159" t="s">
        <v>1338</v>
      </c>
      <c r="G240" s="160" t="s">
        <v>431</v>
      </c>
      <c r="H240" s="161">
        <v>68</v>
      </c>
      <c r="I240" s="162"/>
      <c r="J240" s="163">
        <f>ROUND(I240*H240,2)</f>
        <v>0</v>
      </c>
      <c r="K240" s="159" t="s">
        <v>690</v>
      </c>
      <c r="L240" s="31"/>
      <c r="M240" s="164" t="s">
        <v>19</v>
      </c>
      <c r="N240" s="165" t="s">
        <v>44</v>
      </c>
      <c r="P240" s="142">
        <f>O240*H240</f>
        <v>0</v>
      </c>
      <c r="Q240" s="142">
        <v>0</v>
      </c>
      <c r="R240" s="142">
        <f>Q240*H240</f>
        <v>0</v>
      </c>
      <c r="S240" s="142">
        <v>7.0000000000000007E-2</v>
      </c>
      <c r="T240" s="143">
        <f>S240*H240</f>
        <v>4.7600000000000007</v>
      </c>
      <c r="AR240" s="17" t="s">
        <v>252</v>
      </c>
      <c r="AT240" s="17" t="s">
        <v>277</v>
      </c>
      <c r="AU240" s="17" t="s">
        <v>83</v>
      </c>
      <c r="AY240" s="17" t="s">
        <v>251</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252</v>
      </c>
      <c r="BM240" s="17" t="s">
        <v>2677</v>
      </c>
    </row>
    <row r="241" spans="2:65" s="1" customFormat="1" ht="19.5">
      <c r="B241" s="31"/>
      <c r="D241" s="171" t="s">
        <v>454</v>
      </c>
      <c r="F241" s="172" t="s">
        <v>2212</v>
      </c>
      <c r="I241" s="90"/>
      <c r="L241" s="31"/>
      <c r="M241" s="173"/>
      <c r="T241" s="49"/>
      <c r="AT241" s="17" t="s">
        <v>454</v>
      </c>
      <c r="AU241" s="17" t="s">
        <v>83</v>
      </c>
    </row>
    <row r="242" spans="2:65" s="13" customFormat="1">
      <c r="B242" s="182"/>
      <c r="D242" s="171" t="s">
        <v>639</v>
      </c>
      <c r="E242" s="183" t="s">
        <v>19</v>
      </c>
      <c r="F242" s="184" t="s">
        <v>2678</v>
      </c>
      <c r="H242" s="185">
        <v>68</v>
      </c>
      <c r="I242" s="186"/>
      <c r="L242" s="182"/>
      <c r="M242" s="187"/>
      <c r="T242" s="188"/>
      <c r="AT242" s="183" t="s">
        <v>639</v>
      </c>
      <c r="AU242" s="183" t="s">
        <v>83</v>
      </c>
      <c r="AV242" s="13" t="s">
        <v>83</v>
      </c>
      <c r="AW242" s="13" t="s">
        <v>36</v>
      </c>
      <c r="AX242" s="13" t="s">
        <v>81</v>
      </c>
      <c r="AY242" s="183" t="s">
        <v>251</v>
      </c>
    </row>
    <row r="243" spans="2:65" s="1" customFormat="1" ht="16.5" customHeight="1">
      <c r="B243" s="31"/>
      <c r="C243" s="157" t="s">
        <v>589</v>
      </c>
      <c r="D243" s="157" t="s">
        <v>277</v>
      </c>
      <c r="E243" s="158" t="s">
        <v>1785</v>
      </c>
      <c r="F243" s="159" t="s">
        <v>1786</v>
      </c>
      <c r="G243" s="160" t="s">
        <v>431</v>
      </c>
      <c r="H243" s="161">
        <v>6.8</v>
      </c>
      <c r="I243" s="162"/>
      <c r="J243" s="163">
        <f>ROUND(I243*H243,2)</f>
        <v>0</v>
      </c>
      <c r="K243" s="159" t="s">
        <v>690</v>
      </c>
      <c r="L243" s="31"/>
      <c r="M243" s="164" t="s">
        <v>19</v>
      </c>
      <c r="N243" s="165" t="s">
        <v>44</v>
      </c>
      <c r="P243" s="142">
        <f>O243*H243</f>
        <v>0</v>
      </c>
      <c r="Q243" s="142">
        <v>0</v>
      </c>
      <c r="R243" s="142">
        <f>Q243*H243</f>
        <v>0</v>
      </c>
      <c r="S243" s="142">
        <v>3.95E-2</v>
      </c>
      <c r="T243" s="143">
        <f>S243*H243</f>
        <v>0.26860000000000001</v>
      </c>
      <c r="AR243" s="17" t="s">
        <v>252</v>
      </c>
      <c r="AT243" s="17" t="s">
        <v>277</v>
      </c>
      <c r="AU243" s="17" t="s">
        <v>83</v>
      </c>
      <c r="AY243" s="17" t="s">
        <v>251</v>
      </c>
      <c r="BE243" s="144">
        <f>IF(N243="základní",J243,0)</f>
        <v>0</v>
      </c>
      <c r="BF243" s="144">
        <f>IF(N243="snížená",J243,0)</f>
        <v>0</v>
      </c>
      <c r="BG243" s="144">
        <f>IF(N243="zákl. přenesená",J243,0)</f>
        <v>0</v>
      </c>
      <c r="BH243" s="144">
        <f>IF(N243="sníž. přenesená",J243,0)</f>
        <v>0</v>
      </c>
      <c r="BI243" s="144">
        <f>IF(N243="nulová",J243,0)</f>
        <v>0</v>
      </c>
      <c r="BJ243" s="17" t="s">
        <v>81</v>
      </c>
      <c r="BK243" s="144">
        <f>ROUND(I243*H243,2)</f>
        <v>0</v>
      </c>
      <c r="BL243" s="17" t="s">
        <v>252</v>
      </c>
      <c r="BM243" s="17" t="s">
        <v>2679</v>
      </c>
    </row>
    <row r="244" spans="2:65" s="1" customFormat="1" ht="19.5">
      <c r="B244" s="31"/>
      <c r="D244" s="171" t="s">
        <v>454</v>
      </c>
      <c r="F244" s="172" t="s">
        <v>2429</v>
      </c>
      <c r="I244" s="90"/>
      <c r="L244" s="31"/>
      <c r="M244" s="173"/>
      <c r="T244" s="49"/>
      <c r="AT244" s="17" t="s">
        <v>454</v>
      </c>
      <c r="AU244" s="17" t="s">
        <v>83</v>
      </c>
    </row>
    <row r="245" spans="2:65" s="13" customFormat="1">
      <c r="B245" s="182"/>
      <c r="D245" s="171" t="s">
        <v>639</v>
      </c>
      <c r="E245" s="183" t="s">
        <v>19</v>
      </c>
      <c r="F245" s="184" t="s">
        <v>2680</v>
      </c>
      <c r="H245" s="185">
        <v>6.8</v>
      </c>
      <c r="I245" s="186"/>
      <c r="L245" s="182"/>
      <c r="M245" s="187"/>
      <c r="T245" s="188"/>
      <c r="AT245" s="183" t="s">
        <v>639</v>
      </c>
      <c r="AU245" s="183" t="s">
        <v>83</v>
      </c>
      <c r="AV245" s="13" t="s">
        <v>83</v>
      </c>
      <c r="AW245" s="13" t="s">
        <v>36</v>
      </c>
      <c r="AX245" s="13" t="s">
        <v>81</v>
      </c>
      <c r="AY245" s="183" t="s">
        <v>251</v>
      </c>
    </row>
    <row r="246" spans="2:65" s="1" customFormat="1" ht="16.5" customHeight="1">
      <c r="B246" s="31"/>
      <c r="C246" s="157" t="s">
        <v>505</v>
      </c>
      <c r="D246" s="157" t="s">
        <v>277</v>
      </c>
      <c r="E246" s="158" t="s">
        <v>2217</v>
      </c>
      <c r="F246" s="159" t="s">
        <v>2218</v>
      </c>
      <c r="G246" s="160" t="s">
        <v>431</v>
      </c>
      <c r="H246" s="161">
        <v>6.8</v>
      </c>
      <c r="I246" s="162"/>
      <c r="J246" s="163">
        <f>ROUND(I246*H246,2)</f>
        <v>0</v>
      </c>
      <c r="K246" s="159" t="s">
        <v>690</v>
      </c>
      <c r="L246" s="31"/>
      <c r="M246" s="164" t="s">
        <v>19</v>
      </c>
      <c r="N246" s="165" t="s">
        <v>44</v>
      </c>
      <c r="P246" s="142">
        <f>O246*H246</f>
        <v>0</v>
      </c>
      <c r="Q246" s="142">
        <v>3.9079999999999997E-2</v>
      </c>
      <c r="R246" s="142">
        <f>Q246*H246</f>
        <v>0.26574399999999998</v>
      </c>
      <c r="S246" s="142">
        <v>0</v>
      </c>
      <c r="T246" s="143">
        <f>S246*H246</f>
        <v>0</v>
      </c>
      <c r="AR246" s="17" t="s">
        <v>252</v>
      </c>
      <c r="AT246" s="17" t="s">
        <v>277</v>
      </c>
      <c r="AU246" s="17" t="s">
        <v>83</v>
      </c>
      <c r="AY246" s="17" t="s">
        <v>251</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252</v>
      </c>
      <c r="BM246" s="17" t="s">
        <v>2681</v>
      </c>
    </row>
    <row r="247" spans="2:65" s="1" customFormat="1" ht="19.5">
      <c r="B247" s="31"/>
      <c r="D247" s="171" t="s">
        <v>454</v>
      </c>
      <c r="F247" s="172" t="s">
        <v>2429</v>
      </c>
      <c r="I247" s="90"/>
      <c r="L247" s="31"/>
      <c r="M247" s="173"/>
      <c r="T247" s="49"/>
      <c r="AT247" s="17" t="s">
        <v>454</v>
      </c>
      <c r="AU247" s="17" t="s">
        <v>83</v>
      </c>
    </row>
    <row r="248" spans="2:65" s="13" customFormat="1">
      <c r="B248" s="182"/>
      <c r="D248" s="171" t="s">
        <v>639</v>
      </c>
      <c r="E248" s="183" t="s">
        <v>19</v>
      </c>
      <c r="F248" s="184" t="s">
        <v>2680</v>
      </c>
      <c r="H248" s="185">
        <v>6.8</v>
      </c>
      <c r="I248" s="186"/>
      <c r="L248" s="182"/>
      <c r="M248" s="187"/>
      <c r="T248" s="188"/>
      <c r="AT248" s="183" t="s">
        <v>639</v>
      </c>
      <c r="AU248" s="183" t="s">
        <v>83</v>
      </c>
      <c r="AV248" s="13" t="s">
        <v>83</v>
      </c>
      <c r="AW248" s="13" t="s">
        <v>36</v>
      </c>
      <c r="AX248" s="13" t="s">
        <v>81</v>
      </c>
      <c r="AY248" s="183" t="s">
        <v>251</v>
      </c>
    </row>
    <row r="249" spans="2:65" s="1" customFormat="1" ht="16.5" customHeight="1">
      <c r="B249" s="31"/>
      <c r="C249" s="157" t="s">
        <v>598</v>
      </c>
      <c r="D249" s="157" t="s">
        <v>277</v>
      </c>
      <c r="E249" s="158" t="s">
        <v>2220</v>
      </c>
      <c r="F249" s="159" t="s">
        <v>2221</v>
      </c>
      <c r="G249" s="160" t="s">
        <v>431</v>
      </c>
      <c r="H249" s="161">
        <v>6.8</v>
      </c>
      <c r="I249" s="162"/>
      <c r="J249" s="163">
        <f>ROUND(I249*H249,2)</f>
        <v>0</v>
      </c>
      <c r="K249" s="159" t="s">
        <v>690</v>
      </c>
      <c r="L249" s="31"/>
      <c r="M249" s="164" t="s">
        <v>19</v>
      </c>
      <c r="N249" s="165" t="s">
        <v>44</v>
      </c>
      <c r="P249" s="142">
        <f>O249*H249</f>
        <v>0</v>
      </c>
      <c r="Q249" s="142">
        <v>0</v>
      </c>
      <c r="R249" s="142">
        <f>Q249*H249</f>
        <v>0</v>
      </c>
      <c r="S249" s="142">
        <v>0</v>
      </c>
      <c r="T249" s="143">
        <f>S249*H249</f>
        <v>0</v>
      </c>
      <c r="AR249" s="17" t="s">
        <v>252</v>
      </c>
      <c r="AT249" s="17" t="s">
        <v>277</v>
      </c>
      <c r="AU249" s="17" t="s">
        <v>83</v>
      </c>
      <c r="AY249" s="17" t="s">
        <v>251</v>
      </c>
      <c r="BE249" s="144">
        <f>IF(N249="základní",J249,0)</f>
        <v>0</v>
      </c>
      <c r="BF249" s="144">
        <f>IF(N249="snížená",J249,0)</f>
        <v>0</v>
      </c>
      <c r="BG249" s="144">
        <f>IF(N249="zákl. přenesená",J249,0)</f>
        <v>0</v>
      </c>
      <c r="BH249" s="144">
        <f>IF(N249="sníž. přenesená",J249,0)</f>
        <v>0</v>
      </c>
      <c r="BI249" s="144">
        <f>IF(N249="nulová",J249,0)</f>
        <v>0</v>
      </c>
      <c r="BJ249" s="17" t="s">
        <v>81</v>
      </c>
      <c r="BK249" s="144">
        <f>ROUND(I249*H249,2)</f>
        <v>0</v>
      </c>
      <c r="BL249" s="17" t="s">
        <v>252</v>
      </c>
      <c r="BM249" s="17" t="s">
        <v>2682</v>
      </c>
    </row>
    <row r="250" spans="2:65" s="1" customFormat="1" ht="19.5">
      <c r="B250" s="31"/>
      <c r="D250" s="171" t="s">
        <v>454</v>
      </c>
      <c r="F250" s="172" t="s">
        <v>2429</v>
      </c>
      <c r="I250" s="90"/>
      <c r="L250" s="31"/>
      <c r="M250" s="173"/>
      <c r="T250" s="49"/>
      <c r="AT250" s="17" t="s">
        <v>454</v>
      </c>
      <c r="AU250" s="17" t="s">
        <v>83</v>
      </c>
    </row>
    <row r="251" spans="2:65" s="13" customFormat="1">
      <c r="B251" s="182"/>
      <c r="D251" s="171" t="s">
        <v>639</v>
      </c>
      <c r="E251" s="183" t="s">
        <v>19</v>
      </c>
      <c r="F251" s="184" t="s">
        <v>2680</v>
      </c>
      <c r="H251" s="185">
        <v>6.8</v>
      </c>
      <c r="I251" s="186"/>
      <c r="L251" s="182"/>
      <c r="M251" s="187"/>
      <c r="T251" s="188"/>
      <c r="AT251" s="183" t="s">
        <v>639</v>
      </c>
      <c r="AU251" s="183" t="s">
        <v>83</v>
      </c>
      <c r="AV251" s="13" t="s">
        <v>83</v>
      </c>
      <c r="AW251" s="13" t="s">
        <v>36</v>
      </c>
      <c r="AX251" s="13" t="s">
        <v>81</v>
      </c>
      <c r="AY251" s="183" t="s">
        <v>251</v>
      </c>
    </row>
    <row r="252" spans="2:65" s="11" customFormat="1" ht="22.9" customHeight="1">
      <c r="B252" s="145"/>
      <c r="D252" s="146" t="s">
        <v>72</v>
      </c>
      <c r="E252" s="155" t="s">
        <v>1560</v>
      </c>
      <c r="F252" s="155" t="s">
        <v>1561</v>
      </c>
      <c r="I252" s="148"/>
      <c r="J252" s="156">
        <f>BK252</f>
        <v>0</v>
      </c>
      <c r="L252" s="145"/>
      <c r="M252" s="150"/>
      <c r="P252" s="151">
        <f>SUM(P253:P265)</f>
        <v>0</v>
      </c>
      <c r="R252" s="151">
        <f>SUM(R253:R265)</f>
        <v>0</v>
      </c>
      <c r="T252" s="152">
        <f>SUM(T253:T265)</f>
        <v>0</v>
      </c>
      <c r="AR252" s="146" t="s">
        <v>81</v>
      </c>
      <c r="AT252" s="153" t="s">
        <v>72</v>
      </c>
      <c r="AU252" s="153" t="s">
        <v>81</v>
      </c>
      <c r="AY252" s="146" t="s">
        <v>251</v>
      </c>
      <c r="BK252" s="154">
        <f>SUM(BK253:BK265)</f>
        <v>0</v>
      </c>
    </row>
    <row r="253" spans="2:65" s="1" customFormat="1" ht="16.5" customHeight="1">
      <c r="B253" s="31"/>
      <c r="C253" s="157" t="s">
        <v>508</v>
      </c>
      <c r="D253" s="157" t="s">
        <v>277</v>
      </c>
      <c r="E253" s="158" t="s">
        <v>1372</v>
      </c>
      <c r="F253" s="159" t="s">
        <v>1373</v>
      </c>
      <c r="G253" s="160" t="s">
        <v>450</v>
      </c>
      <c r="H253" s="161">
        <v>15.648999999999999</v>
      </c>
      <c r="I253" s="162"/>
      <c r="J253" s="163">
        <f>ROUND(I253*H253,2)</f>
        <v>0</v>
      </c>
      <c r="K253" s="159" t="s">
        <v>690</v>
      </c>
      <c r="L253" s="31"/>
      <c r="M253" s="164" t="s">
        <v>19</v>
      </c>
      <c r="N253" s="165" t="s">
        <v>44</v>
      </c>
      <c r="P253" s="142">
        <f>O253*H253</f>
        <v>0</v>
      </c>
      <c r="Q253" s="142">
        <v>0</v>
      </c>
      <c r="R253" s="142">
        <f>Q253*H253</f>
        <v>0</v>
      </c>
      <c r="S253" s="142">
        <v>0</v>
      </c>
      <c r="T253" s="143">
        <f>S253*H253</f>
        <v>0</v>
      </c>
      <c r="AR253" s="17" t="s">
        <v>252</v>
      </c>
      <c r="AT253" s="17" t="s">
        <v>277</v>
      </c>
      <c r="AU253" s="17" t="s">
        <v>83</v>
      </c>
      <c r="AY253" s="17" t="s">
        <v>251</v>
      </c>
      <c r="BE253" s="144">
        <f>IF(N253="základní",J253,0)</f>
        <v>0</v>
      </c>
      <c r="BF253" s="144">
        <f>IF(N253="snížená",J253,0)</f>
        <v>0</v>
      </c>
      <c r="BG253" s="144">
        <f>IF(N253="zákl. přenesená",J253,0)</f>
        <v>0</v>
      </c>
      <c r="BH253" s="144">
        <f>IF(N253="sníž. přenesená",J253,0)</f>
        <v>0</v>
      </c>
      <c r="BI253" s="144">
        <f>IF(N253="nulová",J253,0)</f>
        <v>0</v>
      </c>
      <c r="BJ253" s="17" t="s">
        <v>81</v>
      </c>
      <c r="BK253" s="144">
        <f>ROUND(I253*H253,2)</f>
        <v>0</v>
      </c>
      <c r="BL253" s="17" t="s">
        <v>252</v>
      </c>
      <c r="BM253" s="17" t="s">
        <v>2683</v>
      </c>
    </row>
    <row r="254" spans="2:65" s="1" customFormat="1" ht="19.5">
      <c r="B254" s="31"/>
      <c r="D254" s="171" t="s">
        <v>454</v>
      </c>
      <c r="F254" s="172" t="s">
        <v>2684</v>
      </c>
      <c r="I254" s="90"/>
      <c r="L254" s="31"/>
      <c r="M254" s="173"/>
      <c r="T254" s="49"/>
      <c r="AT254" s="17" t="s">
        <v>454</v>
      </c>
      <c r="AU254" s="17" t="s">
        <v>83</v>
      </c>
    </row>
    <row r="255" spans="2:65" s="13" customFormat="1">
      <c r="B255" s="182"/>
      <c r="D255" s="171" t="s">
        <v>639</v>
      </c>
      <c r="E255" s="183" t="s">
        <v>19</v>
      </c>
      <c r="F255" s="184" t="s">
        <v>2685</v>
      </c>
      <c r="H255" s="185">
        <v>15.648999999999999</v>
      </c>
      <c r="I255" s="186"/>
      <c r="L255" s="182"/>
      <c r="M255" s="187"/>
      <c r="T255" s="188"/>
      <c r="AT255" s="183" t="s">
        <v>639</v>
      </c>
      <c r="AU255" s="183" t="s">
        <v>83</v>
      </c>
      <c r="AV255" s="13" t="s">
        <v>83</v>
      </c>
      <c r="AW255" s="13" t="s">
        <v>36</v>
      </c>
      <c r="AX255" s="13" t="s">
        <v>81</v>
      </c>
      <c r="AY255" s="183" t="s">
        <v>251</v>
      </c>
    </row>
    <row r="256" spans="2:65" s="1" customFormat="1" ht="16.5" customHeight="1">
      <c r="B256" s="31"/>
      <c r="C256" s="157" t="s">
        <v>606</v>
      </c>
      <c r="D256" s="157" t="s">
        <v>277</v>
      </c>
      <c r="E256" s="158" t="s">
        <v>2444</v>
      </c>
      <c r="F256" s="159" t="s">
        <v>2445</v>
      </c>
      <c r="G256" s="160" t="s">
        <v>450</v>
      </c>
      <c r="H256" s="161">
        <v>344.27800000000002</v>
      </c>
      <c r="I256" s="162"/>
      <c r="J256" s="163">
        <f>ROUND(I256*H256,2)</f>
        <v>0</v>
      </c>
      <c r="K256" s="159" t="s">
        <v>690</v>
      </c>
      <c r="L256" s="31"/>
      <c r="M256" s="164" t="s">
        <v>19</v>
      </c>
      <c r="N256" s="165" t="s">
        <v>44</v>
      </c>
      <c r="P256" s="142">
        <f>O256*H256</f>
        <v>0</v>
      </c>
      <c r="Q256" s="142">
        <v>0</v>
      </c>
      <c r="R256" s="142">
        <f>Q256*H256</f>
        <v>0</v>
      </c>
      <c r="S256" s="142">
        <v>0</v>
      </c>
      <c r="T256" s="143">
        <f>S256*H256</f>
        <v>0</v>
      </c>
      <c r="AR256" s="17" t="s">
        <v>252</v>
      </c>
      <c r="AT256" s="17" t="s">
        <v>277</v>
      </c>
      <c r="AU256" s="17" t="s">
        <v>83</v>
      </c>
      <c r="AY256" s="17" t="s">
        <v>251</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252</v>
      </c>
      <c r="BM256" s="17" t="s">
        <v>2686</v>
      </c>
    </row>
    <row r="257" spans="2:65" s="13" customFormat="1">
      <c r="B257" s="182"/>
      <c r="D257" s="171" t="s">
        <v>639</v>
      </c>
      <c r="E257" s="183" t="s">
        <v>19</v>
      </c>
      <c r="F257" s="184" t="s">
        <v>2687</v>
      </c>
      <c r="H257" s="185">
        <v>344.27800000000002</v>
      </c>
      <c r="I257" s="186"/>
      <c r="L257" s="182"/>
      <c r="M257" s="187"/>
      <c r="T257" s="188"/>
      <c r="AT257" s="183" t="s">
        <v>639</v>
      </c>
      <c r="AU257" s="183" t="s">
        <v>83</v>
      </c>
      <c r="AV257" s="13" t="s">
        <v>83</v>
      </c>
      <c r="AW257" s="13" t="s">
        <v>36</v>
      </c>
      <c r="AX257" s="13" t="s">
        <v>81</v>
      </c>
      <c r="AY257" s="183" t="s">
        <v>251</v>
      </c>
    </row>
    <row r="258" spans="2:65" s="1" customFormat="1" ht="16.5" customHeight="1">
      <c r="B258" s="31"/>
      <c r="C258" s="157" t="s">
        <v>509</v>
      </c>
      <c r="D258" s="157" t="s">
        <v>277</v>
      </c>
      <c r="E258" s="158" t="s">
        <v>1826</v>
      </c>
      <c r="F258" s="159" t="s">
        <v>1827</v>
      </c>
      <c r="G258" s="160" t="s">
        <v>450</v>
      </c>
      <c r="H258" s="161">
        <v>6.3179999999999996</v>
      </c>
      <c r="I258" s="162"/>
      <c r="J258" s="163">
        <f>ROUND(I258*H258,2)</f>
        <v>0</v>
      </c>
      <c r="K258" s="159" t="s">
        <v>19</v>
      </c>
      <c r="L258" s="31"/>
      <c r="M258" s="164" t="s">
        <v>19</v>
      </c>
      <c r="N258" s="165" t="s">
        <v>44</v>
      </c>
      <c r="P258" s="142">
        <f>O258*H258</f>
        <v>0</v>
      </c>
      <c r="Q258" s="142">
        <v>0</v>
      </c>
      <c r="R258" s="142">
        <f>Q258*H258</f>
        <v>0</v>
      </c>
      <c r="S258" s="142">
        <v>0</v>
      </c>
      <c r="T258" s="143">
        <f>S258*H258</f>
        <v>0</v>
      </c>
      <c r="AR258" s="17" t="s">
        <v>252</v>
      </c>
      <c r="AT258" s="17" t="s">
        <v>277</v>
      </c>
      <c r="AU258" s="17" t="s">
        <v>83</v>
      </c>
      <c r="AY258" s="17" t="s">
        <v>251</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252</v>
      </c>
      <c r="BM258" s="17" t="s">
        <v>2688</v>
      </c>
    </row>
    <row r="259" spans="2:65" s="13" customFormat="1">
      <c r="B259" s="182"/>
      <c r="D259" s="171" t="s">
        <v>639</v>
      </c>
      <c r="E259" s="183" t="s">
        <v>19</v>
      </c>
      <c r="F259" s="184" t="s">
        <v>2689</v>
      </c>
      <c r="H259" s="185">
        <v>6.3179999999999996</v>
      </c>
      <c r="I259" s="186"/>
      <c r="L259" s="182"/>
      <c r="M259" s="187"/>
      <c r="T259" s="188"/>
      <c r="AT259" s="183" t="s">
        <v>639</v>
      </c>
      <c r="AU259" s="183" t="s">
        <v>83</v>
      </c>
      <c r="AV259" s="13" t="s">
        <v>83</v>
      </c>
      <c r="AW259" s="13" t="s">
        <v>36</v>
      </c>
      <c r="AX259" s="13" t="s">
        <v>81</v>
      </c>
      <c r="AY259" s="183" t="s">
        <v>251</v>
      </c>
    </row>
    <row r="260" spans="2:65" s="1" customFormat="1" ht="16.5" customHeight="1">
      <c r="B260" s="31"/>
      <c r="C260" s="157" t="s">
        <v>615</v>
      </c>
      <c r="D260" s="157" t="s">
        <v>277</v>
      </c>
      <c r="E260" s="158" t="s">
        <v>1562</v>
      </c>
      <c r="F260" s="159" t="s">
        <v>1563</v>
      </c>
      <c r="G260" s="160" t="s">
        <v>1564</v>
      </c>
      <c r="H260" s="161">
        <v>16</v>
      </c>
      <c r="I260" s="162"/>
      <c r="J260" s="163">
        <f>ROUND(I260*H260,2)</f>
        <v>0</v>
      </c>
      <c r="K260" s="159" t="s">
        <v>19</v>
      </c>
      <c r="L260" s="31"/>
      <c r="M260" s="164" t="s">
        <v>19</v>
      </c>
      <c r="N260" s="165" t="s">
        <v>44</v>
      </c>
      <c r="P260" s="142">
        <f>O260*H260</f>
        <v>0</v>
      </c>
      <c r="Q260" s="142">
        <v>0</v>
      </c>
      <c r="R260" s="142">
        <f>Q260*H260</f>
        <v>0</v>
      </c>
      <c r="S260" s="142">
        <v>0</v>
      </c>
      <c r="T260" s="143">
        <f>S260*H260</f>
        <v>0</v>
      </c>
      <c r="AR260" s="17" t="s">
        <v>252</v>
      </c>
      <c r="AT260" s="17" t="s">
        <v>277</v>
      </c>
      <c r="AU260" s="17" t="s">
        <v>83</v>
      </c>
      <c r="AY260" s="17" t="s">
        <v>251</v>
      </c>
      <c r="BE260" s="144">
        <f>IF(N260="základní",J260,0)</f>
        <v>0</v>
      </c>
      <c r="BF260" s="144">
        <f>IF(N260="snížená",J260,0)</f>
        <v>0</v>
      </c>
      <c r="BG260" s="144">
        <f>IF(N260="zákl. přenesená",J260,0)</f>
        <v>0</v>
      </c>
      <c r="BH260" s="144">
        <f>IF(N260="sníž. přenesená",J260,0)</f>
        <v>0</v>
      </c>
      <c r="BI260" s="144">
        <f>IF(N260="nulová",J260,0)</f>
        <v>0</v>
      </c>
      <c r="BJ260" s="17" t="s">
        <v>81</v>
      </c>
      <c r="BK260" s="144">
        <f>ROUND(I260*H260,2)</f>
        <v>0</v>
      </c>
      <c r="BL260" s="17" t="s">
        <v>252</v>
      </c>
      <c r="BM260" s="17" t="s">
        <v>2690</v>
      </c>
    </row>
    <row r="261" spans="2:65" s="13" customFormat="1">
      <c r="B261" s="182"/>
      <c r="D261" s="171" t="s">
        <v>639</v>
      </c>
      <c r="E261" s="183" t="s">
        <v>19</v>
      </c>
      <c r="F261" s="184" t="s">
        <v>318</v>
      </c>
      <c r="H261" s="185">
        <v>16</v>
      </c>
      <c r="I261" s="186"/>
      <c r="L261" s="182"/>
      <c r="M261" s="187"/>
      <c r="T261" s="188"/>
      <c r="AT261" s="183" t="s">
        <v>639</v>
      </c>
      <c r="AU261" s="183" t="s">
        <v>83</v>
      </c>
      <c r="AV261" s="13" t="s">
        <v>83</v>
      </c>
      <c r="AW261" s="13" t="s">
        <v>36</v>
      </c>
      <c r="AX261" s="13" t="s">
        <v>81</v>
      </c>
      <c r="AY261" s="183" t="s">
        <v>251</v>
      </c>
    </row>
    <row r="262" spans="2:65" s="1" customFormat="1" ht="16.5" customHeight="1">
      <c r="B262" s="31"/>
      <c r="C262" s="157" t="s">
        <v>512</v>
      </c>
      <c r="D262" s="157" t="s">
        <v>277</v>
      </c>
      <c r="E262" s="158" t="s">
        <v>1566</v>
      </c>
      <c r="F262" s="159" t="s">
        <v>1567</v>
      </c>
      <c r="G262" s="160" t="s">
        <v>1568</v>
      </c>
      <c r="H262" s="161">
        <v>2</v>
      </c>
      <c r="I262" s="162"/>
      <c r="J262" s="163">
        <f>ROUND(I262*H262,2)</f>
        <v>0</v>
      </c>
      <c r="K262" s="159" t="s">
        <v>19</v>
      </c>
      <c r="L262" s="31"/>
      <c r="M262" s="164" t="s">
        <v>19</v>
      </c>
      <c r="N262" s="165" t="s">
        <v>44</v>
      </c>
      <c r="P262" s="142">
        <f>O262*H262</f>
        <v>0</v>
      </c>
      <c r="Q262" s="142">
        <v>0</v>
      </c>
      <c r="R262" s="142">
        <f>Q262*H262</f>
        <v>0</v>
      </c>
      <c r="S262" s="142">
        <v>0</v>
      </c>
      <c r="T262" s="143">
        <f>S262*H262</f>
        <v>0</v>
      </c>
      <c r="AR262" s="17" t="s">
        <v>252</v>
      </c>
      <c r="AT262" s="17" t="s">
        <v>277</v>
      </c>
      <c r="AU262" s="17" t="s">
        <v>83</v>
      </c>
      <c r="AY262" s="17" t="s">
        <v>251</v>
      </c>
      <c r="BE262" s="144">
        <f>IF(N262="základní",J262,0)</f>
        <v>0</v>
      </c>
      <c r="BF262" s="144">
        <f>IF(N262="snížená",J262,0)</f>
        <v>0</v>
      </c>
      <c r="BG262" s="144">
        <f>IF(N262="zákl. přenesená",J262,0)</f>
        <v>0</v>
      </c>
      <c r="BH262" s="144">
        <f>IF(N262="sníž. přenesená",J262,0)</f>
        <v>0</v>
      </c>
      <c r="BI262" s="144">
        <f>IF(N262="nulová",J262,0)</f>
        <v>0</v>
      </c>
      <c r="BJ262" s="17" t="s">
        <v>81</v>
      </c>
      <c r="BK262" s="144">
        <f>ROUND(I262*H262,2)</f>
        <v>0</v>
      </c>
      <c r="BL262" s="17" t="s">
        <v>252</v>
      </c>
      <c r="BM262" s="17" t="s">
        <v>2691</v>
      </c>
    </row>
    <row r="263" spans="2:65" s="13" customFormat="1">
      <c r="B263" s="182"/>
      <c r="D263" s="171" t="s">
        <v>639</v>
      </c>
      <c r="E263" s="183" t="s">
        <v>19</v>
      </c>
      <c r="F263" s="184" t="s">
        <v>83</v>
      </c>
      <c r="H263" s="185">
        <v>2</v>
      </c>
      <c r="I263" s="186"/>
      <c r="L263" s="182"/>
      <c r="M263" s="187"/>
      <c r="T263" s="188"/>
      <c r="AT263" s="183" t="s">
        <v>639</v>
      </c>
      <c r="AU263" s="183" t="s">
        <v>83</v>
      </c>
      <c r="AV263" s="13" t="s">
        <v>83</v>
      </c>
      <c r="AW263" s="13" t="s">
        <v>36</v>
      </c>
      <c r="AX263" s="13" t="s">
        <v>81</v>
      </c>
      <c r="AY263" s="183" t="s">
        <v>251</v>
      </c>
    </row>
    <row r="264" spans="2:65" s="1" customFormat="1" ht="16.5" customHeight="1">
      <c r="B264" s="31"/>
      <c r="C264" s="157" t="s">
        <v>625</v>
      </c>
      <c r="D264" s="157" t="s">
        <v>277</v>
      </c>
      <c r="E264" s="158" t="s">
        <v>2057</v>
      </c>
      <c r="F264" s="159" t="s">
        <v>2058</v>
      </c>
      <c r="G264" s="160" t="s">
        <v>450</v>
      </c>
      <c r="H264" s="161">
        <v>108.28100000000001</v>
      </c>
      <c r="I264" s="162"/>
      <c r="J264" s="163">
        <f>ROUND(I264*H264,2)</f>
        <v>0</v>
      </c>
      <c r="K264" s="159" t="s">
        <v>690</v>
      </c>
      <c r="L264" s="31"/>
      <c r="M264" s="164" t="s">
        <v>19</v>
      </c>
      <c r="N264" s="165" t="s">
        <v>44</v>
      </c>
      <c r="P264" s="142">
        <f>O264*H264</f>
        <v>0</v>
      </c>
      <c r="Q264" s="142">
        <v>0</v>
      </c>
      <c r="R264" s="142">
        <f>Q264*H264</f>
        <v>0</v>
      </c>
      <c r="S264" s="142">
        <v>0</v>
      </c>
      <c r="T264" s="143">
        <f>S264*H264</f>
        <v>0</v>
      </c>
      <c r="AR264" s="17" t="s">
        <v>318</v>
      </c>
      <c r="AT264" s="17" t="s">
        <v>277</v>
      </c>
      <c r="AU264" s="17" t="s">
        <v>83</v>
      </c>
      <c r="AY264" s="17" t="s">
        <v>251</v>
      </c>
      <c r="BE264" s="144">
        <f>IF(N264="základní",J264,0)</f>
        <v>0</v>
      </c>
      <c r="BF264" s="144">
        <f>IF(N264="snížená",J264,0)</f>
        <v>0</v>
      </c>
      <c r="BG264" s="144">
        <f>IF(N264="zákl. přenesená",J264,0)</f>
        <v>0</v>
      </c>
      <c r="BH264" s="144">
        <f>IF(N264="sníž. přenesená",J264,0)</f>
        <v>0</v>
      </c>
      <c r="BI264" s="144">
        <f>IF(N264="nulová",J264,0)</f>
        <v>0</v>
      </c>
      <c r="BJ264" s="17" t="s">
        <v>81</v>
      </c>
      <c r="BK264" s="144">
        <f>ROUND(I264*H264,2)</f>
        <v>0</v>
      </c>
      <c r="BL264" s="17" t="s">
        <v>318</v>
      </c>
      <c r="BM264" s="17" t="s">
        <v>2692</v>
      </c>
    </row>
    <row r="265" spans="2:65" s="1" customFormat="1" ht="16.5" customHeight="1">
      <c r="B265" s="31"/>
      <c r="C265" s="157" t="s">
        <v>515</v>
      </c>
      <c r="D265" s="157" t="s">
        <v>277</v>
      </c>
      <c r="E265" s="158" t="s">
        <v>2070</v>
      </c>
      <c r="F265" s="159" t="s">
        <v>2071</v>
      </c>
      <c r="G265" s="160" t="s">
        <v>450</v>
      </c>
      <c r="H265" s="161">
        <v>0.49</v>
      </c>
      <c r="I265" s="162"/>
      <c r="J265" s="163">
        <f>ROUND(I265*H265,2)</f>
        <v>0</v>
      </c>
      <c r="K265" s="159" t="s">
        <v>690</v>
      </c>
      <c r="L265" s="31"/>
      <c r="M265" s="164" t="s">
        <v>19</v>
      </c>
      <c r="N265" s="165" t="s">
        <v>44</v>
      </c>
      <c r="P265" s="142">
        <f>O265*H265</f>
        <v>0</v>
      </c>
      <c r="Q265" s="142">
        <v>0</v>
      </c>
      <c r="R265" s="142">
        <f>Q265*H265</f>
        <v>0</v>
      </c>
      <c r="S265" s="142">
        <v>0</v>
      </c>
      <c r="T265" s="143">
        <f>S265*H265</f>
        <v>0</v>
      </c>
      <c r="AR265" s="17" t="s">
        <v>318</v>
      </c>
      <c r="AT265" s="17" t="s">
        <v>277</v>
      </c>
      <c r="AU265" s="17" t="s">
        <v>83</v>
      </c>
      <c r="AY265" s="17" t="s">
        <v>251</v>
      </c>
      <c r="BE265" s="144">
        <f>IF(N265="základní",J265,0)</f>
        <v>0</v>
      </c>
      <c r="BF265" s="144">
        <f>IF(N265="snížená",J265,0)</f>
        <v>0</v>
      </c>
      <c r="BG265" s="144">
        <f>IF(N265="zákl. přenesená",J265,0)</f>
        <v>0</v>
      </c>
      <c r="BH265" s="144">
        <f>IF(N265="sníž. přenesená",J265,0)</f>
        <v>0</v>
      </c>
      <c r="BI265" s="144">
        <f>IF(N265="nulová",J265,0)</f>
        <v>0</v>
      </c>
      <c r="BJ265" s="17" t="s">
        <v>81</v>
      </c>
      <c r="BK265" s="144">
        <f>ROUND(I265*H265,2)</f>
        <v>0</v>
      </c>
      <c r="BL265" s="17" t="s">
        <v>318</v>
      </c>
      <c r="BM265" s="17" t="s">
        <v>2693</v>
      </c>
    </row>
    <row r="266" spans="2:65" s="11" customFormat="1" ht="25.9" customHeight="1">
      <c r="B266" s="145"/>
      <c r="D266" s="146" t="s">
        <v>72</v>
      </c>
      <c r="E266" s="147" t="s">
        <v>1389</v>
      </c>
      <c r="F266" s="147" t="s">
        <v>1390</v>
      </c>
      <c r="I266" s="148"/>
      <c r="J266" s="149">
        <f>BK266</f>
        <v>0</v>
      </c>
      <c r="L266" s="145"/>
      <c r="M266" s="150"/>
      <c r="P266" s="151">
        <f>P267</f>
        <v>0</v>
      </c>
      <c r="R266" s="151">
        <f>R267</f>
        <v>0.448548</v>
      </c>
      <c r="T266" s="152">
        <f>T267</f>
        <v>0</v>
      </c>
      <c r="AR266" s="146" t="s">
        <v>83</v>
      </c>
      <c r="AT266" s="153" t="s">
        <v>72</v>
      </c>
      <c r="AU266" s="153" t="s">
        <v>73</v>
      </c>
      <c r="AY266" s="146" t="s">
        <v>251</v>
      </c>
      <c r="BK266" s="154">
        <f>BK267</f>
        <v>0</v>
      </c>
    </row>
    <row r="267" spans="2:65" s="11" customFormat="1" ht="22.9" customHeight="1">
      <c r="B267" s="145"/>
      <c r="D267" s="146" t="s">
        <v>72</v>
      </c>
      <c r="E267" s="155" t="s">
        <v>1391</v>
      </c>
      <c r="F267" s="155" t="s">
        <v>1392</v>
      </c>
      <c r="I267" s="148"/>
      <c r="J267" s="156">
        <f>BK267</f>
        <v>0</v>
      </c>
      <c r="L267" s="145"/>
      <c r="M267" s="150"/>
      <c r="P267" s="151">
        <f>SUM(P268:P289)</f>
        <v>0</v>
      </c>
      <c r="R267" s="151">
        <f>SUM(R268:R289)</f>
        <v>0.448548</v>
      </c>
      <c r="T267" s="152">
        <f>SUM(T268:T289)</f>
        <v>0</v>
      </c>
      <c r="AR267" s="146" t="s">
        <v>83</v>
      </c>
      <c r="AT267" s="153" t="s">
        <v>72</v>
      </c>
      <c r="AU267" s="153" t="s">
        <v>81</v>
      </c>
      <c r="AY267" s="146" t="s">
        <v>251</v>
      </c>
      <c r="BK267" s="154">
        <f>SUM(BK268:BK289)</f>
        <v>0</v>
      </c>
    </row>
    <row r="268" spans="2:65" s="1" customFormat="1" ht="16.5" customHeight="1">
      <c r="B268" s="31"/>
      <c r="C268" s="157" t="s">
        <v>630</v>
      </c>
      <c r="D268" s="157" t="s">
        <v>277</v>
      </c>
      <c r="E268" s="158" t="s">
        <v>1409</v>
      </c>
      <c r="F268" s="159" t="s">
        <v>1410</v>
      </c>
      <c r="G268" s="160" t="s">
        <v>431</v>
      </c>
      <c r="H268" s="161">
        <v>63</v>
      </c>
      <c r="I268" s="162"/>
      <c r="J268" s="163">
        <f>ROUND(I268*H268,2)</f>
        <v>0</v>
      </c>
      <c r="K268" s="159" t="s">
        <v>19</v>
      </c>
      <c r="L268" s="31"/>
      <c r="M268" s="164" t="s">
        <v>19</v>
      </c>
      <c r="N268" s="165" t="s">
        <v>44</v>
      </c>
      <c r="P268" s="142">
        <f>O268*H268</f>
        <v>0</v>
      </c>
      <c r="Q268" s="142">
        <v>3.8000000000000002E-4</v>
      </c>
      <c r="R268" s="142">
        <f>Q268*H268</f>
        <v>2.3940000000000003E-2</v>
      </c>
      <c r="S268" s="142">
        <v>0</v>
      </c>
      <c r="T268" s="143">
        <f>S268*H268</f>
        <v>0</v>
      </c>
      <c r="AR268" s="17" t="s">
        <v>318</v>
      </c>
      <c r="AT268" s="17" t="s">
        <v>277</v>
      </c>
      <c r="AU268" s="17" t="s">
        <v>83</v>
      </c>
      <c r="AY268" s="17" t="s">
        <v>251</v>
      </c>
      <c r="BE268" s="144">
        <f>IF(N268="základní",J268,0)</f>
        <v>0</v>
      </c>
      <c r="BF268" s="144">
        <f>IF(N268="snížená",J268,0)</f>
        <v>0</v>
      </c>
      <c r="BG268" s="144">
        <f>IF(N268="zákl. přenesená",J268,0)</f>
        <v>0</v>
      </c>
      <c r="BH268" s="144">
        <f>IF(N268="sníž. přenesená",J268,0)</f>
        <v>0</v>
      </c>
      <c r="BI268" s="144">
        <f>IF(N268="nulová",J268,0)</f>
        <v>0</v>
      </c>
      <c r="BJ268" s="17" t="s">
        <v>81</v>
      </c>
      <c r="BK268" s="144">
        <f>ROUND(I268*H268,2)</f>
        <v>0</v>
      </c>
      <c r="BL268" s="17" t="s">
        <v>318</v>
      </c>
      <c r="BM268" s="17" t="s">
        <v>2694</v>
      </c>
    </row>
    <row r="269" spans="2:65" s="1" customFormat="1" ht="19.5">
      <c r="B269" s="31"/>
      <c r="D269" s="171" t="s">
        <v>454</v>
      </c>
      <c r="F269" s="172" t="s">
        <v>1412</v>
      </c>
      <c r="I269" s="90"/>
      <c r="L269" s="31"/>
      <c r="M269" s="173"/>
      <c r="T269" s="49"/>
      <c r="AT269" s="17" t="s">
        <v>454</v>
      </c>
      <c r="AU269" s="17" t="s">
        <v>83</v>
      </c>
    </row>
    <row r="270" spans="2:65" s="13" customFormat="1">
      <c r="B270" s="182"/>
      <c r="D270" s="171" t="s">
        <v>639</v>
      </c>
      <c r="E270" s="183" t="s">
        <v>19</v>
      </c>
      <c r="F270" s="184" t="s">
        <v>2641</v>
      </c>
      <c r="H270" s="185">
        <v>63</v>
      </c>
      <c r="I270" s="186"/>
      <c r="L270" s="182"/>
      <c r="M270" s="187"/>
      <c r="T270" s="188"/>
      <c r="AT270" s="183" t="s">
        <v>639</v>
      </c>
      <c r="AU270" s="183" t="s">
        <v>83</v>
      </c>
      <c r="AV270" s="13" t="s">
        <v>83</v>
      </c>
      <c r="AW270" s="13" t="s">
        <v>36</v>
      </c>
      <c r="AX270" s="13" t="s">
        <v>73</v>
      </c>
      <c r="AY270" s="183" t="s">
        <v>251</v>
      </c>
    </row>
    <row r="271" spans="2:65" s="14" customFormat="1">
      <c r="B271" s="191"/>
      <c r="D271" s="171" t="s">
        <v>639</v>
      </c>
      <c r="E271" s="192" t="s">
        <v>19</v>
      </c>
      <c r="F271" s="193" t="s">
        <v>830</v>
      </c>
      <c r="H271" s="194">
        <v>63</v>
      </c>
      <c r="I271" s="195"/>
      <c r="L271" s="191"/>
      <c r="M271" s="196"/>
      <c r="T271" s="197"/>
      <c r="AT271" s="192" t="s">
        <v>639</v>
      </c>
      <c r="AU271" s="192" t="s">
        <v>83</v>
      </c>
      <c r="AV271" s="14" t="s">
        <v>252</v>
      </c>
      <c r="AW271" s="14" t="s">
        <v>36</v>
      </c>
      <c r="AX271" s="14" t="s">
        <v>81</v>
      </c>
      <c r="AY271" s="192" t="s">
        <v>251</v>
      </c>
    </row>
    <row r="272" spans="2:65" s="1" customFormat="1" ht="16.5" customHeight="1">
      <c r="B272" s="31"/>
      <c r="C272" s="132" t="s">
        <v>280</v>
      </c>
      <c r="D272" s="132" t="s">
        <v>246</v>
      </c>
      <c r="E272" s="133" t="s">
        <v>1415</v>
      </c>
      <c r="F272" s="134" t="s">
        <v>1416</v>
      </c>
      <c r="G272" s="135" t="s">
        <v>431</v>
      </c>
      <c r="H272" s="136">
        <v>63</v>
      </c>
      <c r="I272" s="137"/>
      <c r="J272" s="138">
        <f>ROUND(I272*H272,2)</f>
        <v>0</v>
      </c>
      <c r="K272" s="134" t="s">
        <v>19</v>
      </c>
      <c r="L272" s="139"/>
      <c r="M272" s="140" t="s">
        <v>19</v>
      </c>
      <c r="N272" s="141" t="s">
        <v>44</v>
      </c>
      <c r="P272" s="142">
        <f>O272*H272</f>
        <v>0</v>
      </c>
      <c r="Q272" s="142">
        <v>4.4999999999999997E-3</v>
      </c>
      <c r="R272" s="142">
        <f>Q272*H272</f>
        <v>0.28349999999999997</v>
      </c>
      <c r="S272" s="142">
        <v>0</v>
      </c>
      <c r="T272" s="143">
        <f>S272*H272</f>
        <v>0</v>
      </c>
      <c r="AR272" s="17" t="s">
        <v>381</v>
      </c>
      <c r="AT272" s="17" t="s">
        <v>246</v>
      </c>
      <c r="AU272" s="17" t="s">
        <v>83</v>
      </c>
      <c r="AY272" s="17" t="s">
        <v>251</v>
      </c>
      <c r="BE272" s="144">
        <f>IF(N272="základní",J272,0)</f>
        <v>0</v>
      </c>
      <c r="BF272" s="144">
        <f>IF(N272="snížená",J272,0)</f>
        <v>0</v>
      </c>
      <c r="BG272" s="144">
        <f>IF(N272="zákl. přenesená",J272,0)</f>
        <v>0</v>
      </c>
      <c r="BH272" s="144">
        <f>IF(N272="sníž. přenesená",J272,0)</f>
        <v>0</v>
      </c>
      <c r="BI272" s="144">
        <f>IF(N272="nulová",J272,0)</f>
        <v>0</v>
      </c>
      <c r="BJ272" s="17" t="s">
        <v>81</v>
      </c>
      <c r="BK272" s="144">
        <f>ROUND(I272*H272,2)</f>
        <v>0</v>
      </c>
      <c r="BL272" s="17" t="s">
        <v>318</v>
      </c>
      <c r="BM272" s="17" t="s">
        <v>2695</v>
      </c>
    </row>
    <row r="273" spans="2:65" s="13" customFormat="1">
      <c r="B273" s="182"/>
      <c r="D273" s="171" t="s">
        <v>639</v>
      </c>
      <c r="E273" s="183" t="s">
        <v>19</v>
      </c>
      <c r="F273" s="184" t="s">
        <v>2641</v>
      </c>
      <c r="H273" s="185">
        <v>63</v>
      </c>
      <c r="I273" s="186"/>
      <c r="L273" s="182"/>
      <c r="M273" s="187"/>
      <c r="T273" s="188"/>
      <c r="AT273" s="183" t="s">
        <v>639</v>
      </c>
      <c r="AU273" s="183" t="s">
        <v>83</v>
      </c>
      <c r="AV273" s="13" t="s">
        <v>83</v>
      </c>
      <c r="AW273" s="13" t="s">
        <v>36</v>
      </c>
      <c r="AX273" s="13" t="s">
        <v>81</v>
      </c>
      <c r="AY273" s="183" t="s">
        <v>251</v>
      </c>
    </row>
    <row r="274" spans="2:65" s="1" customFormat="1" ht="16.5" customHeight="1">
      <c r="B274" s="31"/>
      <c r="C274" s="157" t="s">
        <v>633</v>
      </c>
      <c r="D274" s="157" t="s">
        <v>277</v>
      </c>
      <c r="E274" s="158" t="s">
        <v>1423</v>
      </c>
      <c r="F274" s="159" t="s">
        <v>1424</v>
      </c>
      <c r="G274" s="160" t="s">
        <v>249</v>
      </c>
      <c r="H274" s="161">
        <v>16</v>
      </c>
      <c r="I274" s="162"/>
      <c r="J274" s="163">
        <f>ROUND(I274*H274,2)</f>
        <v>0</v>
      </c>
      <c r="K274" s="159" t="s">
        <v>690</v>
      </c>
      <c r="L274" s="31"/>
      <c r="M274" s="164" t="s">
        <v>19</v>
      </c>
      <c r="N274" s="165" t="s">
        <v>44</v>
      </c>
      <c r="P274" s="142">
        <f>O274*H274</f>
        <v>0</v>
      </c>
      <c r="Q274" s="142">
        <v>3.3E-4</v>
      </c>
      <c r="R274" s="142">
        <f>Q274*H274</f>
        <v>5.28E-3</v>
      </c>
      <c r="S274" s="142">
        <v>0</v>
      </c>
      <c r="T274" s="143">
        <f>S274*H274</f>
        <v>0</v>
      </c>
      <c r="AR274" s="17" t="s">
        <v>318</v>
      </c>
      <c r="AT274" s="17" t="s">
        <v>277</v>
      </c>
      <c r="AU274" s="17" t="s">
        <v>83</v>
      </c>
      <c r="AY274" s="17" t="s">
        <v>251</v>
      </c>
      <c r="BE274" s="144">
        <f>IF(N274="základní",J274,0)</f>
        <v>0</v>
      </c>
      <c r="BF274" s="144">
        <f>IF(N274="snížená",J274,0)</f>
        <v>0</v>
      </c>
      <c r="BG274" s="144">
        <f>IF(N274="zákl. přenesená",J274,0)</f>
        <v>0</v>
      </c>
      <c r="BH274" s="144">
        <f>IF(N274="sníž. přenesená",J274,0)</f>
        <v>0</v>
      </c>
      <c r="BI274" s="144">
        <f>IF(N274="nulová",J274,0)</f>
        <v>0</v>
      </c>
      <c r="BJ274" s="17" t="s">
        <v>81</v>
      </c>
      <c r="BK274" s="144">
        <f>ROUND(I274*H274,2)</f>
        <v>0</v>
      </c>
      <c r="BL274" s="17" t="s">
        <v>318</v>
      </c>
      <c r="BM274" s="17" t="s">
        <v>2696</v>
      </c>
    </row>
    <row r="275" spans="2:65" s="13" customFormat="1">
      <c r="B275" s="182"/>
      <c r="D275" s="171" t="s">
        <v>639</v>
      </c>
      <c r="E275" s="183" t="s">
        <v>19</v>
      </c>
      <c r="F275" s="184" t="s">
        <v>2697</v>
      </c>
      <c r="H275" s="185">
        <v>16</v>
      </c>
      <c r="I275" s="186"/>
      <c r="L275" s="182"/>
      <c r="M275" s="187"/>
      <c r="T275" s="188"/>
      <c r="AT275" s="183" t="s">
        <v>639</v>
      </c>
      <c r="AU275" s="183" t="s">
        <v>83</v>
      </c>
      <c r="AV275" s="13" t="s">
        <v>83</v>
      </c>
      <c r="AW275" s="13" t="s">
        <v>36</v>
      </c>
      <c r="AX275" s="13" t="s">
        <v>81</v>
      </c>
      <c r="AY275" s="183" t="s">
        <v>251</v>
      </c>
    </row>
    <row r="276" spans="2:65" s="1" customFormat="1" ht="16.5" customHeight="1">
      <c r="B276" s="31"/>
      <c r="C276" s="132" t="s">
        <v>520</v>
      </c>
      <c r="D276" s="132" t="s">
        <v>246</v>
      </c>
      <c r="E276" s="133" t="s">
        <v>1427</v>
      </c>
      <c r="F276" s="134" t="s">
        <v>1428</v>
      </c>
      <c r="G276" s="135" t="s">
        <v>249</v>
      </c>
      <c r="H276" s="136">
        <v>16</v>
      </c>
      <c r="I276" s="137"/>
      <c r="J276" s="138">
        <f>ROUND(I276*H276,2)</f>
        <v>0</v>
      </c>
      <c r="K276" s="134" t="s">
        <v>19</v>
      </c>
      <c r="L276" s="139"/>
      <c r="M276" s="140" t="s">
        <v>19</v>
      </c>
      <c r="N276" s="141" t="s">
        <v>44</v>
      </c>
      <c r="P276" s="142">
        <f>O276*H276</f>
        <v>0</v>
      </c>
      <c r="Q276" s="142">
        <v>0</v>
      </c>
      <c r="R276" s="142">
        <f>Q276*H276</f>
        <v>0</v>
      </c>
      <c r="S276" s="142">
        <v>0</v>
      </c>
      <c r="T276" s="143">
        <f>S276*H276</f>
        <v>0</v>
      </c>
      <c r="AR276" s="17" t="s">
        <v>381</v>
      </c>
      <c r="AT276" s="17" t="s">
        <v>246</v>
      </c>
      <c r="AU276" s="17" t="s">
        <v>83</v>
      </c>
      <c r="AY276" s="17" t="s">
        <v>251</v>
      </c>
      <c r="BE276" s="144">
        <f>IF(N276="základní",J276,0)</f>
        <v>0</v>
      </c>
      <c r="BF276" s="144">
        <f>IF(N276="snížená",J276,0)</f>
        <v>0</v>
      </c>
      <c r="BG276" s="144">
        <f>IF(N276="zákl. přenesená",J276,0)</f>
        <v>0</v>
      </c>
      <c r="BH276" s="144">
        <f>IF(N276="sníž. přenesená",J276,0)</f>
        <v>0</v>
      </c>
      <c r="BI276" s="144">
        <f>IF(N276="nulová",J276,0)</f>
        <v>0</v>
      </c>
      <c r="BJ276" s="17" t="s">
        <v>81</v>
      </c>
      <c r="BK276" s="144">
        <f>ROUND(I276*H276,2)</f>
        <v>0</v>
      </c>
      <c r="BL276" s="17" t="s">
        <v>318</v>
      </c>
      <c r="BM276" s="17" t="s">
        <v>2698</v>
      </c>
    </row>
    <row r="277" spans="2:65" s="13" customFormat="1">
      <c r="B277" s="182"/>
      <c r="D277" s="171" t="s">
        <v>639</v>
      </c>
      <c r="E277" s="183" t="s">
        <v>19</v>
      </c>
      <c r="F277" s="184" t="s">
        <v>2697</v>
      </c>
      <c r="H277" s="185">
        <v>16</v>
      </c>
      <c r="I277" s="186"/>
      <c r="L277" s="182"/>
      <c r="M277" s="187"/>
      <c r="T277" s="188"/>
      <c r="AT277" s="183" t="s">
        <v>639</v>
      </c>
      <c r="AU277" s="183" t="s">
        <v>83</v>
      </c>
      <c r="AV277" s="13" t="s">
        <v>83</v>
      </c>
      <c r="AW277" s="13" t="s">
        <v>36</v>
      </c>
      <c r="AX277" s="13" t="s">
        <v>81</v>
      </c>
      <c r="AY277" s="183" t="s">
        <v>251</v>
      </c>
    </row>
    <row r="278" spans="2:65" s="1" customFormat="1" ht="16.5" customHeight="1">
      <c r="B278" s="31"/>
      <c r="C278" s="132" t="s">
        <v>641</v>
      </c>
      <c r="D278" s="132" t="s">
        <v>246</v>
      </c>
      <c r="E278" s="133" t="s">
        <v>1430</v>
      </c>
      <c r="F278" s="134" t="s">
        <v>1431</v>
      </c>
      <c r="G278" s="135" t="s">
        <v>1432</v>
      </c>
      <c r="H278" s="136">
        <v>4.8000000000000001E-2</v>
      </c>
      <c r="I278" s="137"/>
      <c r="J278" s="138">
        <f>ROUND(I278*H278,2)</f>
        <v>0</v>
      </c>
      <c r="K278" s="134" t="s">
        <v>19</v>
      </c>
      <c r="L278" s="139"/>
      <c r="M278" s="140" t="s">
        <v>19</v>
      </c>
      <c r="N278" s="141" t="s">
        <v>44</v>
      </c>
      <c r="P278" s="142">
        <f>O278*H278</f>
        <v>0</v>
      </c>
      <c r="Q278" s="142">
        <v>0</v>
      </c>
      <c r="R278" s="142">
        <f>Q278*H278</f>
        <v>0</v>
      </c>
      <c r="S278" s="142">
        <v>0</v>
      </c>
      <c r="T278" s="143">
        <f>S278*H278</f>
        <v>0</v>
      </c>
      <c r="AR278" s="17" t="s">
        <v>381</v>
      </c>
      <c r="AT278" s="17" t="s">
        <v>246</v>
      </c>
      <c r="AU278" s="17" t="s">
        <v>83</v>
      </c>
      <c r="AY278" s="17" t="s">
        <v>251</v>
      </c>
      <c r="BE278" s="144">
        <f>IF(N278="základní",J278,0)</f>
        <v>0</v>
      </c>
      <c r="BF278" s="144">
        <f>IF(N278="snížená",J278,0)</f>
        <v>0</v>
      </c>
      <c r="BG278" s="144">
        <f>IF(N278="zákl. přenesená",J278,0)</f>
        <v>0</v>
      </c>
      <c r="BH278" s="144">
        <f>IF(N278="sníž. přenesená",J278,0)</f>
        <v>0</v>
      </c>
      <c r="BI278" s="144">
        <f>IF(N278="nulová",J278,0)</f>
        <v>0</v>
      </c>
      <c r="BJ278" s="17" t="s">
        <v>81</v>
      </c>
      <c r="BK278" s="144">
        <f>ROUND(I278*H278,2)</f>
        <v>0</v>
      </c>
      <c r="BL278" s="17" t="s">
        <v>318</v>
      </c>
      <c r="BM278" s="17" t="s">
        <v>2699</v>
      </c>
    </row>
    <row r="279" spans="2:65" s="13" customFormat="1">
      <c r="B279" s="182"/>
      <c r="D279" s="171" t="s">
        <v>639</v>
      </c>
      <c r="E279" s="183" t="s">
        <v>19</v>
      </c>
      <c r="F279" s="184" t="s">
        <v>2700</v>
      </c>
      <c r="H279" s="185">
        <v>4.8000000000000001E-2</v>
      </c>
      <c r="I279" s="186"/>
      <c r="L279" s="182"/>
      <c r="M279" s="187"/>
      <c r="T279" s="188"/>
      <c r="AT279" s="183" t="s">
        <v>639</v>
      </c>
      <c r="AU279" s="183" t="s">
        <v>83</v>
      </c>
      <c r="AV279" s="13" t="s">
        <v>83</v>
      </c>
      <c r="AW279" s="13" t="s">
        <v>36</v>
      </c>
      <c r="AX279" s="13" t="s">
        <v>81</v>
      </c>
      <c r="AY279" s="183" t="s">
        <v>251</v>
      </c>
    </row>
    <row r="280" spans="2:65" s="1" customFormat="1" ht="16.5" customHeight="1">
      <c r="B280" s="31"/>
      <c r="C280" s="157" t="s">
        <v>521</v>
      </c>
      <c r="D280" s="157" t="s">
        <v>277</v>
      </c>
      <c r="E280" s="158" t="s">
        <v>2245</v>
      </c>
      <c r="F280" s="159" t="s">
        <v>2246</v>
      </c>
      <c r="G280" s="160" t="s">
        <v>431</v>
      </c>
      <c r="H280" s="161">
        <v>63</v>
      </c>
      <c r="I280" s="162"/>
      <c r="J280" s="163">
        <f>ROUND(I280*H280,2)</f>
        <v>0</v>
      </c>
      <c r="K280" s="159" t="s">
        <v>690</v>
      </c>
      <c r="L280" s="31"/>
      <c r="M280" s="164" t="s">
        <v>19</v>
      </c>
      <c r="N280" s="165" t="s">
        <v>44</v>
      </c>
      <c r="P280" s="142">
        <f>O280*H280</f>
        <v>0</v>
      </c>
      <c r="Q280" s="142">
        <v>0</v>
      </c>
      <c r="R280" s="142">
        <f>Q280*H280</f>
        <v>0</v>
      </c>
      <c r="S280" s="142">
        <v>0</v>
      </c>
      <c r="T280" s="143">
        <f>S280*H280</f>
        <v>0</v>
      </c>
      <c r="AR280" s="17" t="s">
        <v>318</v>
      </c>
      <c r="AT280" s="17" t="s">
        <v>277</v>
      </c>
      <c r="AU280" s="17" t="s">
        <v>83</v>
      </c>
      <c r="AY280" s="17" t="s">
        <v>251</v>
      </c>
      <c r="BE280" s="144">
        <f>IF(N280="základní",J280,0)</f>
        <v>0</v>
      </c>
      <c r="BF280" s="144">
        <f>IF(N280="snížená",J280,0)</f>
        <v>0</v>
      </c>
      <c r="BG280" s="144">
        <f>IF(N280="zákl. přenesená",J280,0)</f>
        <v>0</v>
      </c>
      <c r="BH280" s="144">
        <f>IF(N280="sníž. přenesená",J280,0)</f>
        <v>0</v>
      </c>
      <c r="BI280" s="144">
        <f>IF(N280="nulová",J280,0)</f>
        <v>0</v>
      </c>
      <c r="BJ280" s="17" t="s">
        <v>81</v>
      </c>
      <c r="BK280" s="144">
        <f>ROUND(I280*H280,2)</f>
        <v>0</v>
      </c>
      <c r="BL280" s="17" t="s">
        <v>318</v>
      </c>
      <c r="BM280" s="17" t="s">
        <v>2701</v>
      </c>
    </row>
    <row r="281" spans="2:65" s="13" customFormat="1">
      <c r="B281" s="182"/>
      <c r="D281" s="171" t="s">
        <v>639</v>
      </c>
      <c r="E281" s="183" t="s">
        <v>19</v>
      </c>
      <c r="F281" s="184" t="s">
        <v>2641</v>
      </c>
      <c r="H281" s="185">
        <v>63</v>
      </c>
      <c r="I281" s="186"/>
      <c r="L281" s="182"/>
      <c r="M281" s="187"/>
      <c r="T281" s="188"/>
      <c r="AT281" s="183" t="s">
        <v>639</v>
      </c>
      <c r="AU281" s="183" t="s">
        <v>83</v>
      </c>
      <c r="AV281" s="13" t="s">
        <v>83</v>
      </c>
      <c r="AW281" s="13" t="s">
        <v>36</v>
      </c>
      <c r="AX281" s="13" t="s">
        <v>81</v>
      </c>
      <c r="AY281" s="183" t="s">
        <v>251</v>
      </c>
    </row>
    <row r="282" spans="2:65" s="1" customFormat="1" ht="16.5" customHeight="1">
      <c r="B282" s="31"/>
      <c r="C282" s="132" t="s">
        <v>651</v>
      </c>
      <c r="D282" s="132" t="s">
        <v>246</v>
      </c>
      <c r="E282" s="133" t="s">
        <v>2248</v>
      </c>
      <c r="F282" s="134" t="s">
        <v>2249</v>
      </c>
      <c r="G282" s="135" t="s">
        <v>431</v>
      </c>
      <c r="H282" s="136">
        <v>63</v>
      </c>
      <c r="I282" s="137"/>
      <c r="J282" s="138">
        <f>ROUND(I282*H282,2)</f>
        <v>0</v>
      </c>
      <c r="K282" s="134" t="s">
        <v>19</v>
      </c>
      <c r="L282" s="139"/>
      <c r="M282" s="140" t="s">
        <v>19</v>
      </c>
      <c r="N282" s="141" t="s">
        <v>44</v>
      </c>
      <c r="P282" s="142">
        <f>O282*H282</f>
        <v>0</v>
      </c>
      <c r="Q282" s="142">
        <v>6.9999999999999999E-4</v>
      </c>
      <c r="R282" s="142">
        <f>Q282*H282</f>
        <v>4.41E-2</v>
      </c>
      <c r="S282" s="142">
        <v>0</v>
      </c>
      <c r="T282" s="143">
        <f>S282*H282</f>
        <v>0</v>
      </c>
      <c r="AR282" s="17" t="s">
        <v>381</v>
      </c>
      <c r="AT282" s="17" t="s">
        <v>246</v>
      </c>
      <c r="AU282" s="17" t="s">
        <v>83</v>
      </c>
      <c r="AY282" s="17" t="s">
        <v>251</v>
      </c>
      <c r="BE282" s="144">
        <f>IF(N282="základní",J282,0)</f>
        <v>0</v>
      </c>
      <c r="BF282" s="144">
        <f>IF(N282="snížená",J282,0)</f>
        <v>0</v>
      </c>
      <c r="BG282" s="144">
        <f>IF(N282="zákl. přenesená",J282,0)</f>
        <v>0</v>
      </c>
      <c r="BH282" s="144">
        <f>IF(N282="sníž. přenesená",J282,0)</f>
        <v>0</v>
      </c>
      <c r="BI282" s="144">
        <f>IF(N282="nulová",J282,0)</f>
        <v>0</v>
      </c>
      <c r="BJ282" s="17" t="s">
        <v>81</v>
      </c>
      <c r="BK282" s="144">
        <f>ROUND(I282*H282,2)</f>
        <v>0</v>
      </c>
      <c r="BL282" s="17" t="s">
        <v>318</v>
      </c>
      <c r="BM282" s="17" t="s">
        <v>2702</v>
      </c>
    </row>
    <row r="283" spans="2:65" s="1" customFormat="1" ht="19.5">
      <c r="B283" s="31"/>
      <c r="D283" s="171" t="s">
        <v>454</v>
      </c>
      <c r="F283" s="172" t="s">
        <v>2251</v>
      </c>
      <c r="I283" s="90"/>
      <c r="L283" s="31"/>
      <c r="M283" s="173"/>
      <c r="T283" s="49"/>
      <c r="AT283" s="17" t="s">
        <v>454</v>
      </c>
      <c r="AU283" s="17" t="s">
        <v>83</v>
      </c>
    </row>
    <row r="284" spans="2:65" s="13" customFormat="1">
      <c r="B284" s="182"/>
      <c r="D284" s="171" t="s">
        <v>639</v>
      </c>
      <c r="E284" s="183" t="s">
        <v>19</v>
      </c>
      <c r="F284" s="184" t="s">
        <v>2641</v>
      </c>
      <c r="H284" s="185">
        <v>63</v>
      </c>
      <c r="I284" s="186"/>
      <c r="L284" s="182"/>
      <c r="M284" s="187"/>
      <c r="T284" s="188"/>
      <c r="AT284" s="183" t="s">
        <v>639</v>
      </c>
      <c r="AU284" s="183" t="s">
        <v>83</v>
      </c>
      <c r="AV284" s="13" t="s">
        <v>83</v>
      </c>
      <c r="AW284" s="13" t="s">
        <v>36</v>
      </c>
      <c r="AX284" s="13" t="s">
        <v>81</v>
      </c>
      <c r="AY284" s="183" t="s">
        <v>251</v>
      </c>
    </row>
    <row r="285" spans="2:65" s="1" customFormat="1" ht="16.5" customHeight="1">
      <c r="B285" s="31"/>
      <c r="C285" s="157" t="s">
        <v>522</v>
      </c>
      <c r="D285" s="157" t="s">
        <v>277</v>
      </c>
      <c r="E285" s="158" t="s">
        <v>1435</v>
      </c>
      <c r="F285" s="159" t="s">
        <v>1436</v>
      </c>
      <c r="G285" s="160" t="s">
        <v>431</v>
      </c>
      <c r="H285" s="161">
        <v>76.44</v>
      </c>
      <c r="I285" s="162"/>
      <c r="J285" s="163">
        <f>ROUND(I285*H285,2)</f>
        <v>0</v>
      </c>
      <c r="K285" s="159" t="s">
        <v>690</v>
      </c>
      <c r="L285" s="31"/>
      <c r="M285" s="164" t="s">
        <v>19</v>
      </c>
      <c r="N285" s="165" t="s">
        <v>44</v>
      </c>
      <c r="P285" s="142">
        <f>O285*H285</f>
        <v>0</v>
      </c>
      <c r="Q285" s="142">
        <v>0</v>
      </c>
      <c r="R285" s="142">
        <f>Q285*H285</f>
        <v>0</v>
      </c>
      <c r="S285" s="142">
        <v>0</v>
      </c>
      <c r="T285" s="143">
        <f>S285*H285</f>
        <v>0</v>
      </c>
      <c r="AR285" s="17" t="s">
        <v>318</v>
      </c>
      <c r="AT285" s="17" t="s">
        <v>277</v>
      </c>
      <c r="AU285" s="17" t="s">
        <v>83</v>
      </c>
      <c r="AY285" s="17" t="s">
        <v>251</v>
      </c>
      <c r="BE285" s="144">
        <f>IF(N285="základní",J285,0)</f>
        <v>0</v>
      </c>
      <c r="BF285" s="144">
        <f>IF(N285="snížená",J285,0)</f>
        <v>0</v>
      </c>
      <c r="BG285" s="144">
        <f>IF(N285="zákl. přenesená",J285,0)</f>
        <v>0</v>
      </c>
      <c r="BH285" s="144">
        <f>IF(N285="sníž. přenesená",J285,0)</f>
        <v>0</v>
      </c>
      <c r="BI285" s="144">
        <f>IF(N285="nulová",J285,0)</f>
        <v>0</v>
      </c>
      <c r="BJ285" s="17" t="s">
        <v>81</v>
      </c>
      <c r="BK285" s="144">
        <f>ROUND(I285*H285,2)</f>
        <v>0</v>
      </c>
      <c r="BL285" s="17" t="s">
        <v>318</v>
      </c>
      <c r="BM285" s="17" t="s">
        <v>2703</v>
      </c>
    </row>
    <row r="286" spans="2:65" s="13" customFormat="1">
      <c r="B286" s="182"/>
      <c r="D286" s="171" t="s">
        <v>639</v>
      </c>
      <c r="E286" s="183" t="s">
        <v>19</v>
      </c>
      <c r="F286" s="184" t="s">
        <v>2704</v>
      </c>
      <c r="H286" s="185">
        <v>76.44</v>
      </c>
      <c r="I286" s="186"/>
      <c r="L286" s="182"/>
      <c r="M286" s="187"/>
      <c r="T286" s="188"/>
      <c r="AT286" s="183" t="s">
        <v>639</v>
      </c>
      <c r="AU286" s="183" t="s">
        <v>83</v>
      </c>
      <c r="AV286" s="13" t="s">
        <v>83</v>
      </c>
      <c r="AW286" s="13" t="s">
        <v>36</v>
      </c>
      <c r="AX286" s="13" t="s">
        <v>81</v>
      </c>
      <c r="AY286" s="183" t="s">
        <v>251</v>
      </c>
    </row>
    <row r="287" spans="2:65" s="1" customFormat="1" ht="16.5" customHeight="1">
      <c r="B287" s="31"/>
      <c r="C287" s="132" t="s">
        <v>659</v>
      </c>
      <c r="D287" s="132" t="s">
        <v>246</v>
      </c>
      <c r="E287" s="133" t="s">
        <v>2255</v>
      </c>
      <c r="F287" s="134" t="s">
        <v>2256</v>
      </c>
      <c r="G287" s="135" t="s">
        <v>431</v>
      </c>
      <c r="H287" s="136">
        <v>76.44</v>
      </c>
      <c r="I287" s="137"/>
      <c r="J287" s="138">
        <f>ROUND(I287*H287,2)</f>
        <v>0</v>
      </c>
      <c r="K287" s="134" t="s">
        <v>19</v>
      </c>
      <c r="L287" s="139"/>
      <c r="M287" s="140" t="s">
        <v>19</v>
      </c>
      <c r="N287" s="141" t="s">
        <v>44</v>
      </c>
      <c r="P287" s="142">
        <f>O287*H287</f>
        <v>0</v>
      </c>
      <c r="Q287" s="142">
        <v>1.1999999999999999E-3</v>
      </c>
      <c r="R287" s="142">
        <f>Q287*H287</f>
        <v>9.172799999999999E-2</v>
      </c>
      <c r="S287" s="142">
        <v>0</v>
      </c>
      <c r="T287" s="143">
        <f>S287*H287</f>
        <v>0</v>
      </c>
      <c r="AR287" s="17" t="s">
        <v>381</v>
      </c>
      <c r="AT287" s="17" t="s">
        <v>246</v>
      </c>
      <c r="AU287" s="17" t="s">
        <v>83</v>
      </c>
      <c r="AY287" s="17" t="s">
        <v>251</v>
      </c>
      <c r="BE287" s="144">
        <f>IF(N287="základní",J287,0)</f>
        <v>0</v>
      </c>
      <c r="BF287" s="144">
        <f>IF(N287="snížená",J287,0)</f>
        <v>0</v>
      </c>
      <c r="BG287" s="144">
        <f>IF(N287="zákl. přenesená",J287,0)</f>
        <v>0</v>
      </c>
      <c r="BH287" s="144">
        <f>IF(N287="sníž. přenesená",J287,0)</f>
        <v>0</v>
      </c>
      <c r="BI287" s="144">
        <f>IF(N287="nulová",J287,0)</f>
        <v>0</v>
      </c>
      <c r="BJ287" s="17" t="s">
        <v>81</v>
      </c>
      <c r="BK287" s="144">
        <f>ROUND(I287*H287,2)</f>
        <v>0</v>
      </c>
      <c r="BL287" s="17" t="s">
        <v>318</v>
      </c>
      <c r="BM287" s="17" t="s">
        <v>2705</v>
      </c>
    </row>
    <row r="288" spans="2:65" s="1" customFormat="1" ht="19.5">
      <c r="B288" s="31"/>
      <c r="D288" s="171" t="s">
        <v>454</v>
      </c>
      <c r="F288" s="172" t="s">
        <v>2253</v>
      </c>
      <c r="I288" s="90"/>
      <c r="L288" s="31"/>
      <c r="M288" s="173"/>
      <c r="T288" s="49"/>
      <c r="AT288" s="17" t="s">
        <v>454</v>
      </c>
      <c r="AU288" s="17" t="s">
        <v>83</v>
      </c>
    </row>
    <row r="289" spans="2:51" s="13" customFormat="1">
      <c r="B289" s="182"/>
      <c r="D289" s="171" t="s">
        <v>639</v>
      </c>
      <c r="E289" s="183" t="s">
        <v>19</v>
      </c>
      <c r="F289" s="184" t="s">
        <v>2704</v>
      </c>
      <c r="H289" s="185">
        <v>76.44</v>
      </c>
      <c r="I289" s="186"/>
      <c r="L289" s="182"/>
      <c r="M289" s="202"/>
      <c r="N289" s="203"/>
      <c r="O289" s="203"/>
      <c r="P289" s="203"/>
      <c r="Q289" s="203"/>
      <c r="R289" s="203"/>
      <c r="S289" s="203"/>
      <c r="T289" s="204"/>
      <c r="AT289" s="183" t="s">
        <v>639</v>
      </c>
      <c r="AU289" s="183" t="s">
        <v>83</v>
      </c>
      <c r="AV289" s="13" t="s">
        <v>83</v>
      </c>
      <c r="AW289" s="13" t="s">
        <v>36</v>
      </c>
      <c r="AX289" s="13" t="s">
        <v>81</v>
      </c>
      <c r="AY289" s="183" t="s">
        <v>251</v>
      </c>
    </row>
    <row r="290" spans="2:51" s="1" customFormat="1" ht="6.95" customHeight="1">
      <c r="B290" s="39"/>
      <c r="C290" s="40"/>
      <c r="D290" s="40"/>
      <c r="E290" s="40"/>
      <c r="F290" s="40"/>
      <c r="G290" s="40"/>
      <c r="H290" s="40"/>
      <c r="I290" s="107"/>
      <c r="J290" s="40"/>
      <c r="K290" s="40"/>
      <c r="L290" s="31"/>
    </row>
  </sheetData>
  <sheetProtection password="D0DA" sheet="1" objects="1" scenarios="1" selectLockedCells="1" autoFilter="0"/>
  <autoFilter ref="C94:K289"/>
  <mergeCells count="12">
    <mergeCell ref="E87:H87"/>
    <mergeCell ref="L2:V2"/>
    <mergeCell ref="E50:H50"/>
    <mergeCell ref="E52:H52"/>
    <mergeCell ref="E54:H54"/>
    <mergeCell ref="E83:H83"/>
    <mergeCell ref="E85:H85"/>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60"/>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185</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2706</v>
      </c>
      <c r="F9" s="303"/>
      <c r="G9" s="303"/>
      <c r="H9" s="303"/>
      <c r="I9" s="90"/>
      <c r="L9" s="31"/>
    </row>
    <row r="10" spans="2:46" s="1" customFormat="1" ht="12" customHeight="1">
      <c r="B10" s="31"/>
      <c r="D10" s="26" t="s">
        <v>1077</v>
      </c>
      <c r="I10" s="90"/>
      <c r="L10" s="31"/>
    </row>
    <row r="11" spans="2:46" s="1" customFormat="1" ht="36.950000000000003" customHeight="1">
      <c r="B11" s="31"/>
      <c r="E11" s="304" t="s">
        <v>2707</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ROUND(J90,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ROUND((SUM(BE90:BE159)),  2)</f>
        <v>0</v>
      </c>
      <c r="I35" s="99">
        <v>0.21</v>
      </c>
      <c r="J35" s="98">
        <f>ROUND(((SUM(BE90:BE159))*I35),  2)</f>
        <v>0</v>
      </c>
      <c r="L35" s="31"/>
    </row>
    <row r="36" spans="2:12" s="1" customFormat="1" ht="14.45" customHeight="1">
      <c r="B36" s="31"/>
      <c r="E36" s="26" t="s">
        <v>45</v>
      </c>
      <c r="F36" s="98">
        <f>ROUND((SUM(BF90:BF159)),  2)</f>
        <v>0</v>
      </c>
      <c r="I36" s="99">
        <v>0.15</v>
      </c>
      <c r="J36" s="98">
        <f>ROUND(((SUM(BF90:BF159))*I36),  2)</f>
        <v>0</v>
      </c>
      <c r="L36" s="31"/>
    </row>
    <row r="37" spans="2:12" s="1" customFormat="1" ht="14.45" hidden="1" customHeight="1">
      <c r="B37" s="31"/>
      <c r="E37" s="26" t="s">
        <v>46</v>
      </c>
      <c r="F37" s="98">
        <f>ROUND((SUM(BG90:BG159)),  2)</f>
        <v>0</v>
      </c>
      <c r="I37" s="99">
        <v>0.21</v>
      </c>
      <c r="J37" s="98">
        <f>0</f>
        <v>0</v>
      </c>
      <c r="L37" s="31"/>
    </row>
    <row r="38" spans="2:12" s="1" customFormat="1" ht="14.45" hidden="1" customHeight="1">
      <c r="B38" s="31"/>
      <c r="E38" s="26" t="s">
        <v>47</v>
      </c>
      <c r="F38" s="98">
        <f>ROUND((SUM(BH90:BH159)),  2)</f>
        <v>0</v>
      </c>
      <c r="I38" s="99">
        <v>0.15</v>
      </c>
      <c r="J38" s="98">
        <f>0</f>
        <v>0</v>
      </c>
      <c r="L38" s="31"/>
    </row>
    <row r="39" spans="2:12" s="1" customFormat="1" ht="14.45" hidden="1" customHeight="1">
      <c r="B39" s="31"/>
      <c r="E39" s="26" t="s">
        <v>48</v>
      </c>
      <c r="F39" s="98">
        <f>ROUND((SUM(BI90:BI159)),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2706</v>
      </c>
      <c r="F52" s="303"/>
      <c r="G52" s="303"/>
      <c r="H52" s="303"/>
      <c r="I52" s="90"/>
      <c r="L52" s="31"/>
    </row>
    <row r="53" spans="2:47" s="1" customFormat="1" ht="12" customHeight="1">
      <c r="B53" s="31"/>
      <c r="C53" s="26" t="s">
        <v>1077</v>
      </c>
      <c r="I53" s="90"/>
      <c r="L53" s="31"/>
    </row>
    <row r="54" spans="2:47" s="1" customFormat="1" ht="16.5" customHeight="1">
      <c r="B54" s="31"/>
      <c r="E54" s="304" t="str">
        <f>E11</f>
        <v>3110-16-074-09/01 - Propustek v ev. km 2,939</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J90</f>
        <v>0</v>
      </c>
      <c r="L63" s="31"/>
      <c r="AU63" s="17" t="s">
        <v>229</v>
      </c>
    </row>
    <row r="64" spans="2:47" s="8" customFormat="1" ht="24.95" customHeight="1">
      <c r="B64" s="113"/>
      <c r="D64" s="114" t="s">
        <v>2076</v>
      </c>
      <c r="E64" s="115"/>
      <c r="F64" s="115"/>
      <c r="G64" s="115"/>
      <c r="H64" s="115"/>
      <c r="I64" s="116"/>
      <c r="J64" s="117">
        <f>J91</f>
        <v>0</v>
      </c>
      <c r="L64" s="113"/>
    </row>
    <row r="65" spans="2:12" s="9" customFormat="1" ht="19.899999999999999" customHeight="1">
      <c r="B65" s="118"/>
      <c r="D65" s="119" t="s">
        <v>1578</v>
      </c>
      <c r="E65" s="120"/>
      <c r="F65" s="120"/>
      <c r="G65" s="120"/>
      <c r="H65" s="120"/>
      <c r="I65" s="121"/>
      <c r="J65" s="122">
        <f>J92</f>
        <v>0</v>
      </c>
      <c r="L65" s="118"/>
    </row>
    <row r="66" spans="2:12" s="9" customFormat="1" ht="19.899999999999999" customHeight="1">
      <c r="B66" s="118"/>
      <c r="D66" s="119" t="s">
        <v>1087</v>
      </c>
      <c r="E66" s="120"/>
      <c r="F66" s="120"/>
      <c r="G66" s="120"/>
      <c r="H66" s="120"/>
      <c r="I66" s="121"/>
      <c r="J66" s="122">
        <f>J136</f>
        <v>0</v>
      </c>
      <c r="L66" s="118"/>
    </row>
    <row r="67" spans="2:12" s="9" customFormat="1" ht="19.899999999999999" customHeight="1">
      <c r="B67" s="118"/>
      <c r="D67" s="119" t="s">
        <v>1090</v>
      </c>
      <c r="E67" s="120"/>
      <c r="F67" s="120"/>
      <c r="G67" s="120"/>
      <c r="H67" s="120"/>
      <c r="I67" s="121"/>
      <c r="J67" s="122">
        <f>J142</f>
        <v>0</v>
      </c>
      <c r="L67" s="118"/>
    </row>
    <row r="68" spans="2:12" s="9" customFormat="1" ht="19.899999999999999" customHeight="1">
      <c r="B68" s="118"/>
      <c r="D68" s="119" t="s">
        <v>1478</v>
      </c>
      <c r="E68" s="120"/>
      <c r="F68" s="120"/>
      <c r="G68" s="120"/>
      <c r="H68" s="120"/>
      <c r="I68" s="121"/>
      <c r="J68" s="122">
        <f>J150</f>
        <v>0</v>
      </c>
      <c r="L68" s="118"/>
    </row>
    <row r="69" spans="2:12" s="1" customFormat="1" ht="21.75" customHeight="1">
      <c r="B69" s="31"/>
      <c r="I69" s="90"/>
      <c r="L69" s="31"/>
    </row>
    <row r="70" spans="2:12" s="1" customFormat="1" ht="6.95" customHeight="1">
      <c r="B70" s="39"/>
      <c r="C70" s="40"/>
      <c r="D70" s="40"/>
      <c r="E70" s="40"/>
      <c r="F70" s="40"/>
      <c r="G70" s="40"/>
      <c r="H70" s="40"/>
      <c r="I70" s="107"/>
      <c r="J70" s="40"/>
      <c r="K70" s="40"/>
      <c r="L70" s="31"/>
    </row>
    <row r="74" spans="2:12" s="1" customFormat="1" ht="6.95" customHeight="1">
      <c r="B74" s="41"/>
      <c r="C74" s="42"/>
      <c r="D74" s="42"/>
      <c r="E74" s="42"/>
      <c r="F74" s="42"/>
      <c r="G74" s="42"/>
      <c r="H74" s="42"/>
      <c r="I74" s="108"/>
      <c r="J74" s="42"/>
      <c r="K74" s="42"/>
      <c r="L74" s="31"/>
    </row>
    <row r="75" spans="2:12" s="1" customFormat="1" ht="24.95" customHeight="1">
      <c r="B75" s="31"/>
      <c r="C75" s="21" t="s">
        <v>233</v>
      </c>
      <c r="I75" s="90"/>
      <c r="L75" s="31"/>
    </row>
    <row r="76" spans="2:12" s="1" customFormat="1" ht="6.95" customHeight="1">
      <c r="B76" s="31"/>
      <c r="I76" s="90"/>
      <c r="L76" s="31"/>
    </row>
    <row r="77" spans="2:12" s="1" customFormat="1" ht="12" customHeight="1">
      <c r="B77" s="31"/>
      <c r="C77" s="26" t="s">
        <v>16</v>
      </c>
      <c r="I77" s="90"/>
      <c r="L77" s="31"/>
    </row>
    <row r="78" spans="2:12" s="1" customFormat="1" ht="16.5" customHeight="1">
      <c r="B78" s="31"/>
      <c r="E78" s="324" t="str">
        <f>E7</f>
        <v>Oprava traťového úseku Železný Brod - Tanvald</v>
      </c>
      <c r="F78" s="301"/>
      <c r="G78" s="301"/>
      <c r="H78" s="301"/>
      <c r="I78" s="90"/>
      <c r="L78" s="31"/>
    </row>
    <row r="79" spans="2:12" ht="12" customHeight="1">
      <c r="B79" s="20"/>
      <c r="C79" s="26" t="s">
        <v>223</v>
      </c>
      <c r="L79" s="20"/>
    </row>
    <row r="80" spans="2:12" s="1" customFormat="1" ht="16.5" customHeight="1">
      <c r="B80" s="31"/>
      <c r="E80" s="324" t="s">
        <v>2706</v>
      </c>
      <c r="F80" s="303"/>
      <c r="G80" s="303"/>
      <c r="H80" s="303"/>
      <c r="I80" s="90"/>
      <c r="L80" s="31"/>
    </row>
    <row r="81" spans="2:65" s="1" customFormat="1" ht="12" customHeight="1">
      <c r="B81" s="31"/>
      <c r="C81" s="26" t="s">
        <v>1077</v>
      </c>
      <c r="I81" s="90"/>
      <c r="L81" s="31"/>
    </row>
    <row r="82" spans="2:65" s="1" customFormat="1" ht="16.5" customHeight="1">
      <c r="B82" s="31"/>
      <c r="E82" s="304" t="str">
        <f>E11</f>
        <v>3110-16-074-09/01 - Propustek v ev. km 2,939</v>
      </c>
      <c r="F82" s="303"/>
      <c r="G82" s="303"/>
      <c r="H82" s="303"/>
      <c r="I82" s="90"/>
      <c r="L82" s="31"/>
    </row>
    <row r="83" spans="2:65" s="1" customFormat="1" ht="6.95" customHeight="1">
      <c r="B83" s="31"/>
      <c r="I83" s="90"/>
      <c r="L83" s="31"/>
    </row>
    <row r="84" spans="2:65" s="1" customFormat="1" ht="12" customHeight="1">
      <c r="B84" s="31"/>
      <c r="C84" s="26" t="s">
        <v>21</v>
      </c>
      <c r="F84" s="17" t="str">
        <f>F14</f>
        <v xml:space="preserve"> </v>
      </c>
      <c r="I84" s="91" t="s">
        <v>23</v>
      </c>
      <c r="J84" s="46" t="str">
        <f>IF(J14="","",J14)</f>
        <v>11. 2. 2019</v>
      </c>
      <c r="L84" s="31"/>
    </row>
    <row r="85" spans="2:65" s="1" customFormat="1" ht="6.95" customHeight="1">
      <c r="B85" s="31"/>
      <c r="I85" s="90"/>
      <c r="L85" s="31"/>
    </row>
    <row r="86" spans="2:65" s="1" customFormat="1" ht="13.7" customHeight="1">
      <c r="B86" s="31"/>
      <c r="C86" s="26" t="s">
        <v>25</v>
      </c>
      <c r="F86" s="17" t="str">
        <f>E17</f>
        <v>SŽDC, s.o., OŘ Hradec Králové</v>
      </c>
      <c r="I86" s="91" t="s">
        <v>32</v>
      </c>
      <c r="J86" s="29" t="str">
        <f>E23</f>
        <v xml:space="preserve"> </v>
      </c>
      <c r="L86" s="31"/>
    </row>
    <row r="87" spans="2:65" s="1" customFormat="1" ht="13.7" customHeight="1">
      <c r="B87" s="31"/>
      <c r="C87" s="26" t="s">
        <v>30</v>
      </c>
      <c r="F87" s="17">
        <f>IF(E20="","",E20)</f>
        <v>0</v>
      </c>
      <c r="I87" s="91" t="s">
        <v>37</v>
      </c>
      <c r="J87" s="29" t="str">
        <f>E26</f>
        <v xml:space="preserve"> </v>
      </c>
      <c r="L87" s="31"/>
    </row>
    <row r="88" spans="2:65" s="1" customFormat="1" ht="10.35" customHeight="1">
      <c r="B88" s="31"/>
      <c r="I88" s="90"/>
      <c r="L88" s="31"/>
    </row>
    <row r="89" spans="2:65" s="10" customFormat="1" ht="29.25" customHeight="1">
      <c r="B89" s="123"/>
      <c r="C89" s="124" t="s">
        <v>234</v>
      </c>
      <c r="D89" s="125" t="s">
        <v>58</v>
      </c>
      <c r="E89" s="125" t="s">
        <v>54</v>
      </c>
      <c r="F89" s="125" t="s">
        <v>55</v>
      </c>
      <c r="G89" s="125" t="s">
        <v>235</v>
      </c>
      <c r="H89" s="125" t="s">
        <v>236</v>
      </c>
      <c r="I89" s="126" t="s">
        <v>237</v>
      </c>
      <c r="J89" s="125" t="s">
        <v>228</v>
      </c>
      <c r="K89" s="127" t="s">
        <v>238</v>
      </c>
      <c r="L89" s="123"/>
      <c r="M89" s="52" t="s">
        <v>19</v>
      </c>
      <c r="N89" s="53" t="s">
        <v>43</v>
      </c>
      <c r="O89" s="53" t="s">
        <v>239</v>
      </c>
      <c r="P89" s="53" t="s">
        <v>240</v>
      </c>
      <c r="Q89" s="53" t="s">
        <v>241</v>
      </c>
      <c r="R89" s="53" t="s">
        <v>242</v>
      </c>
      <c r="S89" s="53" t="s">
        <v>243</v>
      </c>
      <c r="T89" s="54" t="s">
        <v>244</v>
      </c>
    </row>
    <row r="90" spans="2:65" s="1" customFormat="1" ht="22.9" customHeight="1">
      <c r="B90" s="31"/>
      <c r="C90" s="57" t="s">
        <v>245</v>
      </c>
      <c r="I90" s="90"/>
      <c r="J90" s="128">
        <f>BK90</f>
        <v>0</v>
      </c>
      <c r="L90" s="31"/>
      <c r="M90" s="55"/>
      <c r="N90" s="47"/>
      <c r="O90" s="47"/>
      <c r="P90" s="129">
        <f>P91</f>
        <v>0</v>
      </c>
      <c r="Q90" s="47"/>
      <c r="R90" s="129">
        <f>R91</f>
        <v>12.9294928</v>
      </c>
      <c r="S90" s="47"/>
      <c r="T90" s="130">
        <f>T91</f>
        <v>4.3119999999999994</v>
      </c>
      <c r="AT90" s="17" t="s">
        <v>72</v>
      </c>
      <c r="AU90" s="17" t="s">
        <v>229</v>
      </c>
      <c r="BK90" s="131">
        <f>BK91</f>
        <v>0</v>
      </c>
    </row>
    <row r="91" spans="2:65" s="11" customFormat="1" ht="25.9" customHeight="1">
      <c r="B91" s="145"/>
      <c r="D91" s="146" t="s">
        <v>72</v>
      </c>
      <c r="E91" s="147" t="s">
        <v>424</v>
      </c>
      <c r="F91" s="147" t="s">
        <v>2077</v>
      </c>
      <c r="I91" s="148"/>
      <c r="J91" s="149">
        <f>BK91</f>
        <v>0</v>
      </c>
      <c r="L91" s="145"/>
      <c r="M91" s="150"/>
      <c r="P91" s="151">
        <f>P92+P136+P142+P150</f>
        <v>0</v>
      </c>
      <c r="R91" s="151">
        <f>R92+R136+R142+R150</f>
        <v>12.9294928</v>
      </c>
      <c r="T91" s="152">
        <f>T92+T136+T142+T150</f>
        <v>4.3119999999999994</v>
      </c>
      <c r="AR91" s="146" t="s">
        <v>81</v>
      </c>
      <c r="AT91" s="153" t="s">
        <v>72</v>
      </c>
      <c r="AU91" s="153" t="s">
        <v>73</v>
      </c>
      <c r="AY91" s="146" t="s">
        <v>251</v>
      </c>
      <c r="BK91" s="154">
        <f>BK92+BK136+BK142+BK150</f>
        <v>0</v>
      </c>
    </row>
    <row r="92" spans="2:65" s="11" customFormat="1" ht="22.9" customHeight="1">
      <c r="B92" s="145"/>
      <c r="D92" s="146" t="s">
        <v>72</v>
      </c>
      <c r="E92" s="155" t="s">
        <v>81</v>
      </c>
      <c r="F92" s="155" t="s">
        <v>1587</v>
      </c>
      <c r="I92" s="148"/>
      <c r="J92" s="156">
        <f>BK92</f>
        <v>0</v>
      </c>
      <c r="L92" s="145"/>
      <c r="M92" s="150"/>
      <c r="P92" s="151">
        <f>SUM(P93:P135)</f>
        <v>0</v>
      </c>
      <c r="R92" s="151">
        <f>SUM(R93:R135)</f>
        <v>12.000360000000001</v>
      </c>
      <c r="T92" s="152">
        <f>SUM(T93:T135)</f>
        <v>0</v>
      </c>
      <c r="AR92" s="146" t="s">
        <v>81</v>
      </c>
      <c r="AT92" s="153" t="s">
        <v>72</v>
      </c>
      <c r="AU92" s="153" t="s">
        <v>81</v>
      </c>
      <c r="AY92" s="146" t="s">
        <v>251</v>
      </c>
      <c r="BK92" s="154">
        <f>SUM(BK93:BK135)</f>
        <v>0</v>
      </c>
    </row>
    <row r="93" spans="2:65" s="1" customFormat="1" ht="16.5" customHeight="1">
      <c r="B93" s="31"/>
      <c r="C93" s="157" t="s">
        <v>81</v>
      </c>
      <c r="D93" s="157" t="s">
        <v>277</v>
      </c>
      <c r="E93" s="158" t="s">
        <v>1899</v>
      </c>
      <c r="F93" s="159" t="s">
        <v>1900</v>
      </c>
      <c r="G93" s="160" t="s">
        <v>431</v>
      </c>
      <c r="H93" s="161">
        <v>10</v>
      </c>
      <c r="I93" s="162"/>
      <c r="J93" s="163">
        <f>ROUND(I93*H93,2)</f>
        <v>0</v>
      </c>
      <c r="K93" s="159" t="s">
        <v>690</v>
      </c>
      <c r="L93" s="31"/>
      <c r="M93" s="164" t="s">
        <v>19</v>
      </c>
      <c r="N93" s="165" t="s">
        <v>44</v>
      </c>
      <c r="P93" s="142">
        <f>O93*H93</f>
        <v>0</v>
      </c>
      <c r="Q93" s="142">
        <v>0</v>
      </c>
      <c r="R93" s="142">
        <f>Q93*H93</f>
        <v>0</v>
      </c>
      <c r="S93" s="142">
        <v>0</v>
      </c>
      <c r="T93" s="143">
        <f>S93*H93</f>
        <v>0</v>
      </c>
      <c r="AR93" s="17" t="s">
        <v>252</v>
      </c>
      <c r="AT93" s="17" t="s">
        <v>277</v>
      </c>
      <c r="AU93" s="17" t="s">
        <v>83</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2708</v>
      </c>
    </row>
    <row r="94" spans="2:65" s="1" customFormat="1" ht="19.5">
      <c r="B94" s="31"/>
      <c r="D94" s="171" t="s">
        <v>454</v>
      </c>
      <c r="F94" s="172" t="s">
        <v>1902</v>
      </c>
      <c r="I94" s="90"/>
      <c r="L94" s="31"/>
      <c r="M94" s="173"/>
      <c r="T94" s="49"/>
      <c r="AT94" s="17" t="s">
        <v>454</v>
      </c>
      <c r="AU94" s="17" t="s">
        <v>83</v>
      </c>
    </row>
    <row r="95" spans="2:65" s="13" customFormat="1">
      <c r="B95" s="182"/>
      <c r="D95" s="171" t="s">
        <v>639</v>
      </c>
      <c r="E95" s="183" t="s">
        <v>19</v>
      </c>
      <c r="F95" s="184" t="s">
        <v>2709</v>
      </c>
      <c r="H95" s="185">
        <v>10</v>
      </c>
      <c r="I95" s="186"/>
      <c r="L95" s="182"/>
      <c r="M95" s="187"/>
      <c r="T95" s="188"/>
      <c r="AT95" s="183" t="s">
        <v>639</v>
      </c>
      <c r="AU95" s="183" t="s">
        <v>83</v>
      </c>
      <c r="AV95" s="13" t="s">
        <v>83</v>
      </c>
      <c r="AW95" s="13" t="s">
        <v>36</v>
      </c>
      <c r="AX95" s="13" t="s">
        <v>81</v>
      </c>
      <c r="AY95" s="183" t="s">
        <v>251</v>
      </c>
    </row>
    <row r="96" spans="2:65" s="1" customFormat="1" ht="16.5" customHeight="1">
      <c r="B96" s="31"/>
      <c r="C96" s="157" t="s">
        <v>83</v>
      </c>
      <c r="D96" s="157" t="s">
        <v>277</v>
      </c>
      <c r="E96" s="158" t="s">
        <v>1904</v>
      </c>
      <c r="F96" s="159" t="s">
        <v>1905</v>
      </c>
      <c r="G96" s="160" t="s">
        <v>431</v>
      </c>
      <c r="H96" s="161">
        <v>2</v>
      </c>
      <c r="I96" s="162"/>
      <c r="J96" s="163">
        <f>ROUND(I96*H96,2)</f>
        <v>0</v>
      </c>
      <c r="K96" s="159" t="s">
        <v>690</v>
      </c>
      <c r="L96" s="31"/>
      <c r="M96" s="164" t="s">
        <v>19</v>
      </c>
      <c r="N96" s="165" t="s">
        <v>44</v>
      </c>
      <c r="P96" s="142">
        <f>O96*H96</f>
        <v>0</v>
      </c>
      <c r="Q96" s="142">
        <v>1.8000000000000001E-4</v>
      </c>
      <c r="R96" s="142">
        <f>Q96*H96</f>
        <v>3.6000000000000002E-4</v>
      </c>
      <c r="S96" s="142">
        <v>0</v>
      </c>
      <c r="T96" s="143">
        <f>S96*H96</f>
        <v>0</v>
      </c>
      <c r="AR96" s="17" t="s">
        <v>252</v>
      </c>
      <c r="AT96" s="17" t="s">
        <v>277</v>
      </c>
      <c r="AU96" s="17" t="s">
        <v>83</v>
      </c>
      <c r="AY96" s="17" t="s">
        <v>251</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252</v>
      </c>
      <c r="BM96" s="17" t="s">
        <v>2710</v>
      </c>
    </row>
    <row r="97" spans="2:65" s="1" customFormat="1" ht="19.5">
      <c r="B97" s="31"/>
      <c r="D97" s="171" t="s">
        <v>454</v>
      </c>
      <c r="F97" s="172" t="s">
        <v>1907</v>
      </c>
      <c r="I97" s="90"/>
      <c r="L97" s="31"/>
      <c r="M97" s="173"/>
      <c r="T97" s="49"/>
      <c r="AT97" s="17" t="s">
        <v>454</v>
      </c>
      <c r="AU97" s="17" t="s">
        <v>83</v>
      </c>
    </row>
    <row r="98" spans="2:65" s="13" customFormat="1">
      <c r="B98" s="182"/>
      <c r="D98" s="171" t="s">
        <v>639</v>
      </c>
      <c r="E98" s="183" t="s">
        <v>19</v>
      </c>
      <c r="F98" s="184" t="s">
        <v>2711</v>
      </c>
      <c r="H98" s="185">
        <v>2</v>
      </c>
      <c r="I98" s="186"/>
      <c r="L98" s="182"/>
      <c r="M98" s="187"/>
      <c r="T98" s="188"/>
      <c r="AT98" s="183" t="s">
        <v>639</v>
      </c>
      <c r="AU98" s="183" t="s">
        <v>83</v>
      </c>
      <c r="AV98" s="13" t="s">
        <v>83</v>
      </c>
      <c r="AW98" s="13" t="s">
        <v>36</v>
      </c>
      <c r="AX98" s="13" t="s">
        <v>81</v>
      </c>
      <c r="AY98" s="183" t="s">
        <v>251</v>
      </c>
    </row>
    <row r="99" spans="2:65" s="1" customFormat="1" ht="16.5" customHeight="1">
      <c r="B99" s="31"/>
      <c r="C99" s="157" t="s">
        <v>257</v>
      </c>
      <c r="D99" s="157" t="s">
        <v>277</v>
      </c>
      <c r="E99" s="158" t="s">
        <v>1909</v>
      </c>
      <c r="F99" s="159" t="s">
        <v>1910</v>
      </c>
      <c r="G99" s="160" t="s">
        <v>431</v>
      </c>
      <c r="H99" s="161">
        <v>2</v>
      </c>
      <c r="I99" s="162"/>
      <c r="J99" s="163">
        <f>ROUND(I99*H99,2)</f>
        <v>0</v>
      </c>
      <c r="K99" s="159" t="s">
        <v>690</v>
      </c>
      <c r="L99" s="31"/>
      <c r="M99" s="164" t="s">
        <v>19</v>
      </c>
      <c r="N99" s="165" t="s">
        <v>44</v>
      </c>
      <c r="P99" s="142">
        <f>O99*H99</f>
        <v>0</v>
      </c>
      <c r="Q99" s="142">
        <v>0</v>
      </c>
      <c r="R99" s="142">
        <f>Q99*H99</f>
        <v>0</v>
      </c>
      <c r="S99" s="142">
        <v>0</v>
      </c>
      <c r="T99" s="143">
        <f>S99*H99</f>
        <v>0</v>
      </c>
      <c r="AR99" s="17" t="s">
        <v>252</v>
      </c>
      <c r="AT99" s="17" t="s">
        <v>277</v>
      </c>
      <c r="AU99" s="17" t="s">
        <v>83</v>
      </c>
      <c r="AY99" s="17" t="s">
        <v>251</v>
      </c>
      <c r="BE99" s="144">
        <f>IF(N99="základní",J99,0)</f>
        <v>0</v>
      </c>
      <c r="BF99" s="144">
        <f>IF(N99="snížená",J99,0)</f>
        <v>0</v>
      </c>
      <c r="BG99" s="144">
        <f>IF(N99="zákl. přenesená",J99,0)</f>
        <v>0</v>
      </c>
      <c r="BH99" s="144">
        <f>IF(N99="sníž. přenesená",J99,0)</f>
        <v>0</v>
      </c>
      <c r="BI99" s="144">
        <f>IF(N99="nulová",J99,0)</f>
        <v>0</v>
      </c>
      <c r="BJ99" s="17" t="s">
        <v>81</v>
      </c>
      <c r="BK99" s="144">
        <f>ROUND(I99*H99,2)</f>
        <v>0</v>
      </c>
      <c r="BL99" s="17" t="s">
        <v>252</v>
      </c>
      <c r="BM99" s="17" t="s">
        <v>2712</v>
      </c>
    </row>
    <row r="100" spans="2:65" s="1" customFormat="1" ht="19.5">
      <c r="B100" s="31"/>
      <c r="D100" s="171" t="s">
        <v>454</v>
      </c>
      <c r="F100" s="172" t="s">
        <v>1907</v>
      </c>
      <c r="I100" s="90"/>
      <c r="L100" s="31"/>
      <c r="M100" s="173"/>
      <c r="T100" s="49"/>
      <c r="AT100" s="17" t="s">
        <v>454</v>
      </c>
      <c r="AU100" s="17" t="s">
        <v>83</v>
      </c>
    </row>
    <row r="101" spans="2:65" s="13" customFormat="1">
      <c r="B101" s="182"/>
      <c r="D101" s="171" t="s">
        <v>639</v>
      </c>
      <c r="E101" s="183" t="s">
        <v>19</v>
      </c>
      <c r="F101" s="184" t="s">
        <v>2711</v>
      </c>
      <c r="H101" s="185">
        <v>2</v>
      </c>
      <c r="I101" s="186"/>
      <c r="L101" s="182"/>
      <c r="M101" s="187"/>
      <c r="T101" s="188"/>
      <c r="AT101" s="183" t="s">
        <v>639</v>
      </c>
      <c r="AU101" s="183" t="s">
        <v>83</v>
      </c>
      <c r="AV101" s="13" t="s">
        <v>83</v>
      </c>
      <c r="AW101" s="13" t="s">
        <v>36</v>
      </c>
      <c r="AX101" s="13" t="s">
        <v>81</v>
      </c>
      <c r="AY101" s="183" t="s">
        <v>251</v>
      </c>
    </row>
    <row r="102" spans="2:65" s="1" customFormat="1" ht="16.5" customHeight="1">
      <c r="B102" s="31"/>
      <c r="C102" s="157" t="s">
        <v>252</v>
      </c>
      <c r="D102" s="157" t="s">
        <v>277</v>
      </c>
      <c r="E102" s="158" t="s">
        <v>2713</v>
      </c>
      <c r="F102" s="159" t="s">
        <v>2714</v>
      </c>
      <c r="G102" s="160" t="s">
        <v>413</v>
      </c>
      <c r="H102" s="161">
        <v>12</v>
      </c>
      <c r="I102" s="162"/>
      <c r="J102" s="163">
        <f>ROUND(I102*H102,2)</f>
        <v>0</v>
      </c>
      <c r="K102" s="159" t="s">
        <v>690</v>
      </c>
      <c r="L102" s="31"/>
      <c r="M102" s="164" t="s">
        <v>19</v>
      </c>
      <c r="N102" s="165" t="s">
        <v>44</v>
      </c>
      <c r="P102" s="142">
        <f>O102*H102</f>
        <v>0</v>
      </c>
      <c r="Q102" s="142">
        <v>0</v>
      </c>
      <c r="R102" s="142">
        <f>Q102*H102</f>
        <v>0</v>
      </c>
      <c r="S102" s="142">
        <v>0</v>
      </c>
      <c r="T102" s="143">
        <f>S102*H102</f>
        <v>0</v>
      </c>
      <c r="AR102" s="17" t="s">
        <v>252</v>
      </c>
      <c r="AT102" s="17" t="s">
        <v>277</v>
      </c>
      <c r="AU102" s="17" t="s">
        <v>83</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2715</v>
      </c>
    </row>
    <row r="103" spans="2:65" s="1" customFormat="1" ht="19.5">
      <c r="B103" s="31"/>
      <c r="D103" s="171" t="s">
        <v>454</v>
      </c>
      <c r="F103" s="172" t="s">
        <v>2716</v>
      </c>
      <c r="I103" s="90"/>
      <c r="L103" s="31"/>
      <c r="M103" s="173"/>
      <c r="T103" s="49"/>
      <c r="AT103" s="17" t="s">
        <v>454</v>
      </c>
      <c r="AU103" s="17" t="s">
        <v>83</v>
      </c>
    </row>
    <row r="104" spans="2:65" s="1" customFormat="1" ht="16.5" customHeight="1">
      <c r="B104" s="31"/>
      <c r="C104" s="157" t="s">
        <v>267</v>
      </c>
      <c r="D104" s="157" t="s">
        <v>277</v>
      </c>
      <c r="E104" s="158" t="s">
        <v>2717</v>
      </c>
      <c r="F104" s="159" t="s">
        <v>2718</v>
      </c>
      <c r="G104" s="160" t="s">
        <v>1568</v>
      </c>
      <c r="H104" s="161">
        <v>1</v>
      </c>
      <c r="I104" s="162"/>
      <c r="J104" s="163">
        <f>ROUND(I104*H104,2)</f>
        <v>0</v>
      </c>
      <c r="K104" s="159" t="s">
        <v>690</v>
      </c>
      <c r="L104" s="31"/>
      <c r="M104" s="164" t="s">
        <v>19</v>
      </c>
      <c r="N104" s="165" t="s">
        <v>44</v>
      </c>
      <c r="P104" s="142">
        <f>O104*H104</f>
        <v>0</v>
      </c>
      <c r="Q104" s="142">
        <v>0</v>
      </c>
      <c r="R104" s="142">
        <f>Q104*H104</f>
        <v>0</v>
      </c>
      <c r="S104" s="142">
        <v>0</v>
      </c>
      <c r="T104" s="143">
        <f>S104*H104</f>
        <v>0</v>
      </c>
      <c r="AR104" s="17" t="s">
        <v>252</v>
      </c>
      <c r="AT104" s="17" t="s">
        <v>277</v>
      </c>
      <c r="AU104" s="17" t="s">
        <v>83</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2719</v>
      </c>
    </row>
    <row r="105" spans="2:65" s="13" customFormat="1">
      <c r="B105" s="182"/>
      <c r="D105" s="171" t="s">
        <v>639</v>
      </c>
      <c r="E105" s="183" t="s">
        <v>19</v>
      </c>
      <c r="F105" s="184" t="s">
        <v>81</v>
      </c>
      <c r="H105" s="185">
        <v>1</v>
      </c>
      <c r="I105" s="186"/>
      <c r="L105" s="182"/>
      <c r="M105" s="187"/>
      <c r="T105" s="188"/>
      <c r="AT105" s="183" t="s">
        <v>639</v>
      </c>
      <c r="AU105" s="183" t="s">
        <v>83</v>
      </c>
      <c r="AV105" s="13" t="s">
        <v>83</v>
      </c>
      <c r="AW105" s="13" t="s">
        <v>36</v>
      </c>
      <c r="AX105" s="13" t="s">
        <v>81</v>
      </c>
      <c r="AY105" s="183" t="s">
        <v>251</v>
      </c>
    </row>
    <row r="106" spans="2:65" s="1" customFormat="1" ht="16.5" customHeight="1">
      <c r="B106" s="31"/>
      <c r="C106" s="157" t="s">
        <v>276</v>
      </c>
      <c r="D106" s="157" t="s">
        <v>277</v>
      </c>
      <c r="E106" s="158" t="s">
        <v>2720</v>
      </c>
      <c r="F106" s="159" t="s">
        <v>2721</v>
      </c>
      <c r="G106" s="160" t="s">
        <v>436</v>
      </c>
      <c r="H106" s="161">
        <v>6</v>
      </c>
      <c r="I106" s="162"/>
      <c r="J106" s="163">
        <f>ROUND(I106*H106,2)</f>
        <v>0</v>
      </c>
      <c r="K106" s="159" t="s">
        <v>690</v>
      </c>
      <c r="L106" s="31"/>
      <c r="M106" s="164" t="s">
        <v>19</v>
      </c>
      <c r="N106" s="165" t="s">
        <v>44</v>
      </c>
      <c r="P106" s="142">
        <f>O106*H106</f>
        <v>0</v>
      </c>
      <c r="Q106" s="142">
        <v>0</v>
      </c>
      <c r="R106" s="142">
        <f>Q106*H106</f>
        <v>0</v>
      </c>
      <c r="S106" s="142">
        <v>0</v>
      </c>
      <c r="T106" s="143">
        <f>S106*H106</f>
        <v>0</v>
      </c>
      <c r="AR106" s="17" t="s">
        <v>252</v>
      </c>
      <c r="AT106" s="17" t="s">
        <v>277</v>
      </c>
      <c r="AU106" s="17" t="s">
        <v>83</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2722</v>
      </c>
    </row>
    <row r="107" spans="2:65" s="1" customFormat="1" ht="19.5">
      <c r="B107" s="31"/>
      <c r="D107" s="171" t="s">
        <v>454</v>
      </c>
      <c r="F107" s="172" t="s">
        <v>2723</v>
      </c>
      <c r="I107" s="90"/>
      <c r="L107" s="31"/>
      <c r="M107" s="173"/>
      <c r="T107" s="49"/>
      <c r="AT107" s="17" t="s">
        <v>454</v>
      </c>
      <c r="AU107" s="17" t="s">
        <v>83</v>
      </c>
    </row>
    <row r="108" spans="2:65" s="13" customFormat="1">
      <c r="B108" s="182"/>
      <c r="D108" s="171" t="s">
        <v>639</v>
      </c>
      <c r="E108" s="183" t="s">
        <v>19</v>
      </c>
      <c r="F108" s="184" t="s">
        <v>2724</v>
      </c>
      <c r="H108" s="185">
        <v>6</v>
      </c>
      <c r="I108" s="186"/>
      <c r="L108" s="182"/>
      <c r="M108" s="187"/>
      <c r="T108" s="188"/>
      <c r="AT108" s="183" t="s">
        <v>639</v>
      </c>
      <c r="AU108" s="183" t="s">
        <v>83</v>
      </c>
      <c r="AV108" s="13" t="s">
        <v>83</v>
      </c>
      <c r="AW108" s="13" t="s">
        <v>36</v>
      </c>
      <c r="AX108" s="13" t="s">
        <v>73</v>
      </c>
      <c r="AY108" s="183" t="s">
        <v>251</v>
      </c>
    </row>
    <row r="109" spans="2:65" s="14" customFormat="1">
      <c r="B109" s="191"/>
      <c r="D109" s="171" t="s">
        <v>639</v>
      </c>
      <c r="E109" s="192" t="s">
        <v>19</v>
      </c>
      <c r="F109" s="193" t="s">
        <v>830</v>
      </c>
      <c r="H109" s="194">
        <v>6</v>
      </c>
      <c r="I109" s="195"/>
      <c r="L109" s="191"/>
      <c r="M109" s="196"/>
      <c r="T109" s="197"/>
      <c r="AT109" s="192" t="s">
        <v>639</v>
      </c>
      <c r="AU109" s="192" t="s">
        <v>83</v>
      </c>
      <c r="AV109" s="14" t="s">
        <v>252</v>
      </c>
      <c r="AW109" s="14" t="s">
        <v>36</v>
      </c>
      <c r="AX109" s="14" t="s">
        <v>81</v>
      </c>
      <c r="AY109" s="192" t="s">
        <v>251</v>
      </c>
    </row>
    <row r="110" spans="2:65" s="1" customFormat="1" ht="16.5" customHeight="1">
      <c r="B110" s="31"/>
      <c r="C110" s="157" t="s">
        <v>282</v>
      </c>
      <c r="D110" s="157" t="s">
        <v>277</v>
      </c>
      <c r="E110" s="158" t="s">
        <v>2725</v>
      </c>
      <c r="F110" s="159" t="s">
        <v>2726</v>
      </c>
      <c r="G110" s="160" t="s">
        <v>436</v>
      </c>
      <c r="H110" s="161">
        <v>6</v>
      </c>
      <c r="I110" s="162"/>
      <c r="J110" s="163">
        <f>ROUND(I110*H110,2)</f>
        <v>0</v>
      </c>
      <c r="K110" s="159" t="s">
        <v>690</v>
      </c>
      <c r="L110" s="31"/>
      <c r="M110" s="164" t="s">
        <v>19</v>
      </c>
      <c r="N110" s="165" t="s">
        <v>44</v>
      </c>
      <c r="P110" s="142">
        <f>O110*H110</f>
        <v>0</v>
      </c>
      <c r="Q110" s="142">
        <v>0</v>
      </c>
      <c r="R110" s="142">
        <f>Q110*H110</f>
        <v>0</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2727</v>
      </c>
    </row>
    <row r="111" spans="2:65" s="13" customFormat="1">
      <c r="B111" s="182"/>
      <c r="D111" s="171" t="s">
        <v>639</v>
      </c>
      <c r="E111" s="183" t="s">
        <v>19</v>
      </c>
      <c r="F111" s="184" t="s">
        <v>2724</v>
      </c>
      <c r="H111" s="185">
        <v>6</v>
      </c>
      <c r="I111" s="186"/>
      <c r="L111" s="182"/>
      <c r="M111" s="187"/>
      <c r="T111" s="188"/>
      <c r="AT111" s="183" t="s">
        <v>639</v>
      </c>
      <c r="AU111" s="183" t="s">
        <v>83</v>
      </c>
      <c r="AV111" s="13" t="s">
        <v>83</v>
      </c>
      <c r="AW111" s="13" t="s">
        <v>36</v>
      </c>
      <c r="AX111" s="13" t="s">
        <v>81</v>
      </c>
      <c r="AY111" s="183" t="s">
        <v>251</v>
      </c>
    </row>
    <row r="112" spans="2:65" s="1" customFormat="1" ht="16.5" customHeight="1">
      <c r="B112" s="31"/>
      <c r="C112" s="157" t="s">
        <v>250</v>
      </c>
      <c r="D112" s="157" t="s">
        <v>277</v>
      </c>
      <c r="E112" s="158" t="s">
        <v>2728</v>
      </c>
      <c r="F112" s="159" t="s">
        <v>2729</v>
      </c>
      <c r="G112" s="160" t="s">
        <v>436</v>
      </c>
      <c r="H112" s="161">
        <v>0.35</v>
      </c>
      <c r="I112" s="162"/>
      <c r="J112" s="163">
        <f>ROUND(I112*H112,2)</f>
        <v>0</v>
      </c>
      <c r="K112" s="159" t="s">
        <v>690</v>
      </c>
      <c r="L112" s="31"/>
      <c r="M112" s="164" t="s">
        <v>19</v>
      </c>
      <c r="N112" s="165" t="s">
        <v>44</v>
      </c>
      <c r="P112" s="142">
        <f>O112*H112</f>
        <v>0</v>
      </c>
      <c r="Q112" s="142">
        <v>0</v>
      </c>
      <c r="R112" s="142">
        <f>Q112*H112</f>
        <v>0</v>
      </c>
      <c r="S112" s="142">
        <v>0</v>
      </c>
      <c r="T112" s="143">
        <f>S112*H112</f>
        <v>0</v>
      </c>
      <c r="AR112" s="17" t="s">
        <v>252</v>
      </c>
      <c r="AT112" s="17" t="s">
        <v>277</v>
      </c>
      <c r="AU112" s="17" t="s">
        <v>83</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2730</v>
      </c>
    </row>
    <row r="113" spans="2:65" s="1" customFormat="1" ht="19.5">
      <c r="B113" s="31"/>
      <c r="D113" s="171" t="s">
        <v>454</v>
      </c>
      <c r="F113" s="172" t="s">
        <v>2731</v>
      </c>
      <c r="I113" s="90"/>
      <c r="L113" s="31"/>
      <c r="M113" s="173"/>
      <c r="T113" s="49"/>
      <c r="AT113" s="17" t="s">
        <v>454</v>
      </c>
      <c r="AU113" s="17" t="s">
        <v>83</v>
      </c>
    </row>
    <row r="114" spans="2:65" s="13" customFormat="1">
      <c r="B114" s="182"/>
      <c r="D114" s="171" t="s">
        <v>639</v>
      </c>
      <c r="E114" s="183" t="s">
        <v>19</v>
      </c>
      <c r="F114" s="184" t="s">
        <v>2732</v>
      </c>
      <c r="H114" s="185">
        <v>0.35</v>
      </c>
      <c r="I114" s="186"/>
      <c r="L114" s="182"/>
      <c r="M114" s="187"/>
      <c r="T114" s="188"/>
      <c r="AT114" s="183" t="s">
        <v>639</v>
      </c>
      <c r="AU114" s="183" t="s">
        <v>83</v>
      </c>
      <c r="AV114" s="13" t="s">
        <v>83</v>
      </c>
      <c r="AW114" s="13" t="s">
        <v>36</v>
      </c>
      <c r="AX114" s="13" t="s">
        <v>81</v>
      </c>
      <c r="AY114" s="183" t="s">
        <v>251</v>
      </c>
    </row>
    <row r="115" spans="2:65" s="1" customFormat="1" ht="16.5" customHeight="1">
      <c r="B115" s="31"/>
      <c r="C115" s="157" t="s">
        <v>291</v>
      </c>
      <c r="D115" s="157" t="s">
        <v>277</v>
      </c>
      <c r="E115" s="158" t="s">
        <v>1111</v>
      </c>
      <c r="F115" s="159" t="s">
        <v>1112</v>
      </c>
      <c r="G115" s="160" t="s">
        <v>436</v>
      </c>
      <c r="H115" s="161">
        <v>6.5</v>
      </c>
      <c r="I115" s="162"/>
      <c r="J115" s="163">
        <f>ROUND(I115*H115,2)</f>
        <v>0</v>
      </c>
      <c r="K115" s="159" t="s">
        <v>690</v>
      </c>
      <c r="L115" s="31"/>
      <c r="M115" s="164" t="s">
        <v>19</v>
      </c>
      <c r="N115" s="165" t="s">
        <v>44</v>
      </c>
      <c r="P115" s="142">
        <f>O115*H115</f>
        <v>0</v>
      </c>
      <c r="Q115" s="142">
        <v>0</v>
      </c>
      <c r="R115" s="142">
        <f>Q115*H115</f>
        <v>0</v>
      </c>
      <c r="S115" s="142">
        <v>0</v>
      </c>
      <c r="T115" s="143">
        <f>S115*H115</f>
        <v>0</v>
      </c>
      <c r="AR115" s="17" t="s">
        <v>252</v>
      </c>
      <c r="AT115" s="17" t="s">
        <v>277</v>
      </c>
      <c r="AU115" s="17" t="s">
        <v>83</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2733</v>
      </c>
    </row>
    <row r="116" spans="2:65" s="1" customFormat="1" ht="19.5">
      <c r="B116" s="31"/>
      <c r="D116" s="171" t="s">
        <v>454</v>
      </c>
      <c r="F116" s="172" t="s">
        <v>2734</v>
      </c>
      <c r="I116" s="90"/>
      <c r="L116" s="31"/>
      <c r="M116" s="173"/>
      <c r="T116" s="49"/>
      <c r="AT116" s="17" t="s">
        <v>454</v>
      </c>
      <c r="AU116" s="17" t="s">
        <v>83</v>
      </c>
    </row>
    <row r="117" spans="2:65" s="13" customFormat="1">
      <c r="B117" s="182"/>
      <c r="D117" s="171" t="s">
        <v>639</v>
      </c>
      <c r="E117" s="183" t="s">
        <v>19</v>
      </c>
      <c r="F117" s="184" t="s">
        <v>2735</v>
      </c>
      <c r="H117" s="185">
        <v>6</v>
      </c>
      <c r="I117" s="186"/>
      <c r="L117" s="182"/>
      <c r="M117" s="187"/>
      <c r="T117" s="188"/>
      <c r="AT117" s="183" t="s">
        <v>639</v>
      </c>
      <c r="AU117" s="183" t="s">
        <v>83</v>
      </c>
      <c r="AV117" s="13" t="s">
        <v>83</v>
      </c>
      <c r="AW117" s="13" t="s">
        <v>36</v>
      </c>
      <c r="AX117" s="13" t="s">
        <v>73</v>
      </c>
      <c r="AY117" s="183" t="s">
        <v>251</v>
      </c>
    </row>
    <row r="118" spans="2:65" s="13" customFormat="1">
      <c r="B118" s="182"/>
      <c r="D118" s="171" t="s">
        <v>639</v>
      </c>
      <c r="E118" s="183" t="s">
        <v>19</v>
      </c>
      <c r="F118" s="184" t="s">
        <v>2736</v>
      </c>
      <c r="H118" s="185">
        <v>0.5</v>
      </c>
      <c r="I118" s="186"/>
      <c r="L118" s="182"/>
      <c r="M118" s="187"/>
      <c r="T118" s="188"/>
      <c r="AT118" s="183" t="s">
        <v>639</v>
      </c>
      <c r="AU118" s="183" t="s">
        <v>83</v>
      </c>
      <c r="AV118" s="13" t="s">
        <v>83</v>
      </c>
      <c r="AW118" s="13" t="s">
        <v>36</v>
      </c>
      <c r="AX118" s="13" t="s">
        <v>73</v>
      </c>
      <c r="AY118" s="183" t="s">
        <v>251</v>
      </c>
    </row>
    <row r="119" spans="2:65" s="14" customFormat="1">
      <c r="B119" s="191"/>
      <c r="D119" s="171" t="s">
        <v>639</v>
      </c>
      <c r="E119" s="192" t="s">
        <v>19</v>
      </c>
      <c r="F119" s="193" t="s">
        <v>830</v>
      </c>
      <c r="H119" s="194">
        <v>6.5</v>
      </c>
      <c r="I119" s="195"/>
      <c r="L119" s="191"/>
      <c r="M119" s="196"/>
      <c r="T119" s="197"/>
      <c r="AT119" s="192" t="s">
        <v>639</v>
      </c>
      <c r="AU119" s="192" t="s">
        <v>83</v>
      </c>
      <c r="AV119" s="14" t="s">
        <v>252</v>
      </c>
      <c r="AW119" s="14" t="s">
        <v>36</v>
      </c>
      <c r="AX119" s="14" t="s">
        <v>81</v>
      </c>
      <c r="AY119" s="192" t="s">
        <v>251</v>
      </c>
    </row>
    <row r="120" spans="2:65" s="1" customFormat="1" ht="16.5" customHeight="1">
      <c r="B120" s="31"/>
      <c r="C120" s="157" t="s">
        <v>295</v>
      </c>
      <c r="D120" s="157" t="s">
        <v>277</v>
      </c>
      <c r="E120" s="158" t="s">
        <v>1114</v>
      </c>
      <c r="F120" s="159" t="s">
        <v>1115</v>
      </c>
      <c r="G120" s="160" t="s">
        <v>436</v>
      </c>
      <c r="H120" s="161">
        <v>84.5</v>
      </c>
      <c r="I120" s="162"/>
      <c r="J120" s="163">
        <f>ROUND(I120*H120,2)</f>
        <v>0</v>
      </c>
      <c r="K120" s="159" t="s">
        <v>690</v>
      </c>
      <c r="L120" s="31"/>
      <c r="M120" s="164" t="s">
        <v>19</v>
      </c>
      <c r="N120" s="165" t="s">
        <v>44</v>
      </c>
      <c r="P120" s="142">
        <f>O120*H120</f>
        <v>0</v>
      </c>
      <c r="Q120" s="142">
        <v>0</v>
      </c>
      <c r="R120" s="142">
        <f>Q120*H120</f>
        <v>0</v>
      </c>
      <c r="S120" s="142">
        <v>0</v>
      </c>
      <c r="T120" s="143">
        <f>S120*H120</f>
        <v>0</v>
      </c>
      <c r="AR120" s="17" t="s">
        <v>252</v>
      </c>
      <c r="AT120" s="17" t="s">
        <v>277</v>
      </c>
      <c r="AU120" s="17" t="s">
        <v>83</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2737</v>
      </c>
    </row>
    <row r="121" spans="2:65" s="13" customFormat="1">
      <c r="B121" s="182"/>
      <c r="D121" s="171" t="s">
        <v>639</v>
      </c>
      <c r="E121" s="183" t="s">
        <v>19</v>
      </c>
      <c r="F121" s="184" t="s">
        <v>2738</v>
      </c>
      <c r="H121" s="185">
        <v>84.5</v>
      </c>
      <c r="I121" s="186"/>
      <c r="L121" s="182"/>
      <c r="M121" s="187"/>
      <c r="T121" s="188"/>
      <c r="AT121" s="183" t="s">
        <v>639</v>
      </c>
      <c r="AU121" s="183" t="s">
        <v>83</v>
      </c>
      <c r="AV121" s="13" t="s">
        <v>83</v>
      </c>
      <c r="AW121" s="13" t="s">
        <v>36</v>
      </c>
      <c r="AX121" s="13" t="s">
        <v>81</v>
      </c>
      <c r="AY121" s="183" t="s">
        <v>251</v>
      </c>
    </row>
    <row r="122" spans="2:65" s="1" customFormat="1" ht="16.5" customHeight="1">
      <c r="B122" s="31"/>
      <c r="C122" s="157" t="s">
        <v>299</v>
      </c>
      <c r="D122" s="157" t="s">
        <v>277</v>
      </c>
      <c r="E122" s="158" t="s">
        <v>1121</v>
      </c>
      <c r="F122" s="159" t="s">
        <v>1122</v>
      </c>
      <c r="G122" s="160" t="s">
        <v>450</v>
      </c>
      <c r="H122" s="161">
        <v>13</v>
      </c>
      <c r="I122" s="162"/>
      <c r="J122" s="163">
        <f>ROUND(I122*H122,2)</f>
        <v>0</v>
      </c>
      <c r="K122" s="159" t="s">
        <v>19</v>
      </c>
      <c r="L122" s="31"/>
      <c r="M122" s="164" t="s">
        <v>19</v>
      </c>
      <c r="N122" s="165" t="s">
        <v>44</v>
      </c>
      <c r="P122" s="142">
        <f>O122*H122</f>
        <v>0</v>
      </c>
      <c r="Q122" s="142">
        <v>0</v>
      </c>
      <c r="R122" s="142">
        <f>Q122*H122</f>
        <v>0</v>
      </c>
      <c r="S122" s="142">
        <v>0</v>
      </c>
      <c r="T122" s="143">
        <f>S122*H122</f>
        <v>0</v>
      </c>
      <c r="AR122" s="17" t="s">
        <v>252</v>
      </c>
      <c r="AT122" s="17" t="s">
        <v>277</v>
      </c>
      <c r="AU122" s="17" t="s">
        <v>83</v>
      </c>
      <c r="AY122" s="17" t="s">
        <v>251</v>
      </c>
      <c r="BE122" s="144">
        <f>IF(N122="základní",J122,0)</f>
        <v>0</v>
      </c>
      <c r="BF122" s="144">
        <f>IF(N122="snížená",J122,0)</f>
        <v>0</v>
      </c>
      <c r="BG122" s="144">
        <f>IF(N122="zákl. přenesená",J122,0)</f>
        <v>0</v>
      </c>
      <c r="BH122" s="144">
        <f>IF(N122="sníž. přenesená",J122,0)</f>
        <v>0</v>
      </c>
      <c r="BI122" s="144">
        <f>IF(N122="nulová",J122,0)</f>
        <v>0</v>
      </c>
      <c r="BJ122" s="17" t="s">
        <v>81</v>
      </c>
      <c r="BK122" s="144">
        <f>ROUND(I122*H122,2)</f>
        <v>0</v>
      </c>
      <c r="BL122" s="17" t="s">
        <v>252</v>
      </c>
      <c r="BM122" s="17" t="s">
        <v>2739</v>
      </c>
    </row>
    <row r="123" spans="2:65" s="13" customFormat="1">
      <c r="B123" s="182"/>
      <c r="D123" s="171" t="s">
        <v>639</v>
      </c>
      <c r="E123" s="183" t="s">
        <v>19</v>
      </c>
      <c r="F123" s="184" t="s">
        <v>2740</v>
      </c>
      <c r="H123" s="185">
        <v>1</v>
      </c>
      <c r="I123" s="186"/>
      <c r="L123" s="182"/>
      <c r="M123" s="187"/>
      <c r="T123" s="188"/>
      <c r="AT123" s="183" t="s">
        <v>639</v>
      </c>
      <c r="AU123" s="183" t="s">
        <v>83</v>
      </c>
      <c r="AV123" s="13" t="s">
        <v>83</v>
      </c>
      <c r="AW123" s="13" t="s">
        <v>36</v>
      </c>
      <c r="AX123" s="13" t="s">
        <v>73</v>
      </c>
      <c r="AY123" s="183" t="s">
        <v>251</v>
      </c>
    </row>
    <row r="124" spans="2:65" s="13" customFormat="1">
      <c r="B124" s="182"/>
      <c r="D124" s="171" t="s">
        <v>639</v>
      </c>
      <c r="E124" s="183" t="s">
        <v>19</v>
      </c>
      <c r="F124" s="184" t="s">
        <v>2741</v>
      </c>
      <c r="H124" s="185">
        <v>12</v>
      </c>
      <c r="I124" s="186"/>
      <c r="L124" s="182"/>
      <c r="M124" s="187"/>
      <c r="T124" s="188"/>
      <c r="AT124" s="183" t="s">
        <v>639</v>
      </c>
      <c r="AU124" s="183" t="s">
        <v>83</v>
      </c>
      <c r="AV124" s="13" t="s">
        <v>83</v>
      </c>
      <c r="AW124" s="13" t="s">
        <v>36</v>
      </c>
      <c r="AX124" s="13" t="s">
        <v>73</v>
      </c>
      <c r="AY124" s="183" t="s">
        <v>251</v>
      </c>
    </row>
    <row r="125" spans="2:65" s="14" customFormat="1">
      <c r="B125" s="191"/>
      <c r="D125" s="171" t="s">
        <v>639</v>
      </c>
      <c r="E125" s="192" t="s">
        <v>19</v>
      </c>
      <c r="F125" s="193" t="s">
        <v>830</v>
      </c>
      <c r="H125" s="194">
        <v>13</v>
      </c>
      <c r="I125" s="195"/>
      <c r="L125" s="191"/>
      <c r="M125" s="196"/>
      <c r="T125" s="197"/>
      <c r="AT125" s="192" t="s">
        <v>639</v>
      </c>
      <c r="AU125" s="192" t="s">
        <v>83</v>
      </c>
      <c r="AV125" s="14" t="s">
        <v>252</v>
      </c>
      <c r="AW125" s="14" t="s">
        <v>36</v>
      </c>
      <c r="AX125" s="14" t="s">
        <v>81</v>
      </c>
      <c r="AY125" s="192" t="s">
        <v>251</v>
      </c>
    </row>
    <row r="126" spans="2:65" s="1" customFormat="1" ht="16.5" customHeight="1">
      <c r="B126" s="31"/>
      <c r="C126" s="157" t="s">
        <v>303</v>
      </c>
      <c r="D126" s="157" t="s">
        <v>277</v>
      </c>
      <c r="E126" s="158" t="s">
        <v>2742</v>
      </c>
      <c r="F126" s="159" t="s">
        <v>2743</v>
      </c>
      <c r="G126" s="160" t="s">
        <v>436</v>
      </c>
      <c r="H126" s="161">
        <v>6</v>
      </c>
      <c r="I126" s="162"/>
      <c r="J126" s="163">
        <f>ROUND(I126*H126,2)</f>
        <v>0</v>
      </c>
      <c r="K126" s="159" t="s">
        <v>690</v>
      </c>
      <c r="L126" s="31"/>
      <c r="M126" s="164" t="s">
        <v>19</v>
      </c>
      <c r="N126" s="165" t="s">
        <v>44</v>
      </c>
      <c r="P126" s="142">
        <f>O126*H126</f>
        <v>0</v>
      </c>
      <c r="Q126" s="142">
        <v>0</v>
      </c>
      <c r="R126" s="142">
        <f>Q126*H126</f>
        <v>0</v>
      </c>
      <c r="S126" s="142">
        <v>0</v>
      </c>
      <c r="T126" s="143">
        <f>S126*H126</f>
        <v>0</v>
      </c>
      <c r="AR126" s="17" t="s">
        <v>252</v>
      </c>
      <c r="AT126" s="17" t="s">
        <v>277</v>
      </c>
      <c r="AU126" s="17" t="s">
        <v>83</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2744</v>
      </c>
    </row>
    <row r="127" spans="2:65" s="13" customFormat="1">
      <c r="B127" s="182"/>
      <c r="D127" s="171" t="s">
        <v>639</v>
      </c>
      <c r="E127" s="183" t="s">
        <v>19</v>
      </c>
      <c r="F127" s="184" t="s">
        <v>2724</v>
      </c>
      <c r="H127" s="185">
        <v>6</v>
      </c>
      <c r="I127" s="186"/>
      <c r="L127" s="182"/>
      <c r="M127" s="187"/>
      <c r="T127" s="188"/>
      <c r="AT127" s="183" t="s">
        <v>639</v>
      </c>
      <c r="AU127" s="183" t="s">
        <v>83</v>
      </c>
      <c r="AV127" s="13" t="s">
        <v>83</v>
      </c>
      <c r="AW127" s="13" t="s">
        <v>36</v>
      </c>
      <c r="AX127" s="13" t="s">
        <v>73</v>
      </c>
      <c r="AY127" s="183" t="s">
        <v>251</v>
      </c>
    </row>
    <row r="128" spans="2:65" s="14" customFormat="1">
      <c r="B128" s="191"/>
      <c r="D128" s="171" t="s">
        <v>639</v>
      </c>
      <c r="E128" s="192" t="s">
        <v>19</v>
      </c>
      <c r="F128" s="193" t="s">
        <v>830</v>
      </c>
      <c r="H128" s="194">
        <v>6</v>
      </c>
      <c r="I128" s="195"/>
      <c r="L128" s="191"/>
      <c r="M128" s="196"/>
      <c r="T128" s="197"/>
      <c r="AT128" s="192" t="s">
        <v>639</v>
      </c>
      <c r="AU128" s="192" t="s">
        <v>83</v>
      </c>
      <c r="AV128" s="14" t="s">
        <v>252</v>
      </c>
      <c r="AW128" s="14" t="s">
        <v>36</v>
      </c>
      <c r="AX128" s="14" t="s">
        <v>81</v>
      </c>
      <c r="AY128" s="192" t="s">
        <v>251</v>
      </c>
    </row>
    <row r="129" spans="2:65" s="1" customFormat="1" ht="16.5" customHeight="1">
      <c r="B129" s="31"/>
      <c r="C129" s="157" t="s">
        <v>307</v>
      </c>
      <c r="D129" s="157" t="s">
        <v>277</v>
      </c>
      <c r="E129" s="158" t="s">
        <v>2745</v>
      </c>
      <c r="F129" s="159" t="s">
        <v>2746</v>
      </c>
      <c r="G129" s="160" t="s">
        <v>436</v>
      </c>
      <c r="H129" s="161">
        <v>6</v>
      </c>
      <c r="I129" s="162"/>
      <c r="J129" s="163">
        <f>ROUND(I129*H129,2)</f>
        <v>0</v>
      </c>
      <c r="K129" s="159" t="s">
        <v>690</v>
      </c>
      <c r="L129" s="31"/>
      <c r="M129" s="164" t="s">
        <v>19</v>
      </c>
      <c r="N129" s="165" t="s">
        <v>44</v>
      </c>
      <c r="P129" s="142">
        <f>O129*H129</f>
        <v>0</v>
      </c>
      <c r="Q129" s="142">
        <v>0</v>
      </c>
      <c r="R129" s="142">
        <f>Q129*H129</f>
        <v>0</v>
      </c>
      <c r="S129" s="142">
        <v>0</v>
      </c>
      <c r="T129" s="143">
        <f>S129*H129</f>
        <v>0</v>
      </c>
      <c r="AR129" s="17" t="s">
        <v>252</v>
      </c>
      <c r="AT129" s="17" t="s">
        <v>277</v>
      </c>
      <c r="AU129" s="17" t="s">
        <v>83</v>
      </c>
      <c r="AY129" s="17" t="s">
        <v>251</v>
      </c>
      <c r="BE129" s="144">
        <f>IF(N129="základní",J129,0)</f>
        <v>0</v>
      </c>
      <c r="BF129" s="144">
        <f>IF(N129="snížená",J129,0)</f>
        <v>0</v>
      </c>
      <c r="BG129" s="144">
        <f>IF(N129="zákl. přenesená",J129,0)</f>
        <v>0</v>
      </c>
      <c r="BH129" s="144">
        <f>IF(N129="sníž. přenesená",J129,0)</f>
        <v>0</v>
      </c>
      <c r="BI129" s="144">
        <f>IF(N129="nulová",J129,0)</f>
        <v>0</v>
      </c>
      <c r="BJ129" s="17" t="s">
        <v>81</v>
      </c>
      <c r="BK129" s="144">
        <f>ROUND(I129*H129,2)</f>
        <v>0</v>
      </c>
      <c r="BL129" s="17" t="s">
        <v>252</v>
      </c>
      <c r="BM129" s="17" t="s">
        <v>2747</v>
      </c>
    </row>
    <row r="130" spans="2:65" s="13" customFormat="1">
      <c r="B130" s="182"/>
      <c r="D130" s="171" t="s">
        <v>639</v>
      </c>
      <c r="E130" s="183" t="s">
        <v>19</v>
      </c>
      <c r="F130" s="184" t="s">
        <v>2724</v>
      </c>
      <c r="H130" s="185">
        <v>6</v>
      </c>
      <c r="I130" s="186"/>
      <c r="L130" s="182"/>
      <c r="M130" s="187"/>
      <c r="T130" s="188"/>
      <c r="AT130" s="183" t="s">
        <v>639</v>
      </c>
      <c r="AU130" s="183" t="s">
        <v>83</v>
      </c>
      <c r="AV130" s="13" t="s">
        <v>83</v>
      </c>
      <c r="AW130" s="13" t="s">
        <v>36</v>
      </c>
      <c r="AX130" s="13" t="s">
        <v>81</v>
      </c>
      <c r="AY130" s="183" t="s">
        <v>251</v>
      </c>
    </row>
    <row r="131" spans="2:65" s="1" customFormat="1" ht="16.5" customHeight="1">
      <c r="B131" s="31"/>
      <c r="C131" s="132" t="s">
        <v>311</v>
      </c>
      <c r="D131" s="132" t="s">
        <v>246</v>
      </c>
      <c r="E131" s="133" t="s">
        <v>1130</v>
      </c>
      <c r="F131" s="134" t="s">
        <v>1131</v>
      </c>
      <c r="G131" s="135" t="s">
        <v>450</v>
      </c>
      <c r="H131" s="136">
        <v>12</v>
      </c>
      <c r="I131" s="137"/>
      <c r="J131" s="138">
        <f>ROUND(I131*H131,2)</f>
        <v>0</v>
      </c>
      <c r="K131" s="134" t="s">
        <v>690</v>
      </c>
      <c r="L131" s="139"/>
      <c r="M131" s="140" t="s">
        <v>19</v>
      </c>
      <c r="N131" s="141" t="s">
        <v>44</v>
      </c>
      <c r="P131" s="142">
        <f>O131*H131</f>
        <v>0</v>
      </c>
      <c r="Q131" s="142">
        <v>1</v>
      </c>
      <c r="R131" s="142">
        <f>Q131*H131</f>
        <v>12</v>
      </c>
      <c r="S131" s="142">
        <v>0</v>
      </c>
      <c r="T131" s="143">
        <f>S131*H131</f>
        <v>0</v>
      </c>
      <c r="AR131" s="17" t="s">
        <v>250</v>
      </c>
      <c r="AT131" s="17" t="s">
        <v>246</v>
      </c>
      <c r="AU131" s="17" t="s">
        <v>83</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2748</v>
      </c>
    </row>
    <row r="132" spans="2:65" s="13" customFormat="1">
      <c r="B132" s="182"/>
      <c r="D132" s="171" t="s">
        <v>639</v>
      </c>
      <c r="E132" s="183" t="s">
        <v>19</v>
      </c>
      <c r="F132" s="184" t="s">
        <v>2749</v>
      </c>
      <c r="H132" s="185">
        <v>12</v>
      </c>
      <c r="I132" s="186"/>
      <c r="L132" s="182"/>
      <c r="M132" s="187"/>
      <c r="T132" s="188"/>
      <c r="AT132" s="183" t="s">
        <v>639</v>
      </c>
      <c r="AU132" s="183" t="s">
        <v>83</v>
      </c>
      <c r="AV132" s="13" t="s">
        <v>83</v>
      </c>
      <c r="AW132" s="13" t="s">
        <v>36</v>
      </c>
      <c r="AX132" s="13" t="s">
        <v>81</v>
      </c>
      <c r="AY132" s="183" t="s">
        <v>251</v>
      </c>
    </row>
    <row r="133" spans="2:65" s="1" customFormat="1" ht="16.5" customHeight="1">
      <c r="B133" s="31"/>
      <c r="C133" s="157" t="s">
        <v>8</v>
      </c>
      <c r="D133" s="157" t="s">
        <v>277</v>
      </c>
      <c r="E133" s="158" t="s">
        <v>2112</v>
      </c>
      <c r="F133" s="159" t="s">
        <v>2113</v>
      </c>
      <c r="G133" s="160" t="s">
        <v>431</v>
      </c>
      <c r="H133" s="161">
        <v>16</v>
      </c>
      <c r="I133" s="162"/>
      <c r="J133" s="163">
        <f>ROUND(I133*H133,2)</f>
        <v>0</v>
      </c>
      <c r="K133" s="159" t="s">
        <v>690</v>
      </c>
      <c r="L133" s="31"/>
      <c r="M133" s="164" t="s">
        <v>19</v>
      </c>
      <c r="N133" s="165" t="s">
        <v>44</v>
      </c>
      <c r="P133" s="142">
        <f>O133*H133</f>
        <v>0</v>
      </c>
      <c r="Q133" s="142">
        <v>0</v>
      </c>
      <c r="R133" s="142">
        <f>Q133*H133</f>
        <v>0</v>
      </c>
      <c r="S133" s="142">
        <v>0</v>
      </c>
      <c r="T133" s="143">
        <f>S133*H133</f>
        <v>0</v>
      </c>
      <c r="AR133" s="17" t="s">
        <v>252</v>
      </c>
      <c r="AT133" s="17" t="s">
        <v>277</v>
      </c>
      <c r="AU133" s="17" t="s">
        <v>83</v>
      </c>
      <c r="AY133" s="17" t="s">
        <v>251</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252</v>
      </c>
      <c r="BM133" s="17" t="s">
        <v>2750</v>
      </c>
    </row>
    <row r="134" spans="2:65" s="1" customFormat="1" ht="19.5">
      <c r="B134" s="31"/>
      <c r="D134" s="171" t="s">
        <v>454</v>
      </c>
      <c r="F134" s="172" t="s">
        <v>2115</v>
      </c>
      <c r="I134" s="90"/>
      <c r="L134" s="31"/>
      <c r="M134" s="173"/>
      <c r="T134" s="49"/>
      <c r="AT134" s="17" t="s">
        <v>454</v>
      </c>
      <c r="AU134" s="17" t="s">
        <v>83</v>
      </c>
    </row>
    <row r="135" spans="2:65" s="13" customFormat="1">
      <c r="B135" s="182"/>
      <c r="D135" s="171" t="s">
        <v>639</v>
      </c>
      <c r="E135" s="183" t="s">
        <v>19</v>
      </c>
      <c r="F135" s="184" t="s">
        <v>2751</v>
      </c>
      <c r="H135" s="185">
        <v>16</v>
      </c>
      <c r="I135" s="186"/>
      <c r="L135" s="182"/>
      <c r="M135" s="187"/>
      <c r="T135" s="188"/>
      <c r="AT135" s="183" t="s">
        <v>639</v>
      </c>
      <c r="AU135" s="183" t="s">
        <v>83</v>
      </c>
      <c r="AV135" s="13" t="s">
        <v>83</v>
      </c>
      <c r="AW135" s="13" t="s">
        <v>36</v>
      </c>
      <c r="AX135" s="13" t="s">
        <v>81</v>
      </c>
      <c r="AY135" s="183" t="s">
        <v>251</v>
      </c>
    </row>
    <row r="136" spans="2:65" s="11" customFormat="1" ht="22.9" customHeight="1">
      <c r="B136" s="145"/>
      <c r="D136" s="146" t="s">
        <v>72</v>
      </c>
      <c r="E136" s="155" t="s">
        <v>252</v>
      </c>
      <c r="F136" s="155" t="s">
        <v>1199</v>
      </c>
      <c r="I136" s="148"/>
      <c r="J136" s="156">
        <f>BK136</f>
        <v>0</v>
      </c>
      <c r="L136" s="145"/>
      <c r="M136" s="150"/>
      <c r="P136" s="151">
        <f>SUM(P137:P141)</f>
        <v>0</v>
      </c>
      <c r="R136" s="151">
        <f>SUM(R137:R141)</f>
        <v>0.88713279999999994</v>
      </c>
      <c r="T136" s="152">
        <f>SUM(T137:T141)</f>
        <v>0</v>
      </c>
      <c r="AR136" s="146" t="s">
        <v>81</v>
      </c>
      <c r="AT136" s="153" t="s">
        <v>72</v>
      </c>
      <c r="AU136" s="153" t="s">
        <v>81</v>
      </c>
      <c r="AY136" s="146" t="s">
        <v>251</v>
      </c>
      <c r="BK136" s="154">
        <f>SUM(BK137:BK141)</f>
        <v>0</v>
      </c>
    </row>
    <row r="137" spans="2:65" s="1" customFormat="1" ht="16.5" customHeight="1">
      <c r="B137" s="31"/>
      <c r="C137" s="157" t="s">
        <v>318</v>
      </c>
      <c r="D137" s="157" t="s">
        <v>277</v>
      </c>
      <c r="E137" s="158" t="s">
        <v>2752</v>
      </c>
      <c r="F137" s="159" t="s">
        <v>2753</v>
      </c>
      <c r="G137" s="160" t="s">
        <v>436</v>
      </c>
      <c r="H137" s="161">
        <v>0.35</v>
      </c>
      <c r="I137" s="162"/>
      <c r="J137" s="163">
        <f>ROUND(I137*H137,2)</f>
        <v>0</v>
      </c>
      <c r="K137" s="159" t="s">
        <v>19</v>
      </c>
      <c r="L137" s="31"/>
      <c r="M137" s="164" t="s">
        <v>19</v>
      </c>
      <c r="N137" s="165" t="s">
        <v>44</v>
      </c>
      <c r="P137" s="142">
        <f>O137*H137</f>
        <v>0</v>
      </c>
      <c r="Q137" s="142">
        <v>2.4</v>
      </c>
      <c r="R137" s="142">
        <f>Q137*H137</f>
        <v>0.84</v>
      </c>
      <c r="S137" s="142">
        <v>0</v>
      </c>
      <c r="T137" s="143">
        <f>S137*H137</f>
        <v>0</v>
      </c>
      <c r="AR137" s="17" t="s">
        <v>252</v>
      </c>
      <c r="AT137" s="17" t="s">
        <v>277</v>
      </c>
      <c r="AU137" s="17" t="s">
        <v>83</v>
      </c>
      <c r="AY137" s="17" t="s">
        <v>251</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252</v>
      </c>
      <c r="BM137" s="17" t="s">
        <v>2754</v>
      </c>
    </row>
    <row r="138" spans="2:65" s="1" customFormat="1" ht="19.5">
      <c r="B138" s="31"/>
      <c r="D138" s="171" t="s">
        <v>454</v>
      </c>
      <c r="F138" s="172" t="s">
        <v>2755</v>
      </c>
      <c r="I138" s="90"/>
      <c r="L138" s="31"/>
      <c r="M138" s="173"/>
      <c r="T138" s="49"/>
      <c r="AT138" s="17" t="s">
        <v>454</v>
      </c>
      <c r="AU138" s="17" t="s">
        <v>83</v>
      </c>
    </row>
    <row r="139" spans="2:65" s="13" customFormat="1">
      <c r="B139" s="182"/>
      <c r="D139" s="171" t="s">
        <v>639</v>
      </c>
      <c r="E139" s="183" t="s">
        <v>19</v>
      </c>
      <c r="F139" s="184" t="s">
        <v>2732</v>
      </c>
      <c r="H139" s="185">
        <v>0.35</v>
      </c>
      <c r="I139" s="186"/>
      <c r="L139" s="182"/>
      <c r="M139" s="187"/>
      <c r="T139" s="188"/>
      <c r="AT139" s="183" t="s">
        <v>639</v>
      </c>
      <c r="AU139" s="183" t="s">
        <v>83</v>
      </c>
      <c r="AV139" s="13" t="s">
        <v>83</v>
      </c>
      <c r="AW139" s="13" t="s">
        <v>36</v>
      </c>
      <c r="AX139" s="13" t="s">
        <v>81</v>
      </c>
      <c r="AY139" s="183" t="s">
        <v>251</v>
      </c>
    </row>
    <row r="140" spans="2:65" s="1" customFormat="1" ht="16.5" customHeight="1">
      <c r="B140" s="31"/>
      <c r="C140" s="157" t="s">
        <v>322</v>
      </c>
      <c r="D140" s="157" t="s">
        <v>277</v>
      </c>
      <c r="E140" s="158" t="s">
        <v>2756</v>
      </c>
      <c r="F140" s="159" t="s">
        <v>2757</v>
      </c>
      <c r="G140" s="160" t="s">
        <v>431</v>
      </c>
      <c r="H140" s="161">
        <v>2.08</v>
      </c>
      <c r="I140" s="162"/>
      <c r="J140" s="163">
        <f>ROUND(I140*H140,2)</f>
        <v>0</v>
      </c>
      <c r="K140" s="159" t="s">
        <v>690</v>
      </c>
      <c r="L140" s="31"/>
      <c r="M140" s="164" t="s">
        <v>19</v>
      </c>
      <c r="N140" s="165" t="s">
        <v>44</v>
      </c>
      <c r="P140" s="142">
        <f>O140*H140</f>
        <v>0</v>
      </c>
      <c r="Q140" s="142">
        <v>2.266E-2</v>
      </c>
      <c r="R140" s="142">
        <f>Q140*H140</f>
        <v>4.7132800000000002E-2</v>
      </c>
      <c r="S140" s="142">
        <v>0</v>
      </c>
      <c r="T140" s="143">
        <f>S140*H140</f>
        <v>0</v>
      </c>
      <c r="AR140" s="17" t="s">
        <v>252</v>
      </c>
      <c r="AT140" s="17" t="s">
        <v>277</v>
      </c>
      <c r="AU140" s="17" t="s">
        <v>83</v>
      </c>
      <c r="AY140" s="17" t="s">
        <v>251</v>
      </c>
      <c r="BE140" s="144">
        <f>IF(N140="základní",J140,0)</f>
        <v>0</v>
      </c>
      <c r="BF140" s="144">
        <f>IF(N140="snížená",J140,0)</f>
        <v>0</v>
      </c>
      <c r="BG140" s="144">
        <f>IF(N140="zákl. přenesená",J140,0)</f>
        <v>0</v>
      </c>
      <c r="BH140" s="144">
        <f>IF(N140="sníž. přenesená",J140,0)</f>
        <v>0</v>
      </c>
      <c r="BI140" s="144">
        <f>IF(N140="nulová",J140,0)</f>
        <v>0</v>
      </c>
      <c r="BJ140" s="17" t="s">
        <v>81</v>
      </c>
      <c r="BK140" s="144">
        <f>ROUND(I140*H140,2)</f>
        <v>0</v>
      </c>
      <c r="BL140" s="17" t="s">
        <v>252</v>
      </c>
      <c r="BM140" s="17" t="s">
        <v>2758</v>
      </c>
    </row>
    <row r="141" spans="2:65" s="13" customFormat="1">
      <c r="B141" s="182"/>
      <c r="D141" s="171" t="s">
        <v>639</v>
      </c>
      <c r="E141" s="183" t="s">
        <v>19</v>
      </c>
      <c r="F141" s="184" t="s">
        <v>2759</v>
      </c>
      <c r="H141" s="185">
        <v>2.08</v>
      </c>
      <c r="I141" s="186"/>
      <c r="L141" s="182"/>
      <c r="M141" s="187"/>
      <c r="T141" s="188"/>
      <c r="AT141" s="183" t="s">
        <v>639</v>
      </c>
      <c r="AU141" s="183" t="s">
        <v>83</v>
      </c>
      <c r="AV141" s="13" t="s">
        <v>83</v>
      </c>
      <c r="AW141" s="13" t="s">
        <v>36</v>
      </c>
      <c r="AX141" s="13" t="s">
        <v>81</v>
      </c>
      <c r="AY141" s="183" t="s">
        <v>251</v>
      </c>
    </row>
    <row r="142" spans="2:65" s="11" customFormat="1" ht="22.9" customHeight="1">
      <c r="B142" s="145"/>
      <c r="D142" s="146" t="s">
        <v>72</v>
      </c>
      <c r="E142" s="155" t="s">
        <v>291</v>
      </c>
      <c r="F142" s="155" t="s">
        <v>1282</v>
      </c>
      <c r="I142" s="148"/>
      <c r="J142" s="156">
        <f>BK142</f>
        <v>0</v>
      </c>
      <c r="L142" s="145"/>
      <c r="M142" s="150"/>
      <c r="P142" s="151">
        <f>SUM(P143:P149)</f>
        <v>0</v>
      </c>
      <c r="R142" s="151">
        <f>SUM(R143:R149)</f>
        <v>4.1999999999999996E-2</v>
      </c>
      <c r="T142" s="152">
        <f>SUM(T143:T149)</f>
        <v>4.3119999999999994</v>
      </c>
      <c r="AR142" s="146" t="s">
        <v>81</v>
      </c>
      <c r="AT142" s="153" t="s">
        <v>72</v>
      </c>
      <c r="AU142" s="153" t="s">
        <v>81</v>
      </c>
      <c r="AY142" s="146" t="s">
        <v>251</v>
      </c>
      <c r="BK142" s="154">
        <f>SUM(BK143:BK149)</f>
        <v>0</v>
      </c>
    </row>
    <row r="143" spans="2:65" s="1" customFormat="1" ht="16.5" customHeight="1">
      <c r="B143" s="31"/>
      <c r="C143" s="157" t="s">
        <v>326</v>
      </c>
      <c r="D143" s="157" t="s">
        <v>277</v>
      </c>
      <c r="E143" s="158" t="s">
        <v>2661</v>
      </c>
      <c r="F143" s="159" t="s">
        <v>2662</v>
      </c>
      <c r="G143" s="160" t="s">
        <v>249</v>
      </c>
      <c r="H143" s="161">
        <v>20</v>
      </c>
      <c r="I143" s="162"/>
      <c r="J143" s="163">
        <f>ROUND(I143*H143,2)</f>
        <v>0</v>
      </c>
      <c r="K143" s="159" t="s">
        <v>690</v>
      </c>
      <c r="L143" s="31"/>
      <c r="M143" s="164" t="s">
        <v>19</v>
      </c>
      <c r="N143" s="165" t="s">
        <v>44</v>
      </c>
      <c r="P143" s="142">
        <f>O143*H143</f>
        <v>0</v>
      </c>
      <c r="Q143" s="142">
        <v>0</v>
      </c>
      <c r="R143" s="142">
        <f>Q143*H143</f>
        <v>0</v>
      </c>
      <c r="S143" s="142">
        <v>0.17199999999999999</v>
      </c>
      <c r="T143" s="143">
        <f>S143*H143</f>
        <v>3.4399999999999995</v>
      </c>
      <c r="AR143" s="17" t="s">
        <v>252</v>
      </c>
      <c r="AT143" s="17" t="s">
        <v>277</v>
      </c>
      <c r="AU143" s="17" t="s">
        <v>83</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2760</v>
      </c>
    </row>
    <row r="144" spans="2:65" s="13" customFormat="1">
      <c r="B144" s="182"/>
      <c r="D144" s="171" t="s">
        <v>639</v>
      </c>
      <c r="E144" s="183" t="s">
        <v>19</v>
      </c>
      <c r="F144" s="184" t="s">
        <v>1547</v>
      </c>
      <c r="H144" s="185">
        <v>20</v>
      </c>
      <c r="I144" s="186"/>
      <c r="L144" s="182"/>
      <c r="M144" s="187"/>
      <c r="T144" s="188"/>
      <c r="AT144" s="183" t="s">
        <v>639</v>
      </c>
      <c r="AU144" s="183" t="s">
        <v>83</v>
      </c>
      <c r="AV144" s="13" t="s">
        <v>83</v>
      </c>
      <c r="AW144" s="13" t="s">
        <v>36</v>
      </c>
      <c r="AX144" s="13" t="s">
        <v>81</v>
      </c>
      <c r="AY144" s="183" t="s">
        <v>251</v>
      </c>
    </row>
    <row r="145" spans="2:65" s="1" customFormat="1" ht="16.5" customHeight="1">
      <c r="B145" s="31"/>
      <c r="C145" s="157" t="s">
        <v>330</v>
      </c>
      <c r="D145" s="157" t="s">
        <v>277</v>
      </c>
      <c r="E145" s="158" t="s">
        <v>2761</v>
      </c>
      <c r="F145" s="159" t="s">
        <v>2762</v>
      </c>
      <c r="G145" s="160" t="s">
        <v>436</v>
      </c>
      <c r="H145" s="161">
        <v>0.5</v>
      </c>
      <c r="I145" s="162"/>
      <c r="J145" s="163">
        <f>ROUND(I145*H145,2)</f>
        <v>0</v>
      </c>
      <c r="K145" s="159" t="s">
        <v>690</v>
      </c>
      <c r="L145" s="31"/>
      <c r="M145" s="164" t="s">
        <v>19</v>
      </c>
      <c r="N145" s="165" t="s">
        <v>44</v>
      </c>
      <c r="P145" s="142">
        <f>O145*H145</f>
        <v>0</v>
      </c>
      <c r="Q145" s="142">
        <v>0</v>
      </c>
      <c r="R145" s="142">
        <f>Q145*H145</f>
        <v>0</v>
      </c>
      <c r="S145" s="142">
        <v>1E-3</v>
      </c>
      <c r="T145" s="143">
        <f>S145*H145</f>
        <v>5.0000000000000001E-4</v>
      </c>
      <c r="AR145" s="17" t="s">
        <v>252</v>
      </c>
      <c r="AT145" s="17" t="s">
        <v>277</v>
      </c>
      <c r="AU145" s="17" t="s">
        <v>83</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2763</v>
      </c>
    </row>
    <row r="146" spans="2:65" s="1" customFormat="1" ht="19.5">
      <c r="B146" s="31"/>
      <c r="D146" s="171" t="s">
        <v>454</v>
      </c>
      <c r="F146" s="172" t="s">
        <v>2764</v>
      </c>
      <c r="I146" s="90"/>
      <c r="L146" s="31"/>
      <c r="M146" s="173"/>
      <c r="T146" s="49"/>
      <c r="AT146" s="17" t="s">
        <v>454</v>
      </c>
      <c r="AU146" s="17" t="s">
        <v>83</v>
      </c>
    </row>
    <row r="147" spans="2:65" s="13" customFormat="1">
      <c r="B147" s="182"/>
      <c r="D147" s="171" t="s">
        <v>639</v>
      </c>
      <c r="E147" s="183" t="s">
        <v>19</v>
      </c>
      <c r="F147" s="184" t="s">
        <v>2765</v>
      </c>
      <c r="H147" s="185">
        <v>0.5</v>
      </c>
      <c r="I147" s="186"/>
      <c r="L147" s="182"/>
      <c r="M147" s="187"/>
      <c r="T147" s="188"/>
      <c r="AT147" s="183" t="s">
        <v>639</v>
      </c>
      <c r="AU147" s="183" t="s">
        <v>83</v>
      </c>
      <c r="AV147" s="13" t="s">
        <v>83</v>
      </c>
      <c r="AW147" s="13" t="s">
        <v>36</v>
      </c>
      <c r="AX147" s="13" t="s">
        <v>81</v>
      </c>
      <c r="AY147" s="183" t="s">
        <v>251</v>
      </c>
    </row>
    <row r="148" spans="2:65" s="1" customFormat="1" ht="16.5" customHeight="1">
      <c r="B148" s="31"/>
      <c r="C148" s="157" t="s">
        <v>334</v>
      </c>
      <c r="D148" s="157" t="s">
        <v>277</v>
      </c>
      <c r="E148" s="158" t="s">
        <v>2766</v>
      </c>
      <c r="F148" s="159" t="s">
        <v>2767</v>
      </c>
      <c r="G148" s="160" t="s">
        <v>436</v>
      </c>
      <c r="H148" s="161">
        <v>0.35</v>
      </c>
      <c r="I148" s="162"/>
      <c r="J148" s="163">
        <f>ROUND(I148*H148,2)</f>
        <v>0</v>
      </c>
      <c r="K148" s="159" t="s">
        <v>690</v>
      </c>
      <c r="L148" s="31"/>
      <c r="M148" s="164" t="s">
        <v>19</v>
      </c>
      <c r="N148" s="165" t="s">
        <v>44</v>
      </c>
      <c r="P148" s="142">
        <f>O148*H148</f>
        <v>0</v>
      </c>
      <c r="Q148" s="142">
        <v>0.12</v>
      </c>
      <c r="R148" s="142">
        <f>Q148*H148</f>
        <v>4.1999999999999996E-2</v>
      </c>
      <c r="S148" s="142">
        <v>2.4900000000000002</v>
      </c>
      <c r="T148" s="143">
        <f>S148*H148</f>
        <v>0.87150000000000005</v>
      </c>
      <c r="AR148" s="17" t="s">
        <v>252</v>
      </c>
      <c r="AT148" s="17" t="s">
        <v>277</v>
      </c>
      <c r="AU148" s="17" t="s">
        <v>83</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2768</v>
      </c>
    </row>
    <row r="149" spans="2:65" s="13" customFormat="1">
      <c r="B149" s="182"/>
      <c r="D149" s="171" t="s">
        <v>639</v>
      </c>
      <c r="E149" s="183" t="s">
        <v>19</v>
      </c>
      <c r="F149" s="184" t="s">
        <v>2732</v>
      </c>
      <c r="H149" s="185">
        <v>0.35</v>
      </c>
      <c r="I149" s="186"/>
      <c r="L149" s="182"/>
      <c r="M149" s="187"/>
      <c r="T149" s="188"/>
      <c r="AT149" s="183" t="s">
        <v>639</v>
      </c>
      <c r="AU149" s="183" t="s">
        <v>83</v>
      </c>
      <c r="AV149" s="13" t="s">
        <v>83</v>
      </c>
      <c r="AW149" s="13" t="s">
        <v>36</v>
      </c>
      <c r="AX149" s="13" t="s">
        <v>81</v>
      </c>
      <c r="AY149" s="183" t="s">
        <v>251</v>
      </c>
    </row>
    <row r="150" spans="2:65" s="11" customFormat="1" ht="22.9" customHeight="1">
      <c r="B150" s="145"/>
      <c r="D150" s="146" t="s">
        <v>72</v>
      </c>
      <c r="E150" s="155" t="s">
        <v>1560</v>
      </c>
      <c r="F150" s="155" t="s">
        <v>1561</v>
      </c>
      <c r="I150" s="148"/>
      <c r="J150" s="156">
        <f>BK150</f>
        <v>0</v>
      </c>
      <c r="L150" s="145"/>
      <c r="M150" s="150"/>
      <c r="P150" s="151">
        <f>SUM(P151:P159)</f>
        <v>0</v>
      </c>
      <c r="R150" s="151">
        <f>SUM(R151:R159)</f>
        <v>0</v>
      </c>
      <c r="T150" s="152">
        <f>SUM(T151:T159)</f>
        <v>0</v>
      </c>
      <c r="AR150" s="146" t="s">
        <v>81</v>
      </c>
      <c r="AT150" s="153" t="s">
        <v>72</v>
      </c>
      <c r="AU150" s="153" t="s">
        <v>81</v>
      </c>
      <c r="AY150" s="146" t="s">
        <v>251</v>
      </c>
      <c r="BK150" s="154">
        <f>SUM(BK151:BK159)</f>
        <v>0</v>
      </c>
    </row>
    <row r="151" spans="2:65" s="1" customFormat="1" ht="16.5" customHeight="1">
      <c r="B151" s="31"/>
      <c r="C151" s="157" t="s">
        <v>7</v>
      </c>
      <c r="D151" s="157" t="s">
        <v>277</v>
      </c>
      <c r="E151" s="158" t="s">
        <v>1372</v>
      </c>
      <c r="F151" s="159" t="s">
        <v>1373</v>
      </c>
      <c r="G151" s="160" t="s">
        <v>450</v>
      </c>
      <c r="H151" s="161">
        <v>5.1520000000000001</v>
      </c>
      <c r="I151" s="162"/>
      <c r="J151" s="163">
        <f>ROUND(I151*H151,2)</f>
        <v>0</v>
      </c>
      <c r="K151" s="159" t="s">
        <v>690</v>
      </c>
      <c r="L151" s="31"/>
      <c r="M151" s="164" t="s">
        <v>19</v>
      </c>
      <c r="N151" s="165" t="s">
        <v>44</v>
      </c>
      <c r="P151" s="142">
        <f>O151*H151</f>
        <v>0</v>
      </c>
      <c r="Q151" s="142">
        <v>0</v>
      </c>
      <c r="R151" s="142">
        <f>Q151*H151</f>
        <v>0</v>
      </c>
      <c r="S151" s="142">
        <v>0</v>
      </c>
      <c r="T151" s="143">
        <f>S151*H151</f>
        <v>0</v>
      </c>
      <c r="AR151" s="17" t="s">
        <v>252</v>
      </c>
      <c r="AT151" s="17" t="s">
        <v>277</v>
      </c>
      <c r="AU151" s="17" t="s">
        <v>83</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2769</v>
      </c>
    </row>
    <row r="152" spans="2:65" s="1" customFormat="1" ht="19.5">
      <c r="B152" s="31"/>
      <c r="D152" s="171" t="s">
        <v>454</v>
      </c>
      <c r="F152" s="172" t="s">
        <v>2684</v>
      </c>
      <c r="I152" s="90"/>
      <c r="L152" s="31"/>
      <c r="M152" s="173"/>
      <c r="T152" s="49"/>
      <c r="AT152" s="17" t="s">
        <v>454</v>
      </c>
      <c r="AU152" s="17" t="s">
        <v>83</v>
      </c>
    </row>
    <row r="153" spans="2:65" s="1" customFormat="1" ht="16.5" customHeight="1">
      <c r="B153" s="31"/>
      <c r="C153" s="157" t="s">
        <v>341</v>
      </c>
      <c r="D153" s="157" t="s">
        <v>277</v>
      </c>
      <c r="E153" s="158" t="s">
        <v>2444</v>
      </c>
      <c r="F153" s="159" t="s">
        <v>2445</v>
      </c>
      <c r="G153" s="160" t="s">
        <v>450</v>
      </c>
      <c r="H153" s="161">
        <v>113.34399999999999</v>
      </c>
      <c r="I153" s="162"/>
      <c r="J153" s="163">
        <f>ROUND(I153*H153,2)</f>
        <v>0</v>
      </c>
      <c r="K153" s="159" t="s">
        <v>690</v>
      </c>
      <c r="L153" s="31"/>
      <c r="M153" s="164" t="s">
        <v>19</v>
      </c>
      <c r="N153" s="165" t="s">
        <v>44</v>
      </c>
      <c r="P153" s="142">
        <f>O153*H153</f>
        <v>0</v>
      </c>
      <c r="Q153" s="142">
        <v>0</v>
      </c>
      <c r="R153" s="142">
        <f>Q153*H153</f>
        <v>0</v>
      </c>
      <c r="S153" s="142">
        <v>0</v>
      </c>
      <c r="T153" s="143">
        <f>S153*H153</f>
        <v>0</v>
      </c>
      <c r="AR153" s="17" t="s">
        <v>252</v>
      </c>
      <c r="AT153" s="17" t="s">
        <v>277</v>
      </c>
      <c r="AU153" s="17" t="s">
        <v>83</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2770</v>
      </c>
    </row>
    <row r="154" spans="2:65" s="13" customFormat="1">
      <c r="B154" s="182"/>
      <c r="D154" s="171" t="s">
        <v>639</v>
      </c>
      <c r="E154" s="183" t="s">
        <v>19</v>
      </c>
      <c r="F154" s="184" t="s">
        <v>2771</v>
      </c>
      <c r="H154" s="185">
        <v>113.34399999999999</v>
      </c>
      <c r="I154" s="186"/>
      <c r="L154" s="182"/>
      <c r="M154" s="187"/>
      <c r="T154" s="188"/>
      <c r="AT154" s="183" t="s">
        <v>639</v>
      </c>
      <c r="AU154" s="183" t="s">
        <v>83</v>
      </c>
      <c r="AV154" s="13" t="s">
        <v>83</v>
      </c>
      <c r="AW154" s="13" t="s">
        <v>36</v>
      </c>
      <c r="AX154" s="13" t="s">
        <v>81</v>
      </c>
      <c r="AY154" s="183" t="s">
        <v>251</v>
      </c>
    </row>
    <row r="155" spans="2:65" s="1" customFormat="1" ht="16.5" customHeight="1">
      <c r="B155" s="31"/>
      <c r="C155" s="157" t="s">
        <v>345</v>
      </c>
      <c r="D155" s="157" t="s">
        <v>277</v>
      </c>
      <c r="E155" s="158" t="s">
        <v>1364</v>
      </c>
      <c r="F155" s="159" t="s">
        <v>1365</v>
      </c>
      <c r="G155" s="160" t="s">
        <v>450</v>
      </c>
      <c r="H155" s="161">
        <v>0.84</v>
      </c>
      <c r="I155" s="162"/>
      <c r="J155" s="163">
        <f>ROUND(I155*H155,2)</f>
        <v>0</v>
      </c>
      <c r="K155" s="159" t="s">
        <v>690</v>
      </c>
      <c r="L155" s="31"/>
      <c r="M155" s="164" t="s">
        <v>19</v>
      </c>
      <c r="N155" s="165" t="s">
        <v>44</v>
      </c>
      <c r="P155" s="142">
        <f>O155*H155</f>
        <v>0</v>
      </c>
      <c r="Q155" s="142">
        <v>0</v>
      </c>
      <c r="R155" s="142">
        <f>Q155*H155</f>
        <v>0</v>
      </c>
      <c r="S155" s="142">
        <v>0</v>
      </c>
      <c r="T155" s="143">
        <f>S155*H155</f>
        <v>0</v>
      </c>
      <c r="AR155" s="17" t="s">
        <v>252</v>
      </c>
      <c r="AT155" s="17" t="s">
        <v>277</v>
      </c>
      <c r="AU155" s="17" t="s">
        <v>83</v>
      </c>
      <c r="AY155" s="17" t="s">
        <v>251</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252</v>
      </c>
      <c r="BM155" s="17" t="s">
        <v>2772</v>
      </c>
    </row>
    <row r="156" spans="2:65" s="13" customFormat="1">
      <c r="B156" s="182"/>
      <c r="D156" s="171" t="s">
        <v>639</v>
      </c>
      <c r="E156" s="183" t="s">
        <v>19</v>
      </c>
      <c r="F156" s="184" t="s">
        <v>2773</v>
      </c>
      <c r="H156" s="185">
        <v>0.84</v>
      </c>
      <c r="I156" s="186"/>
      <c r="L156" s="182"/>
      <c r="M156" s="187"/>
      <c r="T156" s="188"/>
      <c r="AT156" s="183" t="s">
        <v>639</v>
      </c>
      <c r="AU156" s="183" t="s">
        <v>83</v>
      </c>
      <c r="AV156" s="13" t="s">
        <v>83</v>
      </c>
      <c r="AW156" s="13" t="s">
        <v>36</v>
      </c>
      <c r="AX156" s="13" t="s">
        <v>81</v>
      </c>
      <c r="AY156" s="183" t="s">
        <v>251</v>
      </c>
    </row>
    <row r="157" spans="2:65" s="1" customFormat="1" ht="16.5" customHeight="1">
      <c r="B157" s="31"/>
      <c r="C157" s="157" t="s">
        <v>349</v>
      </c>
      <c r="D157" s="157" t="s">
        <v>277</v>
      </c>
      <c r="E157" s="158" t="s">
        <v>1562</v>
      </c>
      <c r="F157" s="159" t="s">
        <v>1563</v>
      </c>
      <c r="G157" s="160" t="s">
        <v>1564</v>
      </c>
      <c r="H157" s="161">
        <v>8</v>
      </c>
      <c r="I157" s="162"/>
      <c r="J157" s="163">
        <f>ROUND(I157*H157,2)</f>
        <v>0</v>
      </c>
      <c r="K157" s="159" t="s">
        <v>19</v>
      </c>
      <c r="L157" s="31"/>
      <c r="M157" s="164" t="s">
        <v>19</v>
      </c>
      <c r="N157" s="165" t="s">
        <v>44</v>
      </c>
      <c r="P157" s="142">
        <f>O157*H157</f>
        <v>0</v>
      </c>
      <c r="Q157" s="142">
        <v>0</v>
      </c>
      <c r="R157" s="142">
        <f>Q157*H157</f>
        <v>0</v>
      </c>
      <c r="S157" s="142">
        <v>0</v>
      </c>
      <c r="T157" s="143">
        <f>S157*H157</f>
        <v>0</v>
      </c>
      <c r="AR157" s="17" t="s">
        <v>252</v>
      </c>
      <c r="AT157" s="17" t="s">
        <v>277</v>
      </c>
      <c r="AU157" s="17" t="s">
        <v>83</v>
      </c>
      <c r="AY157" s="17" t="s">
        <v>251</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252</v>
      </c>
      <c r="BM157" s="17" t="s">
        <v>2774</v>
      </c>
    </row>
    <row r="158" spans="2:65" s="13" customFormat="1">
      <c r="B158" s="182"/>
      <c r="D158" s="171" t="s">
        <v>639</v>
      </c>
      <c r="E158" s="183" t="s">
        <v>19</v>
      </c>
      <c r="F158" s="184" t="s">
        <v>250</v>
      </c>
      <c r="H158" s="185">
        <v>8</v>
      </c>
      <c r="I158" s="186"/>
      <c r="L158" s="182"/>
      <c r="M158" s="187"/>
      <c r="T158" s="188"/>
      <c r="AT158" s="183" t="s">
        <v>639</v>
      </c>
      <c r="AU158" s="183" t="s">
        <v>83</v>
      </c>
      <c r="AV158" s="13" t="s">
        <v>83</v>
      </c>
      <c r="AW158" s="13" t="s">
        <v>36</v>
      </c>
      <c r="AX158" s="13" t="s">
        <v>81</v>
      </c>
      <c r="AY158" s="183" t="s">
        <v>251</v>
      </c>
    </row>
    <row r="159" spans="2:65" s="1" customFormat="1" ht="16.5" customHeight="1">
      <c r="B159" s="31"/>
      <c r="C159" s="157" t="s">
        <v>353</v>
      </c>
      <c r="D159" s="157" t="s">
        <v>277</v>
      </c>
      <c r="E159" s="158" t="s">
        <v>1386</v>
      </c>
      <c r="F159" s="159" t="s">
        <v>1387</v>
      </c>
      <c r="G159" s="160" t="s">
        <v>450</v>
      </c>
      <c r="H159" s="161">
        <v>12.929</v>
      </c>
      <c r="I159" s="162"/>
      <c r="J159" s="163">
        <f>ROUND(I159*H159,2)</f>
        <v>0</v>
      </c>
      <c r="K159" s="159" t="s">
        <v>690</v>
      </c>
      <c r="L159" s="31"/>
      <c r="M159" s="166" t="s">
        <v>19</v>
      </c>
      <c r="N159" s="167" t="s">
        <v>44</v>
      </c>
      <c r="O159" s="168"/>
      <c r="P159" s="169">
        <f>O159*H159</f>
        <v>0</v>
      </c>
      <c r="Q159" s="169">
        <v>0</v>
      </c>
      <c r="R159" s="169">
        <f>Q159*H159</f>
        <v>0</v>
      </c>
      <c r="S159" s="169">
        <v>0</v>
      </c>
      <c r="T159" s="170">
        <f>S159*H159</f>
        <v>0</v>
      </c>
      <c r="AR159" s="17" t="s">
        <v>252</v>
      </c>
      <c r="AT159" s="17" t="s">
        <v>277</v>
      </c>
      <c r="AU159" s="17" t="s">
        <v>83</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2775</v>
      </c>
    </row>
    <row r="160" spans="2:65" s="1" customFormat="1" ht="6.95" customHeight="1">
      <c r="B160" s="39"/>
      <c r="C160" s="40"/>
      <c r="D160" s="40"/>
      <c r="E160" s="40"/>
      <c r="F160" s="40"/>
      <c r="G160" s="40"/>
      <c r="H160" s="40"/>
      <c r="I160" s="107"/>
      <c r="J160" s="40"/>
      <c r="K160" s="40"/>
      <c r="L160" s="31"/>
    </row>
  </sheetData>
  <sheetProtection password="D0DA" sheet="1" objects="1" scenarios="1" selectLockedCells="1" autoFilter="0"/>
  <autoFilter ref="C89:K159"/>
  <mergeCells count="12">
    <mergeCell ref="E82:H82"/>
    <mergeCell ref="L2:V2"/>
    <mergeCell ref="E50:H50"/>
    <mergeCell ref="E52:H52"/>
    <mergeCell ref="E54:H54"/>
    <mergeCell ref="E78:H78"/>
    <mergeCell ref="E80:H80"/>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42"/>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190</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2776</v>
      </c>
      <c r="F9" s="303"/>
      <c r="G9" s="303"/>
      <c r="H9" s="303"/>
      <c r="I9" s="90"/>
      <c r="L9" s="31"/>
    </row>
    <row r="10" spans="2:46" s="1" customFormat="1" ht="12" customHeight="1">
      <c r="B10" s="31"/>
      <c r="D10" s="26" t="s">
        <v>1077</v>
      </c>
      <c r="I10" s="90"/>
      <c r="L10" s="31"/>
    </row>
    <row r="11" spans="2:46" s="1" customFormat="1" ht="36.950000000000003" customHeight="1">
      <c r="B11" s="31"/>
      <c r="E11" s="304" t="s">
        <v>2777</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ROUND(J94,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ROUND((SUM(BE94:BE241)),  2)</f>
        <v>0</v>
      </c>
      <c r="I35" s="99">
        <v>0.21</v>
      </c>
      <c r="J35" s="98">
        <f>ROUND(((SUM(BE94:BE241))*I35),  2)</f>
        <v>0</v>
      </c>
      <c r="L35" s="31"/>
    </row>
    <row r="36" spans="2:12" s="1" customFormat="1" ht="14.45" customHeight="1">
      <c r="B36" s="31"/>
      <c r="E36" s="26" t="s">
        <v>45</v>
      </c>
      <c r="F36" s="98">
        <f>ROUND((SUM(BF94:BF241)),  2)</f>
        <v>0</v>
      </c>
      <c r="I36" s="99">
        <v>0.15</v>
      </c>
      <c r="J36" s="98">
        <f>ROUND(((SUM(BF94:BF241))*I36),  2)</f>
        <v>0</v>
      </c>
      <c r="L36" s="31"/>
    </row>
    <row r="37" spans="2:12" s="1" customFormat="1" ht="14.45" hidden="1" customHeight="1">
      <c r="B37" s="31"/>
      <c r="E37" s="26" t="s">
        <v>46</v>
      </c>
      <c r="F37" s="98">
        <f>ROUND((SUM(BG94:BG241)),  2)</f>
        <v>0</v>
      </c>
      <c r="I37" s="99">
        <v>0.21</v>
      </c>
      <c r="J37" s="98">
        <f>0</f>
        <v>0</v>
      </c>
      <c r="L37" s="31"/>
    </row>
    <row r="38" spans="2:12" s="1" customFormat="1" ht="14.45" hidden="1" customHeight="1">
      <c r="B38" s="31"/>
      <c r="E38" s="26" t="s">
        <v>47</v>
      </c>
      <c r="F38" s="98">
        <f>ROUND((SUM(BH94:BH241)),  2)</f>
        <v>0</v>
      </c>
      <c r="I38" s="99">
        <v>0.15</v>
      </c>
      <c r="J38" s="98">
        <f>0</f>
        <v>0</v>
      </c>
      <c r="L38" s="31"/>
    </row>
    <row r="39" spans="2:12" s="1" customFormat="1" ht="14.45" hidden="1" customHeight="1">
      <c r="B39" s="31"/>
      <c r="E39" s="26" t="s">
        <v>48</v>
      </c>
      <c r="F39" s="98">
        <f>ROUND((SUM(BI94:BI241)),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2776</v>
      </c>
      <c r="F52" s="303"/>
      <c r="G52" s="303"/>
      <c r="H52" s="303"/>
      <c r="I52" s="90"/>
      <c r="L52" s="31"/>
    </row>
    <row r="53" spans="2:47" s="1" customFormat="1" ht="12" customHeight="1">
      <c r="B53" s="31"/>
      <c r="C53" s="26" t="s">
        <v>1077</v>
      </c>
      <c r="I53" s="90"/>
      <c r="L53" s="31"/>
    </row>
    <row r="54" spans="2:47" s="1" customFormat="1" ht="16.5" customHeight="1">
      <c r="B54" s="31"/>
      <c r="E54" s="304" t="str">
        <f>E11</f>
        <v>3110-16-074-10/01 - Propustek v ev. km 3,036</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J94</f>
        <v>0</v>
      </c>
      <c r="L63" s="31"/>
      <c r="AU63" s="17" t="s">
        <v>229</v>
      </c>
    </row>
    <row r="64" spans="2:47" s="8" customFormat="1" ht="24.95" customHeight="1">
      <c r="B64" s="113"/>
      <c r="D64" s="114" t="s">
        <v>2076</v>
      </c>
      <c r="E64" s="115"/>
      <c r="F64" s="115"/>
      <c r="G64" s="115"/>
      <c r="H64" s="115"/>
      <c r="I64" s="116"/>
      <c r="J64" s="117">
        <f>J95</f>
        <v>0</v>
      </c>
      <c r="L64" s="113"/>
    </row>
    <row r="65" spans="2:12" s="9" customFormat="1" ht="19.899999999999999" customHeight="1">
      <c r="B65" s="118"/>
      <c r="D65" s="119" t="s">
        <v>1578</v>
      </c>
      <c r="E65" s="120"/>
      <c r="F65" s="120"/>
      <c r="G65" s="120"/>
      <c r="H65" s="120"/>
      <c r="I65" s="121"/>
      <c r="J65" s="122">
        <f>J96</f>
        <v>0</v>
      </c>
      <c r="L65" s="118"/>
    </row>
    <row r="66" spans="2:12" s="9" customFormat="1" ht="19.899999999999999" customHeight="1">
      <c r="B66" s="118"/>
      <c r="D66" s="119" t="s">
        <v>1085</v>
      </c>
      <c r="E66" s="120"/>
      <c r="F66" s="120"/>
      <c r="G66" s="120"/>
      <c r="H66" s="120"/>
      <c r="I66" s="121"/>
      <c r="J66" s="122">
        <f>J165</f>
        <v>0</v>
      </c>
      <c r="L66" s="118"/>
    </row>
    <row r="67" spans="2:12" s="9" customFormat="1" ht="19.899999999999999" customHeight="1">
      <c r="B67" s="118"/>
      <c r="D67" s="119" t="s">
        <v>1087</v>
      </c>
      <c r="E67" s="120"/>
      <c r="F67" s="120"/>
      <c r="G67" s="120"/>
      <c r="H67" s="120"/>
      <c r="I67" s="121"/>
      <c r="J67" s="122">
        <f>J188</f>
        <v>0</v>
      </c>
      <c r="L67" s="118"/>
    </row>
    <row r="68" spans="2:12" s="9" customFormat="1" ht="19.899999999999999" customHeight="1">
      <c r="B68" s="118"/>
      <c r="D68" s="119" t="s">
        <v>1476</v>
      </c>
      <c r="E68" s="120"/>
      <c r="F68" s="120"/>
      <c r="G68" s="120"/>
      <c r="H68" s="120"/>
      <c r="I68" s="121"/>
      <c r="J68" s="122">
        <f>J196</f>
        <v>0</v>
      </c>
      <c r="L68" s="118"/>
    </row>
    <row r="69" spans="2:12" s="9" customFormat="1" ht="19.899999999999999" customHeight="1">
      <c r="B69" s="118"/>
      <c r="D69" s="119" t="s">
        <v>1090</v>
      </c>
      <c r="E69" s="120"/>
      <c r="F69" s="120"/>
      <c r="G69" s="120"/>
      <c r="H69" s="120"/>
      <c r="I69" s="121"/>
      <c r="J69" s="122">
        <f>J203</f>
        <v>0</v>
      </c>
      <c r="L69" s="118"/>
    </row>
    <row r="70" spans="2:12" s="9" customFormat="1" ht="19.899999999999999" customHeight="1">
      <c r="B70" s="118"/>
      <c r="D70" s="119" t="s">
        <v>1478</v>
      </c>
      <c r="E70" s="120"/>
      <c r="F70" s="120"/>
      <c r="G70" s="120"/>
      <c r="H70" s="120"/>
      <c r="I70" s="121"/>
      <c r="J70" s="122">
        <f>J213</f>
        <v>0</v>
      </c>
      <c r="L70" s="118"/>
    </row>
    <row r="71" spans="2:12" s="8" customFormat="1" ht="24.95" customHeight="1">
      <c r="B71" s="113"/>
      <c r="D71" s="114" t="s">
        <v>1093</v>
      </c>
      <c r="E71" s="115"/>
      <c r="F71" s="115"/>
      <c r="G71" s="115"/>
      <c r="H71" s="115"/>
      <c r="I71" s="116"/>
      <c r="J71" s="117">
        <f>J230</f>
        <v>0</v>
      </c>
      <c r="L71" s="113"/>
    </row>
    <row r="72" spans="2:12" s="9" customFormat="1" ht="19.899999999999999" customHeight="1">
      <c r="B72" s="118"/>
      <c r="D72" s="119" t="s">
        <v>1898</v>
      </c>
      <c r="E72" s="120"/>
      <c r="F72" s="120"/>
      <c r="G72" s="120"/>
      <c r="H72" s="120"/>
      <c r="I72" s="121"/>
      <c r="J72" s="122">
        <f>J231</f>
        <v>0</v>
      </c>
      <c r="L72" s="118"/>
    </row>
    <row r="73" spans="2:12" s="1" customFormat="1" ht="21.75" customHeight="1">
      <c r="B73" s="31"/>
      <c r="I73" s="90"/>
      <c r="L73" s="31"/>
    </row>
    <row r="74" spans="2:12" s="1" customFormat="1" ht="6.95" customHeight="1">
      <c r="B74" s="39"/>
      <c r="C74" s="40"/>
      <c r="D74" s="40"/>
      <c r="E74" s="40"/>
      <c r="F74" s="40"/>
      <c r="G74" s="40"/>
      <c r="H74" s="40"/>
      <c r="I74" s="107"/>
      <c r="J74" s="40"/>
      <c r="K74" s="40"/>
      <c r="L74" s="31"/>
    </row>
    <row r="78" spans="2:12" s="1" customFormat="1" ht="6.95" customHeight="1">
      <c r="B78" s="41"/>
      <c r="C78" s="42"/>
      <c r="D78" s="42"/>
      <c r="E78" s="42"/>
      <c r="F78" s="42"/>
      <c r="G78" s="42"/>
      <c r="H78" s="42"/>
      <c r="I78" s="108"/>
      <c r="J78" s="42"/>
      <c r="K78" s="42"/>
      <c r="L78" s="31"/>
    </row>
    <row r="79" spans="2:12" s="1" customFormat="1" ht="24.95" customHeight="1">
      <c r="B79" s="31"/>
      <c r="C79" s="21" t="s">
        <v>233</v>
      </c>
      <c r="I79" s="90"/>
      <c r="L79" s="31"/>
    </row>
    <row r="80" spans="2:12" s="1" customFormat="1" ht="6.95" customHeight="1">
      <c r="B80" s="31"/>
      <c r="I80" s="90"/>
      <c r="L80" s="31"/>
    </row>
    <row r="81" spans="2:63" s="1" customFormat="1" ht="12" customHeight="1">
      <c r="B81" s="31"/>
      <c r="C81" s="26" t="s">
        <v>16</v>
      </c>
      <c r="I81" s="90"/>
      <c r="L81" s="31"/>
    </row>
    <row r="82" spans="2:63" s="1" customFormat="1" ht="16.5" customHeight="1">
      <c r="B82" s="31"/>
      <c r="E82" s="324" t="str">
        <f>E7</f>
        <v>Oprava traťového úseku Železný Brod - Tanvald</v>
      </c>
      <c r="F82" s="301"/>
      <c r="G82" s="301"/>
      <c r="H82" s="301"/>
      <c r="I82" s="90"/>
      <c r="L82" s="31"/>
    </row>
    <row r="83" spans="2:63" ht="12" customHeight="1">
      <c r="B83" s="20"/>
      <c r="C83" s="26" t="s">
        <v>223</v>
      </c>
      <c r="L83" s="20"/>
    </row>
    <row r="84" spans="2:63" s="1" customFormat="1" ht="16.5" customHeight="1">
      <c r="B84" s="31"/>
      <c r="E84" s="324" t="s">
        <v>2776</v>
      </c>
      <c r="F84" s="303"/>
      <c r="G84" s="303"/>
      <c r="H84" s="303"/>
      <c r="I84" s="90"/>
      <c r="L84" s="31"/>
    </row>
    <row r="85" spans="2:63" s="1" customFormat="1" ht="12" customHeight="1">
      <c r="B85" s="31"/>
      <c r="C85" s="26" t="s">
        <v>1077</v>
      </c>
      <c r="I85" s="90"/>
      <c r="L85" s="31"/>
    </row>
    <row r="86" spans="2:63" s="1" customFormat="1" ht="16.5" customHeight="1">
      <c r="B86" s="31"/>
      <c r="E86" s="304" t="str">
        <f>E11</f>
        <v>3110-16-074-10/01 - Propustek v ev. km 3,036</v>
      </c>
      <c r="F86" s="303"/>
      <c r="G86" s="303"/>
      <c r="H86" s="303"/>
      <c r="I86" s="90"/>
      <c r="L86" s="31"/>
    </row>
    <row r="87" spans="2:63" s="1" customFormat="1" ht="6.95" customHeight="1">
      <c r="B87" s="31"/>
      <c r="I87" s="90"/>
      <c r="L87" s="31"/>
    </row>
    <row r="88" spans="2:63" s="1" customFormat="1" ht="12" customHeight="1">
      <c r="B88" s="31"/>
      <c r="C88" s="26" t="s">
        <v>21</v>
      </c>
      <c r="F88" s="17" t="str">
        <f>F14</f>
        <v xml:space="preserve"> </v>
      </c>
      <c r="I88" s="91" t="s">
        <v>23</v>
      </c>
      <c r="J88" s="46" t="str">
        <f>IF(J14="","",J14)</f>
        <v>11. 2. 2019</v>
      </c>
      <c r="L88" s="31"/>
    </row>
    <row r="89" spans="2:63" s="1" customFormat="1" ht="6.95" customHeight="1">
      <c r="B89" s="31"/>
      <c r="I89" s="90"/>
      <c r="L89" s="31"/>
    </row>
    <row r="90" spans="2:63" s="1" customFormat="1" ht="13.7" customHeight="1">
      <c r="B90" s="31"/>
      <c r="C90" s="26" t="s">
        <v>25</v>
      </c>
      <c r="F90" s="17" t="str">
        <f>E17</f>
        <v>SŽDC, s.o., OŘ Hradec Králové</v>
      </c>
      <c r="I90" s="91" t="s">
        <v>32</v>
      </c>
      <c r="J90" s="29" t="str">
        <f>E23</f>
        <v xml:space="preserve"> </v>
      </c>
      <c r="L90" s="31"/>
    </row>
    <row r="91" spans="2:63" s="1" customFormat="1" ht="13.7" customHeight="1">
      <c r="B91" s="31"/>
      <c r="C91" s="26" t="s">
        <v>30</v>
      </c>
      <c r="F91" s="17">
        <f>IF(E20="","",E20)</f>
        <v>0</v>
      </c>
      <c r="I91" s="91" t="s">
        <v>37</v>
      </c>
      <c r="J91" s="29" t="str">
        <f>E26</f>
        <v xml:space="preserve"> </v>
      </c>
      <c r="L91" s="31"/>
    </row>
    <row r="92" spans="2:63" s="1" customFormat="1" ht="10.35" customHeight="1">
      <c r="B92" s="31"/>
      <c r="I92" s="90"/>
      <c r="L92" s="31"/>
    </row>
    <row r="93" spans="2:63" s="10" customFormat="1" ht="29.25" customHeight="1">
      <c r="B93" s="123"/>
      <c r="C93" s="124" t="s">
        <v>234</v>
      </c>
      <c r="D93" s="125" t="s">
        <v>58</v>
      </c>
      <c r="E93" s="125" t="s">
        <v>54</v>
      </c>
      <c r="F93" s="125" t="s">
        <v>55</v>
      </c>
      <c r="G93" s="125" t="s">
        <v>235</v>
      </c>
      <c r="H93" s="125" t="s">
        <v>236</v>
      </c>
      <c r="I93" s="126" t="s">
        <v>237</v>
      </c>
      <c r="J93" s="125" t="s">
        <v>228</v>
      </c>
      <c r="K93" s="127" t="s">
        <v>238</v>
      </c>
      <c r="L93" s="123"/>
      <c r="M93" s="52" t="s">
        <v>19</v>
      </c>
      <c r="N93" s="53" t="s">
        <v>43</v>
      </c>
      <c r="O93" s="53" t="s">
        <v>239</v>
      </c>
      <c r="P93" s="53" t="s">
        <v>240</v>
      </c>
      <c r="Q93" s="53" t="s">
        <v>241</v>
      </c>
      <c r="R93" s="53" t="s">
        <v>242</v>
      </c>
      <c r="S93" s="53" t="s">
        <v>243</v>
      </c>
      <c r="T93" s="54" t="s">
        <v>244</v>
      </c>
    </row>
    <row r="94" spans="2:63" s="1" customFormat="1" ht="22.9" customHeight="1">
      <c r="B94" s="31"/>
      <c r="C94" s="57" t="s">
        <v>245</v>
      </c>
      <c r="I94" s="90"/>
      <c r="J94" s="128">
        <f>BK94</f>
        <v>0</v>
      </c>
      <c r="L94" s="31"/>
      <c r="M94" s="55"/>
      <c r="N94" s="47"/>
      <c r="O94" s="47"/>
      <c r="P94" s="129">
        <f>P95+P230</f>
        <v>0</v>
      </c>
      <c r="Q94" s="47"/>
      <c r="R94" s="129">
        <f>R95+R230</f>
        <v>234.70742056000003</v>
      </c>
      <c r="S94" s="47"/>
      <c r="T94" s="130">
        <f>T95+T230</f>
        <v>6.52</v>
      </c>
      <c r="AT94" s="17" t="s">
        <v>72</v>
      </c>
      <c r="AU94" s="17" t="s">
        <v>229</v>
      </c>
      <c r="BK94" s="131">
        <f>BK95+BK230</f>
        <v>0</v>
      </c>
    </row>
    <row r="95" spans="2:63" s="11" customFormat="1" ht="25.9" customHeight="1">
      <c r="B95" s="145"/>
      <c r="D95" s="146" t="s">
        <v>72</v>
      </c>
      <c r="E95" s="147" t="s">
        <v>424</v>
      </c>
      <c r="F95" s="147" t="s">
        <v>2077</v>
      </c>
      <c r="I95" s="148"/>
      <c r="J95" s="149">
        <f>BK95</f>
        <v>0</v>
      </c>
      <c r="L95" s="145"/>
      <c r="M95" s="150"/>
      <c r="P95" s="151">
        <f>P96+P165+P188+P196+P203+P213</f>
        <v>0</v>
      </c>
      <c r="R95" s="151">
        <f>R96+R165+R188+R196+R203+R213</f>
        <v>234.57242056000004</v>
      </c>
      <c r="T95" s="152">
        <f>T96+T165+T188+T196+T203+T213</f>
        <v>6.52</v>
      </c>
      <c r="AR95" s="146" t="s">
        <v>81</v>
      </c>
      <c r="AT95" s="153" t="s">
        <v>72</v>
      </c>
      <c r="AU95" s="153" t="s">
        <v>73</v>
      </c>
      <c r="AY95" s="146" t="s">
        <v>251</v>
      </c>
      <c r="BK95" s="154">
        <f>BK96+BK165+BK188+BK196+BK203+BK213</f>
        <v>0</v>
      </c>
    </row>
    <row r="96" spans="2:63" s="11" customFormat="1" ht="22.9" customHeight="1">
      <c r="B96" s="145"/>
      <c r="D96" s="146" t="s">
        <v>72</v>
      </c>
      <c r="E96" s="155" t="s">
        <v>81</v>
      </c>
      <c r="F96" s="155" t="s">
        <v>1587</v>
      </c>
      <c r="I96" s="148"/>
      <c r="J96" s="156">
        <f>BK96</f>
        <v>0</v>
      </c>
      <c r="L96" s="145"/>
      <c r="M96" s="150"/>
      <c r="P96" s="151">
        <f>SUM(P97:P164)</f>
        <v>0</v>
      </c>
      <c r="R96" s="151">
        <f>SUM(R97:R164)</f>
        <v>150.84402</v>
      </c>
      <c r="T96" s="152">
        <f>SUM(T97:T164)</f>
        <v>4.8</v>
      </c>
      <c r="AR96" s="146" t="s">
        <v>81</v>
      </c>
      <c r="AT96" s="153" t="s">
        <v>72</v>
      </c>
      <c r="AU96" s="153" t="s">
        <v>81</v>
      </c>
      <c r="AY96" s="146" t="s">
        <v>251</v>
      </c>
      <c r="BK96" s="154">
        <f>SUM(BK97:BK164)</f>
        <v>0</v>
      </c>
    </row>
    <row r="97" spans="2:65" s="1" customFormat="1" ht="16.5" customHeight="1">
      <c r="B97" s="31"/>
      <c r="C97" s="157" t="s">
        <v>81</v>
      </c>
      <c r="D97" s="157" t="s">
        <v>277</v>
      </c>
      <c r="E97" s="158" t="s">
        <v>1899</v>
      </c>
      <c r="F97" s="159" t="s">
        <v>1900</v>
      </c>
      <c r="G97" s="160" t="s">
        <v>431</v>
      </c>
      <c r="H97" s="161">
        <v>40</v>
      </c>
      <c r="I97" s="162"/>
      <c r="J97" s="163">
        <f>ROUND(I97*H97,2)</f>
        <v>0</v>
      </c>
      <c r="K97" s="159" t="s">
        <v>690</v>
      </c>
      <c r="L97" s="31"/>
      <c r="M97" s="164" t="s">
        <v>19</v>
      </c>
      <c r="N97" s="165" t="s">
        <v>44</v>
      </c>
      <c r="P97" s="142">
        <f>O97*H97</f>
        <v>0</v>
      </c>
      <c r="Q97" s="142">
        <v>0</v>
      </c>
      <c r="R97" s="142">
        <f>Q97*H97</f>
        <v>0</v>
      </c>
      <c r="S97" s="142">
        <v>0</v>
      </c>
      <c r="T97" s="143">
        <f>S97*H97</f>
        <v>0</v>
      </c>
      <c r="AR97" s="17" t="s">
        <v>252</v>
      </c>
      <c r="AT97" s="17" t="s">
        <v>277</v>
      </c>
      <c r="AU97" s="17" t="s">
        <v>83</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2778</v>
      </c>
    </row>
    <row r="98" spans="2:65" s="1" customFormat="1" ht="19.5">
      <c r="B98" s="31"/>
      <c r="D98" s="171" t="s">
        <v>454</v>
      </c>
      <c r="F98" s="172" t="s">
        <v>1902</v>
      </c>
      <c r="I98" s="90"/>
      <c r="L98" s="31"/>
      <c r="M98" s="173"/>
      <c r="T98" s="49"/>
      <c r="AT98" s="17" t="s">
        <v>454</v>
      </c>
      <c r="AU98" s="17" t="s">
        <v>83</v>
      </c>
    </row>
    <row r="99" spans="2:65" s="13" customFormat="1">
      <c r="B99" s="182"/>
      <c r="D99" s="171" t="s">
        <v>639</v>
      </c>
      <c r="E99" s="183" t="s">
        <v>19</v>
      </c>
      <c r="F99" s="184" t="s">
        <v>2779</v>
      </c>
      <c r="H99" s="185">
        <v>40</v>
      </c>
      <c r="I99" s="186"/>
      <c r="L99" s="182"/>
      <c r="M99" s="187"/>
      <c r="T99" s="188"/>
      <c r="AT99" s="183" t="s">
        <v>639</v>
      </c>
      <c r="AU99" s="183" t="s">
        <v>83</v>
      </c>
      <c r="AV99" s="13" t="s">
        <v>83</v>
      </c>
      <c r="AW99" s="13" t="s">
        <v>36</v>
      </c>
      <c r="AX99" s="13" t="s">
        <v>81</v>
      </c>
      <c r="AY99" s="183" t="s">
        <v>251</v>
      </c>
    </row>
    <row r="100" spans="2:65" s="1" customFormat="1" ht="16.5" customHeight="1">
      <c r="B100" s="31"/>
      <c r="C100" s="157" t="s">
        <v>83</v>
      </c>
      <c r="D100" s="157" t="s">
        <v>277</v>
      </c>
      <c r="E100" s="158" t="s">
        <v>1904</v>
      </c>
      <c r="F100" s="159" t="s">
        <v>1905</v>
      </c>
      <c r="G100" s="160" t="s">
        <v>431</v>
      </c>
      <c r="H100" s="161">
        <v>8</v>
      </c>
      <c r="I100" s="162"/>
      <c r="J100" s="163">
        <f>ROUND(I100*H100,2)</f>
        <v>0</v>
      </c>
      <c r="K100" s="159" t="s">
        <v>690</v>
      </c>
      <c r="L100" s="31"/>
      <c r="M100" s="164" t="s">
        <v>19</v>
      </c>
      <c r="N100" s="165" t="s">
        <v>44</v>
      </c>
      <c r="P100" s="142">
        <f>O100*H100</f>
        <v>0</v>
      </c>
      <c r="Q100" s="142">
        <v>1.8000000000000001E-4</v>
      </c>
      <c r="R100" s="142">
        <f>Q100*H100</f>
        <v>1.4400000000000001E-3</v>
      </c>
      <c r="S100" s="142">
        <v>0</v>
      </c>
      <c r="T100" s="143">
        <f>S100*H100</f>
        <v>0</v>
      </c>
      <c r="AR100" s="17" t="s">
        <v>252</v>
      </c>
      <c r="AT100" s="17" t="s">
        <v>277</v>
      </c>
      <c r="AU100" s="17" t="s">
        <v>83</v>
      </c>
      <c r="AY100" s="17" t="s">
        <v>251</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252</v>
      </c>
      <c r="BM100" s="17" t="s">
        <v>2780</v>
      </c>
    </row>
    <row r="101" spans="2:65" s="1" customFormat="1" ht="19.5">
      <c r="B101" s="31"/>
      <c r="D101" s="171" t="s">
        <v>454</v>
      </c>
      <c r="F101" s="172" t="s">
        <v>1907</v>
      </c>
      <c r="I101" s="90"/>
      <c r="L101" s="31"/>
      <c r="M101" s="173"/>
      <c r="T101" s="49"/>
      <c r="AT101" s="17" t="s">
        <v>454</v>
      </c>
      <c r="AU101" s="17" t="s">
        <v>83</v>
      </c>
    </row>
    <row r="102" spans="2:65" s="13" customFormat="1">
      <c r="B102" s="182"/>
      <c r="D102" s="171" t="s">
        <v>639</v>
      </c>
      <c r="E102" s="183" t="s">
        <v>19</v>
      </c>
      <c r="F102" s="184" t="s">
        <v>2781</v>
      </c>
      <c r="H102" s="185">
        <v>8</v>
      </c>
      <c r="I102" s="186"/>
      <c r="L102" s="182"/>
      <c r="M102" s="187"/>
      <c r="T102" s="188"/>
      <c r="AT102" s="183" t="s">
        <v>639</v>
      </c>
      <c r="AU102" s="183" t="s">
        <v>83</v>
      </c>
      <c r="AV102" s="13" t="s">
        <v>83</v>
      </c>
      <c r="AW102" s="13" t="s">
        <v>36</v>
      </c>
      <c r="AX102" s="13" t="s">
        <v>81</v>
      </c>
      <c r="AY102" s="183" t="s">
        <v>251</v>
      </c>
    </row>
    <row r="103" spans="2:65" s="1" customFormat="1" ht="16.5" customHeight="1">
      <c r="B103" s="31"/>
      <c r="C103" s="157" t="s">
        <v>257</v>
      </c>
      <c r="D103" s="157" t="s">
        <v>277</v>
      </c>
      <c r="E103" s="158" t="s">
        <v>1909</v>
      </c>
      <c r="F103" s="159" t="s">
        <v>1910</v>
      </c>
      <c r="G103" s="160" t="s">
        <v>431</v>
      </c>
      <c r="H103" s="161">
        <v>8</v>
      </c>
      <c r="I103" s="162"/>
      <c r="J103" s="163">
        <f>ROUND(I103*H103,2)</f>
        <v>0</v>
      </c>
      <c r="K103" s="159" t="s">
        <v>690</v>
      </c>
      <c r="L103" s="31"/>
      <c r="M103" s="164" t="s">
        <v>19</v>
      </c>
      <c r="N103" s="165" t="s">
        <v>44</v>
      </c>
      <c r="P103" s="142">
        <f>O103*H103</f>
        <v>0</v>
      </c>
      <c r="Q103" s="142">
        <v>0</v>
      </c>
      <c r="R103" s="142">
        <f>Q103*H103</f>
        <v>0</v>
      </c>
      <c r="S103" s="142">
        <v>0</v>
      </c>
      <c r="T103" s="143">
        <f>S103*H103</f>
        <v>0</v>
      </c>
      <c r="AR103" s="17" t="s">
        <v>252</v>
      </c>
      <c r="AT103" s="17" t="s">
        <v>277</v>
      </c>
      <c r="AU103" s="17" t="s">
        <v>83</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2782</v>
      </c>
    </row>
    <row r="104" spans="2:65" s="1" customFormat="1" ht="19.5">
      <c r="B104" s="31"/>
      <c r="D104" s="171" t="s">
        <v>454</v>
      </c>
      <c r="F104" s="172" t="s">
        <v>1907</v>
      </c>
      <c r="I104" s="90"/>
      <c r="L104" s="31"/>
      <c r="M104" s="173"/>
      <c r="T104" s="49"/>
      <c r="AT104" s="17" t="s">
        <v>454</v>
      </c>
      <c r="AU104" s="17" t="s">
        <v>83</v>
      </c>
    </row>
    <row r="105" spans="2:65" s="13" customFormat="1">
      <c r="B105" s="182"/>
      <c r="D105" s="171" t="s">
        <v>639</v>
      </c>
      <c r="E105" s="183" t="s">
        <v>19</v>
      </c>
      <c r="F105" s="184" t="s">
        <v>2781</v>
      </c>
      <c r="H105" s="185">
        <v>8</v>
      </c>
      <c r="I105" s="186"/>
      <c r="L105" s="182"/>
      <c r="M105" s="187"/>
      <c r="T105" s="188"/>
      <c r="AT105" s="183" t="s">
        <v>639</v>
      </c>
      <c r="AU105" s="183" t="s">
        <v>83</v>
      </c>
      <c r="AV105" s="13" t="s">
        <v>83</v>
      </c>
      <c r="AW105" s="13" t="s">
        <v>36</v>
      </c>
      <c r="AX105" s="13" t="s">
        <v>81</v>
      </c>
      <c r="AY105" s="183" t="s">
        <v>251</v>
      </c>
    </row>
    <row r="106" spans="2:65" s="1" customFormat="1" ht="16.5" customHeight="1">
      <c r="B106" s="31"/>
      <c r="C106" s="157" t="s">
        <v>252</v>
      </c>
      <c r="D106" s="157" t="s">
        <v>277</v>
      </c>
      <c r="E106" s="158" t="s">
        <v>2783</v>
      </c>
      <c r="F106" s="159" t="s">
        <v>2784</v>
      </c>
      <c r="G106" s="160" t="s">
        <v>431</v>
      </c>
      <c r="H106" s="161">
        <v>10</v>
      </c>
      <c r="I106" s="162"/>
      <c r="J106" s="163">
        <f>ROUND(I106*H106,2)</f>
        <v>0</v>
      </c>
      <c r="K106" s="159" t="s">
        <v>690</v>
      </c>
      <c r="L106" s="31"/>
      <c r="M106" s="164" t="s">
        <v>19</v>
      </c>
      <c r="N106" s="165" t="s">
        <v>44</v>
      </c>
      <c r="P106" s="142">
        <f>O106*H106</f>
        <v>0</v>
      </c>
      <c r="Q106" s="142">
        <v>0</v>
      </c>
      <c r="R106" s="142">
        <f>Q106*H106</f>
        <v>0</v>
      </c>
      <c r="S106" s="142">
        <v>0.48</v>
      </c>
      <c r="T106" s="143">
        <f>S106*H106</f>
        <v>4.8</v>
      </c>
      <c r="AR106" s="17" t="s">
        <v>252</v>
      </c>
      <c r="AT106" s="17" t="s">
        <v>277</v>
      </c>
      <c r="AU106" s="17" t="s">
        <v>83</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2785</v>
      </c>
    </row>
    <row r="107" spans="2:65" s="13" customFormat="1">
      <c r="B107" s="182"/>
      <c r="D107" s="171" t="s">
        <v>639</v>
      </c>
      <c r="E107" s="183" t="s">
        <v>19</v>
      </c>
      <c r="F107" s="184" t="s">
        <v>2786</v>
      </c>
      <c r="H107" s="185">
        <v>10</v>
      </c>
      <c r="I107" s="186"/>
      <c r="L107" s="182"/>
      <c r="M107" s="187"/>
      <c r="T107" s="188"/>
      <c r="AT107" s="183" t="s">
        <v>639</v>
      </c>
      <c r="AU107" s="183" t="s">
        <v>83</v>
      </c>
      <c r="AV107" s="13" t="s">
        <v>83</v>
      </c>
      <c r="AW107" s="13" t="s">
        <v>36</v>
      </c>
      <c r="AX107" s="13" t="s">
        <v>81</v>
      </c>
      <c r="AY107" s="183" t="s">
        <v>251</v>
      </c>
    </row>
    <row r="108" spans="2:65" s="1" customFormat="1" ht="16.5" customHeight="1">
      <c r="B108" s="31"/>
      <c r="C108" s="157" t="s">
        <v>267</v>
      </c>
      <c r="D108" s="157" t="s">
        <v>277</v>
      </c>
      <c r="E108" s="158" t="s">
        <v>2787</v>
      </c>
      <c r="F108" s="159" t="s">
        <v>2788</v>
      </c>
      <c r="G108" s="160" t="s">
        <v>249</v>
      </c>
      <c r="H108" s="161">
        <v>12</v>
      </c>
      <c r="I108" s="162"/>
      <c r="J108" s="163">
        <f>ROUND(I108*H108,2)</f>
        <v>0</v>
      </c>
      <c r="K108" s="159" t="s">
        <v>690</v>
      </c>
      <c r="L108" s="31"/>
      <c r="M108" s="164" t="s">
        <v>19</v>
      </c>
      <c r="N108" s="165" t="s">
        <v>44</v>
      </c>
      <c r="P108" s="142">
        <f>O108*H108</f>
        <v>0</v>
      </c>
      <c r="Q108" s="142">
        <v>1.559E-2</v>
      </c>
      <c r="R108" s="142">
        <f>Q108*H108</f>
        <v>0.18708</v>
      </c>
      <c r="S108" s="142">
        <v>0</v>
      </c>
      <c r="T108" s="143">
        <f>S108*H108</f>
        <v>0</v>
      </c>
      <c r="AR108" s="17" t="s">
        <v>252</v>
      </c>
      <c r="AT108" s="17" t="s">
        <v>277</v>
      </c>
      <c r="AU108" s="17" t="s">
        <v>83</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2789</v>
      </c>
    </row>
    <row r="109" spans="2:65" s="1" customFormat="1" ht="19.5">
      <c r="B109" s="31"/>
      <c r="D109" s="171" t="s">
        <v>454</v>
      </c>
      <c r="F109" s="172" t="s">
        <v>2790</v>
      </c>
      <c r="I109" s="90"/>
      <c r="L109" s="31"/>
      <c r="M109" s="173"/>
      <c r="T109" s="49"/>
      <c r="AT109" s="17" t="s">
        <v>454</v>
      </c>
      <c r="AU109" s="17" t="s">
        <v>83</v>
      </c>
    </row>
    <row r="110" spans="2:65" s="13" customFormat="1">
      <c r="B110" s="182"/>
      <c r="D110" s="171" t="s">
        <v>639</v>
      </c>
      <c r="E110" s="183" t="s">
        <v>19</v>
      </c>
      <c r="F110" s="184" t="s">
        <v>303</v>
      </c>
      <c r="H110" s="185">
        <v>12</v>
      </c>
      <c r="I110" s="186"/>
      <c r="L110" s="182"/>
      <c r="M110" s="187"/>
      <c r="T110" s="188"/>
      <c r="AT110" s="183" t="s">
        <v>639</v>
      </c>
      <c r="AU110" s="183" t="s">
        <v>83</v>
      </c>
      <c r="AV110" s="13" t="s">
        <v>83</v>
      </c>
      <c r="AW110" s="13" t="s">
        <v>36</v>
      </c>
      <c r="AX110" s="13" t="s">
        <v>81</v>
      </c>
      <c r="AY110" s="183" t="s">
        <v>251</v>
      </c>
    </row>
    <row r="111" spans="2:65" s="1" customFormat="1" ht="16.5" customHeight="1">
      <c r="B111" s="31"/>
      <c r="C111" s="157" t="s">
        <v>276</v>
      </c>
      <c r="D111" s="157" t="s">
        <v>277</v>
      </c>
      <c r="E111" s="158" t="s">
        <v>2713</v>
      </c>
      <c r="F111" s="159" t="s">
        <v>2714</v>
      </c>
      <c r="G111" s="160" t="s">
        <v>413</v>
      </c>
      <c r="H111" s="161">
        <v>12</v>
      </c>
      <c r="I111" s="162"/>
      <c r="J111" s="163">
        <f>ROUND(I111*H111,2)</f>
        <v>0</v>
      </c>
      <c r="K111" s="159" t="s">
        <v>690</v>
      </c>
      <c r="L111" s="31"/>
      <c r="M111" s="164" t="s">
        <v>19</v>
      </c>
      <c r="N111" s="165" t="s">
        <v>44</v>
      </c>
      <c r="P111" s="142">
        <f>O111*H111</f>
        <v>0</v>
      </c>
      <c r="Q111" s="142">
        <v>0</v>
      </c>
      <c r="R111" s="142">
        <f>Q111*H111</f>
        <v>0</v>
      </c>
      <c r="S111" s="142">
        <v>0</v>
      </c>
      <c r="T111" s="143">
        <f>S111*H111</f>
        <v>0</v>
      </c>
      <c r="AR111" s="17" t="s">
        <v>252</v>
      </c>
      <c r="AT111" s="17" t="s">
        <v>277</v>
      </c>
      <c r="AU111" s="17" t="s">
        <v>83</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2791</v>
      </c>
    </row>
    <row r="112" spans="2:65" s="1" customFormat="1" ht="19.5">
      <c r="B112" s="31"/>
      <c r="D112" s="171" t="s">
        <v>454</v>
      </c>
      <c r="F112" s="172" t="s">
        <v>2716</v>
      </c>
      <c r="I112" s="90"/>
      <c r="L112" s="31"/>
      <c r="M112" s="173"/>
      <c r="T112" s="49"/>
      <c r="AT112" s="17" t="s">
        <v>454</v>
      </c>
      <c r="AU112" s="17" t="s">
        <v>83</v>
      </c>
    </row>
    <row r="113" spans="2:65" s="13" customFormat="1">
      <c r="B113" s="182"/>
      <c r="D113" s="171" t="s">
        <v>639</v>
      </c>
      <c r="E113" s="183" t="s">
        <v>19</v>
      </c>
      <c r="F113" s="184" t="s">
        <v>303</v>
      </c>
      <c r="H113" s="185">
        <v>12</v>
      </c>
      <c r="I113" s="186"/>
      <c r="L113" s="182"/>
      <c r="M113" s="187"/>
      <c r="T113" s="188"/>
      <c r="AT113" s="183" t="s">
        <v>639</v>
      </c>
      <c r="AU113" s="183" t="s">
        <v>83</v>
      </c>
      <c r="AV113" s="13" t="s">
        <v>83</v>
      </c>
      <c r="AW113" s="13" t="s">
        <v>36</v>
      </c>
      <c r="AX113" s="13" t="s">
        <v>81</v>
      </c>
      <c r="AY113" s="183" t="s">
        <v>251</v>
      </c>
    </row>
    <row r="114" spans="2:65" s="1" customFormat="1" ht="16.5" customHeight="1">
      <c r="B114" s="31"/>
      <c r="C114" s="157" t="s">
        <v>282</v>
      </c>
      <c r="D114" s="157" t="s">
        <v>277</v>
      </c>
      <c r="E114" s="158" t="s">
        <v>2717</v>
      </c>
      <c r="F114" s="159" t="s">
        <v>2718</v>
      </c>
      <c r="G114" s="160" t="s">
        <v>1568</v>
      </c>
      <c r="H114" s="161">
        <v>3</v>
      </c>
      <c r="I114" s="162"/>
      <c r="J114" s="163">
        <f>ROUND(I114*H114,2)</f>
        <v>0</v>
      </c>
      <c r="K114" s="159" t="s">
        <v>690</v>
      </c>
      <c r="L114" s="31"/>
      <c r="M114" s="164" t="s">
        <v>19</v>
      </c>
      <c r="N114" s="165" t="s">
        <v>44</v>
      </c>
      <c r="P114" s="142">
        <f>O114*H114</f>
        <v>0</v>
      </c>
      <c r="Q114" s="142">
        <v>0</v>
      </c>
      <c r="R114" s="142">
        <f>Q114*H114</f>
        <v>0</v>
      </c>
      <c r="S114" s="142">
        <v>0</v>
      </c>
      <c r="T114" s="143">
        <f>S114*H114</f>
        <v>0</v>
      </c>
      <c r="AR114" s="17" t="s">
        <v>252</v>
      </c>
      <c r="AT114" s="17" t="s">
        <v>277</v>
      </c>
      <c r="AU114" s="17" t="s">
        <v>83</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2792</v>
      </c>
    </row>
    <row r="115" spans="2:65" s="1" customFormat="1" ht="16.5" customHeight="1">
      <c r="B115" s="31"/>
      <c r="C115" s="157" t="s">
        <v>250</v>
      </c>
      <c r="D115" s="157" t="s">
        <v>277</v>
      </c>
      <c r="E115" s="158" t="s">
        <v>2083</v>
      </c>
      <c r="F115" s="159" t="s">
        <v>2084</v>
      </c>
      <c r="G115" s="160" t="s">
        <v>249</v>
      </c>
      <c r="H115" s="161">
        <v>15</v>
      </c>
      <c r="I115" s="162"/>
      <c r="J115" s="163">
        <f>ROUND(I115*H115,2)</f>
        <v>0</v>
      </c>
      <c r="K115" s="159" t="s">
        <v>690</v>
      </c>
      <c r="L115" s="31"/>
      <c r="M115" s="164" t="s">
        <v>19</v>
      </c>
      <c r="N115" s="165" t="s">
        <v>44</v>
      </c>
      <c r="P115" s="142">
        <f>O115*H115</f>
        <v>0</v>
      </c>
      <c r="Q115" s="142">
        <v>3.6900000000000002E-2</v>
      </c>
      <c r="R115" s="142">
        <f>Q115*H115</f>
        <v>0.55349999999999999</v>
      </c>
      <c r="S115" s="142">
        <v>0</v>
      </c>
      <c r="T115" s="143">
        <f>S115*H115</f>
        <v>0</v>
      </c>
      <c r="AR115" s="17" t="s">
        <v>252</v>
      </c>
      <c r="AT115" s="17" t="s">
        <v>277</v>
      </c>
      <c r="AU115" s="17" t="s">
        <v>83</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2793</v>
      </c>
    </row>
    <row r="116" spans="2:65" s="1" customFormat="1" ht="19.5">
      <c r="B116" s="31"/>
      <c r="D116" s="171" t="s">
        <v>454</v>
      </c>
      <c r="F116" s="172" t="s">
        <v>2578</v>
      </c>
      <c r="I116" s="90"/>
      <c r="L116" s="31"/>
      <c r="M116" s="173"/>
      <c r="T116" s="49"/>
      <c r="AT116" s="17" t="s">
        <v>454</v>
      </c>
      <c r="AU116" s="17" t="s">
        <v>83</v>
      </c>
    </row>
    <row r="117" spans="2:65" s="13" customFormat="1">
      <c r="B117" s="182"/>
      <c r="D117" s="171" t="s">
        <v>639</v>
      </c>
      <c r="E117" s="183" t="s">
        <v>19</v>
      </c>
      <c r="F117" s="184" t="s">
        <v>8</v>
      </c>
      <c r="H117" s="185">
        <v>15</v>
      </c>
      <c r="I117" s="186"/>
      <c r="L117" s="182"/>
      <c r="M117" s="187"/>
      <c r="T117" s="188"/>
      <c r="AT117" s="183" t="s">
        <v>639</v>
      </c>
      <c r="AU117" s="183" t="s">
        <v>83</v>
      </c>
      <c r="AV117" s="13" t="s">
        <v>83</v>
      </c>
      <c r="AW117" s="13" t="s">
        <v>36</v>
      </c>
      <c r="AX117" s="13" t="s">
        <v>81</v>
      </c>
      <c r="AY117" s="183" t="s">
        <v>251</v>
      </c>
    </row>
    <row r="118" spans="2:65" s="1" customFormat="1" ht="16.5" customHeight="1">
      <c r="B118" s="31"/>
      <c r="C118" s="157" t="s">
        <v>291</v>
      </c>
      <c r="D118" s="157" t="s">
        <v>277</v>
      </c>
      <c r="E118" s="158" t="s">
        <v>2087</v>
      </c>
      <c r="F118" s="159" t="s">
        <v>2088</v>
      </c>
      <c r="G118" s="160" t="s">
        <v>436</v>
      </c>
      <c r="H118" s="161">
        <v>12</v>
      </c>
      <c r="I118" s="162"/>
      <c r="J118" s="163">
        <f>ROUND(I118*H118,2)</f>
        <v>0</v>
      </c>
      <c r="K118" s="159" t="s">
        <v>690</v>
      </c>
      <c r="L118" s="31"/>
      <c r="M118" s="164" t="s">
        <v>19</v>
      </c>
      <c r="N118" s="165" t="s">
        <v>44</v>
      </c>
      <c r="P118" s="142">
        <f>O118*H118</f>
        <v>0</v>
      </c>
      <c r="Q118" s="142">
        <v>0</v>
      </c>
      <c r="R118" s="142">
        <f>Q118*H118</f>
        <v>0</v>
      </c>
      <c r="S118" s="142">
        <v>0</v>
      </c>
      <c r="T118" s="143">
        <f>S118*H118</f>
        <v>0</v>
      </c>
      <c r="AR118" s="17" t="s">
        <v>252</v>
      </c>
      <c r="AT118" s="17" t="s">
        <v>277</v>
      </c>
      <c r="AU118" s="17" t="s">
        <v>83</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2794</v>
      </c>
    </row>
    <row r="119" spans="2:65" s="1" customFormat="1" ht="19.5">
      <c r="B119" s="31"/>
      <c r="D119" s="171" t="s">
        <v>454</v>
      </c>
      <c r="F119" s="172" t="s">
        <v>2090</v>
      </c>
      <c r="I119" s="90"/>
      <c r="L119" s="31"/>
      <c r="M119" s="173"/>
      <c r="T119" s="49"/>
      <c r="AT119" s="17" t="s">
        <v>454</v>
      </c>
      <c r="AU119" s="17" t="s">
        <v>83</v>
      </c>
    </row>
    <row r="120" spans="2:65" s="13" customFormat="1">
      <c r="B120" s="182"/>
      <c r="D120" s="171" t="s">
        <v>639</v>
      </c>
      <c r="E120" s="183" t="s">
        <v>19</v>
      </c>
      <c r="F120" s="184" t="s">
        <v>2795</v>
      </c>
      <c r="H120" s="185">
        <v>12</v>
      </c>
      <c r="I120" s="186"/>
      <c r="L120" s="182"/>
      <c r="M120" s="187"/>
      <c r="T120" s="188"/>
      <c r="AT120" s="183" t="s">
        <v>639</v>
      </c>
      <c r="AU120" s="183" t="s">
        <v>83</v>
      </c>
      <c r="AV120" s="13" t="s">
        <v>83</v>
      </c>
      <c r="AW120" s="13" t="s">
        <v>36</v>
      </c>
      <c r="AX120" s="13" t="s">
        <v>81</v>
      </c>
      <c r="AY120" s="183" t="s">
        <v>251</v>
      </c>
    </row>
    <row r="121" spans="2:65" s="1" customFormat="1" ht="16.5" customHeight="1">
      <c r="B121" s="31"/>
      <c r="C121" s="157" t="s">
        <v>295</v>
      </c>
      <c r="D121" s="157" t="s">
        <v>277</v>
      </c>
      <c r="E121" s="158" t="s">
        <v>2720</v>
      </c>
      <c r="F121" s="159" t="s">
        <v>2721</v>
      </c>
      <c r="G121" s="160" t="s">
        <v>436</v>
      </c>
      <c r="H121" s="161">
        <v>102.5</v>
      </c>
      <c r="I121" s="162"/>
      <c r="J121" s="163">
        <f>ROUND(I121*H121,2)</f>
        <v>0</v>
      </c>
      <c r="K121" s="159" t="s">
        <v>690</v>
      </c>
      <c r="L121" s="31"/>
      <c r="M121" s="164" t="s">
        <v>19</v>
      </c>
      <c r="N121" s="165" t="s">
        <v>44</v>
      </c>
      <c r="P121" s="142">
        <f>O121*H121</f>
        <v>0</v>
      </c>
      <c r="Q121" s="142">
        <v>0</v>
      </c>
      <c r="R121" s="142">
        <f>Q121*H121</f>
        <v>0</v>
      </c>
      <c r="S121" s="142">
        <v>0</v>
      </c>
      <c r="T121" s="143">
        <f>S121*H121</f>
        <v>0</v>
      </c>
      <c r="AR121" s="17" t="s">
        <v>252</v>
      </c>
      <c r="AT121" s="17" t="s">
        <v>277</v>
      </c>
      <c r="AU121" s="17" t="s">
        <v>83</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2796</v>
      </c>
    </row>
    <row r="122" spans="2:65" s="1" customFormat="1" ht="19.5">
      <c r="B122" s="31"/>
      <c r="D122" s="171" t="s">
        <v>454</v>
      </c>
      <c r="F122" s="172" t="s">
        <v>2797</v>
      </c>
      <c r="I122" s="90"/>
      <c r="L122" s="31"/>
      <c r="M122" s="173"/>
      <c r="T122" s="49"/>
      <c r="AT122" s="17" t="s">
        <v>454</v>
      </c>
      <c r="AU122" s="17" t="s">
        <v>83</v>
      </c>
    </row>
    <row r="123" spans="2:65" s="13" customFormat="1">
      <c r="B123" s="182"/>
      <c r="D123" s="171" t="s">
        <v>639</v>
      </c>
      <c r="E123" s="183" t="s">
        <v>19</v>
      </c>
      <c r="F123" s="184" t="s">
        <v>2798</v>
      </c>
      <c r="H123" s="185">
        <v>1</v>
      </c>
      <c r="I123" s="186"/>
      <c r="L123" s="182"/>
      <c r="M123" s="187"/>
      <c r="T123" s="188"/>
      <c r="AT123" s="183" t="s">
        <v>639</v>
      </c>
      <c r="AU123" s="183" t="s">
        <v>83</v>
      </c>
      <c r="AV123" s="13" t="s">
        <v>83</v>
      </c>
      <c r="AW123" s="13" t="s">
        <v>36</v>
      </c>
      <c r="AX123" s="13" t="s">
        <v>73</v>
      </c>
      <c r="AY123" s="183" t="s">
        <v>251</v>
      </c>
    </row>
    <row r="124" spans="2:65" s="13" customFormat="1">
      <c r="B124" s="182"/>
      <c r="D124" s="171" t="s">
        <v>639</v>
      </c>
      <c r="E124" s="183" t="s">
        <v>19</v>
      </c>
      <c r="F124" s="184" t="s">
        <v>2799</v>
      </c>
      <c r="H124" s="185">
        <v>3.3</v>
      </c>
      <c r="I124" s="186"/>
      <c r="L124" s="182"/>
      <c r="M124" s="187"/>
      <c r="T124" s="188"/>
      <c r="AT124" s="183" t="s">
        <v>639</v>
      </c>
      <c r="AU124" s="183" t="s">
        <v>83</v>
      </c>
      <c r="AV124" s="13" t="s">
        <v>83</v>
      </c>
      <c r="AW124" s="13" t="s">
        <v>36</v>
      </c>
      <c r="AX124" s="13" t="s">
        <v>73</v>
      </c>
      <c r="AY124" s="183" t="s">
        <v>251</v>
      </c>
    </row>
    <row r="125" spans="2:65" s="13" customFormat="1">
      <c r="B125" s="182"/>
      <c r="D125" s="171" t="s">
        <v>639</v>
      </c>
      <c r="E125" s="183" t="s">
        <v>19</v>
      </c>
      <c r="F125" s="184" t="s">
        <v>2800</v>
      </c>
      <c r="H125" s="185">
        <v>115</v>
      </c>
      <c r="I125" s="186"/>
      <c r="L125" s="182"/>
      <c r="M125" s="187"/>
      <c r="T125" s="188"/>
      <c r="AT125" s="183" t="s">
        <v>639</v>
      </c>
      <c r="AU125" s="183" t="s">
        <v>83</v>
      </c>
      <c r="AV125" s="13" t="s">
        <v>83</v>
      </c>
      <c r="AW125" s="13" t="s">
        <v>36</v>
      </c>
      <c r="AX125" s="13" t="s">
        <v>73</v>
      </c>
      <c r="AY125" s="183" t="s">
        <v>251</v>
      </c>
    </row>
    <row r="126" spans="2:65" s="13" customFormat="1">
      <c r="B126" s="182"/>
      <c r="D126" s="171" t="s">
        <v>639</v>
      </c>
      <c r="E126" s="183" t="s">
        <v>19</v>
      </c>
      <c r="F126" s="184" t="s">
        <v>2801</v>
      </c>
      <c r="H126" s="185">
        <v>-16.8</v>
      </c>
      <c r="I126" s="186"/>
      <c r="L126" s="182"/>
      <c r="M126" s="187"/>
      <c r="T126" s="188"/>
      <c r="AT126" s="183" t="s">
        <v>639</v>
      </c>
      <c r="AU126" s="183" t="s">
        <v>83</v>
      </c>
      <c r="AV126" s="13" t="s">
        <v>83</v>
      </c>
      <c r="AW126" s="13" t="s">
        <v>36</v>
      </c>
      <c r="AX126" s="13" t="s">
        <v>73</v>
      </c>
      <c r="AY126" s="183" t="s">
        <v>251</v>
      </c>
    </row>
    <row r="127" spans="2:65" s="14" customFormat="1">
      <c r="B127" s="191"/>
      <c r="D127" s="171" t="s">
        <v>639</v>
      </c>
      <c r="E127" s="192" t="s">
        <v>19</v>
      </c>
      <c r="F127" s="193" t="s">
        <v>830</v>
      </c>
      <c r="H127" s="194">
        <v>102.5</v>
      </c>
      <c r="I127" s="195"/>
      <c r="L127" s="191"/>
      <c r="M127" s="196"/>
      <c r="T127" s="197"/>
      <c r="AT127" s="192" t="s">
        <v>639</v>
      </c>
      <c r="AU127" s="192" t="s">
        <v>83</v>
      </c>
      <c r="AV127" s="14" t="s">
        <v>252</v>
      </c>
      <c r="AW127" s="14" t="s">
        <v>36</v>
      </c>
      <c r="AX127" s="14" t="s">
        <v>81</v>
      </c>
      <c r="AY127" s="192" t="s">
        <v>251</v>
      </c>
    </row>
    <row r="128" spans="2:65" s="1" customFormat="1" ht="16.5" customHeight="1">
      <c r="B128" s="31"/>
      <c r="C128" s="157" t="s">
        <v>299</v>
      </c>
      <c r="D128" s="157" t="s">
        <v>277</v>
      </c>
      <c r="E128" s="158" t="s">
        <v>2725</v>
      </c>
      <c r="F128" s="159" t="s">
        <v>2726</v>
      </c>
      <c r="G128" s="160" t="s">
        <v>436</v>
      </c>
      <c r="H128" s="161">
        <v>51.25</v>
      </c>
      <c r="I128" s="162"/>
      <c r="J128" s="163">
        <f>ROUND(I128*H128,2)</f>
        <v>0</v>
      </c>
      <c r="K128" s="159" t="s">
        <v>690</v>
      </c>
      <c r="L128" s="31"/>
      <c r="M128" s="164" t="s">
        <v>19</v>
      </c>
      <c r="N128" s="165" t="s">
        <v>44</v>
      </c>
      <c r="P128" s="142">
        <f>O128*H128</f>
        <v>0</v>
      </c>
      <c r="Q128" s="142">
        <v>0</v>
      </c>
      <c r="R128" s="142">
        <f>Q128*H128</f>
        <v>0</v>
      </c>
      <c r="S128" s="142">
        <v>0</v>
      </c>
      <c r="T128" s="143">
        <f>S128*H128</f>
        <v>0</v>
      </c>
      <c r="AR128" s="17" t="s">
        <v>252</v>
      </c>
      <c r="AT128" s="17" t="s">
        <v>277</v>
      </c>
      <c r="AU128" s="17" t="s">
        <v>83</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2802</v>
      </c>
    </row>
    <row r="129" spans="2:65" s="13" customFormat="1">
      <c r="B129" s="182"/>
      <c r="D129" s="171" t="s">
        <v>639</v>
      </c>
      <c r="E129" s="183" t="s">
        <v>19</v>
      </c>
      <c r="F129" s="184" t="s">
        <v>2803</v>
      </c>
      <c r="H129" s="185">
        <v>51.25</v>
      </c>
      <c r="I129" s="186"/>
      <c r="L129" s="182"/>
      <c r="M129" s="187"/>
      <c r="T129" s="188"/>
      <c r="AT129" s="183" t="s">
        <v>639</v>
      </c>
      <c r="AU129" s="183" t="s">
        <v>83</v>
      </c>
      <c r="AV129" s="13" t="s">
        <v>83</v>
      </c>
      <c r="AW129" s="13" t="s">
        <v>36</v>
      </c>
      <c r="AX129" s="13" t="s">
        <v>81</v>
      </c>
      <c r="AY129" s="183" t="s">
        <v>251</v>
      </c>
    </row>
    <row r="130" spans="2:65" s="1" customFormat="1" ht="16.5" customHeight="1">
      <c r="B130" s="31"/>
      <c r="C130" s="157" t="s">
        <v>303</v>
      </c>
      <c r="D130" s="157" t="s">
        <v>277</v>
      </c>
      <c r="E130" s="158" t="s">
        <v>2728</v>
      </c>
      <c r="F130" s="159" t="s">
        <v>2729</v>
      </c>
      <c r="G130" s="160" t="s">
        <v>436</v>
      </c>
      <c r="H130" s="161">
        <v>15.75</v>
      </c>
      <c r="I130" s="162"/>
      <c r="J130" s="163">
        <f>ROUND(I130*H130,2)</f>
        <v>0</v>
      </c>
      <c r="K130" s="159" t="s">
        <v>690</v>
      </c>
      <c r="L130" s="31"/>
      <c r="M130" s="164" t="s">
        <v>19</v>
      </c>
      <c r="N130" s="165" t="s">
        <v>44</v>
      </c>
      <c r="P130" s="142">
        <f>O130*H130</f>
        <v>0</v>
      </c>
      <c r="Q130" s="142">
        <v>0</v>
      </c>
      <c r="R130" s="142">
        <f>Q130*H130</f>
        <v>0</v>
      </c>
      <c r="S130" s="142">
        <v>0</v>
      </c>
      <c r="T130" s="143">
        <f>S130*H130</f>
        <v>0</v>
      </c>
      <c r="AR130" s="17" t="s">
        <v>252</v>
      </c>
      <c r="AT130" s="17" t="s">
        <v>277</v>
      </c>
      <c r="AU130" s="17" t="s">
        <v>83</v>
      </c>
      <c r="AY130" s="17" t="s">
        <v>251</v>
      </c>
      <c r="BE130" s="144">
        <f>IF(N130="základní",J130,0)</f>
        <v>0</v>
      </c>
      <c r="BF130" s="144">
        <f>IF(N130="snížená",J130,0)</f>
        <v>0</v>
      </c>
      <c r="BG130" s="144">
        <f>IF(N130="zákl. přenesená",J130,0)</f>
        <v>0</v>
      </c>
      <c r="BH130" s="144">
        <f>IF(N130="sníž. přenesená",J130,0)</f>
        <v>0</v>
      </c>
      <c r="BI130" s="144">
        <f>IF(N130="nulová",J130,0)</f>
        <v>0</v>
      </c>
      <c r="BJ130" s="17" t="s">
        <v>81</v>
      </c>
      <c r="BK130" s="144">
        <f>ROUND(I130*H130,2)</f>
        <v>0</v>
      </c>
      <c r="BL130" s="17" t="s">
        <v>252</v>
      </c>
      <c r="BM130" s="17" t="s">
        <v>2804</v>
      </c>
    </row>
    <row r="131" spans="2:65" s="1" customFormat="1" ht="19.5">
      <c r="B131" s="31"/>
      <c r="D131" s="171" t="s">
        <v>454</v>
      </c>
      <c r="F131" s="172" t="s">
        <v>2731</v>
      </c>
      <c r="I131" s="90"/>
      <c r="L131" s="31"/>
      <c r="M131" s="173"/>
      <c r="T131" s="49"/>
      <c r="AT131" s="17" t="s">
        <v>454</v>
      </c>
      <c r="AU131" s="17" t="s">
        <v>83</v>
      </c>
    </row>
    <row r="132" spans="2:65" s="13" customFormat="1">
      <c r="B132" s="182"/>
      <c r="D132" s="171" t="s">
        <v>639</v>
      </c>
      <c r="E132" s="183" t="s">
        <v>19</v>
      </c>
      <c r="F132" s="184" t="s">
        <v>2805</v>
      </c>
      <c r="H132" s="185">
        <v>15</v>
      </c>
      <c r="I132" s="186"/>
      <c r="L132" s="182"/>
      <c r="M132" s="187"/>
      <c r="T132" s="188"/>
      <c r="AT132" s="183" t="s">
        <v>639</v>
      </c>
      <c r="AU132" s="183" t="s">
        <v>83</v>
      </c>
      <c r="AV132" s="13" t="s">
        <v>83</v>
      </c>
      <c r="AW132" s="13" t="s">
        <v>36</v>
      </c>
      <c r="AX132" s="13" t="s">
        <v>73</v>
      </c>
      <c r="AY132" s="183" t="s">
        <v>251</v>
      </c>
    </row>
    <row r="133" spans="2:65" s="13" customFormat="1">
      <c r="B133" s="182"/>
      <c r="D133" s="171" t="s">
        <v>639</v>
      </c>
      <c r="E133" s="183" t="s">
        <v>19</v>
      </c>
      <c r="F133" s="184" t="s">
        <v>2806</v>
      </c>
      <c r="H133" s="185">
        <v>0.75</v>
      </c>
      <c r="I133" s="186"/>
      <c r="L133" s="182"/>
      <c r="M133" s="187"/>
      <c r="T133" s="188"/>
      <c r="AT133" s="183" t="s">
        <v>639</v>
      </c>
      <c r="AU133" s="183" t="s">
        <v>83</v>
      </c>
      <c r="AV133" s="13" t="s">
        <v>83</v>
      </c>
      <c r="AW133" s="13" t="s">
        <v>36</v>
      </c>
      <c r="AX133" s="13" t="s">
        <v>73</v>
      </c>
      <c r="AY133" s="183" t="s">
        <v>251</v>
      </c>
    </row>
    <row r="134" spans="2:65" s="14" customFormat="1">
      <c r="B134" s="191"/>
      <c r="D134" s="171" t="s">
        <v>639</v>
      </c>
      <c r="E134" s="192" t="s">
        <v>19</v>
      </c>
      <c r="F134" s="193" t="s">
        <v>830</v>
      </c>
      <c r="H134" s="194">
        <v>15.75</v>
      </c>
      <c r="I134" s="195"/>
      <c r="L134" s="191"/>
      <c r="M134" s="196"/>
      <c r="T134" s="197"/>
      <c r="AT134" s="192" t="s">
        <v>639</v>
      </c>
      <c r="AU134" s="192" t="s">
        <v>83</v>
      </c>
      <c r="AV134" s="14" t="s">
        <v>252</v>
      </c>
      <c r="AW134" s="14" t="s">
        <v>36</v>
      </c>
      <c r="AX134" s="14" t="s">
        <v>81</v>
      </c>
      <c r="AY134" s="192" t="s">
        <v>251</v>
      </c>
    </row>
    <row r="135" spans="2:65" s="1" customFormat="1" ht="16.5" customHeight="1">
      <c r="B135" s="31"/>
      <c r="C135" s="157" t="s">
        <v>307</v>
      </c>
      <c r="D135" s="157" t="s">
        <v>277</v>
      </c>
      <c r="E135" s="158" t="s">
        <v>1111</v>
      </c>
      <c r="F135" s="159" t="s">
        <v>1112</v>
      </c>
      <c r="G135" s="160" t="s">
        <v>436</v>
      </c>
      <c r="H135" s="161">
        <v>102.5</v>
      </c>
      <c r="I135" s="162"/>
      <c r="J135" s="163">
        <f>ROUND(I135*H135,2)</f>
        <v>0</v>
      </c>
      <c r="K135" s="159" t="s">
        <v>690</v>
      </c>
      <c r="L135" s="31"/>
      <c r="M135" s="164" t="s">
        <v>19</v>
      </c>
      <c r="N135" s="165" t="s">
        <v>44</v>
      </c>
      <c r="P135" s="142">
        <f>O135*H135</f>
        <v>0</v>
      </c>
      <c r="Q135" s="142">
        <v>0</v>
      </c>
      <c r="R135" s="142">
        <f>Q135*H135</f>
        <v>0</v>
      </c>
      <c r="S135" s="142">
        <v>0</v>
      </c>
      <c r="T135" s="143">
        <f>S135*H135</f>
        <v>0</v>
      </c>
      <c r="AR135" s="17" t="s">
        <v>252</v>
      </c>
      <c r="AT135" s="17" t="s">
        <v>277</v>
      </c>
      <c r="AU135" s="17" t="s">
        <v>83</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2807</v>
      </c>
    </row>
    <row r="136" spans="2:65" s="1" customFormat="1" ht="19.5">
      <c r="B136" s="31"/>
      <c r="D136" s="171" t="s">
        <v>454</v>
      </c>
      <c r="F136" s="172" t="s">
        <v>2808</v>
      </c>
      <c r="I136" s="90"/>
      <c r="L136" s="31"/>
      <c r="M136" s="173"/>
      <c r="T136" s="49"/>
      <c r="AT136" s="17" t="s">
        <v>454</v>
      </c>
      <c r="AU136" s="17" t="s">
        <v>83</v>
      </c>
    </row>
    <row r="137" spans="2:65" s="13" customFormat="1">
      <c r="B137" s="182"/>
      <c r="D137" s="171" t="s">
        <v>639</v>
      </c>
      <c r="E137" s="183" t="s">
        <v>19</v>
      </c>
      <c r="F137" s="184" t="s">
        <v>2809</v>
      </c>
      <c r="H137" s="185">
        <v>102.5</v>
      </c>
      <c r="I137" s="186"/>
      <c r="L137" s="182"/>
      <c r="M137" s="187"/>
      <c r="T137" s="188"/>
      <c r="AT137" s="183" t="s">
        <v>639</v>
      </c>
      <c r="AU137" s="183" t="s">
        <v>83</v>
      </c>
      <c r="AV137" s="13" t="s">
        <v>83</v>
      </c>
      <c r="AW137" s="13" t="s">
        <v>36</v>
      </c>
      <c r="AX137" s="13" t="s">
        <v>73</v>
      </c>
      <c r="AY137" s="183" t="s">
        <v>251</v>
      </c>
    </row>
    <row r="138" spans="2:65" s="14" customFormat="1">
      <c r="B138" s="191"/>
      <c r="D138" s="171" t="s">
        <v>639</v>
      </c>
      <c r="E138" s="192" t="s">
        <v>19</v>
      </c>
      <c r="F138" s="193" t="s">
        <v>830</v>
      </c>
      <c r="H138" s="194">
        <v>102.5</v>
      </c>
      <c r="I138" s="195"/>
      <c r="L138" s="191"/>
      <c r="M138" s="196"/>
      <c r="T138" s="197"/>
      <c r="AT138" s="192" t="s">
        <v>639</v>
      </c>
      <c r="AU138" s="192" t="s">
        <v>83</v>
      </c>
      <c r="AV138" s="14" t="s">
        <v>252</v>
      </c>
      <c r="AW138" s="14" t="s">
        <v>36</v>
      </c>
      <c r="AX138" s="14" t="s">
        <v>81</v>
      </c>
      <c r="AY138" s="192" t="s">
        <v>251</v>
      </c>
    </row>
    <row r="139" spans="2:65" s="1" customFormat="1" ht="16.5" customHeight="1">
      <c r="B139" s="31"/>
      <c r="C139" s="157" t="s">
        <v>311</v>
      </c>
      <c r="D139" s="157" t="s">
        <v>277</v>
      </c>
      <c r="E139" s="158" t="s">
        <v>1114</v>
      </c>
      <c r="F139" s="159" t="s">
        <v>1115</v>
      </c>
      <c r="G139" s="160" t="s">
        <v>436</v>
      </c>
      <c r="H139" s="161">
        <v>1435</v>
      </c>
      <c r="I139" s="162"/>
      <c r="J139" s="163">
        <f>ROUND(I139*H139,2)</f>
        <v>0</v>
      </c>
      <c r="K139" s="159" t="s">
        <v>690</v>
      </c>
      <c r="L139" s="31"/>
      <c r="M139" s="164" t="s">
        <v>19</v>
      </c>
      <c r="N139" s="165" t="s">
        <v>44</v>
      </c>
      <c r="P139" s="142">
        <f>O139*H139</f>
        <v>0</v>
      </c>
      <c r="Q139" s="142">
        <v>0</v>
      </c>
      <c r="R139" s="142">
        <f>Q139*H139</f>
        <v>0</v>
      </c>
      <c r="S139" s="142">
        <v>0</v>
      </c>
      <c r="T139" s="143">
        <f>S139*H139</f>
        <v>0</v>
      </c>
      <c r="AR139" s="17" t="s">
        <v>252</v>
      </c>
      <c r="AT139" s="17" t="s">
        <v>277</v>
      </c>
      <c r="AU139" s="17" t="s">
        <v>83</v>
      </c>
      <c r="AY139" s="17" t="s">
        <v>251</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252</v>
      </c>
      <c r="BM139" s="17" t="s">
        <v>2810</v>
      </c>
    </row>
    <row r="140" spans="2:65" s="13" customFormat="1">
      <c r="B140" s="182"/>
      <c r="D140" s="171" t="s">
        <v>639</v>
      </c>
      <c r="E140" s="183" t="s">
        <v>19</v>
      </c>
      <c r="F140" s="184" t="s">
        <v>2811</v>
      </c>
      <c r="H140" s="185">
        <v>1435</v>
      </c>
      <c r="I140" s="186"/>
      <c r="L140" s="182"/>
      <c r="M140" s="187"/>
      <c r="T140" s="188"/>
      <c r="AT140" s="183" t="s">
        <v>639</v>
      </c>
      <c r="AU140" s="183" t="s">
        <v>83</v>
      </c>
      <c r="AV140" s="13" t="s">
        <v>83</v>
      </c>
      <c r="AW140" s="13" t="s">
        <v>36</v>
      </c>
      <c r="AX140" s="13" t="s">
        <v>81</v>
      </c>
      <c r="AY140" s="183" t="s">
        <v>251</v>
      </c>
    </row>
    <row r="141" spans="2:65" s="1" customFormat="1" ht="16.5" customHeight="1">
      <c r="B141" s="31"/>
      <c r="C141" s="157" t="s">
        <v>8</v>
      </c>
      <c r="D141" s="157" t="s">
        <v>277</v>
      </c>
      <c r="E141" s="158" t="s">
        <v>1121</v>
      </c>
      <c r="F141" s="159" t="s">
        <v>1122</v>
      </c>
      <c r="G141" s="160" t="s">
        <v>450</v>
      </c>
      <c r="H141" s="161">
        <v>211</v>
      </c>
      <c r="I141" s="162"/>
      <c r="J141" s="163">
        <f>ROUND(I141*H141,2)</f>
        <v>0</v>
      </c>
      <c r="K141" s="159" t="s">
        <v>19</v>
      </c>
      <c r="L141" s="31"/>
      <c r="M141" s="164" t="s">
        <v>19</v>
      </c>
      <c r="N141" s="165" t="s">
        <v>44</v>
      </c>
      <c r="P141" s="142">
        <f>O141*H141</f>
        <v>0</v>
      </c>
      <c r="Q141" s="142">
        <v>0</v>
      </c>
      <c r="R141" s="142">
        <f>Q141*H141</f>
        <v>0</v>
      </c>
      <c r="S141" s="142">
        <v>0</v>
      </c>
      <c r="T141" s="143">
        <f>S141*H141</f>
        <v>0</v>
      </c>
      <c r="AR141" s="17" t="s">
        <v>252</v>
      </c>
      <c r="AT141" s="17" t="s">
        <v>277</v>
      </c>
      <c r="AU141" s="17" t="s">
        <v>83</v>
      </c>
      <c r="AY141" s="17" t="s">
        <v>251</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252</v>
      </c>
      <c r="BM141" s="17" t="s">
        <v>2812</v>
      </c>
    </row>
    <row r="142" spans="2:65" s="1" customFormat="1" ht="19.5">
      <c r="B142" s="31"/>
      <c r="D142" s="171" t="s">
        <v>454</v>
      </c>
      <c r="F142" s="172" t="s">
        <v>2813</v>
      </c>
      <c r="I142" s="90"/>
      <c r="L142" s="31"/>
      <c r="M142" s="173"/>
      <c r="T142" s="49"/>
      <c r="AT142" s="17" t="s">
        <v>454</v>
      </c>
      <c r="AU142" s="17" t="s">
        <v>83</v>
      </c>
    </row>
    <row r="143" spans="2:65" s="13" customFormat="1">
      <c r="B143" s="182"/>
      <c r="D143" s="171" t="s">
        <v>639</v>
      </c>
      <c r="E143" s="183" t="s">
        <v>19</v>
      </c>
      <c r="F143" s="184" t="s">
        <v>2591</v>
      </c>
      <c r="H143" s="185">
        <v>6</v>
      </c>
      <c r="I143" s="186"/>
      <c r="L143" s="182"/>
      <c r="M143" s="187"/>
      <c r="T143" s="188"/>
      <c r="AT143" s="183" t="s">
        <v>639</v>
      </c>
      <c r="AU143" s="183" t="s">
        <v>83</v>
      </c>
      <c r="AV143" s="13" t="s">
        <v>83</v>
      </c>
      <c r="AW143" s="13" t="s">
        <v>36</v>
      </c>
      <c r="AX143" s="13" t="s">
        <v>73</v>
      </c>
      <c r="AY143" s="183" t="s">
        <v>251</v>
      </c>
    </row>
    <row r="144" spans="2:65" s="13" customFormat="1">
      <c r="B144" s="182"/>
      <c r="D144" s="171" t="s">
        <v>639</v>
      </c>
      <c r="E144" s="183" t="s">
        <v>19</v>
      </c>
      <c r="F144" s="184" t="s">
        <v>2814</v>
      </c>
      <c r="H144" s="185">
        <v>205</v>
      </c>
      <c r="I144" s="186"/>
      <c r="L144" s="182"/>
      <c r="M144" s="187"/>
      <c r="T144" s="188"/>
      <c r="AT144" s="183" t="s">
        <v>639</v>
      </c>
      <c r="AU144" s="183" t="s">
        <v>83</v>
      </c>
      <c r="AV144" s="13" t="s">
        <v>83</v>
      </c>
      <c r="AW144" s="13" t="s">
        <v>36</v>
      </c>
      <c r="AX144" s="13" t="s">
        <v>73</v>
      </c>
      <c r="AY144" s="183" t="s">
        <v>251</v>
      </c>
    </row>
    <row r="145" spans="2:65" s="14" customFormat="1">
      <c r="B145" s="191"/>
      <c r="D145" s="171" t="s">
        <v>639</v>
      </c>
      <c r="E145" s="192" t="s">
        <v>19</v>
      </c>
      <c r="F145" s="193" t="s">
        <v>830</v>
      </c>
      <c r="H145" s="194">
        <v>211</v>
      </c>
      <c r="I145" s="195"/>
      <c r="L145" s="191"/>
      <c r="M145" s="196"/>
      <c r="T145" s="197"/>
      <c r="AT145" s="192" t="s">
        <v>639</v>
      </c>
      <c r="AU145" s="192" t="s">
        <v>83</v>
      </c>
      <c r="AV145" s="14" t="s">
        <v>252</v>
      </c>
      <c r="AW145" s="14" t="s">
        <v>36</v>
      </c>
      <c r="AX145" s="14" t="s">
        <v>81</v>
      </c>
      <c r="AY145" s="192" t="s">
        <v>251</v>
      </c>
    </row>
    <row r="146" spans="2:65" s="1" customFormat="1" ht="16.5" customHeight="1">
      <c r="B146" s="31"/>
      <c r="C146" s="157" t="s">
        <v>318</v>
      </c>
      <c r="D146" s="157" t="s">
        <v>277</v>
      </c>
      <c r="E146" s="158" t="s">
        <v>2742</v>
      </c>
      <c r="F146" s="159" t="s">
        <v>2743</v>
      </c>
      <c r="G146" s="160" t="s">
        <v>436</v>
      </c>
      <c r="H146" s="161">
        <v>75.05</v>
      </c>
      <c r="I146" s="162"/>
      <c r="J146" s="163">
        <f>ROUND(I146*H146,2)</f>
        <v>0</v>
      </c>
      <c r="K146" s="159" t="s">
        <v>690</v>
      </c>
      <c r="L146" s="31"/>
      <c r="M146" s="164" t="s">
        <v>19</v>
      </c>
      <c r="N146" s="165" t="s">
        <v>44</v>
      </c>
      <c r="P146" s="142">
        <f>O146*H146</f>
        <v>0</v>
      </c>
      <c r="Q146" s="142">
        <v>0</v>
      </c>
      <c r="R146" s="142">
        <f>Q146*H146</f>
        <v>0</v>
      </c>
      <c r="S146" s="142">
        <v>0</v>
      </c>
      <c r="T146" s="143">
        <f>S146*H146</f>
        <v>0</v>
      </c>
      <c r="AR146" s="17" t="s">
        <v>252</v>
      </c>
      <c r="AT146" s="17" t="s">
        <v>277</v>
      </c>
      <c r="AU146" s="17" t="s">
        <v>83</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2815</v>
      </c>
    </row>
    <row r="147" spans="2:65" s="13" customFormat="1">
      <c r="B147" s="182"/>
      <c r="D147" s="171" t="s">
        <v>639</v>
      </c>
      <c r="E147" s="183" t="s">
        <v>19</v>
      </c>
      <c r="F147" s="184" t="s">
        <v>2816</v>
      </c>
      <c r="H147" s="185">
        <v>75.05</v>
      </c>
      <c r="I147" s="186"/>
      <c r="L147" s="182"/>
      <c r="M147" s="187"/>
      <c r="T147" s="188"/>
      <c r="AT147" s="183" t="s">
        <v>639</v>
      </c>
      <c r="AU147" s="183" t="s">
        <v>83</v>
      </c>
      <c r="AV147" s="13" t="s">
        <v>83</v>
      </c>
      <c r="AW147" s="13" t="s">
        <v>36</v>
      </c>
      <c r="AX147" s="13" t="s">
        <v>73</v>
      </c>
      <c r="AY147" s="183" t="s">
        <v>251</v>
      </c>
    </row>
    <row r="148" spans="2:65" s="14" customFormat="1">
      <c r="B148" s="191"/>
      <c r="D148" s="171" t="s">
        <v>639</v>
      </c>
      <c r="E148" s="192" t="s">
        <v>19</v>
      </c>
      <c r="F148" s="193" t="s">
        <v>830</v>
      </c>
      <c r="H148" s="194">
        <v>75.05</v>
      </c>
      <c r="I148" s="195"/>
      <c r="L148" s="191"/>
      <c r="M148" s="196"/>
      <c r="T148" s="197"/>
      <c r="AT148" s="192" t="s">
        <v>639</v>
      </c>
      <c r="AU148" s="192" t="s">
        <v>83</v>
      </c>
      <c r="AV148" s="14" t="s">
        <v>252</v>
      </c>
      <c r="AW148" s="14" t="s">
        <v>36</v>
      </c>
      <c r="AX148" s="14" t="s">
        <v>81</v>
      </c>
      <c r="AY148" s="192" t="s">
        <v>251</v>
      </c>
    </row>
    <row r="149" spans="2:65" s="1" customFormat="1" ht="16.5" customHeight="1">
      <c r="B149" s="31"/>
      <c r="C149" s="157" t="s">
        <v>322</v>
      </c>
      <c r="D149" s="157" t="s">
        <v>277</v>
      </c>
      <c r="E149" s="158" t="s">
        <v>2745</v>
      </c>
      <c r="F149" s="159" t="s">
        <v>2746</v>
      </c>
      <c r="G149" s="160" t="s">
        <v>436</v>
      </c>
      <c r="H149" s="161">
        <v>75.05</v>
      </c>
      <c r="I149" s="162"/>
      <c r="J149" s="163">
        <f>ROUND(I149*H149,2)</f>
        <v>0</v>
      </c>
      <c r="K149" s="159" t="s">
        <v>690</v>
      </c>
      <c r="L149" s="31"/>
      <c r="M149" s="164" t="s">
        <v>19</v>
      </c>
      <c r="N149" s="165" t="s">
        <v>44</v>
      </c>
      <c r="P149" s="142">
        <f>O149*H149</f>
        <v>0</v>
      </c>
      <c r="Q149" s="142">
        <v>0</v>
      </c>
      <c r="R149" s="142">
        <f>Q149*H149</f>
        <v>0</v>
      </c>
      <c r="S149" s="142">
        <v>0</v>
      </c>
      <c r="T149" s="143">
        <f>S149*H149</f>
        <v>0</v>
      </c>
      <c r="AR149" s="17" t="s">
        <v>252</v>
      </c>
      <c r="AT149" s="17" t="s">
        <v>277</v>
      </c>
      <c r="AU149" s="17" t="s">
        <v>83</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2817</v>
      </c>
    </row>
    <row r="150" spans="2:65" s="13" customFormat="1">
      <c r="B150" s="182"/>
      <c r="D150" s="171" t="s">
        <v>639</v>
      </c>
      <c r="E150" s="183" t="s">
        <v>19</v>
      </c>
      <c r="F150" s="184" t="s">
        <v>2816</v>
      </c>
      <c r="H150" s="185">
        <v>75.05</v>
      </c>
      <c r="I150" s="186"/>
      <c r="L150" s="182"/>
      <c r="M150" s="187"/>
      <c r="T150" s="188"/>
      <c r="AT150" s="183" t="s">
        <v>639</v>
      </c>
      <c r="AU150" s="183" t="s">
        <v>83</v>
      </c>
      <c r="AV150" s="13" t="s">
        <v>83</v>
      </c>
      <c r="AW150" s="13" t="s">
        <v>36</v>
      </c>
      <c r="AX150" s="13" t="s">
        <v>81</v>
      </c>
      <c r="AY150" s="183" t="s">
        <v>251</v>
      </c>
    </row>
    <row r="151" spans="2:65" s="1" customFormat="1" ht="16.5" customHeight="1">
      <c r="B151" s="31"/>
      <c r="C151" s="132" t="s">
        <v>326</v>
      </c>
      <c r="D151" s="132" t="s">
        <v>246</v>
      </c>
      <c r="E151" s="133" t="s">
        <v>1130</v>
      </c>
      <c r="F151" s="134" t="s">
        <v>1131</v>
      </c>
      <c r="G151" s="135" t="s">
        <v>450</v>
      </c>
      <c r="H151" s="136">
        <v>150.1</v>
      </c>
      <c r="I151" s="137"/>
      <c r="J151" s="138">
        <f>ROUND(I151*H151,2)</f>
        <v>0</v>
      </c>
      <c r="K151" s="134" t="s">
        <v>690</v>
      </c>
      <c r="L151" s="139"/>
      <c r="M151" s="140" t="s">
        <v>19</v>
      </c>
      <c r="N151" s="141" t="s">
        <v>44</v>
      </c>
      <c r="P151" s="142">
        <f>O151*H151</f>
        <v>0</v>
      </c>
      <c r="Q151" s="142">
        <v>1</v>
      </c>
      <c r="R151" s="142">
        <f>Q151*H151</f>
        <v>150.1</v>
      </c>
      <c r="S151" s="142">
        <v>0</v>
      </c>
      <c r="T151" s="143">
        <f>S151*H151</f>
        <v>0</v>
      </c>
      <c r="AR151" s="17" t="s">
        <v>250</v>
      </c>
      <c r="AT151" s="17" t="s">
        <v>246</v>
      </c>
      <c r="AU151" s="17" t="s">
        <v>83</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2818</v>
      </c>
    </row>
    <row r="152" spans="2:65" s="13" customFormat="1">
      <c r="B152" s="182"/>
      <c r="D152" s="171" t="s">
        <v>639</v>
      </c>
      <c r="E152" s="183" t="s">
        <v>19</v>
      </c>
      <c r="F152" s="184" t="s">
        <v>2819</v>
      </c>
      <c r="H152" s="185">
        <v>150.1</v>
      </c>
      <c r="I152" s="186"/>
      <c r="L152" s="182"/>
      <c r="M152" s="187"/>
      <c r="T152" s="188"/>
      <c r="AT152" s="183" t="s">
        <v>639</v>
      </c>
      <c r="AU152" s="183" t="s">
        <v>83</v>
      </c>
      <c r="AV152" s="13" t="s">
        <v>83</v>
      </c>
      <c r="AW152" s="13" t="s">
        <v>36</v>
      </c>
      <c r="AX152" s="13" t="s">
        <v>81</v>
      </c>
      <c r="AY152" s="183" t="s">
        <v>251</v>
      </c>
    </row>
    <row r="153" spans="2:65" s="1" customFormat="1" ht="16.5" customHeight="1">
      <c r="B153" s="31"/>
      <c r="C153" s="157" t="s">
        <v>330</v>
      </c>
      <c r="D153" s="157" t="s">
        <v>277</v>
      </c>
      <c r="E153" s="158" t="s">
        <v>2112</v>
      </c>
      <c r="F153" s="159" t="s">
        <v>2113</v>
      </c>
      <c r="G153" s="160" t="s">
        <v>431</v>
      </c>
      <c r="H153" s="161">
        <v>44</v>
      </c>
      <c r="I153" s="162"/>
      <c r="J153" s="163">
        <f>ROUND(I153*H153,2)</f>
        <v>0</v>
      </c>
      <c r="K153" s="159" t="s">
        <v>690</v>
      </c>
      <c r="L153" s="31"/>
      <c r="M153" s="164" t="s">
        <v>19</v>
      </c>
      <c r="N153" s="165" t="s">
        <v>44</v>
      </c>
      <c r="P153" s="142">
        <f>O153*H153</f>
        <v>0</v>
      </c>
      <c r="Q153" s="142">
        <v>0</v>
      </c>
      <c r="R153" s="142">
        <f>Q153*H153</f>
        <v>0</v>
      </c>
      <c r="S153" s="142">
        <v>0</v>
      </c>
      <c r="T153" s="143">
        <f>S153*H153</f>
        <v>0</v>
      </c>
      <c r="AR153" s="17" t="s">
        <v>252</v>
      </c>
      <c r="AT153" s="17" t="s">
        <v>277</v>
      </c>
      <c r="AU153" s="17" t="s">
        <v>83</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2820</v>
      </c>
    </row>
    <row r="154" spans="2:65" s="1" customFormat="1" ht="19.5">
      <c r="B154" s="31"/>
      <c r="D154" s="171" t="s">
        <v>454</v>
      </c>
      <c r="F154" s="172" t="s">
        <v>2115</v>
      </c>
      <c r="I154" s="90"/>
      <c r="L154" s="31"/>
      <c r="M154" s="173"/>
      <c r="T154" s="49"/>
      <c r="AT154" s="17" t="s">
        <v>454</v>
      </c>
      <c r="AU154" s="17" t="s">
        <v>83</v>
      </c>
    </row>
    <row r="155" spans="2:65" s="13" customFormat="1">
      <c r="B155" s="182"/>
      <c r="D155" s="171" t="s">
        <v>639</v>
      </c>
      <c r="E155" s="183" t="s">
        <v>19</v>
      </c>
      <c r="F155" s="184" t="s">
        <v>2821</v>
      </c>
      <c r="H155" s="185">
        <v>44</v>
      </c>
      <c r="I155" s="186"/>
      <c r="L155" s="182"/>
      <c r="M155" s="187"/>
      <c r="T155" s="188"/>
      <c r="AT155" s="183" t="s">
        <v>639</v>
      </c>
      <c r="AU155" s="183" t="s">
        <v>83</v>
      </c>
      <c r="AV155" s="13" t="s">
        <v>83</v>
      </c>
      <c r="AW155" s="13" t="s">
        <v>36</v>
      </c>
      <c r="AX155" s="13" t="s">
        <v>81</v>
      </c>
      <c r="AY155" s="183" t="s">
        <v>251</v>
      </c>
    </row>
    <row r="156" spans="2:65" s="1" customFormat="1" ht="16.5" customHeight="1">
      <c r="B156" s="31"/>
      <c r="C156" s="157" t="s">
        <v>334</v>
      </c>
      <c r="D156" s="157" t="s">
        <v>277</v>
      </c>
      <c r="E156" s="158" t="s">
        <v>2117</v>
      </c>
      <c r="F156" s="159" t="s">
        <v>2118</v>
      </c>
      <c r="G156" s="160" t="s">
        <v>431</v>
      </c>
      <c r="H156" s="161">
        <v>80</v>
      </c>
      <c r="I156" s="162"/>
      <c r="J156" s="163">
        <f>ROUND(I156*H156,2)</f>
        <v>0</v>
      </c>
      <c r="K156" s="159" t="s">
        <v>690</v>
      </c>
      <c r="L156" s="31"/>
      <c r="M156" s="164" t="s">
        <v>19</v>
      </c>
      <c r="N156" s="165" t="s">
        <v>44</v>
      </c>
      <c r="P156" s="142">
        <f>O156*H156</f>
        <v>0</v>
      </c>
      <c r="Q156" s="142">
        <v>0</v>
      </c>
      <c r="R156" s="142">
        <f>Q156*H156</f>
        <v>0</v>
      </c>
      <c r="S156" s="142">
        <v>0</v>
      </c>
      <c r="T156" s="143">
        <f>S156*H156</f>
        <v>0</v>
      </c>
      <c r="AR156" s="17" t="s">
        <v>252</v>
      </c>
      <c r="AT156" s="17" t="s">
        <v>277</v>
      </c>
      <c r="AU156" s="17" t="s">
        <v>83</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2822</v>
      </c>
    </row>
    <row r="157" spans="2:65" s="13" customFormat="1">
      <c r="B157" s="182"/>
      <c r="D157" s="171" t="s">
        <v>639</v>
      </c>
      <c r="E157" s="183" t="s">
        <v>19</v>
      </c>
      <c r="F157" s="184" t="s">
        <v>2823</v>
      </c>
      <c r="H157" s="185">
        <v>80</v>
      </c>
      <c r="I157" s="186"/>
      <c r="L157" s="182"/>
      <c r="M157" s="187"/>
      <c r="T157" s="188"/>
      <c r="AT157" s="183" t="s">
        <v>639</v>
      </c>
      <c r="AU157" s="183" t="s">
        <v>83</v>
      </c>
      <c r="AV157" s="13" t="s">
        <v>83</v>
      </c>
      <c r="AW157" s="13" t="s">
        <v>36</v>
      </c>
      <c r="AX157" s="13" t="s">
        <v>81</v>
      </c>
      <c r="AY157" s="183" t="s">
        <v>251</v>
      </c>
    </row>
    <row r="158" spans="2:65" s="1" customFormat="1" ht="16.5" customHeight="1">
      <c r="B158" s="31"/>
      <c r="C158" s="132" t="s">
        <v>7</v>
      </c>
      <c r="D158" s="132" t="s">
        <v>246</v>
      </c>
      <c r="E158" s="133" t="s">
        <v>2121</v>
      </c>
      <c r="F158" s="134" t="s">
        <v>2122</v>
      </c>
      <c r="G158" s="135" t="s">
        <v>1278</v>
      </c>
      <c r="H158" s="136">
        <v>2</v>
      </c>
      <c r="I158" s="137"/>
      <c r="J158" s="138">
        <f>ROUND(I158*H158,2)</f>
        <v>0</v>
      </c>
      <c r="K158" s="134" t="s">
        <v>690</v>
      </c>
      <c r="L158" s="139"/>
      <c r="M158" s="140" t="s">
        <v>19</v>
      </c>
      <c r="N158" s="141" t="s">
        <v>44</v>
      </c>
      <c r="P158" s="142">
        <f>O158*H158</f>
        <v>0</v>
      </c>
      <c r="Q158" s="142">
        <v>1E-3</v>
      </c>
      <c r="R158" s="142">
        <f>Q158*H158</f>
        <v>2E-3</v>
      </c>
      <c r="S158" s="142">
        <v>0</v>
      </c>
      <c r="T158" s="143">
        <f>S158*H158</f>
        <v>0</v>
      </c>
      <c r="AR158" s="17" t="s">
        <v>250</v>
      </c>
      <c r="AT158" s="17" t="s">
        <v>246</v>
      </c>
      <c r="AU158" s="17" t="s">
        <v>83</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2824</v>
      </c>
    </row>
    <row r="159" spans="2:65" s="13" customFormat="1">
      <c r="B159" s="182"/>
      <c r="D159" s="171" t="s">
        <v>639</v>
      </c>
      <c r="E159" s="183" t="s">
        <v>19</v>
      </c>
      <c r="F159" s="184" t="s">
        <v>2825</v>
      </c>
      <c r="H159" s="185">
        <v>2</v>
      </c>
      <c r="I159" s="186"/>
      <c r="L159" s="182"/>
      <c r="M159" s="187"/>
      <c r="T159" s="188"/>
      <c r="AT159" s="183" t="s">
        <v>639</v>
      </c>
      <c r="AU159" s="183" t="s">
        <v>83</v>
      </c>
      <c r="AV159" s="13" t="s">
        <v>83</v>
      </c>
      <c r="AW159" s="13" t="s">
        <v>36</v>
      </c>
      <c r="AX159" s="13" t="s">
        <v>81</v>
      </c>
      <c r="AY159" s="183" t="s">
        <v>251</v>
      </c>
    </row>
    <row r="160" spans="2:65" s="1" customFormat="1" ht="16.5" customHeight="1">
      <c r="B160" s="31"/>
      <c r="C160" s="157" t="s">
        <v>341</v>
      </c>
      <c r="D160" s="157" t="s">
        <v>277</v>
      </c>
      <c r="E160" s="158" t="s">
        <v>2296</v>
      </c>
      <c r="F160" s="159" t="s">
        <v>2297</v>
      </c>
      <c r="G160" s="160" t="s">
        <v>431</v>
      </c>
      <c r="H160" s="161">
        <v>90</v>
      </c>
      <c r="I160" s="162"/>
      <c r="J160" s="163">
        <f>ROUND(I160*H160,2)</f>
        <v>0</v>
      </c>
      <c r="K160" s="159" t="s">
        <v>690</v>
      </c>
      <c r="L160" s="31"/>
      <c r="M160" s="164" t="s">
        <v>19</v>
      </c>
      <c r="N160" s="165" t="s">
        <v>44</v>
      </c>
      <c r="P160" s="142">
        <f>O160*H160</f>
        <v>0</v>
      </c>
      <c r="Q160" s="142">
        <v>0</v>
      </c>
      <c r="R160" s="142">
        <f>Q160*H160</f>
        <v>0</v>
      </c>
      <c r="S160" s="142">
        <v>0</v>
      </c>
      <c r="T160" s="143">
        <f>S160*H160</f>
        <v>0</v>
      </c>
      <c r="AR160" s="17" t="s">
        <v>252</v>
      </c>
      <c r="AT160" s="17" t="s">
        <v>277</v>
      </c>
      <c r="AU160" s="17" t="s">
        <v>83</v>
      </c>
      <c r="AY160" s="17" t="s">
        <v>251</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252</v>
      </c>
      <c r="BM160" s="17" t="s">
        <v>2826</v>
      </c>
    </row>
    <row r="161" spans="2:65" s="13" customFormat="1">
      <c r="B161" s="182"/>
      <c r="D161" s="171" t="s">
        <v>639</v>
      </c>
      <c r="E161" s="183" t="s">
        <v>19</v>
      </c>
      <c r="F161" s="184" t="s">
        <v>2827</v>
      </c>
      <c r="H161" s="185">
        <v>90</v>
      </c>
      <c r="I161" s="186"/>
      <c r="L161" s="182"/>
      <c r="M161" s="187"/>
      <c r="T161" s="188"/>
      <c r="AT161" s="183" t="s">
        <v>639</v>
      </c>
      <c r="AU161" s="183" t="s">
        <v>83</v>
      </c>
      <c r="AV161" s="13" t="s">
        <v>83</v>
      </c>
      <c r="AW161" s="13" t="s">
        <v>36</v>
      </c>
      <c r="AX161" s="13" t="s">
        <v>81</v>
      </c>
      <c r="AY161" s="183" t="s">
        <v>251</v>
      </c>
    </row>
    <row r="162" spans="2:65" s="1" customFormat="1" ht="16.5" customHeight="1">
      <c r="B162" s="31"/>
      <c r="C162" s="157" t="s">
        <v>345</v>
      </c>
      <c r="D162" s="157" t="s">
        <v>277</v>
      </c>
      <c r="E162" s="158" t="s">
        <v>2125</v>
      </c>
      <c r="F162" s="159" t="s">
        <v>2126</v>
      </c>
      <c r="G162" s="160" t="s">
        <v>431</v>
      </c>
      <c r="H162" s="161">
        <v>80</v>
      </c>
      <c r="I162" s="162"/>
      <c r="J162" s="163">
        <f>ROUND(I162*H162,2)</f>
        <v>0</v>
      </c>
      <c r="K162" s="159" t="s">
        <v>690</v>
      </c>
      <c r="L162" s="31"/>
      <c r="M162" s="164" t="s">
        <v>19</v>
      </c>
      <c r="N162" s="165" t="s">
        <v>44</v>
      </c>
      <c r="P162" s="142">
        <f>O162*H162</f>
        <v>0</v>
      </c>
      <c r="Q162" s="142">
        <v>0</v>
      </c>
      <c r="R162" s="142">
        <f>Q162*H162</f>
        <v>0</v>
      </c>
      <c r="S162" s="142">
        <v>0</v>
      </c>
      <c r="T162" s="143">
        <f>S162*H162</f>
        <v>0</v>
      </c>
      <c r="AR162" s="17" t="s">
        <v>252</v>
      </c>
      <c r="AT162" s="17" t="s">
        <v>277</v>
      </c>
      <c r="AU162" s="17" t="s">
        <v>83</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2828</v>
      </c>
    </row>
    <row r="163" spans="2:65" s="1" customFormat="1" ht="19.5">
      <c r="B163" s="31"/>
      <c r="D163" s="171" t="s">
        <v>454</v>
      </c>
      <c r="F163" s="172" t="s">
        <v>2128</v>
      </c>
      <c r="I163" s="90"/>
      <c r="L163" s="31"/>
      <c r="M163" s="173"/>
      <c r="T163" s="49"/>
      <c r="AT163" s="17" t="s">
        <v>454</v>
      </c>
      <c r="AU163" s="17" t="s">
        <v>83</v>
      </c>
    </row>
    <row r="164" spans="2:65" s="13" customFormat="1">
      <c r="B164" s="182"/>
      <c r="D164" s="171" t="s">
        <v>639</v>
      </c>
      <c r="E164" s="183" t="s">
        <v>19</v>
      </c>
      <c r="F164" s="184" t="s">
        <v>2823</v>
      </c>
      <c r="H164" s="185">
        <v>80</v>
      </c>
      <c r="I164" s="186"/>
      <c r="L164" s="182"/>
      <c r="M164" s="187"/>
      <c r="T164" s="188"/>
      <c r="AT164" s="183" t="s">
        <v>639</v>
      </c>
      <c r="AU164" s="183" t="s">
        <v>83</v>
      </c>
      <c r="AV164" s="13" t="s">
        <v>83</v>
      </c>
      <c r="AW164" s="13" t="s">
        <v>36</v>
      </c>
      <c r="AX164" s="13" t="s">
        <v>81</v>
      </c>
      <c r="AY164" s="183" t="s">
        <v>251</v>
      </c>
    </row>
    <row r="165" spans="2:65" s="11" customFormat="1" ht="22.9" customHeight="1">
      <c r="B165" s="145"/>
      <c r="D165" s="146" t="s">
        <v>72</v>
      </c>
      <c r="E165" s="155" t="s">
        <v>83</v>
      </c>
      <c r="F165" s="155" t="s">
        <v>1135</v>
      </c>
      <c r="I165" s="148"/>
      <c r="J165" s="156">
        <f>BK165</f>
        <v>0</v>
      </c>
      <c r="L165" s="145"/>
      <c r="M165" s="150"/>
      <c r="P165" s="151">
        <f>SUM(P166:P187)</f>
        <v>0</v>
      </c>
      <c r="R165" s="151">
        <f>SUM(R166:R187)</f>
        <v>16.225654280000001</v>
      </c>
      <c r="T165" s="152">
        <f>SUM(T166:T187)</f>
        <v>0</v>
      </c>
      <c r="AR165" s="146" t="s">
        <v>81</v>
      </c>
      <c r="AT165" s="153" t="s">
        <v>72</v>
      </c>
      <c r="AU165" s="153" t="s">
        <v>81</v>
      </c>
      <c r="AY165" s="146" t="s">
        <v>251</v>
      </c>
      <c r="BK165" s="154">
        <f>SUM(BK166:BK187)</f>
        <v>0</v>
      </c>
    </row>
    <row r="166" spans="2:65" s="1" customFormat="1" ht="16.5" customHeight="1">
      <c r="B166" s="31"/>
      <c r="C166" s="157" t="s">
        <v>349</v>
      </c>
      <c r="D166" s="157" t="s">
        <v>277</v>
      </c>
      <c r="E166" s="158" t="s">
        <v>2829</v>
      </c>
      <c r="F166" s="159" t="s">
        <v>2830</v>
      </c>
      <c r="G166" s="160" t="s">
        <v>436</v>
      </c>
      <c r="H166" s="161">
        <v>5.0220000000000002</v>
      </c>
      <c r="I166" s="162"/>
      <c r="J166" s="163">
        <f>ROUND(I166*H166,2)</f>
        <v>0</v>
      </c>
      <c r="K166" s="159" t="s">
        <v>690</v>
      </c>
      <c r="L166" s="31"/>
      <c r="M166" s="164" t="s">
        <v>19</v>
      </c>
      <c r="N166" s="165" t="s">
        <v>44</v>
      </c>
      <c r="P166" s="142">
        <f>O166*H166</f>
        <v>0</v>
      </c>
      <c r="Q166" s="142">
        <v>2.5262500000000001</v>
      </c>
      <c r="R166" s="142">
        <f>Q166*H166</f>
        <v>12.686827500000001</v>
      </c>
      <c r="S166" s="142">
        <v>0</v>
      </c>
      <c r="T166" s="143">
        <f>S166*H166</f>
        <v>0</v>
      </c>
      <c r="AR166" s="17" t="s">
        <v>252</v>
      </c>
      <c r="AT166" s="17" t="s">
        <v>277</v>
      </c>
      <c r="AU166" s="17" t="s">
        <v>83</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2831</v>
      </c>
    </row>
    <row r="167" spans="2:65" s="13" customFormat="1">
      <c r="B167" s="182"/>
      <c r="D167" s="171" t="s">
        <v>639</v>
      </c>
      <c r="E167" s="183" t="s">
        <v>19</v>
      </c>
      <c r="F167" s="184" t="s">
        <v>2832</v>
      </c>
      <c r="H167" s="185">
        <v>2.1419999999999999</v>
      </c>
      <c r="I167" s="186"/>
      <c r="L167" s="182"/>
      <c r="M167" s="187"/>
      <c r="T167" s="188"/>
      <c r="AT167" s="183" t="s">
        <v>639</v>
      </c>
      <c r="AU167" s="183" t="s">
        <v>83</v>
      </c>
      <c r="AV167" s="13" t="s">
        <v>83</v>
      </c>
      <c r="AW167" s="13" t="s">
        <v>36</v>
      </c>
      <c r="AX167" s="13" t="s">
        <v>73</v>
      </c>
      <c r="AY167" s="183" t="s">
        <v>251</v>
      </c>
    </row>
    <row r="168" spans="2:65" s="13" customFormat="1">
      <c r="B168" s="182"/>
      <c r="D168" s="171" t="s">
        <v>639</v>
      </c>
      <c r="E168" s="183" t="s">
        <v>19</v>
      </c>
      <c r="F168" s="184" t="s">
        <v>2833</v>
      </c>
      <c r="H168" s="185">
        <v>2.88</v>
      </c>
      <c r="I168" s="186"/>
      <c r="L168" s="182"/>
      <c r="M168" s="187"/>
      <c r="T168" s="188"/>
      <c r="AT168" s="183" t="s">
        <v>639</v>
      </c>
      <c r="AU168" s="183" t="s">
        <v>83</v>
      </c>
      <c r="AV168" s="13" t="s">
        <v>83</v>
      </c>
      <c r="AW168" s="13" t="s">
        <v>36</v>
      </c>
      <c r="AX168" s="13" t="s">
        <v>73</v>
      </c>
      <c r="AY168" s="183" t="s">
        <v>251</v>
      </c>
    </row>
    <row r="169" spans="2:65" s="14" customFormat="1">
      <c r="B169" s="191"/>
      <c r="D169" s="171" t="s">
        <v>639</v>
      </c>
      <c r="E169" s="192" t="s">
        <v>19</v>
      </c>
      <c r="F169" s="193" t="s">
        <v>830</v>
      </c>
      <c r="H169" s="194">
        <v>5.0220000000000002</v>
      </c>
      <c r="I169" s="195"/>
      <c r="L169" s="191"/>
      <c r="M169" s="196"/>
      <c r="T169" s="197"/>
      <c r="AT169" s="192" t="s">
        <v>639</v>
      </c>
      <c r="AU169" s="192" t="s">
        <v>83</v>
      </c>
      <c r="AV169" s="14" t="s">
        <v>252</v>
      </c>
      <c r="AW169" s="14" t="s">
        <v>36</v>
      </c>
      <c r="AX169" s="14" t="s">
        <v>81</v>
      </c>
      <c r="AY169" s="192" t="s">
        <v>251</v>
      </c>
    </row>
    <row r="170" spans="2:65" s="1" customFormat="1" ht="16.5" customHeight="1">
      <c r="B170" s="31"/>
      <c r="C170" s="157" t="s">
        <v>353</v>
      </c>
      <c r="D170" s="157" t="s">
        <v>277</v>
      </c>
      <c r="E170" s="158" t="s">
        <v>2310</v>
      </c>
      <c r="F170" s="159" t="s">
        <v>2311</v>
      </c>
      <c r="G170" s="160" t="s">
        <v>431</v>
      </c>
      <c r="H170" s="161">
        <v>17.873999999999999</v>
      </c>
      <c r="I170" s="162"/>
      <c r="J170" s="163">
        <f>ROUND(I170*H170,2)</f>
        <v>0</v>
      </c>
      <c r="K170" s="159" t="s">
        <v>690</v>
      </c>
      <c r="L170" s="31"/>
      <c r="M170" s="164" t="s">
        <v>19</v>
      </c>
      <c r="N170" s="165" t="s">
        <v>44</v>
      </c>
      <c r="P170" s="142">
        <f>O170*H170</f>
        <v>0</v>
      </c>
      <c r="Q170" s="142">
        <v>1.4400000000000001E-3</v>
      </c>
      <c r="R170" s="142">
        <f>Q170*H170</f>
        <v>2.5738560000000001E-2</v>
      </c>
      <c r="S170" s="142">
        <v>0</v>
      </c>
      <c r="T170" s="143">
        <f>S170*H170</f>
        <v>0</v>
      </c>
      <c r="AR170" s="17" t="s">
        <v>252</v>
      </c>
      <c r="AT170" s="17" t="s">
        <v>277</v>
      </c>
      <c r="AU170" s="17" t="s">
        <v>83</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252</v>
      </c>
      <c r="BM170" s="17" t="s">
        <v>2834</v>
      </c>
    </row>
    <row r="171" spans="2:65" s="13" customFormat="1">
      <c r="B171" s="182"/>
      <c r="D171" s="171" t="s">
        <v>639</v>
      </c>
      <c r="E171" s="183" t="s">
        <v>19</v>
      </c>
      <c r="F171" s="184" t="s">
        <v>2835</v>
      </c>
      <c r="H171" s="185">
        <v>11.087999999999999</v>
      </c>
      <c r="I171" s="186"/>
      <c r="L171" s="182"/>
      <c r="M171" s="187"/>
      <c r="T171" s="188"/>
      <c r="AT171" s="183" t="s">
        <v>639</v>
      </c>
      <c r="AU171" s="183" t="s">
        <v>83</v>
      </c>
      <c r="AV171" s="13" t="s">
        <v>83</v>
      </c>
      <c r="AW171" s="13" t="s">
        <v>36</v>
      </c>
      <c r="AX171" s="13" t="s">
        <v>73</v>
      </c>
      <c r="AY171" s="183" t="s">
        <v>251</v>
      </c>
    </row>
    <row r="172" spans="2:65" s="13" customFormat="1">
      <c r="B172" s="182"/>
      <c r="D172" s="171" t="s">
        <v>639</v>
      </c>
      <c r="E172" s="183" t="s">
        <v>19</v>
      </c>
      <c r="F172" s="184" t="s">
        <v>2836</v>
      </c>
      <c r="H172" s="185">
        <v>6.7859999999999996</v>
      </c>
      <c r="I172" s="186"/>
      <c r="L172" s="182"/>
      <c r="M172" s="187"/>
      <c r="T172" s="188"/>
      <c r="AT172" s="183" t="s">
        <v>639</v>
      </c>
      <c r="AU172" s="183" t="s">
        <v>83</v>
      </c>
      <c r="AV172" s="13" t="s">
        <v>83</v>
      </c>
      <c r="AW172" s="13" t="s">
        <v>36</v>
      </c>
      <c r="AX172" s="13" t="s">
        <v>73</v>
      </c>
      <c r="AY172" s="183" t="s">
        <v>251</v>
      </c>
    </row>
    <row r="173" spans="2:65" s="14" customFormat="1">
      <c r="B173" s="191"/>
      <c r="D173" s="171" t="s">
        <v>639</v>
      </c>
      <c r="E173" s="192" t="s">
        <v>19</v>
      </c>
      <c r="F173" s="193" t="s">
        <v>830</v>
      </c>
      <c r="H173" s="194">
        <v>17.873999999999999</v>
      </c>
      <c r="I173" s="195"/>
      <c r="L173" s="191"/>
      <c r="M173" s="196"/>
      <c r="T173" s="197"/>
      <c r="AT173" s="192" t="s">
        <v>639</v>
      </c>
      <c r="AU173" s="192" t="s">
        <v>83</v>
      </c>
      <c r="AV173" s="14" t="s">
        <v>252</v>
      </c>
      <c r="AW173" s="14" t="s">
        <v>36</v>
      </c>
      <c r="AX173" s="14" t="s">
        <v>81</v>
      </c>
      <c r="AY173" s="192" t="s">
        <v>251</v>
      </c>
    </row>
    <row r="174" spans="2:65" s="1" customFormat="1" ht="16.5" customHeight="1">
      <c r="B174" s="31"/>
      <c r="C174" s="157" t="s">
        <v>357</v>
      </c>
      <c r="D174" s="157" t="s">
        <v>277</v>
      </c>
      <c r="E174" s="158" t="s">
        <v>2314</v>
      </c>
      <c r="F174" s="159" t="s">
        <v>2315</v>
      </c>
      <c r="G174" s="160" t="s">
        <v>431</v>
      </c>
      <c r="H174" s="161">
        <v>17.873999999999999</v>
      </c>
      <c r="I174" s="162"/>
      <c r="J174" s="163">
        <f>ROUND(I174*H174,2)</f>
        <v>0</v>
      </c>
      <c r="K174" s="159" t="s">
        <v>690</v>
      </c>
      <c r="L174" s="31"/>
      <c r="M174" s="164" t="s">
        <v>19</v>
      </c>
      <c r="N174" s="165" t="s">
        <v>44</v>
      </c>
      <c r="P174" s="142">
        <f>O174*H174</f>
        <v>0</v>
      </c>
      <c r="Q174" s="142">
        <v>4.0000000000000003E-5</v>
      </c>
      <c r="R174" s="142">
        <f>Q174*H174</f>
        <v>7.1496000000000005E-4</v>
      </c>
      <c r="S174" s="142">
        <v>0</v>
      </c>
      <c r="T174" s="143">
        <f>S174*H174</f>
        <v>0</v>
      </c>
      <c r="AR174" s="17" t="s">
        <v>252</v>
      </c>
      <c r="AT174" s="17" t="s">
        <v>277</v>
      </c>
      <c r="AU174" s="17" t="s">
        <v>83</v>
      </c>
      <c r="AY174" s="17" t="s">
        <v>251</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252</v>
      </c>
      <c r="BM174" s="17" t="s">
        <v>2837</v>
      </c>
    </row>
    <row r="175" spans="2:65" s="13" customFormat="1">
      <c r="B175" s="182"/>
      <c r="D175" s="171" t="s">
        <v>639</v>
      </c>
      <c r="E175" s="183" t="s">
        <v>19</v>
      </c>
      <c r="F175" s="184" t="s">
        <v>2835</v>
      </c>
      <c r="H175" s="185">
        <v>11.087999999999999</v>
      </c>
      <c r="I175" s="186"/>
      <c r="L175" s="182"/>
      <c r="M175" s="187"/>
      <c r="T175" s="188"/>
      <c r="AT175" s="183" t="s">
        <v>639</v>
      </c>
      <c r="AU175" s="183" t="s">
        <v>83</v>
      </c>
      <c r="AV175" s="13" t="s">
        <v>83</v>
      </c>
      <c r="AW175" s="13" t="s">
        <v>36</v>
      </c>
      <c r="AX175" s="13" t="s">
        <v>73</v>
      </c>
      <c r="AY175" s="183" t="s">
        <v>251</v>
      </c>
    </row>
    <row r="176" spans="2:65" s="13" customFormat="1">
      <c r="B176" s="182"/>
      <c r="D176" s="171" t="s">
        <v>639</v>
      </c>
      <c r="E176" s="183" t="s">
        <v>19</v>
      </c>
      <c r="F176" s="184" t="s">
        <v>2836</v>
      </c>
      <c r="H176" s="185">
        <v>6.7859999999999996</v>
      </c>
      <c r="I176" s="186"/>
      <c r="L176" s="182"/>
      <c r="M176" s="187"/>
      <c r="T176" s="188"/>
      <c r="AT176" s="183" t="s">
        <v>639</v>
      </c>
      <c r="AU176" s="183" t="s">
        <v>83</v>
      </c>
      <c r="AV176" s="13" t="s">
        <v>83</v>
      </c>
      <c r="AW176" s="13" t="s">
        <v>36</v>
      </c>
      <c r="AX176" s="13" t="s">
        <v>73</v>
      </c>
      <c r="AY176" s="183" t="s">
        <v>251</v>
      </c>
    </row>
    <row r="177" spans="2:65" s="14" customFormat="1">
      <c r="B177" s="191"/>
      <c r="D177" s="171" t="s">
        <v>639</v>
      </c>
      <c r="E177" s="192" t="s">
        <v>19</v>
      </c>
      <c r="F177" s="193" t="s">
        <v>830</v>
      </c>
      <c r="H177" s="194">
        <v>17.873999999999999</v>
      </c>
      <c r="I177" s="195"/>
      <c r="L177" s="191"/>
      <c r="M177" s="196"/>
      <c r="T177" s="197"/>
      <c r="AT177" s="192" t="s">
        <v>639</v>
      </c>
      <c r="AU177" s="192" t="s">
        <v>83</v>
      </c>
      <c r="AV177" s="14" t="s">
        <v>252</v>
      </c>
      <c r="AW177" s="14" t="s">
        <v>36</v>
      </c>
      <c r="AX177" s="14" t="s">
        <v>81</v>
      </c>
      <c r="AY177" s="192" t="s">
        <v>251</v>
      </c>
    </row>
    <row r="178" spans="2:65" s="1" customFormat="1" ht="16.5" customHeight="1">
      <c r="B178" s="31"/>
      <c r="C178" s="157" t="s">
        <v>361</v>
      </c>
      <c r="D178" s="157" t="s">
        <v>277</v>
      </c>
      <c r="E178" s="158" t="s">
        <v>2317</v>
      </c>
      <c r="F178" s="159" t="s">
        <v>2318</v>
      </c>
      <c r="G178" s="160" t="s">
        <v>450</v>
      </c>
      <c r="H178" s="161">
        <v>0.43099999999999999</v>
      </c>
      <c r="I178" s="162"/>
      <c r="J178" s="163">
        <f>ROUND(I178*H178,2)</f>
        <v>0</v>
      </c>
      <c r="K178" s="159" t="s">
        <v>690</v>
      </c>
      <c r="L178" s="31"/>
      <c r="M178" s="164" t="s">
        <v>19</v>
      </c>
      <c r="N178" s="165" t="s">
        <v>44</v>
      </c>
      <c r="P178" s="142">
        <f>O178*H178</f>
        <v>0</v>
      </c>
      <c r="Q178" s="142">
        <v>1.0606599999999999</v>
      </c>
      <c r="R178" s="142">
        <f>Q178*H178</f>
        <v>0.45714445999999997</v>
      </c>
      <c r="S178" s="142">
        <v>0</v>
      </c>
      <c r="T178" s="143">
        <f>S178*H178</f>
        <v>0</v>
      </c>
      <c r="AR178" s="17" t="s">
        <v>252</v>
      </c>
      <c r="AT178" s="17" t="s">
        <v>277</v>
      </c>
      <c r="AU178" s="17" t="s">
        <v>83</v>
      </c>
      <c r="AY178" s="17" t="s">
        <v>251</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252</v>
      </c>
      <c r="BM178" s="17" t="s">
        <v>2838</v>
      </c>
    </row>
    <row r="179" spans="2:65" s="1" customFormat="1" ht="19.5">
      <c r="B179" s="31"/>
      <c r="D179" s="171" t="s">
        <v>454</v>
      </c>
      <c r="F179" s="172" t="s">
        <v>2839</v>
      </c>
      <c r="I179" s="90"/>
      <c r="L179" s="31"/>
      <c r="M179" s="173"/>
      <c r="T179" s="49"/>
      <c r="AT179" s="17" t="s">
        <v>454</v>
      </c>
      <c r="AU179" s="17" t="s">
        <v>83</v>
      </c>
    </row>
    <row r="180" spans="2:65" s="13" customFormat="1">
      <c r="B180" s="182"/>
      <c r="D180" s="171" t="s">
        <v>639</v>
      </c>
      <c r="E180" s="183" t="s">
        <v>19</v>
      </c>
      <c r="F180" s="184" t="s">
        <v>2840</v>
      </c>
      <c r="H180" s="185">
        <v>0.43099999999999999</v>
      </c>
      <c r="I180" s="186"/>
      <c r="L180" s="182"/>
      <c r="M180" s="187"/>
      <c r="T180" s="188"/>
      <c r="AT180" s="183" t="s">
        <v>639</v>
      </c>
      <c r="AU180" s="183" t="s">
        <v>83</v>
      </c>
      <c r="AV180" s="13" t="s">
        <v>83</v>
      </c>
      <c r="AW180" s="13" t="s">
        <v>36</v>
      </c>
      <c r="AX180" s="13" t="s">
        <v>81</v>
      </c>
      <c r="AY180" s="183" t="s">
        <v>251</v>
      </c>
    </row>
    <row r="181" spans="2:65" s="1" customFormat="1" ht="16.5" customHeight="1">
      <c r="B181" s="31"/>
      <c r="C181" s="157" t="s">
        <v>365</v>
      </c>
      <c r="D181" s="157" t="s">
        <v>277</v>
      </c>
      <c r="E181" s="158" t="s">
        <v>2841</v>
      </c>
      <c r="F181" s="159" t="s">
        <v>2842</v>
      </c>
      <c r="G181" s="160" t="s">
        <v>436</v>
      </c>
      <c r="H181" s="161">
        <v>1.2</v>
      </c>
      <c r="I181" s="162"/>
      <c r="J181" s="163">
        <f>ROUND(I181*H181,2)</f>
        <v>0</v>
      </c>
      <c r="K181" s="159" t="s">
        <v>690</v>
      </c>
      <c r="L181" s="31"/>
      <c r="M181" s="164" t="s">
        <v>19</v>
      </c>
      <c r="N181" s="165" t="s">
        <v>44</v>
      </c>
      <c r="P181" s="142">
        <f>O181*H181</f>
        <v>0</v>
      </c>
      <c r="Q181" s="142">
        <v>2.5359600000000002</v>
      </c>
      <c r="R181" s="142">
        <f>Q181*H181</f>
        <v>3.0431520000000001</v>
      </c>
      <c r="S181" s="142">
        <v>0</v>
      </c>
      <c r="T181" s="143">
        <f>S181*H181</f>
        <v>0</v>
      </c>
      <c r="AR181" s="17" t="s">
        <v>252</v>
      </c>
      <c r="AT181" s="17" t="s">
        <v>277</v>
      </c>
      <c r="AU181" s="17" t="s">
        <v>83</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252</v>
      </c>
      <c r="BM181" s="17" t="s">
        <v>2843</v>
      </c>
    </row>
    <row r="182" spans="2:65" s="1" customFormat="1" ht="19.5">
      <c r="B182" s="31"/>
      <c r="D182" s="171" t="s">
        <v>454</v>
      </c>
      <c r="F182" s="172" t="s">
        <v>2844</v>
      </c>
      <c r="I182" s="90"/>
      <c r="L182" s="31"/>
      <c r="M182" s="173"/>
      <c r="T182" s="49"/>
      <c r="AT182" s="17" t="s">
        <v>454</v>
      </c>
      <c r="AU182" s="17" t="s">
        <v>83</v>
      </c>
    </row>
    <row r="183" spans="2:65" s="13" customFormat="1">
      <c r="B183" s="182"/>
      <c r="D183" s="171" t="s">
        <v>639</v>
      </c>
      <c r="E183" s="183" t="s">
        <v>19</v>
      </c>
      <c r="F183" s="184" t="s">
        <v>2845</v>
      </c>
      <c r="H183" s="185">
        <v>1.2</v>
      </c>
      <c r="I183" s="186"/>
      <c r="L183" s="182"/>
      <c r="M183" s="187"/>
      <c r="T183" s="188"/>
      <c r="AT183" s="183" t="s">
        <v>639</v>
      </c>
      <c r="AU183" s="183" t="s">
        <v>83</v>
      </c>
      <c r="AV183" s="13" t="s">
        <v>83</v>
      </c>
      <c r="AW183" s="13" t="s">
        <v>36</v>
      </c>
      <c r="AX183" s="13" t="s">
        <v>81</v>
      </c>
      <c r="AY183" s="183" t="s">
        <v>251</v>
      </c>
    </row>
    <row r="184" spans="2:65" s="1" customFormat="1" ht="16.5" customHeight="1">
      <c r="B184" s="31"/>
      <c r="C184" s="157" t="s">
        <v>369</v>
      </c>
      <c r="D184" s="157" t="s">
        <v>277</v>
      </c>
      <c r="E184" s="158" t="s">
        <v>2846</v>
      </c>
      <c r="F184" s="159" t="s">
        <v>2847</v>
      </c>
      <c r="G184" s="160" t="s">
        <v>431</v>
      </c>
      <c r="H184" s="161">
        <v>8.16</v>
      </c>
      <c r="I184" s="162"/>
      <c r="J184" s="163">
        <f>ROUND(I184*H184,2)</f>
        <v>0</v>
      </c>
      <c r="K184" s="159" t="s">
        <v>690</v>
      </c>
      <c r="L184" s="31"/>
      <c r="M184" s="164" t="s">
        <v>19</v>
      </c>
      <c r="N184" s="165" t="s">
        <v>44</v>
      </c>
      <c r="P184" s="142">
        <f>O184*H184</f>
        <v>0</v>
      </c>
      <c r="Q184" s="142">
        <v>1.4400000000000001E-3</v>
      </c>
      <c r="R184" s="142">
        <f>Q184*H184</f>
        <v>1.1750400000000001E-2</v>
      </c>
      <c r="S184" s="142">
        <v>0</v>
      </c>
      <c r="T184" s="143">
        <f>S184*H184</f>
        <v>0</v>
      </c>
      <c r="AR184" s="17" t="s">
        <v>252</v>
      </c>
      <c r="AT184" s="17" t="s">
        <v>277</v>
      </c>
      <c r="AU184" s="17" t="s">
        <v>83</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2848</v>
      </c>
    </row>
    <row r="185" spans="2:65" s="13" customFormat="1">
      <c r="B185" s="182"/>
      <c r="D185" s="171" t="s">
        <v>639</v>
      </c>
      <c r="E185" s="183" t="s">
        <v>19</v>
      </c>
      <c r="F185" s="184" t="s">
        <v>2849</v>
      </c>
      <c r="H185" s="185">
        <v>8.16</v>
      </c>
      <c r="I185" s="186"/>
      <c r="L185" s="182"/>
      <c r="M185" s="187"/>
      <c r="T185" s="188"/>
      <c r="AT185" s="183" t="s">
        <v>639</v>
      </c>
      <c r="AU185" s="183" t="s">
        <v>83</v>
      </c>
      <c r="AV185" s="13" t="s">
        <v>83</v>
      </c>
      <c r="AW185" s="13" t="s">
        <v>36</v>
      </c>
      <c r="AX185" s="13" t="s">
        <v>81</v>
      </c>
      <c r="AY185" s="183" t="s">
        <v>251</v>
      </c>
    </row>
    <row r="186" spans="2:65" s="1" customFormat="1" ht="16.5" customHeight="1">
      <c r="B186" s="31"/>
      <c r="C186" s="157" t="s">
        <v>373</v>
      </c>
      <c r="D186" s="157" t="s">
        <v>277</v>
      </c>
      <c r="E186" s="158" t="s">
        <v>2850</v>
      </c>
      <c r="F186" s="159" t="s">
        <v>2851</v>
      </c>
      <c r="G186" s="160" t="s">
        <v>431</v>
      </c>
      <c r="H186" s="161">
        <v>8.16</v>
      </c>
      <c r="I186" s="162"/>
      <c r="J186" s="163">
        <f>ROUND(I186*H186,2)</f>
        <v>0</v>
      </c>
      <c r="K186" s="159" t="s">
        <v>690</v>
      </c>
      <c r="L186" s="31"/>
      <c r="M186" s="164" t="s">
        <v>19</v>
      </c>
      <c r="N186" s="165" t="s">
        <v>44</v>
      </c>
      <c r="P186" s="142">
        <f>O186*H186</f>
        <v>0</v>
      </c>
      <c r="Q186" s="142">
        <v>4.0000000000000003E-5</v>
      </c>
      <c r="R186" s="142">
        <f>Q186*H186</f>
        <v>3.2640000000000002E-4</v>
      </c>
      <c r="S186" s="142">
        <v>0</v>
      </c>
      <c r="T186" s="143">
        <f>S186*H186</f>
        <v>0</v>
      </c>
      <c r="AR186" s="17" t="s">
        <v>252</v>
      </c>
      <c r="AT186" s="17" t="s">
        <v>277</v>
      </c>
      <c r="AU186" s="17" t="s">
        <v>83</v>
      </c>
      <c r="AY186" s="17" t="s">
        <v>251</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252</v>
      </c>
      <c r="BM186" s="17" t="s">
        <v>2852</v>
      </c>
    </row>
    <row r="187" spans="2:65" s="13" customFormat="1">
      <c r="B187" s="182"/>
      <c r="D187" s="171" t="s">
        <v>639</v>
      </c>
      <c r="E187" s="183" t="s">
        <v>19</v>
      </c>
      <c r="F187" s="184" t="s">
        <v>2849</v>
      </c>
      <c r="H187" s="185">
        <v>8.16</v>
      </c>
      <c r="I187" s="186"/>
      <c r="L187" s="182"/>
      <c r="M187" s="187"/>
      <c r="T187" s="188"/>
      <c r="AT187" s="183" t="s">
        <v>639</v>
      </c>
      <c r="AU187" s="183" t="s">
        <v>83</v>
      </c>
      <c r="AV187" s="13" t="s">
        <v>83</v>
      </c>
      <c r="AW187" s="13" t="s">
        <v>36</v>
      </c>
      <c r="AX187" s="13" t="s">
        <v>81</v>
      </c>
      <c r="AY187" s="183" t="s">
        <v>251</v>
      </c>
    </row>
    <row r="188" spans="2:65" s="11" customFormat="1" ht="22.9" customHeight="1">
      <c r="B188" s="145"/>
      <c r="D188" s="146" t="s">
        <v>72</v>
      </c>
      <c r="E188" s="155" t="s">
        <v>252</v>
      </c>
      <c r="F188" s="155" t="s">
        <v>1199</v>
      </c>
      <c r="I188" s="148"/>
      <c r="J188" s="156">
        <f>BK188</f>
        <v>0</v>
      </c>
      <c r="L188" s="145"/>
      <c r="M188" s="150"/>
      <c r="P188" s="151">
        <f>SUM(P189:P195)</f>
        <v>0</v>
      </c>
      <c r="R188" s="151">
        <f>SUM(R189:R195)</f>
        <v>26.822321280000001</v>
      </c>
      <c r="T188" s="152">
        <f>SUM(T189:T195)</f>
        <v>0</v>
      </c>
      <c r="AR188" s="146" t="s">
        <v>81</v>
      </c>
      <c r="AT188" s="153" t="s">
        <v>72</v>
      </c>
      <c r="AU188" s="153" t="s">
        <v>81</v>
      </c>
      <c r="AY188" s="146" t="s">
        <v>251</v>
      </c>
      <c r="BK188" s="154">
        <f>SUM(BK189:BK195)</f>
        <v>0</v>
      </c>
    </row>
    <row r="189" spans="2:65" s="1" customFormat="1" ht="16.5" customHeight="1">
      <c r="B189" s="31"/>
      <c r="C189" s="157" t="s">
        <v>377</v>
      </c>
      <c r="D189" s="157" t="s">
        <v>277</v>
      </c>
      <c r="E189" s="158" t="s">
        <v>2853</v>
      </c>
      <c r="F189" s="159" t="s">
        <v>2854</v>
      </c>
      <c r="G189" s="160" t="s">
        <v>431</v>
      </c>
      <c r="H189" s="161">
        <v>25.44</v>
      </c>
      <c r="I189" s="162"/>
      <c r="J189" s="163">
        <f>ROUND(I189*H189,2)</f>
        <v>0</v>
      </c>
      <c r="K189" s="159" t="s">
        <v>690</v>
      </c>
      <c r="L189" s="31"/>
      <c r="M189" s="164" t="s">
        <v>19</v>
      </c>
      <c r="N189" s="165" t="s">
        <v>44</v>
      </c>
      <c r="P189" s="142">
        <f>O189*H189</f>
        <v>0</v>
      </c>
      <c r="Q189" s="142">
        <v>0.22797999999999999</v>
      </c>
      <c r="R189" s="142">
        <f>Q189*H189</f>
        <v>5.7998111999999997</v>
      </c>
      <c r="S189" s="142">
        <v>0</v>
      </c>
      <c r="T189" s="143">
        <f>S189*H189</f>
        <v>0</v>
      </c>
      <c r="AR189" s="17" t="s">
        <v>252</v>
      </c>
      <c r="AT189" s="17" t="s">
        <v>277</v>
      </c>
      <c r="AU189" s="17" t="s">
        <v>83</v>
      </c>
      <c r="AY189" s="17" t="s">
        <v>251</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252</v>
      </c>
      <c r="BM189" s="17" t="s">
        <v>2855</v>
      </c>
    </row>
    <row r="190" spans="2:65" s="1" customFormat="1" ht="19.5">
      <c r="B190" s="31"/>
      <c r="D190" s="171" t="s">
        <v>454</v>
      </c>
      <c r="F190" s="172" t="s">
        <v>2856</v>
      </c>
      <c r="I190" s="90"/>
      <c r="L190" s="31"/>
      <c r="M190" s="173"/>
      <c r="T190" s="49"/>
      <c r="AT190" s="17" t="s">
        <v>454</v>
      </c>
      <c r="AU190" s="17" t="s">
        <v>83</v>
      </c>
    </row>
    <row r="191" spans="2:65" s="13" customFormat="1">
      <c r="B191" s="182"/>
      <c r="D191" s="171" t="s">
        <v>639</v>
      </c>
      <c r="E191" s="183" t="s">
        <v>19</v>
      </c>
      <c r="F191" s="184" t="s">
        <v>2857</v>
      </c>
      <c r="H191" s="185">
        <v>25.44</v>
      </c>
      <c r="I191" s="186"/>
      <c r="L191" s="182"/>
      <c r="M191" s="187"/>
      <c r="T191" s="188"/>
      <c r="AT191" s="183" t="s">
        <v>639</v>
      </c>
      <c r="AU191" s="183" t="s">
        <v>83</v>
      </c>
      <c r="AV191" s="13" t="s">
        <v>83</v>
      </c>
      <c r="AW191" s="13" t="s">
        <v>36</v>
      </c>
      <c r="AX191" s="13" t="s">
        <v>81</v>
      </c>
      <c r="AY191" s="183" t="s">
        <v>251</v>
      </c>
    </row>
    <row r="192" spans="2:65" s="1" customFormat="1" ht="22.5" customHeight="1">
      <c r="B192" s="31"/>
      <c r="C192" s="157" t="s">
        <v>381</v>
      </c>
      <c r="D192" s="157" t="s">
        <v>277</v>
      </c>
      <c r="E192" s="158" t="s">
        <v>2858</v>
      </c>
      <c r="F192" s="159" t="s">
        <v>2859</v>
      </c>
      <c r="G192" s="160" t="s">
        <v>431</v>
      </c>
      <c r="H192" s="161">
        <v>16.896000000000001</v>
      </c>
      <c r="I192" s="162"/>
      <c r="J192" s="163">
        <f>ROUND(I192*H192,2)</f>
        <v>0</v>
      </c>
      <c r="K192" s="159" t="s">
        <v>19</v>
      </c>
      <c r="L192" s="31"/>
      <c r="M192" s="164" t="s">
        <v>19</v>
      </c>
      <c r="N192" s="165" t="s">
        <v>44</v>
      </c>
      <c r="P192" s="142">
        <f>O192*H192</f>
        <v>0</v>
      </c>
      <c r="Q192" s="142">
        <v>1.2442299999999999</v>
      </c>
      <c r="R192" s="142">
        <f>Q192*H192</f>
        <v>21.02251008</v>
      </c>
      <c r="S192" s="142">
        <v>0</v>
      </c>
      <c r="T192" s="143">
        <f>S192*H192</f>
        <v>0</v>
      </c>
      <c r="AR192" s="17" t="s">
        <v>252</v>
      </c>
      <c r="AT192" s="17" t="s">
        <v>277</v>
      </c>
      <c r="AU192" s="17" t="s">
        <v>83</v>
      </c>
      <c r="AY192" s="17" t="s">
        <v>251</v>
      </c>
      <c r="BE192" s="144">
        <f>IF(N192="základní",J192,0)</f>
        <v>0</v>
      </c>
      <c r="BF192" s="144">
        <f>IF(N192="snížená",J192,0)</f>
        <v>0</v>
      </c>
      <c r="BG192" s="144">
        <f>IF(N192="zákl. přenesená",J192,0)</f>
        <v>0</v>
      </c>
      <c r="BH192" s="144">
        <f>IF(N192="sníž. přenesená",J192,0)</f>
        <v>0</v>
      </c>
      <c r="BI192" s="144">
        <f>IF(N192="nulová",J192,0)</f>
        <v>0</v>
      </c>
      <c r="BJ192" s="17" t="s">
        <v>81</v>
      </c>
      <c r="BK192" s="144">
        <f>ROUND(I192*H192,2)</f>
        <v>0</v>
      </c>
      <c r="BL192" s="17" t="s">
        <v>252</v>
      </c>
      <c r="BM192" s="17" t="s">
        <v>2860</v>
      </c>
    </row>
    <row r="193" spans="2:65" s="13" customFormat="1">
      <c r="B193" s="182"/>
      <c r="D193" s="171" t="s">
        <v>639</v>
      </c>
      <c r="E193" s="183" t="s">
        <v>19</v>
      </c>
      <c r="F193" s="184" t="s">
        <v>2861</v>
      </c>
      <c r="H193" s="185">
        <v>8.5890000000000004</v>
      </c>
      <c r="I193" s="186"/>
      <c r="L193" s="182"/>
      <c r="M193" s="187"/>
      <c r="T193" s="188"/>
      <c r="AT193" s="183" t="s">
        <v>639</v>
      </c>
      <c r="AU193" s="183" t="s">
        <v>83</v>
      </c>
      <c r="AV193" s="13" t="s">
        <v>83</v>
      </c>
      <c r="AW193" s="13" t="s">
        <v>36</v>
      </c>
      <c r="AX193" s="13" t="s">
        <v>73</v>
      </c>
      <c r="AY193" s="183" t="s">
        <v>251</v>
      </c>
    </row>
    <row r="194" spans="2:65" s="13" customFormat="1">
      <c r="B194" s="182"/>
      <c r="D194" s="171" t="s">
        <v>639</v>
      </c>
      <c r="E194" s="183" t="s">
        <v>19</v>
      </c>
      <c r="F194" s="184" t="s">
        <v>2862</v>
      </c>
      <c r="H194" s="185">
        <v>8.3070000000000004</v>
      </c>
      <c r="I194" s="186"/>
      <c r="L194" s="182"/>
      <c r="M194" s="187"/>
      <c r="T194" s="188"/>
      <c r="AT194" s="183" t="s">
        <v>639</v>
      </c>
      <c r="AU194" s="183" t="s">
        <v>83</v>
      </c>
      <c r="AV194" s="13" t="s">
        <v>83</v>
      </c>
      <c r="AW194" s="13" t="s">
        <v>36</v>
      </c>
      <c r="AX194" s="13" t="s">
        <v>73</v>
      </c>
      <c r="AY194" s="183" t="s">
        <v>251</v>
      </c>
    </row>
    <row r="195" spans="2:65" s="14" customFormat="1">
      <c r="B195" s="191"/>
      <c r="D195" s="171" t="s">
        <v>639</v>
      </c>
      <c r="E195" s="192" t="s">
        <v>19</v>
      </c>
      <c r="F195" s="193" t="s">
        <v>830</v>
      </c>
      <c r="H195" s="194">
        <v>16.896000000000001</v>
      </c>
      <c r="I195" s="195"/>
      <c r="L195" s="191"/>
      <c r="M195" s="196"/>
      <c r="T195" s="197"/>
      <c r="AT195" s="192" t="s">
        <v>639</v>
      </c>
      <c r="AU195" s="192" t="s">
        <v>83</v>
      </c>
      <c r="AV195" s="14" t="s">
        <v>252</v>
      </c>
      <c r="AW195" s="14" t="s">
        <v>36</v>
      </c>
      <c r="AX195" s="14" t="s">
        <v>81</v>
      </c>
      <c r="AY195" s="192" t="s">
        <v>251</v>
      </c>
    </row>
    <row r="196" spans="2:65" s="11" customFormat="1" ht="22.9" customHeight="1">
      <c r="B196" s="145"/>
      <c r="D196" s="146" t="s">
        <v>72</v>
      </c>
      <c r="E196" s="155" t="s">
        <v>276</v>
      </c>
      <c r="F196" s="155" t="s">
        <v>1521</v>
      </c>
      <c r="I196" s="148"/>
      <c r="J196" s="156">
        <f>BK196</f>
        <v>0</v>
      </c>
      <c r="L196" s="145"/>
      <c r="M196" s="150"/>
      <c r="P196" s="151">
        <f>SUM(P197:P202)</f>
        <v>0</v>
      </c>
      <c r="R196" s="151">
        <f>SUM(R197:R202)</f>
        <v>9.5680000000000001E-3</v>
      </c>
      <c r="T196" s="152">
        <f>SUM(T197:T202)</f>
        <v>0</v>
      </c>
      <c r="AR196" s="146" t="s">
        <v>81</v>
      </c>
      <c r="AT196" s="153" t="s">
        <v>72</v>
      </c>
      <c r="AU196" s="153" t="s">
        <v>81</v>
      </c>
      <c r="AY196" s="146" t="s">
        <v>251</v>
      </c>
      <c r="BK196" s="154">
        <f>SUM(BK197:BK202)</f>
        <v>0</v>
      </c>
    </row>
    <row r="197" spans="2:65" s="1" customFormat="1" ht="16.5" customHeight="1">
      <c r="B197" s="31"/>
      <c r="C197" s="157" t="s">
        <v>385</v>
      </c>
      <c r="D197" s="157" t="s">
        <v>277</v>
      </c>
      <c r="E197" s="158" t="s">
        <v>2863</v>
      </c>
      <c r="F197" s="159" t="s">
        <v>2864</v>
      </c>
      <c r="G197" s="160" t="s">
        <v>249</v>
      </c>
      <c r="H197" s="161">
        <v>12.6</v>
      </c>
      <c r="I197" s="162"/>
      <c r="J197" s="163">
        <f>ROUND(I197*H197,2)</f>
        <v>0</v>
      </c>
      <c r="K197" s="159" t="s">
        <v>690</v>
      </c>
      <c r="L197" s="31"/>
      <c r="M197" s="164" t="s">
        <v>19</v>
      </c>
      <c r="N197" s="165" t="s">
        <v>44</v>
      </c>
      <c r="P197" s="142">
        <f>O197*H197</f>
        <v>0</v>
      </c>
      <c r="Q197" s="142">
        <v>6.8000000000000005E-4</v>
      </c>
      <c r="R197" s="142">
        <f>Q197*H197</f>
        <v>8.568000000000001E-3</v>
      </c>
      <c r="S197" s="142">
        <v>0</v>
      </c>
      <c r="T197" s="143">
        <f>S197*H197</f>
        <v>0</v>
      </c>
      <c r="AR197" s="17" t="s">
        <v>252</v>
      </c>
      <c r="AT197" s="17" t="s">
        <v>277</v>
      </c>
      <c r="AU197" s="17" t="s">
        <v>83</v>
      </c>
      <c r="AY197" s="17" t="s">
        <v>251</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252</v>
      </c>
      <c r="BM197" s="17" t="s">
        <v>2865</v>
      </c>
    </row>
    <row r="198" spans="2:65" s="1" customFormat="1" ht="19.5">
      <c r="B198" s="31"/>
      <c r="D198" s="171" t="s">
        <v>454</v>
      </c>
      <c r="F198" s="172" t="s">
        <v>2866</v>
      </c>
      <c r="I198" s="90"/>
      <c r="L198" s="31"/>
      <c r="M198" s="173"/>
      <c r="T198" s="49"/>
      <c r="AT198" s="17" t="s">
        <v>454</v>
      </c>
      <c r="AU198" s="17" t="s">
        <v>83</v>
      </c>
    </row>
    <row r="199" spans="2:65" s="13" customFormat="1">
      <c r="B199" s="182"/>
      <c r="D199" s="171" t="s">
        <v>639</v>
      </c>
      <c r="E199" s="183" t="s">
        <v>19</v>
      </c>
      <c r="F199" s="184" t="s">
        <v>2867</v>
      </c>
      <c r="H199" s="185">
        <v>12.6</v>
      </c>
      <c r="I199" s="186"/>
      <c r="L199" s="182"/>
      <c r="M199" s="187"/>
      <c r="T199" s="188"/>
      <c r="AT199" s="183" t="s">
        <v>639</v>
      </c>
      <c r="AU199" s="183" t="s">
        <v>83</v>
      </c>
      <c r="AV199" s="13" t="s">
        <v>83</v>
      </c>
      <c r="AW199" s="13" t="s">
        <v>36</v>
      </c>
      <c r="AX199" s="13" t="s">
        <v>81</v>
      </c>
      <c r="AY199" s="183" t="s">
        <v>251</v>
      </c>
    </row>
    <row r="200" spans="2:65" s="1" customFormat="1" ht="16.5" customHeight="1">
      <c r="B200" s="31"/>
      <c r="C200" s="157" t="s">
        <v>390</v>
      </c>
      <c r="D200" s="157" t="s">
        <v>277</v>
      </c>
      <c r="E200" s="158" t="s">
        <v>2868</v>
      </c>
      <c r="F200" s="159" t="s">
        <v>2869</v>
      </c>
      <c r="G200" s="160" t="s">
        <v>431</v>
      </c>
      <c r="H200" s="161">
        <v>2</v>
      </c>
      <c r="I200" s="162"/>
      <c r="J200" s="163">
        <f>ROUND(I200*H200,2)</f>
        <v>0</v>
      </c>
      <c r="K200" s="159" t="s">
        <v>690</v>
      </c>
      <c r="L200" s="31"/>
      <c r="M200" s="164" t="s">
        <v>19</v>
      </c>
      <c r="N200" s="165" t="s">
        <v>44</v>
      </c>
      <c r="P200" s="142">
        <f>O200*H200</f>
        <v>0</v>
      </c>
      <c r="Q200" s="142">
        <v>5.0000000000000001E-4</v>
      </c>
      <c r="R200" s="142">
        <f>Q200*H200</f>
        <v>1E-3</v>
      </c>
      <c r="S200" s="142">
        <v>0</v>
      </c>
      <c r="T200" s="143">
        <f>S200*H200</f>
        <v>0</v>
      </c>
      <c r="AR200" s="17" t="s">
        <v>252</v>
      </c>
      <c r="AT200" s="17" t="s">
        <v>277</v>
      </c>
      <c r="AU200" s="17" t="s">
        <v>83</v>
      </c>
      <c r="AY200" s="17" t="s">
        <v>251</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252</v>
      </c>
      <c r="BM200" s="17" t="s">
        <v>2870</v>
      </c>
    </row>
    <row r="201" spans="2:65" s="1" customFormat="1" ht="19.5">
      <c r="B201" s="31"/>
      <c r="D201" s="171" t="s">
        <v>454</v>
      </c>
      <c r="F201" s="172" t="s">
        <v>2871</v>
      </c>
      <c r="I201" s="90"/>
      <c r="L201" s="31"/>
      <c r="M201" s="173"/>
      <c r="T201" s="49"/>
      <c r="AT201" s="17" t="s">
        <v>454</v>
      </c>
      <c r="AU201" s="17" t="s">
        <v>83</v>
      </c>
    </row>
    <row r="202" spans="2:65" s="13" customFormat="1">
      <c r="B202" s="182"/>
      <c r="D202" s="171" t="s">
        <v>639</v>
      </c>
      <c r="E202" s="183" t="s">
        <v>19</v>
      </c>
      <c r="F202" s="184" t="s">
        <v>2872</v>
      </c>
      <c r="H202" s="185">
        <v>2</v>
      </c>
      <c r="I202" s="186"/>
      <c r="L202" s="182"/>
      <c r="M202" s="187"/>
      <c r="T202" s="188"/>
      <c r="AT202" s="183" t="s">
        <v>639</v>
      </c>
      <c r="AU202" s="183" t="s">
        <v>83</v>
      </c>
      <c r="AV202" s="13" t="s">
        <v>83</v>
      </c>
      <c r="AW202" s="13" t="s">
        <v>36</v>
      </c>
      <c r="AX202" s="13" t="s">
        <v>81</v>
      </c>
      <c r="AY202" s="183" t="s">
        <v>251</v>
      </c>
    </row>
    <row r="203" spans="2:65" s="11" customFormat="1" ht="22.9" customHeight="1">
      <c r="B203" s="145"/>
      <c r="D203" s="146" t="s">
        <v>72</v>
      </c>
      <c r="E203" s="155" t="s">
        <v>291</v>
      </c>
      <c r="F203" s="155" t="s">
        <v>1282</v>
      </c>
      <c r="I203" s="148"/>
      <c r="J203" s="156">
        <f>BK203</f>
        <v>0</v>
      </c>
      <c r="L203" s="145"/>
      <c r="M203" s="150"/>
      <c r="P203" s="151">
        <f>SUM(P204:P212)</f>
        <v>0</v>
      </c>
      <c r="R203" s="151">
        <f>SUM(R204:R212)</f>
        <v>40.670857000000005</v>
      </c>
      <c r="T203" s="152">
        <f>SUM(T204:T212)</f>
        <v>1.7199999999999998</v>
      </c>
      <c r="AR203" s="146" t="s">
        <v>81</v>
      </c>
      <c r="AT203" s="153" t="s">
        <v>72</v>
      </c>
      <c r="AU203" s="153" t="s">
        <v>81</v>
      </c>
      <c r="AY203" s="146" t="s">
        <v>251</v>
      </c>
      <c r="BK203" s="154">
        <f>SUM(BK204:BK212)</f>
        <v>0</v>
      </c>
    </row>
    <row r="204" spans="2:65" s="1" customFormat="1" ht="16.5" customHeight="1">
      <c r="B204" s="31"/>
      <c r="C204" s="157" t="s">
        <v>394</v>
      </c>
      <c r="D204" s="157" t="s">
        <v>277</v>
      </c>
      <c r="E204" s="158" t="s">
        <v>2873</v>
      </c>
      <c r="F204" s="159" t="s">
        <v>2874</v>
      </c>
      <c r="G204" s="160" t="s">
        <v>249</v>
      </c>
      <c r="H204" s="161">
        <v>10.3</v>
      </c>
      <c r="I204" s="162"/>
      <c r="J204" s="163">
        <f>ROUND(I204*H204,2)</f>
        <v>0</v>
      </c>
      <c r="K204" s="159" t="s">
        <v>690</v>
      </c>
      <c r="L204" s="31"/>
      <c r="M204" s="164" t="s">
        <v>19</v>
      </c>
      <c r="N204" s="165" t="s">
        <v>44</v>
      </c>
      <c r="P204" s="142">
        <f>O204*H204</f>
        <v>0</v>
      </c>
      <c r="Q204" s="142">
        <v>1.8065899999999999</v>
      </c>
      <c r="R204" s="142">
        <f>Q204*H204</f>
        <v>18.607877000000002</v>
      </c>
      <c r="S204" s="142">
        <v>0</v>
      </c>
      <c r="T204" s="143">
        <f>S204*H204</f>
        <v>0</v>
      </c>
      <c r="AR204" s="17" t="s">
        <v>252</v>
      </c>
      <c r="AT204" s="17" t="s">
        <v>277</v>
      </c>
      <c r="AU204" s="17" t="s">
        <v>83</v>
      </c>
      <c r="AY204" s="17" t="s">
        <v>251</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252</v>
      </c>
      <c r="BM204" s="17" t="s">
        <v>2875</v>
      </c>
    </row>
    <row r="205" spans="2:65" s="13" customFormat="1">
      <c r="B205" s="182"/>
      <c r="D205" s="171" t="s">
        <v>639</v>
      </c>
      <c r="E205" s="183" t="s">
        <v>19</v>
      </c>
      <c r="F205" s="184" t="s">
        <v>2876</v>
      </c>
      <c r="H205" s="185">
        <v>10.3</v>
      </c>
      <c r="I205" s="186"/>
      <c r="L205" s="182"/>
      <c r="M205" s="187"/>
      <c r="T205" s="188"/>
      <c r="AT205" s="183" t="s">
        <v>639</v>
      </c>
      <c r="AU205" s="183" t="s">
        <v>83</v>
      </c>
      <c r="AV205" s="13" t="s">
        <v>83</v>
      </c>
      <c r="AW205" s="13" t="s">
        <v>36</v>
      </c>
      <c r="AX205" s="13" t="s">
        <v>81</v>
      </c>
      <c r="AY205" s="183" t="s">
        <v>251</v>
      </c>
    </row>
    <row r="206" spans="2:65" s="1" customFormat="1" ht="16.5" customHeight="1">
      <c r="B206" s="31"/>
      <c r="C206" s="132" t="s">
        <v>398</v>
      </c>
      <c r="D206" s="132" t="s">
        <v>246</v>
      </c>
      <c r="E206" s="133" t="s">
        <v>2877</v>
      </c>
      <c r="F206" s="134" t="s">
        <v>2878</v>
      </c>
      <c r="G206" s="135" t="s">
        <v>265</v>
      </c>
      <c r="H206" s="136">
        <v>7</v>
      </c>
      <c r="I206" s="137"/>
      <c r="J206" s="138">
        <f>ROUND(I206*H206,2)</f>
        <v>0</v>
      </c>
      <c r="K206" s="134" t="s">
        <v>19</v>
      </c>
      <c r="L206" s="139"/>
      <c r="M206" s="140" t="s">
        <v>19</v>
      </c>
      <c r="N206" s="141" t="s">
        <v>44</v>
      </c>
      <c r="P206" s="142">
        <f>O206*H206</f>
        <v>0</v>
      </c>
      <c r="Q206" s="142">
        <v>2.4500000000000002</v>
      </c>
      <c r="R206" s="142">
        <f>Q206*H206</f>
        <v>17.150000000000002</v>
      </c>
      <c r="S206" s="142">
        <v>0</v>
      </c>
      <c r="T206" s="143">
        <f>S206*H206</f>
        <v>0</v>
      </c>
      <c r="AR206" s="17" t="s">
        <v>250</v>
      </c>
      <c r="AT206" s="17" t="s">
        <v>246</v>
      </c>
      <c r="AU206" s="17" t="s">
        <v>83</v>
      </c>
      <c r="AY206" s="17" t="s">
        <v>251</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252</v>
      </c>
      <c r="BM206" s="17" t="s">
        <v>2879</v>
      </c>
    </row>
    <row r="207" spans="2:65" s="13" customFormat="1">
      <c r="B207" s="182"/>
      <c r="D207" s="171" t="s">
        <v>639</v>
      </c>
      <c r="E207" s="183" t="s">
        <v>19</v>
      </c>
      <c r="F207" s="184" t="s">
        <v>282</v>
      </c>
      <c r="H207" s="185">
        <v>7</v>
      </c>
      <c r="I207" s="186"/>
      <c r="L207" s="182"/>
      <c r="M207" s="187"/>
      <c r="T207" s="188"/>
      <c r="AT207" s="183" t="s">
        <v>639</v>
      </c>
      <c r="AU207" s="183" t="s">
        <v>83</v>
      </c>
      <c r="AV207" s="13" t="s">
        <v>83</v>
      </c>
      <c r="AW207" s="13" t="s">
        <v>36</v>
      </c>
      <c r="AX207" s="13" t="s">
        <v>81</v>
      </c>
      <c r="AY207" s="183" t="s">
        <v>251</v>
      </c>
    </row>
    <row r="208" spans="2:65" s="1" customFormat="1" ht="16.5" customHeight="1">
      <c r="B208" s="31"/>
      <c r="C208" s="132" t="s">
        <v>402</v>
      </c>
      <c r="D208" s="132" t="s">
        <v>246</v>
      </c>
      <c r="E208" s="133" t="s">
        <v>2880</v>
      </c>
      <c r="F208" s="134" t="s">
        <v>2881</v>
      </c>
      <c r="G208" s="135" t="s">
        <v>265</v>
      </c>
      <c r="H208" s="136">
        <v>2</v>
      </c>
      <c r="I208" s="137"/>
      <c r="J208" s="138">
        <f>ROUND(I208*H208,2)</f>
        <v>0</v>
      </c>
      <c r="K208" s="134" t="s">
        <v>19</v>
      </c>
      <c r="L208" s="139"/>
      <c r="M208" s="140" t="s">
        <v>19</v>
      </c>
      <c r="N208" s="141" t="s">
        <v>44</v>
      </c>
      <c r="P208" s="142">
        <f>O208*H208</f>
        <v>0</v>
      </c>
      <c r="Q208" s="142">
        <v>2.4500000000000002</v>
      </c>
      <c r="R208" s="142">
        <f>Q208*H208</f>
        <v>4.9000000000000004</v>
      </c>
      <c r="S208" s="142">
        <v>0</v>
      </c>
      <c r="T208" s="143">
        <f>S208*H208</f>
        <v>0</v>
      </c>
      <c r="AR208" s="17" t="s">
        <v>250</v>
      </c>
      <c r="AT208" s="17" t="s">
        <v>246</v>
      </c>
      <c r="AU208" s="17" t="s">
        <v>83</v>
      </c>
      <c r="AY208" s="17" t="s">
        <v>251</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252</v>
      </c>
      <c r="BM208" s="17" t="s">
        <v>2882</v>
      </c>
    </row>
    <row r="209" spans="2:65" s="13" customFormat="1">
      <c r="B209" s="182"/>
      <c r="D209" s="171" t="s">
        <v>639</v>
      </c>
      <c r="E209" s="183" t="s">
        <v>19</v>
      </c>
      <c r="F209" s="184" t="s">
        <v>83</v>
      </c>
      <c r="H209" s="185">
        <v>2</v>
      </c>
      <c r="I209" s="186"/>
      <c r="L209" s="182"/>
      <c r="M209" s="187"/>
      <c r="T209" s="188"/>
      <c r="AT209" s="183" t="s">
        <v>639</v>
      </c>
      <c r="AU209" s="183" t="s">
        <v>83</v>
      </c>
      <c r="AV209" s="13" t="s">
        <v>83</v>
      </c>
      <c r="AW209" s="13" t="s">
        <v>36</v>
      </c>
      <c r="AX209" s="13" t="s">
        <v>81</v>
      </c>
      <c r="AY209" s="183" t="s">
        <v>251</v>
      </c>
    </row>
    <row r="210" spans="2:65" s="1" customFormat="1" ht="16.5" customHeight="1">
      <c r="B210" s="31"/>
      <c r="C210" s="157" t="s">
        <v>406</v>
      </c>
      <c r="D210" s="157" t="s">
        <v>277</v>
      </c>
      <c r="E210" s="158" t="s">
        <v>1747</v>
      </c>
      <c r="F210" s="159" t="s">
        <v>1748</v>
      </c>
      <c r="G210" s="160" t="s">
        <v>265</v>
      </c>
      <c r="H210" s="161">
        <v>2</v>
      </c>
      <c r="I210" s="162"/>
      <c r="J210" s="163">
        <f>ROUND(I210*H210,2)</f>
        <v>0</v>
      </c>
      <c r="K210" s="159" t="s">
        <v>690</v>
      </c>
      <c r="L210" s="31"/>
      <c r="M210" s="164" t="s">
        <v>19</v>
      </c>
      <c r="N210" s="165" t="s">
        <v>44</v>
      </c>
      <c r="P210" s="142">
        <f>O210*H210</f>
        <v>0</v>
      </c>
      <c r="Q210" s="142">
        <v>6.4900000000000001E-3</v>
      </c>
      <c r="R210" s="142">
        <f>Q210*H210</f>
        <v>1.298E-2</v>
      </c>
      <c r="S210" s="142">
        <v>0</v>
      </c>
      <c r="T210" s="143">
        <f>S210*H210</f>
        <v>0</v>
      </c>
      <c r="AR210" s="17" t="s">
        <v>252</v>
      </c>
      <c r="AT210" s="17" t="s">
        <v>277</v>
      </c>
      <c r="AU210" s="17" t="s">
        <v>83</v>
      </c>
      <c r="AY210" s="17" t="s">
        <v>251</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252</v>
      </c>
      <c r="BM210" s="17" t="s">
        <v>2883</v>
      </c>
    </row>
    <row r="211" spans="2:65" s="1" customFormat="1" ht="16.5" customHeight="1">
      <c r="B211" s="31"/>
      <c r="C211" s="157" t="s">
        <v>410</v>
      </c>
      <c r="D211" s="157" t="s">
        <v>277</v>
      </c>
      <c r="E211" s="158" t="s">
        <v>2661</v>
      </c>
      <c r="F211" s="159" t="s">
        <v>2662</v>
      </c>
      <c r="G211" s="160" t="s">
        <v>249</v>
      </c>
      <c r="H211" s="161">
        <v>10</v>
      </c>
      <c r="I211" s="162"/>
      <c r="J211" s="163">
        <f>ROUND(I211*H211,2)</f>
        <v>0</v>
      </c>
      <c r="K211" s="159" t="s">
        <v>690</v>
      </c>
      <c r="L211" s="31"/>
      <c r="M211" s="164" t="s">
        <v>19</v>
      </c>
      <c r="N211" s="165" t="s">
        <v>44</v>
      </c>
      <c r="P211" s="142">
        <f>O211*H211</f>
        <v>0</v>
      </c>
      <c r="Q211" s="142">
        <v>0</v>
      </c>
      <c r="R211" s="142">
        <f>Q211*H211</f>
        <v>0</v>
      </c>
      <c r="S211" s="142">
        <v>0.17199999999999999</v>
      </c>
      <c r="T211" s="143">
        <f>S211*H211</f>
        <v>1.7199999999999998</v>
      </c>
      <c r="AR211" s="17" t="s">
        <v>252</v>
      </c>
      <c r="AT211" s="17" t="s">
        <v>277</v>
      </c>
      <c r="AU211" s="17" t="s">
        <v>83</v>
      </c>
      <c r="AY211" s="17" t="s">
        <v>251</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252</v>
      </c>
      <c r="BM211" s="17" t="s">
        <v>2884</v>
      </c>
    </row>
    <row r="212" spans="2:65" s="13" customFormat="1">
      <c r="B212" s="182"/>
      <c r="D212" s="171" t="s">
        <v>639</v>
      </c>
      <c r="E212" s="183" t="s">
        <v>19</v>
      </c>
      <c r="F212" s="184" t="s">
        <v>2664</v>
      </c>
      <c r="H212" s="185">
        <v>10</v>
      </c>
      <c r="I212" s="186"/>
      <c r="L212" s="182"/>
      <c r="M212" s="187"/>
      <c r="T212" s="188"/>
      <c r="AT212" s="183" t="s">
        <v>639</v>
      </c>
      <c r="AU212" s="183" t="s">
        <v>83</v>
      </c>
      <c r="AV212" s="13" t="s">
        <v>83</v>
      </c>
      <c r="AW212" s="13" t="s">
        <v>36</v>
      </c>
      <c r="AX212" s="13" t="s">
        <v>81</v>
      </c>
      <c r="AY212" s="183" t="s">
        <v>251</v>
      </c>
    </row>
    <row r="213" spans="2:65" s="11" customFormat="1" ht="22.9" customHeight="1">
      <c r="B213" s="145"/>
      <c r="D213" s="146" t="s">
        <v>72</v>
      </c>
      <c r="E213" s="155" t="s">
        <v>1560</v>
      </c>
      <c r="F213" s="155" t="s">
        <v>1561</v>
      </c>
      <c r="I213" s="148"/>
      <c r="J213" s="156">
        <f>BK213</f>
        <v>0</v>
      </c>
      <c r="L213" s="145"/>
      <c r="M213" s="150"/>
      <c r="P213" s="151">
        <f>SUM(P214:P229)</f>
        <v>0</v>
      </c>
      <c r="R213" s="151">
        <f>SUM(R214:R229)</f>
        <v>0</v>
      </c>
      <c r="T213" s="152">
        <f>SUM(T214:T229)</f>
        <v>0</v>
      </c>
      <c r="AR213" s="146" t="s">
        <v>81</v>
      </c>
      <c r="AT213" s="153" t="s">
        <v>72</v>
      </c>
      <c r="AU213" s="153" t="s">
        <v>81</v>
      </c>
      <c r="AY213" s="146" t="s">
        <v>251</v>
      </c>
      <c r="BK213" s="154">
        <f>SUM(BK214:BK229)</f>
        <v>0</v>
      </c>
    </row>
    <row r="214" spans="2:65" s="1" customFormat="1" ht="16.5" customHeight="1">
      <c r="B214" s="31"/>
      <c r="C214" s="157" t="s">
        <v>482</v>
      </c>
      <c r="D214" s="157" t="s">
        <v>277</v>
      </c>
      <c r="E214" s="158" t="s">
        <v>1372</v>
      </c>
      <c r="F214" s="159" t="s">
        <v>1373</v>
      </c>
      <c r="G214" s="160" t="s">
        <v>450</v>
      </c>
      <c r="H214" s="161">
        <v>45</v>
      </c>
      <c r="I214" s="162"/>
      <c r="J214" s="163">
        <f>ROUND(I214*H214,2)</f>
        <v>0</v>
      </c>
      <c r="K214" s="159" t="s">
        <v>690</v>
      </c>
      <c r="L214" s="31"/>
      <c r="M214" s="164" t="s">
        <v>19</v>
      </c>
      <c r="N214" s="165" t="s">
        <v>44</v>
      </c>
      <c r="P214" s="142">
        <f>O214*H214</f>
        <v>0</v>
      </c>
      <c r="Q214" s="142">
        <v>0</v>
      </c>
      <c r="R214" s="142">
        <f>Q214*H214</f>
        <v>0</v>
      </c>
      <c r="S214" s="142">
        <v>0</v>
      </c>
      <c r="T214" s="143">
        <f>S214*H214</f>
        <v>0</v>
      </c>
      <c r="AR214" s="17" t="s">
        <v>252</v>
      </c>
      <c r="AT214" s="17" t="s">
        <v>277</v>
      </c>
      <c r="AU214" s="17" t="s">
        <v>83</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2885</v>
      </c>
    </row>
    <row r="215" spans="2:65" s="1" customFormat="1" ht="19.5">
      <c r="B215" s="31"/>
      <c r="D215" s="171" t="s">
        <v>454</v>
      </c>
      <c r="F215" s="172" t="s">
        <v>2886</v>
      </c>
      <c r="I215" s="90"/>
      <c r="L215" s="31"/>
      <c r="M215" s="173"/>
      <c r="T215" s="49"/>
      <c r="AT215" s="17" t="s">
        <v>454</v>
      </c>
      <c r="AU215" s="17" t="s">
        <v>83</v>
      </c>
    </row>
    <row r="216" spans="2:65" s="13" customFormat="1">
      <c r="B216" s="182"/>
      <c r="D216" s="171" t="s">
        <v>639</v>
      </c>
      <c r="E216" s="183" t="s">
        <v>19</v>
      </c>
      <c r="F216" s="184" t="s">
        <v>2887</v>
      </c>
      <c r="H216" s="185">
        <v>7.2</v>
      </c>
      <c r="I216" s="186"/>
      <c r="L216" s="182"/>
      <c r="M216" s="187"/>
      <c r="T216" s="188"/>
      <c r="AT216" s="183" t="s">
        <v>639</v>
      </c>
      <c r="AU216" s="183" t="s">
        <v>83</v>
      </c>
      <c r="AV216" s="13" t="s">
        <v>83</v>
      </c>
      <c r="AW216" s="13" t="s">
        <v>36</v>
      </c>
      <c r="AX216" s="13" t="s">
        <v>73</v>
      </c>
      <c r="AY216" s="183" t="s">
        <v>251</v>
      </c>
    </row>
    <row r="217" spans="2:65" s="13" customFormat="1">
      <c r="B217" s="182"/>
      <c r="D217" s="171" t="s">
        <v>639</v>
      </c>
      <c r="E217" s="183" t="s">
        <v>19</v>
      </c>
      <c r="F217" s="184" t="s">
        <v>2888</v>
      </c>
      <c r="H217" s="185">
        <v>37.799999999999997</v>
      </c>
      <c r="I217" s="186"/>
      <c r="L217" s="182"/>
      <c r="M217" s="187"/>
      <c r="T217" s="188"/>
      <c r="AT217" s="183" t="s">
        <v>639</v>
      </c>
      <c r="AU217" s="183" t="s">
        <v>83</v>
      </c>
      <c r="AV217" s="13" t="s">
        <v>83</v>
      </c>
      <c r="AW217" s="13" t="s">
        <v>36</v>
      </c>
      <c r="AX217" s="13" t="s">
        <v>73</v>
      </c>
      <c r="AY217" s="183" t="s">
        <v>251</v>
      </c>
    </row>
    <row r="218" spans="2:65" s="14" customFormat="1">
      <c r="B218" s="191"/>
      <c r="D218" s="171" t="s">
        <v>639</v>
      </c>
      <c r="E218" s="192" t="s">
        <v>19</v>
      </c>
      <c r="F218" s="193" t="s">
        <v>830</v>
      </c>
      <c r="H218" s="194">
        <v>45</v>
      </c>
      <c r="I218" s="195"/>
      <c r="L218" s="191"/>
      <c r="M218" s="196"/>
      <c r="T218" s="197"/>
      <c r="AT218" s="192" t="s">
        <v>639</v>
      </c>
      <c r="AU218" s="192" t="s">
        <v>83</v>
      </c>
      <c r="AV218" s="14" t="s">
        <v>252</v>
      </c>
      <c r="AW218" s="14" t="s">
        <v>36</v>
      </c>
      <c r="AX218" s="14" t="s">
        <v>81</v>
      </c>
      <c r="AY218" s="192" t="s">
        <v>251</v>
      </c>
    </row>
    <row r="219" spans="2:65" s="1" customFormat="1" ht="16.5" customHeight="1">
      <c r="B219" s="31"/>
      <c r="C219" s="157" t="s">
        <v>538</v>
      </c>
      <c r="D219" s="157" t="s">
        <v>277</v>
      </c>
      <c r="E219" s="158" t="s">
        <v>2444</v>
      </c>
      <c r="F219" s="159" t="s">
        <v>2445</v>
      </c>
      <c r="G219" s="160" t="s">
        <v>450</v>
      </c>
      <c r="H219" s="161">
        <v>1035</v>
      </c>
      <c r="I219" s="162"/>
      <c r="J219" s="163">
        <f>ROUND(I219*H219,2)</f>
        <v>0</v>
      </c>
      <c r="K219" s="159" t="s">
        <v>690</v>
      </c>
      <c r="L219" s="31"/>
      <c r="M219" s="164" t="s">
        <v>19</v>
      </c>
      <c r="N219" s="165" t="s">
        <v>44</v>
      </c>
      <c r="P219" s="142">
        <f>O219*H219</f>
        <v>0</v>
      </c>
      <c r="Q219" s="142">
        <v>0</v>
      </c>
      <c r="R219" s="142">
        <f>Q219*H219</f>
        <v>0</v>
      </c>
      <c r="S219" s="142">
        <v>0</v>
      </c>
      <c r="T219" s="143">
        <f>S219*H219</f>
        <v>0</v>
      </c>
      <c r="AR219" s="17" t="s">
        <v>252</v>
      </c>
      <c r="AT219" s="17" t="s">
        <v>277</v>
      </c>
      <c r="AU219" s="17" t="s">
        <v>83</v>
      </c>
      <c r="AY219" s="17" t="s">
        <v>251</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252</v>
      </c>
      <c r="BM219" s="17" t="s">
        <v>2889</v>
      </c>
    </row>
    <row r="220" spans="2:65" s="13" customFormat="1">
      <c r="B220" s="182"/>
      <c r="D220" s="171" t="s">
        <v>639</v>
      </c>
      <c r="E220" s="183" t="s">
        <v>19</v>
      </c>
      <c r="F220" s="184" t="s">
        <v>2890</v>
      </c>
      <c r="H220" s="185">
        <v>1035</v>
      </c>
      <c r="I220" s="186"/>
      <c r="L220" s="182"/>
      <c r="M220" s="187"/>
      <c r="T220" s="188"/>
      <c r="AT220" s="183" t="s">
        <v>639</v>
      </c>
      <c r="AU220" s="183" t="s">
        <v>83</v>
      </c>
      <c r="AV220" s="13" t="s">
        <v>83</v>
      </c>
      <c r="AW220" s="13" t="s">
        <v>36</v>
      </c>
      <c r="AX220" s="13" t="s">
        <v>81</v>
      </c>
      <c r="AY220" s="183" t="s">
        <v>251</v>
      </c>
    </row>
    <row r="221" spans="2:65" s="1" customFormat="1" ht="16.5" customHeight="1">
      <c r="B221" s="31"/>
      <c r="C221" s="157" t="s">
        <v>485</v>
      </c>
      <c r="D221" s="157" t="s">
        <v>277</v>
      </c>
      <c r="E221" s="158" t="s">
        <v>1364</v>
      </c>
      <c r="F221" s="159" t="s">
        <v>1365</v>
      </c>
      <c r="G221" s="160" t="s">
        <v>450</v>
      </c>
      <c r="H221" s="161">
        <v>45</v>
      </c>
      <c r="I221" s="162"/>
      <c r="J221" s="163">
        <f>ROUND(I221*H221,2)</f>
        <v>0</v>
      </c>
      <c r="K221" s="159" t="s">
        <v>690</v>
      </c>
      <c r="L221" s="31"/>
      <c r="M221" s="164" t="s">
        <v>19</v>
      </c>
      <c r="N221" s="165" t="s">
        <v>44</v>
      </c>
      <c r="P221" s="142">
        <f>O221*H221</f>
        <v>0</v>
      </c>
      <c r="Q221" s="142">
        <v>0</v>
      </c>
      <c r="R221" s="142">
        <f>Q221*H221</f>
        <v>0</v>
      </c>
      <c r="S221" s="142">
        <v>0</v>
      </c>
      <c r="T221" s="143">
        <f>S221*H221</f>
        <v>0</v>
      </c>
      <c r="AR221" s="17" t="s">
        <v>252</v>
      </c>
      <c r="AT221" s="17" t="s">
        <v>277</v>
      </c>
      <c r="AU221" s="17" t="s">
        <v>83</v>
      </c>
      <c r="AY221" s="17" t="s">
        <v>251</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252</v>
      </c>
      <c r="BM221" s="17" t="s">
        <v>2891</v>
      </c>
    </row>
    <row r="222" spans="2:65" s="13" customFormat="1">
      <c r="B222" s="182"/>
      <c r="D222" s="171" t="s">
        <v>639</v>
      </c>
      <c r="E222" s="183" t="s">
        <v>19</v>
      </c>
      <c r="F222" s="184" t="s">
        <v>556</v>
      </c>
      <c r="H222" s="185">
        <v>45</v>
      </c>
      <c r="I222" s="186"/>
      <c r="L222" s="182"/>
      <c r="M222" s="187"/>
      <c r="T222" s="188"/>
      <c r="AT222" s="183" t="s">
        <v>639</v>
      </c>
      <c r="AU222" s="183" t="s">
        <v>83</v>
      </c>
      <c r="AV222" s="13" t="s">
        <v>83</v>
      </c>
      <c r="AW222" s="13" t="s">
        <v>36</v>
      </c>
      <c r="AX222" s="13" t="s">
        <v>81</v>
      </c>
      <c r="AY222" s="183" t="s">
        <v>251</v>
      </c>
    </row>
    <row r="223" spans="2:65" s="1" customFormat="1" ht="16.5" customHeight="1">
      <c r="B223" s="31"/>
      <c r="C223" s="157" t="s">
        <v>546</v>
      </c>
      <c r="D223" s="157" t="s">
        <v>277</v>
      </c>
      <c r="E223" s="158" t="s">
        <v>2892</v>
      </c>
      <c r="F223" s="159" t="s">
        <v>2893</v>
      </c>
      <c r="G223" s="160" t="s">
        <v>1568</v>
      </c>
      <c r="H223" s="161">
        <v>4</v>
      </c>
      <c r="I223" s="162"/>
      <c r="J223" s="163">
        <f>ROUND(I223*H223,2)</f>
        <v>0</v>
      </c>
      <c r="K223" s="159" t="s">
        <v>19</v>
      </c>
      <c r="L223" s="31"/>
      <c r="M223" s="164" t="s">
        <v>19</v>
      </c>
      <c r="N223" s="165" t="s">
        <v>44</v>
      </c>
      <c r="P223" s="142">
        <f>O223*H223</f>
        <v>0</v>
      </c>
      <c r="Q223" s="142">
        <v>0</v>
      </c>
      <c r="R223" s="142">
        <f>Q223*H223</f>
        <v>0</v>
      </c>
      <c r="S223" s="142">
        <v>0</v>
      </c>
      <c r="T223" s="143">
        <f>S223*H223</f>
        <v>0</v>
      </c>
      <c r="AR223" s="17" t="s">
        <v>252</v>
      </c>
      <c r="AT223" s="17" t="s">
        <v>277</v>
      </c>
      <c r="AU223" s="17" t="s">
        <v>83</v>
      </c>
      <c r="AY223" s="17" t="s">
        <v>251</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252</v>
      </c>
      <c r="BM223" s="17" t="s">
        <v>2894</v>
      </c>
    </row>
    <row r="224" spans="2:65" s="1" customFormat="1" ht="16.5" customHeight="1">
      <c r="B224" s="31"/>
      <c r="C224" s="157" t="s">
        <v>488</v>
      </c>
      <c r="D224" s="157" t="s">
        <v>277</v>
      </c>
      <c r="E224" s="158" t="s">
        <v>1562</v>
      </c>
      <c r="F224" s="159" t="s">
        <v>1563</v>
      </c>
      <c r="G224" s="160" t="s">
        <v>1564</v>
      </c>
      <c r="H224" s="161">
        <v>32</v>
      </c>
      <c r="I224" s="162"/>
      <c r="J224" s="163">
        <f>ROUND(I224*H224,2)</f>
        <v>0</v>
      </c>
      <c r="K224" s="159" t="s">
        <v>19</v>
      </c>
      <c r="L224" s="31"/>
      <c r="M224" s="164" t="s">
        <v>19</v>
      </c>
      <c r="N224" s="165" t="s">
        <v>44</v>
      </c>
      <c r="P224" s="142">
        <f>O224*H224</f>
        <v>0</v>
      </c>
      <c r="Q224" s="142">
        <v>0</v>
      </c>
      <c r="R224" s="142">
        <f>Q224*H224</f>
        <v>0</v>
      </c>
      <c r="S224" s="142">
        <v>0</v>
      </c>
      <c r="T224" s="143">
        <f>S224*H224</f>
        <v>0</v>
      </c>
      <c r="AR224" s="17" t="s">
        <v>252</v>
      </c>
      <c r="AT224" s="17" t="s">
        <v>277</v>
      </c>
      <c r="AU224" s="17" t="s">
        <v>83</v>
      </c>
      <c r="AY224" s="17" t="s">
        <v>251</v>
      </c>
      <c r="BE224" s="144">
        <f>IF(N224="základní",J224,0)</f>
        <v>0</v>
      </c>
      <c r="BF224" s="144">
        <f>IF(N224="snížená",J224,0)</f>
        <v>0</v>
      </c>
      <c r="BG224" s="144">
        <f>IF(N224="zákl. přenesená",J224,0)</f>
        <v>0</v>
      </c>
      <c r="BH224" s="144">
        <f>IF(N224="sníž. přenesená",J224,0)</f>
        <v>0</v>
      </c>
      <c r="BI224" s="144">
        <f>IF(N224="nulová",J224,0)</f>
        <v>0</v>
      </c>
      <c r="BJ224" s="17" t="s">
        <v>81</v>
      </c>
      <c r="BK224" s="144">
        <f>ROUND(I224*H224,2)</f>
        <v>0</v>
      </c>
      <c r="BL224" s="17" t="s">
        <v>252</v>
      </c>
      <c r="BM224" s="17" t="s">
        <v>2895</v>
      </c>
    </row>
    <row r="225" spans="2:65" s="13" customFormat="1">
      <c r="B225" s="182"/>
      <c r="D225" s="171" t="s">
        <v>639</v>
      </c>
      <c r="E225" s="183" t="s">
        <v>19</v>
      </c>
      <c r="F225" s="184" t="s">
        <v>381</v>
      </c>
      <c r="H225" s="185">
        <v>32</v>
      </c>
      <c r="I225" s="186"/>
      <c r="L225" s="182"/>
      <c r="M225" s="187"/>
      <c r="T225" s="188"/>
      <c r="AT225" s="183" t="s">
        <v>639</v>
      </c>
      <c r="AU225" s="183" t="s">
        <v>83</v>
      </c>
      <c r="AV225" s="13" t="s">
        <v>83</v>
      </c>
      <c r="AW225" s="13" t="s">
        <v>36</v>
      </c>
      <c r="AX225" s="13" t="s">
        <v>81</v>
      </c>
      <c r="AY225" s="183" t="s">
        <v>251</v>
      </c>
    </row>
    <row r="226" spans="2:65" s="1" customFormat="1" ht="16.5" customHeight="1">
      <c r="B226" s="31"/>
      <c r="C226" s="157" t="s">
        <v>556</v>
      </c>
      <c r="D226" s="157" t="s">
        <v>277</v>
      </c>
      <c r="E226" s="158" t="s">
        <v>1820</v>
      </c>
      <c r="F226" s="159" t="s">
        <v>1821</v>
      </c>
      <c r="G226" s="160" t="s">
        <v>1568</v>
      </c>
      <c r="H226" s="161">
        <v>2</v>
      </c>
      <c r="I226" s="162"/>
      <c r="J226" s="163">
        <f>ROUND(I226*H226,2)</f>
        <v>0</v>
      </c>
      <c r="K226" s="159" t="s">
        <v>19</v>
      </c>
      <c r="L226" s="31"/>
      <c r="M226" s="164" t="s">
        <v>19</v>
      </c>
      <c r="N226" s="165" t="s">
        <v>44</v>
      </c>
      <c r="P226" s="142">
        <f>O226*H226</f>
        <v>0</v>
      </c>
      <c r="Q226" s="142">
        <v>0</v>
      </c>
      <c r="R226" s="142">
        <f>Q226*H226</f>
        <v>0</v>
      </c>
      <c r="S226" s="142">
        <v>0</v>
      </c>
      <c r="T226" s="143">
        <f>S226*H226</f>
        <v>0</v>
      </c>
      <c r="AR226" s="17" t="s">
        <v>252</v>
      </c>
      <c r="AT226" s="17" t="s">
        <v>277</v>
      </c>
      <c r="AU226" s="17" t="s">
        <v>83</v>
      </c>
      <c r="AY226" s="17" t="s">
        <v>251</v>
      </c>
      <c r="BE226" s="144">
        <f>IF(N226="základní",J226,0)</f>
        <v>0</v>
      </c>
      <c r="BF226" s="144">
        <f>IF(N226="snížená",J226,0)</f>
        <v>0</v>
      </c>
      <c r="BG226" s="144">
        <f>IF(N226="zákl. přenesená",J226,0)</f>
        <v>0</v>
      </c>
      <c r="BH226" s="144">
        <f>IF(N226="sníž. přenesená",J226,0)</f>
        <v>0</v>
      </c>
      <c r="BI226" s="144">
        <f>IF(N226="nulová",J226,0)</f>
        <v>0</v>
      </c>
      <c r="BJ226" s="17" t="s">
        <v>81</v>
      </c>
      <c r="BK226" s="144">
        <f>ROUND(I226*H226,2)</f>
        <v>0</v>
      </c>
      <c r="BL226" s="17" t="s">
        <v>252</v>
      </c>
      <c r="BM226" s="17" t="s">
        <v>2896</v>
      </c>
    </row>
    <row r="227" spans="2:65" s="1" customFormat="1" ht="16.5" customHeight="1">
      <c r="B227" s="31"/>
      <c r="C227" s="157" t="s">
        <v>491</v>
      </c>
      <c r="D227" s="157" t="s">
        <v>277</v>
      </c>
      <c r="E227" s="158" t="s">
        <v>1566</v>
      </c>
      <c r="F227" s="159" t="s">
        <v>1567</v>
      </c>
      <c r="G227" s="160" t="s">
        <v>1568</v>
      </c>
      <c r="H227" s="161">
        <v>4</v>
      </c>
      <c r="I227" s="162"/>
      <c r="J227" s="163">
        <f>ROUND(I227*H227,2)</f>
        <v>0</v>
      </c>
      <c r="K227" s="159" t="s">
        <v>19</v>
      </c>
      <c r="L227" s="31"/>
      <c r="M227" s="164" t="s">
        <v>19</v>
      </c>
      <c r="N227" s="165" t="s">
        <v>44</v>
      </c>
      <c r="P227" s="142">
        <f>O227*H227</f>
        <v>0</v>
      </c>
      <c r="Q227" s="142">
        <v>0</v>
      </c>
      <c r="R227" s="142">
        <f>Q227*H227</f>
        <v>0</v>
      </c>
      <c r="S227" s="142">
        <v>0</v>
      </c>
      <c r="T227" s="143">
        <f>S227*H227</f>
        <v>0</v>
      </c>
      <c r="AR227" s="17" t="s">
        <v>252</v>
      </c>
      <c r="AT227" s="17" t="s">
        <v>277</v>
      </c>
      <c r="AU227" s="17" t="s">
        <v>83</v>
      </c>
      <c r="AY227" s="17" t="s">
        <v>251</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252</v>
      </c>
      <c r="BM227" s="17" t="s">
        <v>2897</v>
      </c>
    </row>
    <row r="228" spans="2:65" s="1" customFormat="1" ht="16.5" customHeight="1">
      <c r="B228" s="31"/>
      <c r="C228" s="157" t="s">
        <v>565</v>
      </c>
      <c r="D228" s="157" t="s">
        <v>277</v>
      </c>
      <c r="E228" s="158" t="s">
        <v>1386</v>
      </c>
      <c r="F228" s="159" t="s">
        <v>1387</v>
      </c>
      <c r="G228" s="160" t="s">
        <v>450</v>
      </c>
      <c r="H228" s="161">
        <v>234.70699999999999</v>
      </c>
      <c r="I228" s="162"/>
      <c r="J228" s="163">
        <f>ROUND(I228*H228,2)</f>
        <v>0</v>
      </c>
      <c r="K228" s="159" t="s">
        <v>690</v>
      </c>
      <c r="L228" s="31"/>
      <c r="M228" s="164" t="s">
        <v>19</v>
      </c>
      <c r="N228" s="165" t="s">
        <v>44</v>
      </c>
      <c r="P228" s="142">
        <f>O228*H228</f>
        <v>0</v>
      </c>
      <c r="Q228" s="142">
        <v>0</v>
      </c>
      <c r="R228" s="142">
        <f>Q228*H228</f>
        <v>0</v>
      </c>
      <c r="S228" s="142">
        <v>0</v>
      </c>
      <c r="T228" s="143">
        <f>S228*H228</f>
        <v>0</v>
      </c>
      <c r="AR228" s="17" t="s">
        <v>252</v>
      </c>
      <c r="AT228" s="17" t="s">
        <v>277</v>
      </c>
      <c r="AU228" s="17" t="s">
        <v>83</v>
      </c>
      <c r="AY228" s="17" t="s">
        <v>251</v>
      </c>
      <c r="BE228" s="144">
        <f>IF(N228="základní",J228,0)</f>
        <v>0</v>
      </c>
      <c r="BF228" s="144">
        <f>IF(N228="snížená",J228,0)</f>
        <v>0</v>
      </c>
      <c r="BG228" s="144">
        <f>IF(N228="zákl. přenesená",J228,0)</f>
        <v>0</v>
      </c>
      <c r="BH228" s="144">
        <f>IF(N228="sníž. přenesená",J228,0)</f>
        <v>0</v>
      </c>
      <c r="BI228" s="144">
        <f>IF(N228="nulová",J228,0)</f>
        <v>0</v>
      </c>
      <c r="BJ228" s="17" t="s">
        <v>81</v>
      </c>
      <c r="BK228" s="144">
        <f>ROUND(I228*H228,2)</f>
        <v>0</v>
      </c>
      <c r="BL228" s="17" t="s">
        <v>252</v>
      </c>
      <c r="BM228" s="17" t="s">
        <v>2898</v>
      </c>
    </row>
    <row r="229" spans="2:65" s="1" customFormat="1" ht="16.5" customHeight="1">
      <c r="B229" s="31"/>
      <c r="C229" s="157" t="s">
        <v>495</v>
      </c>
      <c r="D229" s="157" t="s">
        <v>277</v>
      </c>
      <c r="E229" s="158" t="s">
        <v>2070</v>
      </c>
      <c r="F229" s="159" t="s">
        <v>2071</v>
      </c>
      <c r="G229" s="160" t="s">
        <v>450</v>
      </c>
      <c r="H229" s="161">
        <v>0.13500000000000001</v>
      </c>
      <c r="I229" s="162"/>
      <c r="J229" s="163">
        <f>ROUND(I229*H229,2)</f>
        <v>0</v>
      </c>
      <c r="K229" s="159" t="s">
        <v>690</v>
      </c>
      <c r="L229" s="31"/>
      <c r="M229" s="164" t="s">
        <v>19</v>
      </c>
      <c r="N229" s="165" t="s">
        <v>44</v>
      </c>
      <c r="P229" s="142">
        <f>O229*H229</f>
        <v>0</v>
      </c>
      <c r="Q229" s="142">
        <v>0</v>
      </c>
      <c r="R229" s="142">
        <f>Q229*H229</f>
        <v>0</v>
      </c>
      <c r="S229" s="142">
        <v>0</v>
      </c>
      <c r="T229" s="143">
        <f>S229*H229</f>
        <v>0</v>
      </c>
      <c r="AR229" s="17" t="s">
        <v>318</v>
      </c>
      <c r="AT229" s="17" t="s">
        <v>277</v>
      </c>
      <c r="AU229" s="17" t="s">
        <v>83</v>
      </c>
      <c r="AY229" s="17" t="s">
        <v>251</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318</v>
      </c>
      <c r="BM229" s="17" t="s">
        <v>2899</v>
      </c>
    </row>
    <row r="230" spans="2:65" s="11" customFormat="1" ht="25.9" customHeight="1">
      <c r="B230" s="145"/>
      <c r="D230" s="146" t="s">
        <v>72</v>
      </c>
      <c r="E230" s="147" t="s">
        <v>1389</v>
      </c>
      <c r="F230" s="147" t="s">
        <v>1390</v>
      </c>
      <c r="I230" s="148"/>
      <c r="J230" s="149">
        <f>BK230</f>
        <v>0</v>
      </c>
      <c r="L230" s="145"/>
      <c r="M230" s="150"/>
      <c r="P230" s="151">
        <f>P231</f>
        <v>0</v>
      </c>
      <c r="R230" s="151">
        <f>R231</f>
        <v>0.13500000000000001</v>
      </c>
      <c r="T230" s="152">
        <f>T231</f>
        <v>0</v>
      </c>
      <c r="AR230" s="146" t="s">
        <v>83</v>
      </c>
      <c r="AT230" s="153" t="s">
        <v>72</v>
      </c>
      <c r="AU230" s="153" t="s">
        <v>73</v>
      </c>
      <c r="AY230" s="146" t="s">
        <v>251</v>
      </c>
      <c r="BK230" s="154">
        <f>BK231</f>
        <v>0</v>
      </c>
    </row>
    <row r="231" spans="2:65" s="11" customFormat="1" ht="22.9" customHeight="1">
      <c r="B231" s="145"/>
      <c r="D231" s="146" t="s">
        <v>72</v>
      </c>
      <c r="E231" s="155" t="s">
        <v>1391</v>
      </c>
      <c r="F231" s="155" t="s">
        <v>2060</v>
      </c>
      <c r="I231" s="148"/>
      <c r="J231" s="156">
        <f>BK231</f>
        <v>0</v>
      </c>
      <c r="L231" s="145"/>
      <c r="M231" s="150"/>
      <c r="P231" s="151">
        <f>SUM(P232:P241)</f>
        <v>0</v>
      </c>
      <c r="R231" s="151">
        <f>SUM(R232:R241)</f>
        <v>0.13500000000000001</v>
      </c>
      <c r="T231" s="152">
        <f>SUM(T232:T241)</f>
        <v>0</v>
      </c>
      <c r="AR231" s="146" t="s">
        <v>83</v>
      </c>
      <c r="AT231" s="153" t="s">
        <v>72</v>
      </c>
      <c r="AU231" s="153" t="s">
        <v>81</v>
      </c>
      <c r="AY231" s="146" t="s">
        <v>251</v>
      </c>
      <c r="BK231" s="154">
        <f>SUM(BK232:BK241)</f>
        <v>0</v>
      </c>
    </row>
    <row r="232" spans="2:65" s="1" customFormat="1" ht="16.5" customHeight="1">
      <c r="B232" s="31"/>
      <c r="C232" s="157" t="s">
        <v>573</v>
      </c>
      <c r="D232" s="157" t="s">
        <v>277</v>
      </c>
      <c r="E232" s="158" t="s">
        <v>1393</v>
      </c>
      <c r="F232" s="159" t="s">
        <v>1394</v>
      </c>
      <c r="G232" s="160" t="s">
        <v>431</v>
      </c>
      <c r="H232" s="161">
        <v>48.41</v>
      </c>
      <c r="I232" s="162"/>
      <c r="J232" s="163">
        <f>ROUND(I232*H232,2)</f>
        <v>0</v>
      </c>
      <c r="K232" s="159" t="s">
        <v>690</v>
      </c>
      <c r="L232" s="31"/>
      <c r="M232" s="164" t="s">
        <v>19</v>
      </c>
      <c r="N232" s="165" t="s">
        <v>44</v>
      </c>
      <c r="P232" s="142">
        <f>O232*H232</f>
        <v>0</v>
      </c>
      <c r="Q232" s="142">
        <v>0</v>
      </c>
      <c r="R232" s="142">
        <f>Q232*H232</f>
        <v>0</v>
      </c>
      <c r="S232" s="142">
        <v>0</v>
      </c>
      <c r="T232" s="143">
        <f>S232*H232</f>
        <v>0</v>
      </c>
      <c r="AR232" s="17" t="s">
        <v>318</v>
      </c>
      <c r="AT232" s="17" t="s">
        <v>277</v>
      </c>
      <c r="AU232" s="17" t="s">
        <v>83</v>
      </c>
      <c r="AY232" s="17" t="s">
        <v>251</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318</v>
      </c>
      <c r="BM232" s="17" t="s">
        <v>2900</v>
      </c>
    </row>
    <row r="233" spans="2:65" s="1" customFormat="1" ht="19.5">
      <c r="B233" s="31"/>
      <c r="D233" s="171" t="s">
        <v>454</v>
      </c>
      <c r="F233" s="172" t="s">
        <v>2901</v>
      </c>
      <c r="I233" s="90"/>
      <c r="L233" s="31"/>
      <c r="M233" s="173"/>
      <c r="T233" s="49"/>
      <c r="AT233" s="17" t="s">
        <v>454</v>
      </c>
      <c r="AU233" s="17" t="s">
        <v>83</v>
      </c>
    </row>
    <row r="234" spans="2:65" s="13" customFormat="1">
      <c r="B234" s="182"/>
      <c r="D234" s="171" t="s">
        <v>639</v>
      </c>
      <c r="E234" s="183" t="s">
        <v>19</v>
      </c>
      <c r="F234" s="184" t="s">
        <v>2902</v>
      </c>
      <c r="H234" s="185">
        <v>48.41</v>
      </c>
      <c r="I234" s="186"/>
      <c r="L234" s="182"/>
      <c r="M234" s="187"/>
      <c r="T234" s="188"/>
      <c r="AT234" s="183" t="s">
        <v>639</v>
      </c>
      <c r="AU234" s="183" t="s">
        <v>83</v>
      </c>
      <c r="AV234" s="13" t="s">
        <v>83</v>
      </c>
      <c r="AW234" s="13" t="s">
        <v>36</v>
      </c>
      <c r="AX234" s="13" t="s">
        <v>81</v>
      </c>
      <c r="AY234" s="183" t="s">
        <v>251</v>
      </c>
    </row>
    <row r="235" spans="2:65" s="1" customFormat="1" ht="16.5" customHeight="1">
      <c r="B235" s="31"/>
      <c r="C235" s="132" t="s">
        <v>499</v>
      </c>
      <c r="D235" s="132" t="s">
        <v>246</v>
      </c>
      <c r="E235" s="133" t="s">
        <v>2903</v>
      </c>
      <c r="F235" s="134" t="s">
        <v>2904</v>
      </c>
      <c r="G235" s="135" t="s">
        <v>450</v>
      </c>
      <c r="H235" s="136">
        <v>1.9E-2</v>
      </c>
      <c r="I235" s="137"/>
      <c r="J235" s="138">
        <f>ROUND(I235*H235,2)</f>
        <v>0</v>
      </c>
      <c r="K235" s="134" t="s">
        <v>690</v>
      </c>
      <c r="L235" s="139"/>
      <c r="M235" s="140" t="s">
        <v>19</v>
      </c>
      <c r="N235" s="141" t="s">
        <v>44</v>
      </c>
      <c r="P235" s="142">
        <f>O235*H235</f>
        <v>0</v>
      </c>
      <c r="Q235" s="142">
        <v>1</v>
      </c>
      <c r="R235" s="142">
        <f>Q235*H235</f>
        <v>1.9E-2</v>
      </c>
      <c r="S235" s="142">
        <v>0</v>
      </c>
      <c r="T235" s="143">
        <f>S235*H235</f>
        <v>0</v>
      </c>
      <c r="AR235" s="17" t="s">
        <v>381</v>
      </c>
      <c r="AT235" s="17" t="s">
        <v>246</v>
      </c>
      <c r="AU235" s="17" t="s">
        <v>83</v>
      </c>
      <c r="AY235" s="17" t="s">
        <v>251</v>
      </c>
      <c r="BE235" s="144">
        <f>IF(N235="základní",J235,0)</f>
        <v>0</v>
      </c>
      <c r="BF235" s="144">
        <f>IF(N235="snížená",J235,0)</f>
        <v>0</v>
      </c>
      <c r="BG235" s="144">
        <f>IF(N235="zákl. přenesená",J235,0)</f>
        <v>0</v>
      </c>
      <c r="BH235" s="144">
        <f>IF(N235="sníž. přenesená",J235,0)</f>
        <v>0</v>
      </c>
      <c r="BI235" s="144">
        <f>IF(N235="nulová",J235,0)</f>
        <v>0</v>
      </c>
      <c r="BJ235" s="17" t="s">
        <v>81</v>
      </c>
      <c r="BK235" s="144">
        <f>ROUND(I235*H235,2)</f>
        <v>0</v>
      </c>
      <c r="BL235" s="17" t="s">
        <v>318</v>
      </c>
      <c r="BM235" s="17" t="s">
        <v>2905</v>
      </c>
    </row>
    <row r="236" spans="2:65" s="13" customFormat="1">
      <c r="B236" s="182"/>
      <c r="D236" s="171" t="s">
        <v>639</v>
      </c>
      <c r="E236" s="183" t="s">
        <v>19</v>
      </c>
      <c r="F236" s="184" t="s">
        <v>2906</v>
      </c>
      <c r="H236" s="185">
        <v>1.9E-2</v>
      </c>
      <c r="I236" s="186"/>
      <c r="L236" s="182"/>
      <c r="M236" s="187"/>
      <c r="T236" s="188"/>
      <c r="AT236" s="183" t="s">
        <v>639</v>
      </c>
      <c r="AU236" s="183" t="s">
        <v>83</v>
      </c>
      <c r="AV236" s="13" t="s">
        <v>83</v>
      </c>
      <c r="AW236" s="13" t="s">
        <v>36</v>
      </c>
      <c r="AX236" s="13" t="s">
        <v>81</v>
      </c>
      <c r="AY236" s="183" t="s">
        <v>251</v>
      </c>
    </row>
    <row r="237" spans="2:65" s="1" customFormat="1" ht="16.5" customHeight="1">
      <c r="B237" s="31"/>
      <c r="C237" s="157" t="s">
        <v>582</v>
      </c>
      <c r="D237" s="157" t="s">
        <v>277</v>
      </c>
      <c r="E237" s="158" t="s">
        <v>1401</v>
      </c>
      <c r="F237" s="159" t="s">
        <v>1402</v>
      </c>
      <c r="G237" s="160" t="s">
        <v>431</v>
      </c>
      <c r="H237" s="161">
        <v>96.82</v>
      </c>
      <c r="I237" s="162"/>
      <c r="J237" s="163">
        <f>ROUND(I237*H237,2)</f>
        <v>0</v>
      </c>
      <c r="K237" s="159" t="s">
        <v>690</v>
      </c>
      <c r="L237" s="31"/>
      <c r="M237" s="164" t="s">
        <v>19</v>
      </c>
      <c r="N237" s="165" t="s">
        <v>44</v>
      </c>
      <c r="P237" s="142">
        <f>O237*H237</f>
        <v>0</v>
      </c>
      <c r="Q237" s="142">
        <v>0</v>
      </c>
      <c r="R237" s="142">
        <f>Q237*H237</f>
        <v>0</v>
      </c>
      <c r="S237" s="142">
        <v>0</v>
      </c>
      <c r="T237" s="143">
        <f>S237*H237</f>
        <v>0</v>
      </c>
      <c r="AR237" s="17" t="s">
        <v>318</v>
      </c>
      <c r="AT237" s="17" t="s">
        <v>277</v>
      </c>
      <c r="AU237" s="17" t="s">
        <v>83</v>
      </c>
      <c r="AY237" s="17" t="s">
        <v>251</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318</v>
      </c>
      <c r="BM237" s="17" t="s">
        <v>2907</v>
      </c>
    </row>
    <row r="238" spans="2:65" s="1" customFormat="1" ht="19.5">
      <c r="B238" s="31"/>
      <c r="D238" s="171" t="s">
        <v>454</v>
      </c>
      <c r="F238" s="172" t="s">
        <v>2908</v>
      </c>
      <c r="I238" s="90"/>
      <c r="L238" s="31"/>
      <c r="M238" s="173"/>
      <c r="T238" s="49"/>
      <c r="AT238" s="17" t="s">
        <v>454</v>
      </c>
      <c r="AU238" s="17" t="s">
        <v>83</v>
      </c>
    </row>
    <row r="239" spans="2:65" s="13" customFormat="1">
      <c r="B239" s="182"/>
      <c r="D239" s="171" t="s">
        <v>639</v>
      </c>
      <c r="E239" s="183" t="s">
        <v>19</v>
      </c>
      <c r="F239" s="184" t="s">
        <v>2909</v>
      </c>
      <c r="H239" s="185">
        <v>96.82</v>
      </c>
      <c r="I239" s="186"/>
      <c r="L239" s="182"/>
      <c r="M239" s="187"/>
      <c r="T239" s="188"/>
      <c r="AT239" s="183" t="s">
        <v>639</v>
      </c>
      <c r="AU239" s="183" t="s">
        <v>83</v>
      </c>
      <c r="AV239" s="13" t="s">
        <v>83</v>
      </c>
      <c r="AW239" s="13" t="s">
        <v>36</v>
      </c>
      <c r="AX239" s="13" t="s">
        <v>81</v>
      </c>
      <c r="AY239" s="183" t="s">
        <v>251</v>
      </c>
    </row>
    <row r="240" spans="2:65" s="1" customFormat="1" ht="16.5" customHeight="1">
      <c r="B240" s="31"/>
      <c r="C240" s="132" t="s">
        <v>502</v>
      </c>
      <c r="D240" s="132" t="s">
        <v>246</v>
      </c>
      <c r="E240" s="133" t="s">
        <v>2910</v>
      </c>
      <c r="F240" s="134" t="s">
        <v>2911</v>
      </c>
      <c r="G240" s="135" t="s">
        <v>450</v>
      </c>
      <c r="H240" s="136">
        <v>0.11600000000000001</v>
      </c>
      <c r="I240" s="137"/>
      <c r="J240" s="138">
        <f>ROUND(I240*H240,2)</f>
        <v>0</v>
      </c>
      <c r="K240" s="134" t="s">
        <v>690</v>
      </c>
      <c r="L240" s="139"/>
      <c r="M240" s="140" t="s">
        <v>19</v>
      </c>
      <c r="N240" s="141" t="s">
        <v>44</v>
      </c>
      <c r="P240" s="142">
        <f>O240*H240</f>
        <v>0</v>
      </c>
      <c r="Q240" s="142">
        <v>1</v>
      </c>
      <c r="R240" s="142">
        <f>Q240*H240</f>
        <v>0.11600000000000001</v>
      </c>
      <c r="S240" s="142">
        <v>0</v>
      </c>
      <c r="T240" s="143">
        <f>S240*H240</f>
        <v>0</v>
      </c>
      <c r="AR240" s="17" t="s">
        <v>381</v>
      </c>
      <c r="AT240" s="17" t="s">
        <v>246</v>
      </c>
      <c r="AU240" s="17" t="s">
        <v>83</v>
      </c>
      <c r="AY240" s="17" t="s">
        <v>251</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318</v>
      </c>
      <c r="BM240" s="17" t="s">
        <v>2912</v>
      </c>
    </row>
    <row r="241" spans="2:51" s="13" customFormat="1">
      <c r="B241" s="182"/>
      <c r="D241" s="171" t="s">
        <v>639</v>
      </c>
      <c r="E241" s="183" t="s">
        <v>19</v>
      </c>
      <c r="F241" s="184" t="s">
        <v>2913</v>
      </c>
      <c r="H241" s="185">
        <v>0.11600000000000001</v>
      </c>
      <c r="I241" s="186"/>
      <c r="L241" s="182"/>
      <c r="M241" s="202"/>
      <c r="N241" s="203"/>
      <c r="O241" s="203"/>
      <c r="P241" s="203"/>
      <c r="Q241" s="203"/>
      <c r="R241" s="203"/>
      <c r="S241" s="203"/>
      <c r="T241" s="204"/>
      <c r="AT241" s="183" t="s">
        <v>639</v>
      </c>
      <c r="AU241" s="183" t="s">
        <v>83</v>
      </c>
      <c r="AV241" s="13" t="s">
        <v>83</v>
      </c>
      <c r="AW241" s="13" t="s">
        <v>36</v>
      </c>
      <c r="AX241" s="13" t="s">
        <v>81</v>
      </c>
      <c r="AY241" s="183" t="s">
        <v>251</v>
      </c>
    </row>
    <row r="242" spans="2:51" s="1" customFormat="1" ht="6.95" customHeight="1">
      <c r="B242" s="39"/>
      <c r="C242" s="40"/>
      <c r="D242" s="40"/>
      <c r="E242" s="40"/>
      <c r="F242" s="40"/>
      <c r="G242" s="40"/>
      <c r="H242" s="40"/>
      <c r="I242" s="107"/>
      <c r="J242" s="40"/>
      <c r="K242" s="40"/>
      <c r="L242" s="31"/>
    </row>
  </sheetData>
  <sheetProtection password="D0DA" sheet="1" objects="1" scenarios="1" selectLockedCells="1" autoFilter="0"/>
  <autoFilter ref="C93:K241"/>
  <mergeCells count="12">
    <mergeCell ref="E86:H86"/>
    <mergeCell ref="L2:V2"/>
    <mergeCell ref="E50:H50"/>
    <mergeCell ref="E52:H52"/>
    <mergeCell ref="E54:H54"/>
    <mergeCell ref="E82:H82"/>
    <mergeCell ref="E84:H84"/>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38"/>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195</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2914</v>
      </c>
      <c r="F9" s="303"/>
      <c r="G9" s="303"/>
      <c r="H9" s="303"/>
      <c r="I9" s="90"/>
      <c r="L9" s="31"/>
    </row>
    <row r="10" spans="2:46" s="1" customFormat="1" ht="12" customHeight="1">
      <c r="B10" s="31"/>
      <c r="D10" s="26" t="s">
        <v>1077</v>
      </c>
      <c r="I10" s="90"/>
      <c r="L10" s="31"/>
    </row>
    <row r="11" spans="2:46" s="1" customFormat="1" ht="36.950000000000003" customHeight="1">
      <c r="B11" s="31"/>
      <c r="E11" s="304" t="s">
        <v>2915</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ROUND(J94,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ROUND((SUM(BE94:BE237)),  2)</f>
        <v>0</v>
      </c>
      <c r="I35" s="99">
        <v>0.21</v>
      </c>
      <c r="J35" s="98">
        <f>ROUND(((SUM(BE94:BE237))*I35),  2)</f>
        <v>0</v>
      </c>
      <c r="L35" s="31"/>
    </row>
    <row r="36" spans="2:12" s="1" customFormat="1" ht="14.45" customHeight="1">
      <c r="B36" s="31"/>
      <c r="E36" s="26" t="s">
        <v>45</v>
      </c>
      <c r="F36" s="98">
        <f>ROUND((SUM(BF94:BF237)),  2)</f>
        <v>0</v>
      </c>
      <c r="I36" s="99">
        <v>0.15</v>
      </c>
      <c r="J36" s="98">
        <f>ROUND(((SUM(BF94:BF237))*I36),  2)</f>
        <v>0</v>
      </c>
      <c r="L36" s="31"/>
    </row>
    <row r="37" spans="2:12" s="1" customFormat="1" ht="14.45" hidden="1" customHeight="1">
      <c r="B37" s="31"/>
      <c r="E37" s="26" t="s">
        <v>46</v>
      </c>
      <c r="F37" s="98">
        <f>ROUND((SUM(BG94:BG237)),  2)</f>
        <v>0</v>
      </c>
      <c r="I37" s="99">
        <v>0.21</v>
      </c>
      <c r="J37" s="98">
        <f>0</f>
        <v>0</v>
      </c>
      <c r="L37" s="31"/>
    </row>
    <row r="38" spans="2:12" s="1" customFormat="1" ht="14.45" hidden="1" customHeight="1">
      <c r="B38" s="31"/>
      <c r="E38" s="26" t="s">
        <v>47</v>
      </c>
      <c r="F38" s="98">
        <f>ROUND((SUM(BH94:BH237)),  2)</f>
        <v>0</v>
      </c>
      <c r="I38" s="99">
        <v>0.15</v>
      </c>
      <c r="J38" s="98">
        <f>0</f>
        <v>0</v>
      </c>
      <c r="L38" s="31"/>
    </row>
    <row r="39" spans="2:12" s="1" customFormat="1" ht="14.45" hidden="1" customHeight="1">
      <c r="B39" s="31"/>
      <c r="E39" s="26" t="s">
        <v>48</v>
      </c>
      <c r="F39" s="98">
        <f>ROUND((SUM(BI94:BI237)),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2914</v>
      </c>
      <c r="F52" s="303"/>
      <c r="G52" s="303"/>
      <c r="H52" s="303"/>
      <c r="I52" s="90"/>
      <c r="L52" s="31"/>
    </row>
    <row r="53" spans="2:47" s="1" customFormat="1" ht="12" customHeight="1">
      <c r="B53" s="31"/>
      <c r="C53" s="26" t="s">
        <v>1077</v>
      </c>
      <c r="I53" s="90"/>
      <c r="L53" s="31"/>
    </row>
    <row r="54" spans="2:47" s="1" customFormat="1" ht="16.5" customHeight="1">
      <c r="B54" s="31"/>
      <c r="E54" s="304" t="str">
        <f>E11</f>
        <v>3110-16-074-11/01 - Propustek v ev. km 8,998</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J94</f>
        <v>0</v>
      </c>
      <c r="L63" s="31"/>
      <c r="AU63" s="17" t="s">
        <v>229</v>
      </c>
    </row>
    <row r="64" spans="2:47" s="8" customFormat="1" ht="24.95" customHeight="1">
      <c r="B64" s="113"/>
      <c r="D64" s="114" t="s">
        <v>2076</v>
      </c>
      <c r="E64" s="115"/>
      <c r="F64" s="115"/>
      <c r="G64" s="115"/>
      <c r="H64" s="115"/>
      <c r="I64" s="116"/>
      <c r="J64" s="117">
        <f>J95</f>
        <v>0</v>
      </c>
      <c r="L64" s="113"/>
    </row>
    <row r="65" spans="2:12" s="9" customFormat="1" ht="19.899999999999999" customHeight="1">
      <c r="B65" s="118"/>
      <c r="D65" s="119" t="s">
        <v>1578</v>
      </c>
      <c r="E65" s="120"/>
      <c r="F65" s="120"/>
      <c r="G65" s="120"/>
      <c r="H65" s="120"/>
      <c r="I65" s="121"/>
      <c r="J65" s="122">
        <f>J96</f>
        <v>0</v>
      </c>
      <c r="L65" s="118"/>
    </row>
    <row r="66" spans="2:12" s="9" customFormat="1" ht="19.899999999999999" customHeight="1">
      <c r="B66" s="118"/>
      <c r="D66" s="119" t="s">
        <v>1085</v>
      </c>
      <c r="E66" s="120"/>
      <c r="F66" s="120"/>
      <c r="G66" s="120"/>
      <c r="H66" s="120"/>
      <c r="I66" s="121"/>
      <c r="J66" s="122">
        <f>J163</f>
        <v>0</v>
      </c>
      <c r="L66" s="118"/>
    </row>
    <row r="67" spans="2:12" s="9" customFormat="1" ht="19.899999999999999" customHeight="1">
      <c r="B67" s="118"/>
      <c r="D67" s="119" t="s">
        <v>1087</v>
      </c>
      <c r="E67" s="120"/>
      <c r="F67" s="120"/>
      <c r="G67" s="120"/>
      <c r="H67" s="120"/>
      <c r="I67" s="121"/>
      <c r="J67" s="122">
        <f>J186</f>
        <v>0</v>
      </c>
      <c r="L67" s="118"/>
    </row>
    <row r="68" spans="2:12" s="9" customFormat="1" ht="19.899999999999999" customHeight="1">
      <c r="B68" s="118"/>
      <c r="D68" s="119" t="s">
        <v>1476</v>
      </c>
      <c r="E68" s="120"/>
      <c r="F68" s="120"/>
      <c r="G68" s="120"/>
      <c r="H68" s="120"/>
      <c r="I68" s="121"/>
      <c r="J68" s="122">
        <f>J194</f>
        <v>0</v>
      </c>
      <c r="L68" s="118"/>
    </row>
    <row r="69" spans="2:12" s="9" customFormat="1" ht="19.899999999999999" customHeight="1">
      <c r="B69" s="118"/>
      <c r="D69" s="119" t="s">
        <v>1090</v>
      </c>
      <c r="E69" s="120"/>
      <c r="F69" s="120"/>
      <c r="G69" s="120"/>
      <c r="H69" s="120"/>
      <c r="I69" s="121"/>
      <c r="J69" s="122">
        <f>J200</f>
        <v>0</v>
      </c>
      <c r="L69" s="118"/>
    </row>
    <row r="70" spans="2:12" s="9" customFormat="1" ht="19.899999999999999" customHeight="1">
      <c r="B70" s="118"/>
      <c r="D70" s="119" t="s">
        <v>1478</v>
      </c>
      <c r="E70" s="120"/>
      <c r="F70" s="120"/>
      <c r="G70" s="120"/>
      <c r="H70" s="120"/>
      <c r="I70" s="121"/>
      <c r="J70" s="122">
        <f>J210</f>
        <v>0</v>
      </c>
      <c r="L70" s="118"/>
    </row>
    <row r="71" spans="2:12" s="8" customFormat="1" ht="24.95" customHeight="1">
      <c r="B71" s="113"/>
      <c r="D71" s="114" t="s">
        <v>1093</v>
      </c>
      <c r="E71" s="115"/>
      <c r="F71" s="115"/>
      <c r="G71" s="115"/>
      <c r="H71" s="115"/>
      <c r="I71" s="116"/>
      <c r="J71" s="117">
        <f>J226</f>
        <v>0</v>
      </c>
      <c r="L71" s="113"/>
    </row>
    <row r="72" spans="2:12" s="9" customFormat="1" ht="19.899999999999999" customHeight="1">
      <c r="B72" s="118"/>
      <c r="D72" s="119" t="s">
        <v>1898</v>
      </c>
      <c r="E72" s="120"/>
      <c r="F72" s="120"/>
      <c r="G72" s="120"/>
      <c r="H72" s="120"/>
      <c r="I72" s="121"/>
      <c r="J72" s="122">
        <f>J227</f>
        <v>0</v>
      </c>
      <c r="L72" s="118"/>
    </row>
    <row r="73" spans="2:12" s="1" customFormat="1" ht="21.75" customHeight="1">
      <c r="B73" s="31"/>
      <c r="I73" s="90"/>
      <c r="L73" s="31"/>
    </row>
    <row r="74" spans="2:12" s="1" customFormat="1" ht="6.95" customHeight="1">
      <c r="B74" s="39"/>
      <c r="C74" s="40"/>
      <c r="D74" s="40"/>
      <c r="E74" s="40"/>
      <c r="F74" s="40"/>
      <c r="G74" s="40"/>
      <c r="H74" s="40"/>
      <c r="I74" s="107"/>
      <c r="J74" s="40"/>
      <c r="K74" s="40"/>
      <c r="L74" s="31"/>
    </row>
    <row r="78" spans="2:12" s="1" customFormat="1" ht="6.95" customHeight="1">
      <c r="B78" s="41"/>
      <c r="C78" s="42"/>
      <c r="D78" s="42"/>
      <c r="E78" s="42"/>
      <c r="F78" s="42"/>
      <c r="G78" s="42"/>
      <c r="H78" s="42"/>
      <c r="I78" s="108"/>
      <c r="J78" s="42"/>
      <c r="K78" s="42"/>
      <c r="L78" s="31"/>
    </row>
    <row r="79" spans="2:12" s="1" customFormat="1" ht="24.95" customHeight="1">
      <c r="B79" s="31"/>
      <c r="C79" s="21" t="s">
        <v>233</v>
      </c>
      <c r="I79" s="90"/>
      <c r="L79" s="31"/>
    </row>
    <row r="80" spans="2:12" s="1" customFormat="1" ht="6.95" customHeight="1">
      <c r="B80" s="31"/>
      <c r="I80" s="90"/>
      <c r="L80" s="31"/>
    </row>
    <row r="81" spans="2:63" s="1" customFormat="1" ht="12" customHeight="1">
      <c r="B81" s="31"/>
      <c r="C81" s="26" t="s">
        <v>16</v>
      </c>
      <c r="I81" s="90"/>
      <c r="L81" s="31"/>
    </row>
    <row r="82" spans="2:63" s="1" customFormat="1" ht="16.5" customHeight="1">
      <c r="B82" s="31"/>
      <c r="E82" s="324" t="str">
        <f>E7</f>
        <v>Oprava traťového úseku Železný Brod - Tanvald</v>
      </c>
      <c r="F82" s="301"/>
      <c r="G82" s="301"/>
      <c r="H82" s="301"/>
      <c r="I82" s="90"/>
      <c r="L82" s="31"/>
    </row>
    <row r="83" spans="2:63" ht="12" customHeight="1">
      <c r="B83" s="20"/>
      <c r="C83" s="26" t="s">
        <v>223</v>
      </c>
      <c r="L83" s="20"/>
    </row>
    <row r="84" spans="2:63" s="1" customFormat="1" ht="16.5" customHeight="1">
      <c r="B84" s="31"/>
      <c r="E84" s="324" t="s">
        <v>2914</v>
      </c>
      <c r="F84" s="303"/>
      <c r="G84" s="303"/>
      <c r="H84" s="303"/>
      <c r="I84" s="90"/>
      <c r="L84" s="31"/>
    </row>
    <row r="85" spans="2:63" s="1" customFormat="1" ht="12" customHeight="1">
      <c r="B85" s="31"/>
      <c r="C85" s="26" t="s">
        <v>1077</v>
      </c>
      <c r="I85" s="90"/>
      <c r="L85" s="31"/>
    </row>
    <row r="86" spans="2:63" s="1" customFormat="1" ht="16.5" customHeight="1">
      <c r="B86" s="31"/>
      <c r="E86" s="304" t="str">
        <f>E11</f>
        <v>3110-16-074-11/01 - Propustek v ev. km 8,998</v>
      </c>
      <c r="F86" s="303"/>
      <c r="G86" s="303"/>
      <c r="H86" s="303"/>
      <c r="I86" s="90"/>
      <c r="L86" s="31"/>
    </row>
    <row r="87" spans="2:63" s="1" customFormat="1" ht="6.95" customHeight="1">
      <c r="B87" s="31"/>
      <c r="I87" s="90"/>
      <c r="L87" s="31"/>
    </row>
    <row r="88" spans="2:63" s="1" customFormat="1" ht="12" customHeight="1">
      <c r="B88" s="31"/>
      <c r="C88" s="26" t="s">
        <v>21</v>
      </c>
      <c r="F88" s="17" t="str">
        <f>F14</f>
        <v xml:space="preserve"> </v>
      </c>
      <c r="I88" s="91" t="s">
        <v>23</v>
      </c>
      <c r="J88" s="46" t="str">
        <f>IF(J14="","",J14)</f>
        <v>11. 2. 2019</v>
      </c>
      <c r="L88" s="31"/>
    </row>
    <row r="89" spans="2:63" s="1" customFormat="1" ht="6.95" customHeight="1">
      <c r="B89" s="31"/>
      <c r="I89" s="90"/>
      <c r="L89" s="31"/>
    </row>
    <row r="90" spans="2:63" s="1" customFormat="1" ht="13.7" customHeight="1">
      <c r="B90" s="31"/>
      <c r="C90" s="26" t="s">
        <v>25</v>
      </c>
      <c r="F90" s="17" t="str">
        <f>E17</f>
        <v>SŽDC, s.o., OŘ Hradec Králové</v>
      </c>
      <c r="I90" s="91" t="s">
        <v>32</v>
      </c>
      <c r="J90" s="29" t="str">
        <f>E23</f>
        <v xml:space="preserve"> </v>
      </c>
      <c r="L90" s="31"/>
    </row>
    <row r="91" spans="2:63" s="1" customFormat="1" ht="13.7" customHeight="1">
      <c r="B91" s="31"/>
      <c r="C91" s="26" t="s">
        <v>30</v>
      </c>
      <c r="F91" s="17">
        <f>IF(E20="","",E20)</f>
        <v>0</v>
      </c>
      <c r="I91" s="91" t="s">
        <v>37</v>
      </c>
      <c r="J91" s="29" t="str">
        <f>E26</f>
        <v xml:space="preserve"> </v>
      </c>
      <c r="L91" s="31"/>
    </row>
    <row r="92" spans="2:63" s="1" customFormat="1" ht="10.35" customHeight="1">
      <c r="B92" s="31"/>
      <c r="I92" s="90"/>
      <c r="L92" s="31"/>
    </row>
    <row r="93" spans="2:63" s="10" customFormat="1" ht="29.25" customHeight="1">
      <c r="B93" s="123"/>
      <c r="C93" s="124" t="s">
        <v>234</v>
      </c>
      <c r="D93" s="125" t="s">
        <v>58</v>
      </c>
      <c r="E93" s="125" t="s">
        <v>54</v>
      </c>
      <c r="F93" s="125" t="s">
        <v>55</v>
      </c>
      <c r="G93" s="125" t="s">
        <v>235</v>
      </c>
      <c r="H93" s="125" t="s">
        <v>236</v>
      </c>
      <c r="I93" s="126" t="s">
        <v>237</v>
      </c>
      <c r="J93" s="125" t="s">
        <v>228</v>
      </c>
      <c r="K93" s="127" t="s">
        <v>238</v>
      </c>
      <c r="L93" s="123"/>
      <c r="M93" s="52" t="s">
        <v>19</v>
      </c>
      <c r="N93" s="53" t="s">
        <v>43</v>
      </c>
      <c r="O93" s="53" t="s">
        <v>239</v>
      </c>
      <c r="P93" s="53" t="s">
        <v>240</v>
      </c>
      <c r="Q93" s="53" t="s">
        <v>241</v>
      </c>
      <c r="R93" s="53" t="s">
        <v>242</v>
      </c>
      <c r="S93" s="53" t="s">
        <v>243</v>
      </c>
      <c r="T93" s="54" t="s">
        <v>244</v>
      </c>
    </row>
    <row r="94" spans="2:63" s="1" customFormat="1" ht="22.9" customHeight="1">
      <c r="B94" s="31"/>
      <c r="C94" s="57" t="s">
        <v>245</v>
      </c>
      <c r="I94" s="90"/>
      <c r="J94" s="128">
        <f>BK94</f>
        <v>0</v>
      </c>
      <c r="L94" s="31"/>
      <c r="M94" s="55"/>
      <c r="N94" s="47"/>
      <c r="O94" s="47"/>
      <c r="P94" s="129">
        <f>P95+P226</f>
        <v>0</v>
      </c>
      <c r="Q94" s="47"/>
      <c r="R94" s="129">
        <f>R95+R226</f>
        <v>132.38816842000003</v>
      </c>
      <c r="S94" s="47"/>
      <c r="T94" s="130">
        <f>T95+T226</f>
        <v>5.84</v>
      </c>
      <c r="AT94" s="17" t="s">
        <v>72</v>
      </c>
      <c r="AU94" s="17" t="s">
        <v>229</v>
      </c>
      <c r="BK94" s="131">
        <f>BK95+BK226</f>
        <v>0</v>
      </c>
    </row>
    <row r="95" spans="2:63" s="11" customFormat="1" ht="25.9" customHeight="1">
      <c r="B95" s="145"/>
      <c r="D95" s="146" t="s">
        <v>72</v>
      </c>
      <c r="E95" s="147" t="s">
        <v>424</v>
      </c>
      <c r="F95" s="147" t="s">
        <v>2077</v>
      </c>
      <c r="I95" s="148"/>
      <c r="J95" s="149">
        <f>BK95</f>
        <v>0</v>
      </c>
      <c r="L95" s="145"/>
      <c r="M95" s="150"/>
      <c r="P95" s="151">
        <f>P96+P163+P186+P194+P200+P210</f>
        <v>0</v>
      </c>
      <c r="R95" s="151">
        <f>R96+R163+R186+R194+R200+R210</f>
        <v>132.29016842000001</v>
      </c>
      <c r="T95" s="152">
        <f>T96+T163+T186+T194+T200+T210</f>
        <v>5.84</v>
      </c>
      <c r="AR95" s="146" t="s">
        <v>81</v>
      </c>
      <c r="AT95" s="153" t="s">
        <v>72</v>
      </c>
      <c r="AU95" s="153" t="s">
        <v>73</v>
      </c>
      <c r="AY95" s="146" t="s">
        <v>251</v>
      </c>
      <c r="BK95" s="154">
        <f>BK96+BK163+BK186+BK194+BK200+BK210</f>
        <v>0</v>
      </c>
    </row>
    <row r="96" spans="2:63" s="11" customFormat="1" ht="22.9" customHeight="1">
      <c r="B96" s="145"/>
      <c r="D96" s="146" t="s">
        <v>72</v>
      </c>
      <c r="E96" s="155" t="s">
        <v>81</v>
      </c>
      <c r="F96" s="155" t="s">
        <v>1587</v>
      </c>
      <c r="I96" s="148"/>
      <c r="J96" s="156">
        <f>BK96</f>
        <v>0</v>
      </c>
      <c r="L96" s="145"/>
      <c r="M96" s="150"/>
      <c r="P96" s="151">
        <f>SUM(P97:P162)</f>
        <v>0</v>
      </c>
      <c r="R96" s="151">
        <f>SUM(R97:R162)</f>
        <v>61.843160000000005</v>
      </c>
      <c r="T96" s="152">
        <f>SUM(T97:T162)</f>
        <v>2.4</v>
      </c>
      <c r="AR96" s="146" t="s">
        <v>81</v>
      </c>
      <c r="AT96" s="153" t="s">
        <v>72</v>
      </c>
      <c r="AU96" s="153" t="s">
        <v>81</v>
      </c>
      <c r="AY96" s="146" t="s">
        <v>251</v>
      </c>
      <c r="BK96" s="154">
        <f>SUM(BK97:BK162)</f>
        <v>0</v>
      </c>
    </row>
    <row r="97" spans="2:65" s="1" customFormat="1" ht="16.5" customHeight="1">
      <c r="B97" s="31"/>
      <c r="C97" s="157" t="s">
        <v>81</v>
      </c>
      <c r="D97" s="157" t="s">
        <v>277</v>
      </c>
      <c r="E97" s="158" t="s">
        <v>1899</v>
      </c>
      <c r="F97" s="159" t="s">
        <v>1900</v>
      </c>
      <c r="G97" s="160" t="s">
        <v>431</v>
      </c>
      <c r="H97" s="161">
        <v>30</v>
      </c>
      <c r="I97" s="162"/>
      <c r="J97" s="163">
        <f>ROUND(I97*H97,2)</f>
        <v>0</v>
      </c>
      <c r="K97" s="159" t="s">
        <v>690</v>
      </c>
      <c r="L97" s="31"/>
      <c r="M97" s="164" t="s">
        <v>19</v>
      </c>
      <c r="N97" s="165" t="s">
        <v>44</v>
      </c>
      <c r="P97" s="142">
        <f>O97*H97</f>
        <v>0</v>
      </c>
      <c r="Q97" s="142">
        <v>0</v>
      </c>
      <c r="R97" s="142">
        <f>Q97*H97</f>
        <v>0</v>
      </c>
      <c r="S97" s="142">
        <v>0</v>
      </c>
      <c r="T97" s="143">
        <f>S97*H97</f>
        <v>0</v>
      </c>
      <c r="AR97" s="17" t="s">
        <v>252</v>
      </c>
      <c r="AT97" s="17" t="s">
        <v>277</v>
      </c>
      <c r="AU97" s="17" t="s">
        <v>83</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2916</v>
      </c>
    </row>
    <row r="98" spans="2:65" s="1" customFormat="1" ht="19.5">
      <c r="B98" s="31"/>
      <c r="D98" s="171" t="s">
        <v>454</v>
      </c>
      <c r="F98" s="172" t="s">
        <v>1902</v>
      </c>
      <c r="I98" s="90"/>
      <c r="L98" s="31"/>
      <c r="M98" s="173"/>
      <c r="T98" s="49"/>
      <c r="AT98" s="17" t="s">
        <v>454</v>
      </c>
      <c r="AU98" s="17" t="s">
        <v>83</v>
      </c>
    </row>
    <row r="99" spans="2:65" s="13" customFormat="1">
      <c r="B99" s="182"/>
      <c r="D99" s="171" t="s">
        <v>639</v>
      </c>
      <c r="E99" s="183" t="s">
        <v>19</v>
      </c>
      <c r="F99" s="184" t="s">
        <v>2079</v>
      </c>
      <c r="H99" s="185">
        <v>30</v>
      </c>
      <c r="I99" s="186"/>
      <c r="L99" s="182"/>
      <c r="M99" s="187"/>
      <c r="T99" s="188"/>
      <c r="AT99" s="183" t="s">
        <v>639</v>
      </c>
      <c r="AU99" s="183" t="s">
        <v>83</v>
      </c>
      <c r="AV99" s="13" t="s">
        <v>83</v>
      </c>
      <c r="AW99" s="13" t="s">
        <v>36</v>
      </c>
      <c r="AX99" s="13" t="s">
        <v>81</v>
      </c>
      <c r="AY99" s="183" t="s">
        <v>251</v>
      </c>
    </row>
    <row r="100" spans="2:65" s="1" customFormat="1" ht="16.5" customHeight="1">
      <c r="B100" s="31"/>
      <c r="C100" s="157" t="s">
        <v>83</v>
      </c>
      <c r="D100" s="157" t="s">
        <v>277</v>
      </c>
      <c r="E100" s="158" t="s">
        <v>1904</v>
      </c>
      <c r="F100" s="159" t="s">
        <v>1905</v>
      </c>
      <c r="G100" s="160" t="s">
        <v>431</v>
      </c>
      <c r="H100" s="161">
        <v>6</v>
      </c>
      <c r="I100" s="162"/>
      <c r="J100" s="163">
        <f>ROUND(I100*H100,2)</f>
        <v>0</v>
      </c>
      <c r="K100" s="159" t="s">
        <v>690</v>
      </c>
      <c r="L100" s="31"/>
      <c r="M100" s="164" t="s">
        <v>19</v>
      </c>
      <c r="N100" s="165" t="s">
        <v>44</v>
      </c>
      <c r="P100" s="142">
        <f>O100*H100</f>
        <v>0</v>
      </c>
      <c r="Q100" s="142">
        <v>1.8000000000000001E-4</v>
      </c>
      <c r="R100" s="142">
        <f>Q100*H100</f>
        <v>1.08E-3</v>
      </c>
      <c r="S100" s="142">
        <v>0</v>
      </c>
      <c r="T100" s="143">
        <f>S100*H100</f>
        <v>0</v>
      </c>
      <c r="AR100" s="17" t="s">
        <v>252</v>
      </c>
      <c r="AT100" s="17" t="s">
        <v>277</v>
      </c>
      <c r="AU100" s="17" t="s">
        <v>83</v>
      </c>
      <c r="AY100" s="17" t="s">
        <v>251</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252</v>
      </c>
      <c r="BM100" s="17" t="s">
        <v>2917</v>
      </c>
    </row>
    <row r="101" spans="2:65" s="1" customFormat="1" ht="19.5">
      <c r="B101" s="31"/>
      <c r="D101" s="171" t="s">
        <v>454</v>
      </c>
      <c r="F101" s="172" t="s">
        <v>1907</v>
      </c>
      <c r="I101" s="90"/>
      <c r="L101" s="31"/>
      <c r="M101" s="173"/>
      <c r="T101" s="49"/>
      <c r="AT101" s="17" t="s">
        <v>454</v>
      </c>
      <c r="AU101" s="17" t="s">
        <v>83</v>
      </c>
    </row>
    <row r="102" spans="2:65" s="13" customFormat="1">
      <c r="B102" s="182"/>
      <c r="D102" s="171" t="s">
        <v>639</v>
      </c>
      <c r="E102" s="183" t="s">
        <v>19</v>
      </c>
      <c r="F102" s="184" t="s">
        <v>2081</v>
      </c>
      <c r="H102" s="185">
        <v>6</v>
      </c>
      <c r="I102" s="186"/>
      <c r="L102" s="182"/>
      <c r="M102" s="187"/>
      <c r="T102" s="188"/>
      <c r="AT102" s="183" t="s">
        <v>639</v>
      </c>
      <c r="AU102" s="183" t="s">
        <v>83</v>
      </c>
      <c r="AV102" s="13" t="s">
        <v>83</v>
      </c>
      <c r="AW102" s="13" t="s">
        <v>36</v>
      </c>
      <c r="AX102" s="13" t="s">
        <v>81</v>
      </c>
      <c r="AY102" s="183" t="s">
        <v>251</v>
      </c>
    </row>
    <row r="103" spans="2:65" s="1" customFormat="1" ht="16.5" customHeight="1">
      <c r="B103" s="31"/>
      <c r="C103" s="157" t="s">
        <v>257</v>
      </c>
      <c r="D103" s="157" t="s">
        <v>277</v>
      </c>
      <c r="E103" s="158" t="s">
        <v>1909</v>
      </c>
      <c r="F103" s="159" t="s">
        <v>1910</v>
      </c>
      <c r="G103" s="160" t="s">
        <v>431</v>
      </c>
      <c r="H103" s="161">
        <v>6</v>
      </c>
      <c r="I103" s="162"/>
      <c r="J103" s="163">
        <f>ROUND(I103*H103,2)</f>
        <v>0</v>
      </c>
      <c r="K103" s="159" t="s">
        <v>690</v>
      </c>
      <c r="L103" s="31"/>
      <c r="M103" s="164" t="s">
        <v>19</v>
      </c>
      <c r="N103" s="165" t="s">
        <v>44</v>
      </c>
      <c r="P103" s="142">
        <f>O103*H103</f>
        <v>0</v>
      </c>
      <c r="Q103" s="142">
        <v>0</v>
      </c>
      <c r="R103" s="142">
        <f>Q103*H103</f>
        <v>0</v>
      </c>
      <c r="S103" s="142">
        <v>0</v>
      </c>
      <c r="T103" s="143">
        <f>S103*H103</f>
        <v>0</v>
      </c>
      <c r="AR103" s="17" t="s">
        <v>252</v>
      </c>
      <c r="AT103" s="17" t="s">
        <v>277</v>
      </c>
      <c r="AU103" s="17" t="s">
        <v>83</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2918</v>
      </c>
    </row>
    <row r="104" spans="2:65" s="1" customFormat="1" ht="19.5">
      <c r="B104" s="31"/>
      <c r="D104" s="171" t="s">
        <v>454</v>
      </c>
      <c r="F104" s="172" t="s">
        <v>1907</v>
      </c>
      <c r="I104" s="90"/>
      <c r="L104" s="31"/>
      <c r="M104" s="173"/>
      <c r="T104" s="49"/>
      <c r="AT104" s="17" t="s">
        <v>454</v>
      </c>
      <c r="AU104" s="17" t="s">
        <v>83</v>
      </c>
    </row>
    <row r="105" spans="2:65" s="13" customFormat="1">
      <c r="B105" s="182"/>
      <c r="D105" s="171" t="s">
        <v>639</v>
      </c>
      <c r="E105" s="183" t="s">
        <v>19</v>
      </c>
      <c r="F105" s="184" t="s">
        <v>2081</v>
      </c>
      <c r="H105" s="185">
        <v>6</v>
      </c>
      <c r="I105" s="186"/>
      <c r="L105" s="182"/>
      <c r="M105" s="187"/>
      <c r="T105" s="188"/>
      <c r="AT105" s="183" t="s">
        <v>639</v>
      </c>
      <c r="AU105" s="183" t="s">
        <v>83</v>
      </c>
      <c r="AV105" s="13" t="s">
        <v>83</v>
      </c>
      <c r="AW105" s="13" t="s">
        <v>36</v>
      </c>
      <c r="AX105" s="13" t="s">
        <v>81</v>
      </c>
      <c r="AY105" s="183" t="s">
        <v>251</v>
      </c>
    </row>
    <row r="106" spans="2:65" s="1" customFormat="1" ht="16.5" customHeight="1">
      <c r="B106" s="31"/>
      <c r="C106" s="157" t="s">
        <v>252</v>
      </c>
      <c r="D106" s="157" t="s">
        <v>277</v>
      </c>
      <c r="E106" s="158" t="s">
        <v>2783</v>
      </c>
      <c r="F106" s="159" t="s">
        <v>2784</v>
      </c>
      <c r="G106" s="160" t="s">
        <v>431</v>
      </c>
      <c r="H106" s="161">
        <v>5</v>
      </c>
      <c r="I106" s="162"/>
      <c r="J106" s="163">
        <f>ROUND(I106*H106,2)</f>
        <v>0</v>
      </c>
      <c r="K106" s="159" t="s">
        <v>690</v>
      </c>
      <c r="L106" s="31"/>
      <c r="M106" s="164" t="s">
        <v>19</v>
      </c>
      <c r="N106" s="165" t="s">
        <v>44</v>
      </c>
      <c r="P106" s="142">
        <f>O106*H106</f>
        <v>0</v>
      </c>
      <c r="Q106" s="142">
        <v>0</v>
      </c>
      <c r="R106" s="142">
        <f>Q106*H106</f>
        <v>0</v>
      </c>
      <c r="S106" s="142">
        <v>0.48</v>
      </c>
      <c r="T106" s="143">
        <f>S106*H106</f>
        <v>2.4</v>
      </c>
      <c r="AR106" s="17" t="s">
        <v>252</v>
      </c>
      <c r="AT106" s="17" t="s">
        <v>277</v>
      </c>
      <c r="AU106" s="17" t="s">
        <v>83</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2919</v>
      </c>
    </row>
    <row r="107" spans="2:65" s="13" customFormat="1">
      <c r="B107" s="182"/>
      <c r="D107" s="171" t="s">
        <v>639</v>
      </c>
      <c r="E107" s="183" t="s">
        <v>19</v>
      </c>
      <c r="F107" s="184" t="s">
        <v>2920</v>
      </c>
      <c r="H107" s="185">
        <v>5</v>
      </c>
      <c r="I107" s="186"/>
      <c r="L107" s="182"/>
      <c r="M107" s="187"/>
      <c r="T107" s="188"/>
      <c r="AT107" s="183" t="s">
        <v>639</v>
      </c>
      <c r="AU107" s="183" t="s">
        <v>83</v>
      </c>
      <c r="AV107" s="13" t="s">
        <v>83</v>
      </c>
      <c r="AW107" s="13" t="s">
        <v>36</v>
      </c>
      <c r="AX107" s="13" t="s">
        <v>81</v>
      </c>
      <c r="AY107" s="183" t="s">
        <v>251</v>
      </c>
    </row>
    <row r="108" spans="2:65" s="1" customFormat="1" ht="16.5" customHeight="1">
      <c r="B108" s="31"/>
      <c r="C108" s="157" t="s">
        <v>267</v>
      </c>
      <c r="D108" s="157" t="s">
        <v>277</v>
      </c>
      <c r="E108" s="158" t="s">
        <v>2787</v>
      </c>
      <c r="F108" s="159" t="s">
        <v>2788</v>
      </c>
      <c r="G108" s="160" t="s">
        <v>249</v>
      </c>
      <c r="H108" s="161">
        <v>12</v>
      </c>
      <c r="I108" s="162"/>
      <c r="J108" s="163">
        <f>ROUND(I108*H108,2)</f>
        <v>0</v>
      </c>
      <c r="K108" s="159" t="s">
        <v>690</v>
      </c>
      <c r="L108" s="31"/>
      <c r="M108" s="164" t="s">
        <v>19</v>
      </c>
      <c r="N108" s="165" t="s">
        <v>44</v>
      </c>
      <c r="P108" s="142">
        <f>O108*H108</f>
        <v>0</v>
      </c>
      <c r="Q108" s="142">
        <v>1.559E-2</v>
      </c>
      <c r="R108" s="142">
        <f>Q108*H108</f>
        <v>0.18708</v>
      </c>
      <c r="S108" s="142">
        <v>0</v>
      </c>
      <c r="T108" s="143">
        <f>S108*H108</f>
        <v>0</v>
      </c>
      <c r="AR108" s="17" t="s">
        <v>252</v>
      </c>
      <c r="AT108" s="17" t="s">
        <v>277</v>
      </c>
      <c r="AU108" s="17" t="s">
        <v>83</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2921</v>
      </c>
    </row>
    <row r="109" spans="2:65" s="1" customFormat="1" ht="19.5">
      <c r="B109" s="31"/>
      <c r="D109" s="171" t="s">
        <v>454</v>
      </c>
      <c r="F109" s="172" t="s">
        <v>2790</v>
      </c>
      <c r="I109" s="90"/>
      <c r="L109" s="31"/>
      <c r="M109" s="173"/>
      <c r="T109" s="49"/>
      <c r="AT109" s="17" t="s">
        <v>454</v>
      </c>
      <c r="AU109" s="17" t="s">
        <v>83</v>
      </c>
    </row>
    <row r="110" spans="2:65" s="1" customFormat="1" ht="16.5" customHeight="1">
      <c r="B110" s="31"/>
      <c r="C110" s="157" t="s">
        <v>276</v>
      </c>
      <c r="D110" s="157" t="s">
        <v>277</v>
      </c>
      <c r="E110" s="158" t="s">
        <v>2713</v>
      </c>
      <c r="F110" s="159" t="s">
        <v>2714</v>
      </c>
      <c r="G110" s="160" t="s">
        <v>413</v>
      </c>
      <c r="H110" s="161">
        <v>32</v>
      </c>
      <c r="I110" s="162"/>
      <c r="J110" s="163">
        <f>ROUND(I110*H110,2)</f>
        <v>0</v>
      </c>
      <c r="K110" s="159" t="s">
        <v>690</v>
      </c>
      <c r="L110" s="31"/>
      <c r="M110" s="164" t="s">
        <v>19</v>
      </c>
      <c r="N110" s="165" t="s">
        <v>44</v>
      </c>
      <c r="P110" s="142">
        <f>O110*H110</f>
        <v>0</v>
      </c>
      <c r="Q110" s="142">
        <v>0</v>
      </c>
      <c r="R110" s="142">
        <f>Q110*H110</f>
        <v>0</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2922</v>
      </c>
    </row>
    <row r="111" spans="2:65" s="1" customFormat="1" ht="19.5">
      <c r="B111" s="31"/>
      <c r="D111" s="171" t="s">
        <v>454</v>
      </c>
      <c r="F111" s="172" t="s">
        <v>2716</v>
      </c>
      <c r="I111" s="90"/>
      <c r="L111" s="31"/>
      <c r="M111" s="173"/>
      <c r="T111" s="49"/>
      <c r="AT111" s="17" t="s">
        <v>454</v>
      </c>
      <c r="AU111" s="17" t="s">
        <v>83</v>
      </c>
    </row>
    <row r="112" spans="2:65" s="13" customFormat="1">
      <c r="B112" s="182"/>
      <c r="D112" s="171" t="s">
        <v>639</v>
      </c>
      <c r="E112" s="183" t="s">
        <v>19</v>
      </c>
      <c r="F112" s="184" t="s">
        <v>2923</v>
      </c>
      <c r="H112" s="185">
        <v>32</v>
      </c>
      <c r="I112" s="186"/>
      <c r="L112" s="182"/>
      <c r="M112" s="187"/>
      <c r="T112" s="188"/>
      <c r="AT112" s="183" t="s">
        <v>639</v>
      </c>
      <c r="AU112" s="183" t="s">
        <v>83</v>
      </c>
      <c r="AV112" s="13" t="s">
        <v>83</v>
      </c>
      <c r="AW112" s="13" t="s">
        <v>36</v>
      </c>
      <c r="AX112" s="13" t="s">
        <v>81</v>
      </c>
      <c r="AY112" s="183" t="s">
        <v>251</v>
      </c>
    </row>
    <row r="113" spans="2:65" s="1" customFormat="1" ht="16.5" customHeight="1">
      <c r="B113" s="31"/>
      <c r="C113" s="157" t="s">
        <v>282</v>
      </c>
      <c r="D113" s="157" t="s">
        <v>277</v>
      </c>
      <c r="E113" s="158" t="s">
        <v>2717</v>
      </c>
      <c r="F113" s="159" t="s">
        <v>2718</v>
      </c>
      <c r="G113" s="160" t="s">
        <v>1568</v>
      </c>
      <c r="H113" s="161">
        <v>3</v>
      </c>
      <c r="I113" s="162"/>
      <c r="J113" s="163">
        <f>ROUND(I113*H113,2)</f>
        <v>0</v>
      </c>
      <c r="K113" s="159" t="s">
        <v>690</v>
      </c>
      <c r="L113" s="31"/>
      <c r="M113" s="164" t="s">
        <v>19</v>
      </c>
      <c r="N113" s="165" t="s">
        <v>44</v>
      </c>
      <c r="P113" s="142">
        <f>O113*H113</f>
        <v>0</v>
      </c>
      <c r="Q113" s="142">
        <v>0</v>
      </c>
      <c r="R113" s="142">
        <f>Q113*H113</f>
        <v>0</v>
      </c>
      <c r="S113" s="142">
        <v>0</v>
      </c>
      <c r="T113" s="143">
        <f>S113*H113</f>
        <v>0</v>
      </c>
      <c r="AR113" s="17" t="s">
        <v>252</v>
      </c>
      <c r="AT113" s="17" t="s">
        <v>277</v>
      </c>
      <c r="AU113" s="17" t="s">
        <v>83</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2924</v>
      </c>
    </row>
    <row r="114" spans="2:65" s="1" customFormat="1" ht="16.5" customHeight="1">
      <c r="B114" s="31"/>
      <c r="C114" s="157" t="s">
        <v>250</v>
      </c>
      <c r="D114" s="157" t="s">
        <v>277</v>
      </c>
      <c r="E114" s="158" t="s">
        <v>2083</v>
      </c>
      <c r="F114" s="159" t="s">
        <v>2084</v>
      </c>
      <c r="G114" s="160" t="s">
        <v>249</v>
      </c>
      <c r="H114" s="161">
        <v>15</v>
      </c>
      <c r="I114" s="162"/>
      <c r="J114" s="163">
        <f>ROUND(I114*H114,2)</f>
        <v>0</v>
      </c>
      <c r="K114" s="159" t="s">
        <v>690</v>
      </c>
      <c r="L114" s="31"/>
      <c r="M114" s="164" t="s">
        <v>19</v>
      </c>
      <c r="N114" s="165" t="s">
        <v>44</v>
      </c>
      <c r="P114" s="142">
        <f>O114*H114</f>
        <v>0</v>
      </c>
      <c r="Q114" s="142">
        <v>3.6900000000000002E-2</v>
      </c>
      <c r="R114" s="142">
        <f>Q114*H114</f>
        <v>0.55349999999999999</v>
      </c>
      <c r="S114" s="142">
        <v>0</v>
      </c>
      <c r="T114" s="143">
        <f>S114*H114</f>
        <v>0</v>
      </c>
      <c r="AR114" s="17" t="s">
        <v>252</v>
      </c>
      <c r="AT114" s="17" t="s">
        <v>277</v>
      </c>
      <c r="AU114" s="17" t="s">
        <v>83</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2925</v>
      </c>
    </row>
    <row r="115" spans="2:65" s="1" customFormat="1" ht="19.5">
      <c r="B115" s="31"/>
      <c r="D115" s="171" t="s">
        <v>454</v>
      </c>
      <c r="F115" s="172" t="s">
        <v>2578</v>
      </c>
      <c r="I115" s="90"/>
      <c r="L115" s="31"/>
      <c r="M115" s="173"/>
      <c r="T115" s="49"/>
      <c r="AT115" s="17" t="s">
        <v>454</v>
      </c>
      <c r="AU115" s="17" t="s">
        <v>83</v>
      </c>
    </row>
    <row r="116" spans="2:65" s="13" customFormat="1">
      <c r="B116" s="182"/>
      <c r="D116" s="171" t="s">
        <v>639</v>
      </c>
      <c r="E116" s="183" t="s">
        <v>19</v>
      </c>
      <c r="F116" s="184" t="s">
        <v>8</v>
      </c>
      <c r="H116" s="185">
        <v>15</v>
      </c>
      <c r="I116" s="186"/>
      <c r="L116" s="182"/>
      <c r="M116" s="187"/>
      <c r="T116" s="188"/>
      <c r="AT116" s="183" t="s">
        <v>639</v>
      </c>
      <c r="AU116" s="183" t="s">
        <v>83</v>
      </c>
      <c r="AV116" s="13" t="s">
        <v>83</v>
      </c>
      <c r="AW116" s="13" t="s">
        <v>36</v>
      </c>
      <c r="AX116" s="13" t="s">
        <v>81</v>
      </c>
      <c r="AY116" s="183" t="s">
        <v>251</v>
      </c>
    </row>
    <row r="117" spans="2:65" s="1" customFormat="1" ht="16.5" customHeight="1">
      <c r="B117" s="31"/>
      <c r="C117" s="157" t="s">
        <v>291</v>
      </c>
      <c r="D117" s="157" t="s">
        <v>277</v>
      </c>
      <c r="E117" s="158" t="s">
        <v>2087</v>
      </c>
      <c r="F117" s="159" t="s">
        <v>2088</v>
      </c>
      <c r="G117" s="160" t="s">
        <v>436</v>
      </c>
      <c r="H117" s="161">
        <v>9</v>
      </c>
      <c r="I117" s="162"/>
      <c r="J117" s="163">
        <f>ROUND(I117*H117,2)</f>
        <v>0</v>
      </c>
      <c r="K117" s="159" t="s">
        <v>690</v>
      </c>
      <c r="L117" s="31"/>
      <c r="M117" s="164" t="s">
        <v>19</v>
      </c>
      <c r="N117" s="165" t="s">
        <v>44</v>
      </c>
      <c r="P117" s="142">
        <f>O117*H117</f>
        <v>0</v>
      </c>
      <c r="Q117" s="142">
        <v>0</v>
      </c>
      <c r="R117" s="142">
        <f>Q117*H117</f>
        <v>0</v>
      </c>
      <c r="S117" s="142">
        <v>0</v>
      </c>
      <c r="T117" s="143">
        <f>S117*H117</f>
        <v>0</v>
      </c>
      <c r="AR117" s="17" t="s">
        <v>252</v>
      </c>
      <c r="AT117" s="17" t="s">
        <v>277</v>
      </c>
      <c r="AU117" s="17" t="s">
        <v>83</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2926</v>
      </c>
    </row>
    <row r="118" spans="2:65" s="1" customFormat="1" ht="19.5">
      <c r="B118" s="31"/>
      <c r="D118" s="171" t="s">
        <v>454</v>
      </c>
      <c r="F118" s="172" t="s">
        <v>2090</v>
      </c>
      <c r="I118" s="90"/>
      <c r="L118" s="31"/>
      <c r="M118" s="173"/>
      <c r="T118" s="49"/>
      <c r="AT118" s="17" t="s">
        <v>454</v>
      </c>
      <c r="AU118" s="17" t="s">
        <v>83</v>
      </c>
    </row>
    <row r="119" spans="2:65" s="13" customFormat="1">
      <c r="B119" s="182"/>
      <c r="D119" s="171" t="s">
        <v>639</v>
      </c>
      <c r="E119" s="183" t="s">
        <v>19</v>
      </c>
      <c r="F119" s="184" t="s">
        <v>2927</v>
      </c>
      <c r="H119" s="185">
        <v>9</v>
      </c>
      <c r="I119" s="186"/>
      <c r="L119" s="182"/>
      <c r="M119" s="187"/>
      <c r="T119" s="188"/>
      <c r="AT119" s="183" t="s">
        <v>639</v>
      </c>
      <c r="AU119" s="183" t="s">
        <v>83</v>
      </c>
      <c r="AV119" s="13" t="s">
        <v>83</v>
      </c>
      <c r="AW119" s="13" t="s">
        <v>36</v>
      </c>
      <c r="AX119" s="13" t="s">
        <v>81</v>
      </c>
      <c r="AY119" s="183" t="s">
        <v>251</v>
      </c>
    </row>
    <row r="120" spans="2:65" s="1" customFormat="1" ht="16.5" customHeight="1">
      <c r="B120" s="31"/>
      <c r="C120" s="157" t="s">
        <v>295</v>
      </c>
      <c r="D120" s="157" t="s">
        <v>277</v>
      </c>
      <c r="E120" s="158" t="s">
        <v>2720</v>
      </c>
      <c r="F120" s="159" t="s">
        <v>2721</v>
      </c>
      <c r="G120" s="160" t="s">
        <v>436</v>
      </c>
      <c r="H120" s="161">
        <v>36.924999999999997</v>
      </c>
      <c r="I120" s="162"/>
      <c r="J120" s="163">
        <f>ROUND(I120*H120,2)</f>
        <v>0</v>
      </c>
      <c r="K120" s="159" t="s">
        <v>690</v>
      </c>
      <c r="L120" s="31"/>
      <c r="M120" s="164" t="s">
        <v>19</v>
      </c>
      <c r="N120" s="165" t="s">
        <v>44</v>
      </c>
      <c r="P120" s="142">
        <f>O120*H120</f>
        <v>0</v>
      </c>
      <c r="Q120" s="142">
        <v>0</v>
      </c>
      <c r="R120" s="142">
        <f>Q120*H120</f>
        <v>0</v>
      </c>
      <c r="S120" s="142">
        <v>0</v>
      </c>
      <c r="T120" s="143">
        <f>S120*H120</f>
        <v>0</v>
      </c>
      <c r="AR120" s="17" t="s">
        <v>252</v>
      </c>
      <c r="AT120" s="17" t="s">
        <v>277</v>
      </c>
      <c r="AU120" s="17" t="s">
        <v>83</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2928</v>
      </c>
    </row>
    <row r="121" spans="2:65" s="1" customFormat="1" ht="19.5">
      <c r="B121" s="31"/>
      <c r="D121" s="171" t="s">
        <v>454</v>
      </c>
      <c r="F121" s="172" t="s">
        <v>2723</v>
      </c>
      <c r="I121" s="90"/>
      <c r="L121" s="31"/>
      <c r="M121" s="173"/>
      <c r="T121" s="49"/>
      <c r="AT121" s="17" t="s">
        <v>454</v>
      </c>
      <c r="AU121" s="17" t="s">
        <v>83</v>
      </c>
    </row>
    <row r="122" spans="2:65" s="13" customFormat="1">
      <c r="B122" s="182"/>
      <c r="D122" s="171" t="s">
        <v>639</v>
      </c>
      <c r="E122" s="183" t="s">
        <v>19</v>
      </c>
      <c r="F122" s="184" t="s">
        <v>2929</v>
      </c>
      <c r="H122" s="185">
        <v>0.875</v>
      </c>
      <c r="I122" s="186"/>
      <c r="L122" s="182"/>
      <c r="M122" s="187"/>
      <c r="T122" s="188"/>
      <c r="AT122" s="183" t="s">
        <v>639</v>
      </c>
      <c r="AU122" s="183" t="s">
        <v>83</v>
      </c>
      <c r="AV122" s="13" t="s">
        <v>83</v>
      </c>
      <c r="AW122" s="13" t="s">
        <v>36</v>
      </c>
      <c r="AX122" s="13" t="s">
        <v>73</v>
      </c>
      <c r="AY122" s="183" t="s">
        <v>251</v>
      </c>
    </row>
    <row r="123" spans="2:65" s="13" customFormat="1">
      <c r="B123" s="182"/>
      <c r="D123" s="171" t="s">
        <v>639</v>
      </c>
      <c r="E123" s="183" t="s">
        <v>19</v>
      </c>
      <c r="F123" s="184" t="s">
        <v>2930</v>
      </c>
      <c r="H123" s="185">
        <v>4.05</v>
      </c>
      <c r="I123" s="186"/>
      <c r="L123" s="182"/>
      <c r="M123" s="187"/>
      <c r="T123" s="188"/>
      <c r="AT123" s="183" t="s">
        <v>639</v>
      </c>
      <c r="AU123" s="183" t="s">
        <v>83</v>
      </c>
      <c r="AV123" s="13" t="s">
        <v>83</v>
      </c>
      <c r="AW123" s="13" t="s">
        <v>36</v>
      </c>
      <c r="AX123" s="13" t="s">
        <v>73</v>
      </c>
      <c r="AY123" s="183" t="s">
        <v>251</v>
      </c>
    </row>
    <row r="124" spans="2:65" s="13" customFormat="1">
      <c r="B124" s="182"/>
      <c r="D124" s="171" t="s">
        <v>639</v>
      </c>
      <c r="E124" s="183" t="s">
        <v>19</v>
      </c>
      <c r="F124" s="184" t="s">
        <v>2931</v>
      </c>
      <c r="H124" s="185">
        <v>32</v>
      </c>
      <c r="I124" s="186"/>
      <c r="L124" s="182"/>
      <c r="M124" s="187"/>
      <c r="T124" s="188"/>
      <c r="AT124" s="183" t="s">
        <v>639</v>
      </c>
      <c r="AU124" s="183" t="s">
        <v>83</v>
      </c>
      <c r="AV124" s="13" t="s">
        <v>83</v>
      </c>
      <c r="AW124" s="13" t="s">
        <v>36</v>
      </c>
      <c r="AX124" s="13" t="s">
        <v>73</v>
      </c>
      <c r="AY124" s="183" t="s">
        <v>251</v>
      </c>
    </row>
    <row r="125" spans="2:65" s="14" customFormat="1">
      <c r="B125" s="191"/>
      <c r="D125" s="171" t="s">
        <v>639</v>
      </c>
      <c r="E125" s="192" t="s">
        <v>19</v>
      </c>
      <c r="F125" s="193" t="s">
        <v>830</v>
      </c>
      <c r="H125" s="194">
        <v>36.924999999999997</v>
      </c>
      <c r="I125" s="195"/>
      <c r="L125" s="191"/>
      <c r="M125" s="196"/>
      <c r="T125" s="197"/>
      <c r="AT125" s="192" t="s">
        <v>639</v>
      </c>
      <c r="AU125" s="192" t="s">
        <v>83</v>
      </c>
      <c r="AV125" s="14" t="s">
        <v>252</v>
      </c>
      <c r="AW125" s="14" t="s">
        <v>36</v>
      </c>
      <c r="AX125" s="14" t="s">
        <v>81</v>
      </c>
      <c r="AY125" s="192" t="s">
        <v>251</v>
      </c>
    </row>
    <row r="126" spans="2:65" s="1" customFormat="1" ht="16.5" customHeight="1">
      <c r="B126" s="31"/>
      <c r="C126" s="157" t="s">
        <v>299</v>
      </c>
      <c r="D126" s="157" t="s">
        <v>277</v>
      </c>
      <c r="E126" s="158" t="s">
        <v>2725</v>
      </c>
      <c r="F126" s="159" t="s">
        <v>2726</v>
      </c>
      <c r="G126" s="160" t="s">
        <v>436</v>
      </c>
      <c r="H126" s="161">
        <v>18.463000000000001</v>
      </c>
      <c r="I126" s="162"/>
      <c r="J126" s="163">
        <f>ROUND(I126*H126,2)</f>
        <v>0</v>
      </c>
      <c r="K126" s="159" t="s">
        <v>690</v>
      </c>
      <c r="L126" s="31"/>
      <c r="M126" s="164" t="s">
        <v>19</v>
      </c>
      <c r="N126" s="165" t="s">
        <v>44</v>
      </c>
      <c r="P126" s="142">
        <f>O126*H126</f>
        <v>0</v>
      </c>
      <c r="Q126" s="142">
        <v>0</v>
      </c>
      <c r="R126" s="142">
        <f>Q126*H126</f>
        <v>0</v>
      </c>
      <c r="S126" s="142">
        <v>0</v>
      </c>
      <c r="T126" s="143">
        <f>S126*H126</f>
        <v>0</v>
      </c>
      <c r="AR126" s="17" t="s">
        <v>252</v>
      </c>
      <c r="AT126" s="17" t="s">
        <v>277</v>
      </c>
      <c r="AU126" s="17" t="s">
        <v>83</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2932</v>
      </c>
    </row>
    <row r="127" spans="2:65" s="13" customFormat="1">
      <c r="B127" s="182"/>
      <c r="D127" s="171" t="s">
        <v>639</v>
      </c>
      <c r="E127" s="183" t="s">
        <v>19</v>
      </c>
      <c r="F127" s="184" t="s">
        <v>2933</v>
      </c>
      <c r="H127" s="185">
        <v>18.463000000000001</v>
      </c>
      <c r="I127" s="186"/>
      <c r="L127" s="182"/>
      <c r="M127" s="187"/>
      <c r="T127" s="188"/>
      <c r="AT127" s="183" t="s">
        <v>639</v>
      </c>
      <c r="AU127" s="183" t="s">
        <v>83</v>
      </c>
      <c r="AV127" s="13" t="s">
        <v>83</v>
      </c>
      <c r="AW127" s="13" t="s">
        <v>36</v>
      </c>
      <c r="AX127" s="13" t="s">
        <v>81</v>
      </c>
      <c r="AY127" s="183" t="s">
        <v>251</v>
      </c>
    </row>
    <row r="128" spans="2:65" s="1" customFormat="1" ht="16.5" customHeight="1">
      <c r="B128" s="31"/>
      <c r="C128" s="157" t="s">
        <v>303</v>
      </c>
      <c r="D128" s="157" t="s">
        <v>277</v>
      </c>
      <c r="E128" s="158" t="s">
        <v>2728</v>
      </c>
      <c r="F128" s="159" t="s">
        <v>2729</v>
      </c>
      <c r="G128" s="160" t="s">
        <v>436</v>
      </c>
      <c r="H128" s="161">
        <v>14.23</v>
      </c>
      <c r="I128" s="162"/>
      <c r="J128" s="163">
        <f>ROUND(I128*H128,2)</f>
        <v>0</v>
      </c>
      <c r="K128" s="159" t="s">
        <v>690</v>
      </c>
      <c r="L128" s="31"/>
      <c r="M128" s="164" t="s">
        <v>19</v>
      </c>
      <c r="N128" s="165" t="s">
        <v>44</v>
      </c>
      <c r="P128" s="142">
        <f>O128*H128</f>
        <v>0</v>
      </c>
      <c r="Q128" s="142">
        <v>0</v>
      </c>
      <c r="R128" s="142">
        <f>Q128*H128</f>
        <v>0</v>
      </c>
      <c r="S128" s="142">
        <v>0</v>
      </c>
      <c r="T128" s="143">
        <f>S128*H128</f>
        <v>0</v>
      </c>
      <c r="AR128" s="17" t="s">
        <v>252</v>
      </c>
      <c r="AT128" s="17" t="s">
        <v>277</v>
      </c>
      <c r="AU128" s="17" t="s">
        <v>83</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2934</v>
      </c>
    </row>
    <row r="129" spans="2:65" s="1" customFormat="1" ht="19.5">
      <c r="B129" s="31"/>
      <c r="D129" s="171" t="s">
        <v>454</v>
      </c>
      <c r="F129" s="172" t="s">
        <v>2731</v>
      </c>
      <c r="I129" s="90"/>
      <c r="L129" s="31"/>
      <c r="M129" s="173"/>
      <c r="T129" s="49"/>
      <c r="AT129" s="17" t="s">
        <v>454</v>
      </c>
      <c r="AU129" s="17" t="s">
        <v>83</v>
      </c>
    </row>
    <row r="130" spans="2:65" s="13" customFormat="1">
      <c r="B130" s="182"/>
      <c r="D130" s="171" t="s">
        <v>639</v>
      </c>
      <c r="E130" s="183" t="s">
        <v>19</v>
      </c>
      <c r="F130" s="184" t="s">
        <v>2935</v>
      </c>
      <c r="H130" s="185">
        <v>13.23</v>
      </c>
      <c r="I130" s="186"/>
      <c r="L130" s="182"/>
      <c r="M130" s="187"/>
      <c r="T130" s="188"/>
      <c r="AT130" s="183" t="s">
        <v>639</v>
      </c>
      <c r="AU130" s="183" t="s">
        <v>83</v>
      </c>
      <c r="AV130" s="13" t="s">
        <v>83</v>
      </c>
      <c r="AW130" s="13" t="s">
        <v>36</v>
      </c>
      <c r="AX130" s="13" t="s">
        <v>73</v>
      </c>
      <c r="AY130" s="183" t="s">
        <v>251</v>
      </c>
    </row>
    <row r="131" spans="2:65" s="13" customFormat="1">
      <c r="B131" s="182"/>
      <c r="D131" s="171" t="s">
        <v>639</v>
      </c>
      <c r="E131" s="183" t="s">
        <v>19</v>
      </c>
      <c r="F131" s="184" t="s">
        <v>2936</v>
      </c>
      <c r="H131" s="185">
        <v>1</v>
      </c>
      <c r="I131" s="186"/>
      <c r="L131" s="182"/>
      <c r="M131" s="187"/>
      <c r="T131" s="188"/>
      <c r="AT131" s="183" t="s">
        <v>639</v>
      </c>
      <c r="AU131" s="183" t="s">
        <v>83</v>
      </c>
      <c r="AV131" s="13" t="s">
        <v>83</v>
      </c>
      <c r="AW131" s="13" t="s">
        <v>36</v>
      </c>
      <c r="AX131" s="13" t="s">
        <v>73</v>
      </c>
      <c r="AY131" s="183" t="s">
        <v>251</v>
      </c>
    </row>
    <row r="132" spans="2:65" s="14" customFormat="1">
      <c r="B132" s="191"/>
      <c r="D132" s="171" t="s">
        <v>639</v>
      </c>
      <c r="E132" s="192" t="s">
        <v>19</v>
      </c>
      <c r="F132" s="193" t="s">
        <v>830</v>
      </c>
      <c r="H132" s="194">
        <v>14.23</v>
      </c>
      <c r="I132" s="195"/>
      <c r="L132" s="191"/>
      <c r="M132" s="196"/>
      <c r="T132" s="197"/>
      <c r="AT132" s="192" t="s">
        <v>639</v>
      </c>
      <c r="AU132" s="192" t="s">
        <v>83</v>
      </c>
      <c r="AV132" s="14" t="s">
        <v>252</v>
      </c>
      <c r="AW132" s="14" t="s">
        <v>36</v>
      </c>
      <c r="AX132" s="14" t="s">
        <v>81</v>
      </c>
      <c r="AY132" s="192" t="s">
        <v>251</v>
      </c>
    </row>
    <row r="133" spans="2:65" s="1" customFormat="1" ht="16.5" customHeight="1">
      <c r="B133" s="31"/>
      <c r="C133" s="157" t="s">
        <v>307</v>
      </c>
      <c r="D133" s="157" t="s">
        <v>277</v>
      </c>
      <c r="E133" s="158" t="s">
        <v>1111</v>
      </c>
      <c r="F133" s="159" t="s">
        <v>1112</v>
      </c>
      <c r="G133" s="160" t="s">
        <v>436</v>
      </c>
      <c r="H133" s="161">
        <v>36.924999999999997</v>
      </c>
      <c r="I133" s="162"/>
      <c r="J133" s="163">
        <f>ROUND(I133*H133,2)</f>
        <v>0</v>
      </c>
      <c r="K133" s="159" t="s">
        <v>690</v>
      </c>
      <c r="L133" s="31"/>
      <c r="M133" s="164" t="s">
        <v>19</v>
      </c>
      <c r="N133" s="165" t="s">
        <v>44</v>
      </c>
      <c r="P133" s="142">
        <f>O133*H133</f>
        <v>0</v>
      </c>
      <c r="Q133" s="142">
        <v>0</v>
      </c>
      <c r="R133" s="142">
        <f>Q133*H133</f>
        <v>0</v>
      </c>
      <c r="S133" s="142">
        <v>0</v>
      </c>
      <c r="T133" s="143">
        <f>S133*H133</f>
        <v>0</v>
      </c>
      <c r="AR133" s="17" t="s">
        <v>252</v>
      </c>
      <c r="AT133" s="17" t="s">
        <v>277</v>
      </c>
      <c r="AU133" s="17" t="s">
        <v>83</v>
      </c>
      <c r="AY133" s="17" t="s">
        <v>251</v>
      </c>
      <c r="BE133" s="144">
        <f>IF(N133="základní",J133,0)</f>
        <v>0</v>
      </c>
      <c r="BF133" s="144">
        <f>IF(N133="snížená",J133,0)</f>
        <v>0</v>
      </c>
      <c r="BG133" s="144">
        <f>IF(N133="zákl. přenesená",J133,0)</f>
        <v>0</v>
      </c>
      <c r="BH133" s="144">
        <f>IF(N133="sníž. přenesená",J133,0)</f>
        <v>0</v>
      </c>
      <c r="BI133" s="144">
        <f>IF(N133="nulová",J133,0)</f>
        <v>0</v>
      </c>
      <c r="BJ133" s="17" t="s">
        <v>81</v>
      </c>
      <c r="BK133" s="144">
        <f>ROUND(I133*H133,2)</f>
        <v>0</v>
      </c>
      <c r="BL133" s="17" t="s">
        <v>252</v>
      </c>
      <c r="BM133" s="17" t="s">
        <v>2937</v>
      </c>
    </row>
    <row r="134" spans="2:65" s="1" customFormat="1" ht="19.5">
      <c r="B134" s="31"/>
      <c r="D134" s="171" t="s">
        <v>454</v>
      </c>
      <c r="F134" s="172" t="s">
        <v>2938</v>
      </c>
      <c r="I134" s="90"/>
      <c r="L134" s="31"/>
      <c r="M134" s="173"/>
      <c r="T134" s="49"/>
      <c r="AT134" s="17" t="s">
        <v>454</v>
      </c>
      <c r="AU134" s="17" t="s">
        <v>83</v>
      </c>
    </row>
    <row r="135" spans="2:65" s="13" customFormat="1">
      <c r="B135" s="182"/>
      <c r="D135" s="171" t="s">
        <v>639</v>
      </c>
      <c r="E135" s="183" t="s">
        <v>19</v>
      </c>
      <c r="F135" s="184" t="s">
        <v>2939</v>
      </c>
      <c r="H135" s="185">
        <v>36.924999999999997</v>
      </c>
      <c r="I135" s="186"/>
      <c r="L135" s="182"/>
      <c r="M135" s="187"/>
      <c r="T135" s="188"/>
      <c r="AT135" s="183" t="s">
        <v>639</v>
      </c>
      <c r="AU135" s="183" t="s">
        <v>83</v>
      </c>
      <c r="AV135" s="13" t="s">
        <v>83</v>
      </c>
      <c r="AW135" s="13" t="s">
        <v>36</v>
      </c>
      <c r="AX135" s="13" t="s">
        <v>73</v>
      </c>
      <c r="AY135" s="183" t="s">
        <v>251</v>
      </c>
    </row>
    <row r="136" spans="2:65" s="14" customFormat="1">
      <c r="B136" s="191"/>
      <c r="D136" s="171" t="s">
        <v>639</v>
      </c>
      <c r="E136" s="192" t="s">
        <v>19</v>
      </c>
      <c r="F136" s="193" t="s">
        <v>830</v>
      </c>
      <c r="H136" s="194">
        <v>36.924999999999997</v>
      </c>
      <c r="I136" s="195"/>
      <c r="L136" s="191"/>
      <c r="M136" s="196"/>
      <c r="T136" s="197"/>
      <c r="AT136" s="192" t="s">
        <v>639</v>
      </c>
      <c r="AU136" s="192" t="s">
        <v>83</v>
      </c>
      <c r="AV136" s="14" t="s">
        <v>252</v>
      </c>
      <c r="AW136" s="14" t="s">
        <v>36</v>
      </c>
      <c r="AX136" s="14" t="s">
        <v>81</v>
      </c>
      <c r="AY136" s="192" t="s">
        <v>251</v>
      </c>
    </row>
    <row r="137" spans="2:65" s="1" customFormat="1" ht="16.5" customHeight="1">
      <c r="B137" s="31"/>
      <c r="C137" s="157" t="s">
        <v>311</v>
      </c>
      <c r="D137" s="157" t="s">
        <v>277</v>
      </c>
      <c r="E137" s="158" t="s">
        <v>1114</v>
      </c>
      <c r="F137" s="159" t="s">
        <v>1115</v>
      </c>
      <c r="G137" s="160" t="s">
        <v>436</v>
      </c>
      <c r="H137" s="161">
        <v>923.125</v>
      </c>
      <c r="I137" s="162"/>
      <c r="J137" s="163">
        <f>ROUND(I137*H137,2)</f>
        <v>0</v>
      </c>
      <c r="K137" s="159" t="s">
        <v>690</v>
      </c>
      <c r="L137" s="31"/>
      <c r="M137" s="164" t="s">
        <v>19</v>
      </c>
      <c r="N137" s="165" t="s">
        <v>44</v>
      </c>
      <c r="P137" s="142">
        <f>O137*H137</f>
        <v>0</v>
      </c>
      <c r="Q137" s="142">
        <v>0</v>
      </c>
      <c r="R137" s="142">
        <f>Q137*H137</f>
        <v>0</v>
      </c>
      <c r="S137" s="142">
        <v>0</v>
      </c>
      <c r="T137" s="143">
        <f>S137*H137</f>
        <v>0</v>
      </c>
      <c r="AR137" s="17" t="s">
        <v>252</v>
      </c>
      <c r="AT137" s="17" t="s">
        <v>277</v>
      </c>
      <c r="AU137" s="17" t="s">
        <v>83</v>
      </c>
      <c r="AY137" s="17" t="s">
        <v>251</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252</v>
      </c>
      <c r="BM137" s="17" t="s">
        <v>2940</v>
      </c>
    </row>
    <row r="138" spans="2:65" s="13" customFormat="1">
      <c r="B138" s="182"/>
      <c r="D138" s="171" t="s">
        <v>639</v>
      </c>
      <c r="E138" s="183" t="s">
        <v>19</v>
      </c>
      <c r="F138" s="184" t="s">
        <v>2941</v>
      </c>
      <c r="H138" s="185">
        <v>923.125</v>
      </c>
      <c r="I138" s="186"/>
      <c r="L138" s="182"/>
      <c r="M138" s="187"/>
      <c r="T138" s="188"/>
      <c r="AT138" s="183" t="s">
        <v>639</v>
      </c>
      <c r="AU138" s="183" t="s">
        <v>83</v>
      </c>
      <c r="AV138" s="13" t="s">
        <v>83</v>
      </c>
      <c r="AW138" s="13" t="s">
        <v>36</v>
      </c>
      <c r="AX138" s="13" t="s">
        <v>81</v>
      </c>
      <c r="AY138" s="183" t="s">
        <v>251</v>
      </c>
    </row>
    <row r="139" spans="2:65" s="1" customFormat="1" ht="16.5" customHeight="1">
      <c r="B139" s="31"/>
      <c r="C139" s="157" t="s">
        <v>8</v>
      </c>
      <c r="D139" s="157" t="s">
        <v>277</v>
      </c>
      <c r="E139" s="158" t="s">
        <v>1121</v>
      </c>
      <c r="F139" s="159" t="s">
        <v>1122</v>
      </c>
      <c r="G139" s="160" t="s">
        <v>450</v>
      </c>
      <c r="H139" s="161">
        <v>85.85</v>
      </c>
      <c r="I139" s="162"/>
      <c r="J139" s="163">
        <f>ROUND(I139*H139,2)</f>
        <v>0</v>
      </c>
      <c r="K139" s="159" t="s">
        <v>19</v>
      </c>
      <c r="L139" s="31"/>
      <c r="M139" s="164" t="s">
        <v>19</v>
      </c>
      <c r="N139" s="165" t="s">
        <v>44</v>
      </c>
      <c r="P139" s="142">
        <f>O139*H139</f>
        <v>0</v>
      </c>
      <c r="Q139" s="142">
        <v>0</v>
      </c>
      <c r="R139" s="142">
        <f>Q139*H139</f>
        <v>0</v>
      </c>
      <c r="S139" s="142">
        <v>0</v>
      </c>
      <c r="T139" s="143">
        <f>S139*H139</f>
        <v>0</v>
      </c>
      <c r="AR139" s="17" t="s">
        <v>252</v>
      </c>
      <c r="AT139" s="17" t="s">
        <v>277</v>
      </c>
      <c r="AU139" s="17" t="s">
        <v>83</v>
      </c>
      <c r="AY139" s="17" t="s">
        <v>251</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252</v>
      </c>
      <c r="BM139" s="17" t="s">
        <v>2942</v>
      </c>
    </row>
    <row r="140" spans="2:65" s="1" customFormat="1" ht="19.5">
      <c r="B140" s="31"/>
      <c r="D140" s="171" t="s">
        <v>454</v>
      </c>
      <c r="F140" s="172" t="s">
        <v>2813</v>
      </c>
      <c r="I140" s="90"/>
      <c r="L140" s="31"/>
      <c r="M140" s="173"/>
      <c r="T140" s="49"/>
      <c r="AT140" s="17" t="s">
        <v>454</v>
      </c>
      <c r="AU140" s="17" t="s">
        <v>83</v>
      </c>
    </row>
    <row r="141" spans="2:65" s="13" customFormat="1">
      <c r="B141" s="182"/>
      <c r="D141" s="171" t="s">
        <v>639</v>
      </c>
      <c r="E141" s="183" t="s">
        <v>19</v>
      </c>
      <c r="F141" s="184" t="s">
        <v>2943</v>
      </c>
      <c r="H141" s="185">
        <v>12</v>
      </c>
      <c r="I141" s="186"/>
      <c r="L141" s="182"/>
      <c r="M141" s="187"/>
      <c r="T141" s="188"/>
      <c r="AT141" s="183" t="s">
        <v>639</v>
      </c>
      <c r="AU141" s="183" t="s">
        <v>83</v>
      </c>
      <c r="AV141" s="13" t="s">
        <v>83</v>
      </c>
      <c r="AW141" s="13" t="s">
        <v>36</v>
      </c>
      <c r="AX141" s="13" t="s">
        <v>73</v>
      </c>
      <c r="AY141" s="183" t="s">
        <v>251</v>
      </c>
    </row>
    <row r="142" spans="2:65" s="13" customFormat="1">
      <c r="B142" s="182"/>
      <c r="D142" s="171" t="s">
        <v>639</v>
      </c>
      <c r="E142" s="183" t="s">
        <v>19</v>
      </c>
      <c r="F142" s="184" t="s">
        <v>2944</v>
      </c>
      <c r="H142" s="185">
        <v>73.849999999999994</v>
      </c>
      <c r="I142" s="186"/>
      <c r="L142" s="182"/>
      <c r="M142" s="187"/>
      <c r="T142" s="188"/>
      <c r="AT142" s="183" t="s">
        <v>639</v>
      </c>
      <c r="AU142" s="183" t="s">
        <v>83</v>
      </c>
      <c r="AV142" s="13" t="s">
        <v>83</v>
      </c>
      <c r="AW142" s="13" t="s">
        <v>36</v>
      </c>
      <c r="AX142" s="13" t="s">
        <v>73</v>
      </c>
      <c r="AY142" s="183" t="s">
        <v>251</v>
      </c>
    </row>
    <row r="143" spans="2:65" s="14" customFormat="1">
      <c r="B143" s="191"/>
      <c r="D143" s="171" t="s">
        <v>639</v>
      </c>
      <c r="E143" s="192" t="s">
        <v>19</v>
      </c>
      <c r="F143" s="193" t="s">
        <v>830</v>
      </c>
      <c r="H143" s="194">
        <v>85.85</v>
      </c>
      <c r="I143" s="195"/>
      <c r="L143" s="191"/>
      <c r="M143" s="196"/>
      <c r="T143" s="197"/>
      <c r="AT143" s="192" t="s">
        <v>639</v>
      </c>
      <c r="AU143" s="192" t="s">
        <v>83</v>
      </c>
      <c r="AV143" s="14" t="s">
        <v>252</v>
      </c>
      <c r="AW143" s="14" t="s">
        <v>36</v>
      </c>
      <c r="AX143" s="14" t="s">
        <v>81</v>
      </c>
      <c r="AY143" s="192" t="s">
        <v>251</v>
      </c>
    </row>
    <row r="144" spans="2:65" s="1" customFormat="1" ht="16.5" customHeight="1">
      <c r="B144" s="31"/>
      <c r="C144" s="157" t="s">
        <v>318</v>
      </c>
      <c r="D144" s="157" t="s">
        <v>277</v>
      </c>
      <c r="E144" s="158" t="s">
        <v>2742</v>
      </c>
      <c r="F144" s="159" t="s">
        <v>2743</v>
      </c>
      <c r="G144" s="160" t="s">
        <v>436</v>
      </c>
      <c r="H144" s="161">
        <v>30.55</v>
      </c>
      <c r="I144" s="162"/>
      <c r="J144" s="163">
        <f>ROUND(I144*H144,2)</f>
        <v>0</v>
      </c>
      <c r="K144" s="159" t="s">
        <v>690</v>
      </c>
      <c r="L144" s="31"/>
      <c r="M144" s="164" t="s">
        <v>19</v>
      </c>
      <c r="N144" s="165" t="s">
        <v>44</v>
      </c>
      <c r="P144" s="142">
        <f>O144*H144</f>
        <v>0</v>
      </c>
      <c r="Q144" s="142">
        <v>0</v>
      </c>
      <c r="R144" s="142">
        <f>Q144*H144</f>
        <v>0</v>
      </c>
      <c r="S144" s="142">
        <v>0</v>
      </c>
      <c r="T144" s="143">
        <f>S144*H144</f>
        <v>0</v>
      </c>
      <c r="AR144" s="17" t="s">
        <v>252</v>
      </c>
      <c r="AT144" s="17" t="s">
        <v>277</v>
      </c>
      <c r="AU144" s="17" t="s">
        <v>83</v>
      </c>
      <c r="AY144" s="17" t="s">
        <v>251</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252</v>
      </c>
      <c r="BM144" s="17" t="s">
        <v>2945</v>
      </c>
    </row>
    <row r="145" spans="2:65" s="13" customFormat="1">
      <c r="B145" s="182"/>
      <c r="D145" s="171" t="s">
        <v>639</v>
      </c>
      <c r="E145" s="183" t="s">
        <v>19</v>
      </c>
      <c r="F145" s="184" t="s">
        <v>2946</v>
      </c>
      <c r="H145" s="185">
        <v>30.55</v>
      </c>
      <c r="I145" s="186"/>
      <c r="L145" s="182"/>
      <c r="M145" s="187"/>
      <c r="T145" s="188"/>
      <c r="AT145" s="183" t="s">
        <v>639</v>
      </c>
      <c r="AU145" s="183" t="s">
        <v>83</v>
      </c>
      <c r="AV145" s="13" t="s">
        <v>83</v>
      </c>
      <c r="AW145" s="13" t="s">
        <v>36</v>
      </c>
      <c r="AX145" s="13" t="s">
        <v>73</v>
      </c>
      <c r="AY145" s="183" t="s">
        <v>251</v>
      </c>
    </row>
    <row r="146" spans="2:65" s="14" customFormat="1">
      <c r="B146" s="191"/>
      <c r="D146" s="171" t="s">
        <v>639</v>
      </c>
      <c r="E146" s="192" t="s">
        <v>19</v>
      </c>
      <c r="F146" s="193" t="s">
        <v>830</v>
      </c>
      <c r="H146" s="194">
        <v>30.55</v>
      </c>
      <c r="I146" s="195"/>
      <c r="L146" s="191"/>
      <c r="M146" s="196"/>
      <c r="T146" s="197"/>
      <c r="AT146" s="192" t="s">
        <v>639</v>
      </c>
      <c r="AU146" s="192" t="s">
        <v>83</v>
      </c>
      <c r="AV146" s="14" t="s">
        <v>252</v>
      </c>
      <c r="AW146" s="14" t="s">
        <v>36</v>
      </c>
      <c r="AX146" s="14" t="s">
        <v>81</v>
      </c>
      <c r="AY146" s="192" t="s">
        <v>251</v>
      </c>
    </row>
    <row r="147" spans="2:65" s="1" customFormat="1" ht="16.5" customHeight="1">
      <c r="B147" s="31"/>
      <c r="C147" s="157" t="s">
        <v>322</v>
      </c>
      <c r="D147" s="157" t="s">
        <v>277</v>
      </c>
      <c r="E147" s="158" t="s">
        <v>2745</v>
      </c>
      <c r="F147" s="159" t="s">
        <v>2746</v>
      </c>
      <c r="G147" s="160" t="s">
        <v>436</v>
      </c>
      <c r="H147" s="161">
        <v>30.55</v>
      </c>
      <c r="I147" s="162"/>
      <c r="J147" s="163">
        <f>ROUND(I147*H147,2)</f>
        <v>0</v>
      </c>
      <c r="K147" s="159" t="s">
        <v>690</v>
      </c>
      <c r="L147" s="31"/>
      <c r="M147" s="164" t="s">
        <v>19</v>
      </c>
      <c r="N147" s="165" t="s">
        <v>44</v>
      </c>
      <c r="P147" s="142">
        <f>O147*H147</f>
        <v>0</v>
      </c>
      <c r="Q147" s="142">
        <v>0</v>
      </c>
      <c r="R147" s="142">
        <f>Q147*H147</f>
        <v>0</v>
      </c>
      <c r="S147" s="142">
        <v>0</v>
      </c>
      <c r="T147" s="143">
        <f>S147*H147</f>
        <v>0</v>
      </c>
      <c r="AR147" s="17" t="s">
        <v>252</v>
      </c>
      <c r="AT147" s="17" t="s">
        <v>277</v>
      </c>
      <c r="AU147" s="17" t="s">
        <v>83</v>
      </c>
      <c r="AY147" s="17" t="s">
        <v>251</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252</v>
      </c>
      <c r="BM147" s="17" t="s">
        <v>2947</v>
      </c>
    </row>
    <row r="148" spans="2:65" s="13" customFormat="1">
      <c r="B148" s="182"/>
      <c r="D148" s="171" t="s">
        <v>639</v>
      </c>
      <c r="E148" s="183" t="s">
        <v>19</v>
      </c>
      <c r="F148" s="184" t="s">
        <v>2946</v>
      </c>
      <c r="H148" s="185">
        <v>30.55</v>
      </c>
      <c r="I148" s="186"/>
      <c r="L148" s="182"/>
      <c r="M148" s="187"/>
      <c r="T148" s="188"/>
      <c r="AT148" s="183" t="s">
        <v>639</v>
      </c>
      <c r="AU148" s="183" t="s">
        <v>83</v>
      </c>
      <c r="AV148" s="13" t="s">
        <v>83</v>
      </c>
      <c r="AW148" s="13" t="s">
        <v>36</v>
      </c>
      <c r="AX148" s="13" t="s">
        <v>81</v>
      </c>
      <c r="AY148" s="183" t="s">
        <v>251</v>
      </c>
    </row>
    <row r="149" spans="2:65" s="1" customFormat="1" ht="16.5" customHeight="1">
      <c r="B149" s="31"/>
      <c r="C149" s="132" t="s">
        <v>326</v>
      </c>
      <c r="D149" s="132" t="s">
        <v>246</v>
      </c>
      <c r="E149" s="133" t="s">
        <v>1130</v>
      </c>
      <c r="F149" s="134" t="s">
        <v>1131</v>
      </c>
      <c r="G149" s="135" t="s">
        <v>450</v>
      </c>
      <c r="H149" s="136">
        <v>61.1</v>
      </c>
      <c r="I149" s="137"/>
      <c r="J149" s="138">
        <f>ROUND(I149*H149,2)</f>
        <v>0</v>
      </c>
      <c r="K149" s="134" t="s">
        <v>690</v>
      </c>
      <c r="L149" s="139"/>
      <c r="M149" s="140" t="s">
        <v>19</v>
      </c>
      <c r="N149" s="141" t="s">
        <v>44</v>
      </c>
      <c r="P149" s="142">
        <f>O149*H149</f>
        <v>0</v>
      </c>
      <c r="Q149" s="142">
        <v>1</v>
      </c>
      <c r="R149" s="142">
        <f>Q149*H149</f>
        <v>61.1</v>
      </c>
      <c r="S149" s="142">
        <v>0</v>
      </c>
      <c r="T149" s="143">
        <f>S149*H149</f>
        <v>0</v>
      </c>
      <c r="AR149" s="17" t="s">
        <v>250</v>
      </c>
      <c r="AT149" s="17" t="s">
        <v>246</v>
      </c>
      <c r="AU149" s="17" t="s">
        <v>83</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2948</v>
      </c>
    </row>
    <row r="150" spans="2:65" s="13" customFormat="1">
      <c r="B150" s="182"/>
      <c r="D150" s="171" t="s">
        <v>639</v>
      </c>
      <c r="E150" s="183" t="s">
        <v>19</v>
      </c>
      <c r="F150" s="184" t="s">
        <v>2949</v>
      </c>
      <c r="H150" s="185">
        <v>61.1</v>
      </c>
      <c r="I150" s="186"/>
      <c r="L150" s="182"/>
      <c r="M150" s="187"/>
      <c r="T150" s="188"/>
      <c r="AT150" s="183" t="s">
        <v>639</v>
      </c>
      <c r="AU150" s="183" t="s">
        <v>83</v>
      </c>
      <c r="AV150" s="13" t="s">
        <v>83</v>
      </c>
      <c r="AW150" s="13" t="s">
        <v>36</v>
      </c>
      <c r="AX150" s="13" t="s">
        <v>81</v>
      </c>
      <c r="AY150" s="183" t="s">
        <v>251</v>
      </c>
    </row>
    <row r="151" spans="2:65" s="1" customFormat="1" ht="16.5" customHeight="1">
      <c r="B151" s="31"/>
      <c r="C151" s="157" t="s">
        <v>330</v>
      </c>
      <c r="D151" s="157" t="s">
        <v>277</v>
      </c>
      <c r="E151" s="158" t="s">
        <v>2112</v>
      </c>
      <c r="F151" s="159" t="s">
        <v>2113</v>
      </c>
      <c r="G151" s="160" t="s">
        <v>431</v>
      </c>
      <c r="H151" s="161">
        <v>30.25</v>
      </c>
      <c r="I151" s="162"/>
      <c r="J151" s="163">
        <f>ROUND(I151*H151,2)</f>
        <v>0</v>
      </c>
      <c r="K151" s="159" t="s">
        <v>690</v>
      </c>
      <c r="L151" s="31"/>
      <c r="M151" s="164" t="s">
        <v>19</v>
      </c>
      <c r="N151" s="165" t="s">
        <v>44</v>
      </c>
      <c r="P151" s="142">
        <f>O151*H151</f>
        <v>0</v>
      </c>
      <c r="Q151" s="142">
        <v>0</v>
      </c>
      <c r="R151" s="142">
        <f>Q151*H151</f>
        <v>0</v>
      </c>
      <c r="S151" s="142">
        <v>0</v>
      </c>
      <c r="T151" s="143">
        <f>S151*H151</f>
        <v>0</v>
      </c>
      <c r="AR151" s="17" t="s">
        <v>252</v>
      </c>
      <c r="AT151" s="17" t="s">
        <v>277</v>
      </c>
      <c r="AU151" s="17" t="s">
        <v>83</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2950</v>
      </c>
    </row>
    <row r="152" spans="2:65" s="1" customFormat="1" ht="19.5">
      <c r="B152" s="31"/>
      <c r="D152" s="171" t="s">
        <v>454</v>
      </c>
      <c r="F152" s="172" t="s">
        <v>2115</v>
      </c>
      <c r="I152" s="90"/>
      <c r="L152" s="31"/>
      <c r="M152" s="173"/>
      <c r="T152" s="49"/>
      <c r="AT152" s="17" t="s">
        <v>454</v>
      </c>
      <c r="AU152" s="17" t="s">
        <v>83</v>
      </c>
    </row>
    <row r="153" spans="2:65" s="13" customFormat="1">
      <c r="B153" s="182"/>
      <c r="D153" s="171" t="s">
        <v>639</v>
      </c>
      <c r="E153" s="183" t="s">
        <v>19</v>
      </c>
      <c r="F153" s="184" t="s">
        <v>2951</v>
      </c>
      <c r="H153" s="185">
        <v>30.25</v>
      </c>
      <c r="I153" s="186"/>
      <c r="L153" s="182"/>
      <c r="M153" s="187"/>
      <c r="T153" s="188"/>
      <c r="AT153" s="183" t="s">
        <v>639</v>
      </c>
      <c r="AU153" s="183" t="s">
        <v>83</v>
      </c>
      <c r="AV153" s="13" t="s">
        <v>83</v>
      </c>
      <c r="AW153" s="13" t="s">
        <v>36</v>
      </c>
      <c r="AX153" s="13" t="s">
        <v>81</v>
      </c>
      <c r="AY153" s="183" t="s">
        <v>251</v>
      </c>
    </row>
    <row r="154" spans="2:65" s="1" customFormat="1" ht="16.5" customHeight="1">
      <c r="B154" s="31"/>
      <c r="C154" s="157" t="s">
        <v>334</v>
      </c>
      <c r="D154" s="157" t="s">
        <v>277</v>
      </c>
      <c r="E154" s="158" t="s">
        <v>2117</v>
      </c>
      <c r="F154" s="159" t="s">
        <v>2118</v>
      </c>
      <c r="G154" s="160" t="s">
        <v>431</v>
      </c>
      <c r="H154" s="161">
        <v>60</v>
      </c>
      <c r="I154" s="162"/>
      <c r="J154" s="163">
        <f>ROUND(I154*H154,2)</f>
        <v>0</v>
      </c>
      <c r="K154" s="159" t="s">
        <v>690</v>
      </c>
      <c r="L154" s="31"/>
      <c r="M154" s="164" t="s">
        <v>19</v>
      </c>
      <c r="N154" s="165" t="s">
        <v>44</v>
      </c>
      <c r="P154" s="142">
        <f>O154*H154</f>
        <v>0</v>
      </c>
      <c r="Q154" s="142">
        <v>0</v>
      </c>
      <c r="R154" s="142">
        <f>Q154*H154</f>
        <v>0</v>
      </c>
      <c r="S154" s="142">
        <v>0</v>
      </c>
      <c r="T154" s="143">
        <f>S154*H154</f>
        <v>0</v>
      </c>
      <c r="AR154" s="17" t="s">
        <v>252</v>
      </c>
      <c r="AT154" s="17" t="s">
        <v>277</v>
      </c>
      <c r="AU154" s="17" t="s">
        <v>83</v>
      </c>
      <c r="AY154" s="17" t="s">
        <v>251</v>
      </c>
      <c r="BE154" s="144">
        <f>IF(N154="základní",J154,0)</f>
        <v>0</v>
      </c>
      <c r="BF154" s="144">
        <f>IF(N154="snížená",J154,0)</f>
        <v>0</v>
      </c>
      <c r="BG154" s="144">
        <f>IF(N154="zákl. přenesená",J154,0)</f>
        <v>0</v>
      </c>
      <c r="BH154" s="144">
        <f>IF(N154="sníž. přenesená",J154,0)</f>
        <v>0</v>
      </c>
      <c r="BI154" s="144">
        <f>IF(N154="nulová",J154,0)</f>
        <v>0</v>
      </c>
      <c r="BJ154" s="17" t="s">
        <v>81</v>
      </c>
      <c r="BK154" s="144">
        <f>ROUND(I154*H154,2)</f>
        <v>0</v>
      </c>
      <c r="BL154" s="17" t="s">
        <v>252</v>
      </c>
      <c r="BM154" s="17" t="s">
        <v>2952</v>
      </c>
    </row>
    <row r="155" spans="2:65" s="13" customFormat="1">
      <c r="B155" s="182"/>
      <c r="D155" s="171" t="s">
        <v>639</v>
      </c>
      <c r="E155" s="183" t="s">
        <v>19</v>
      </c>
      <c r="F155" s="184" t="s">
        <v>2120</v>
      </c>
      <c r="H155" s="185">
        <v>60</v>
      </c>
      <c r="I155" s="186"/>
      <c r="L155" s="182"/>
      <c r="M155" s="187"/>
      <c r="T155" s="188"/>
      <c r="AT155" s="183" t="s">
        <v>639</v>
      </c>
      <c r="AU155" s="183" t="s">
        <v>83</v>
      </c>
      <c r="AV155" s="13" t="s">
        <v>83</v>
      </c>
      <c r="AW155" s="13" t="s">
        <v>36</v>
      </c>
      <c r="AX155" s="13" t="s">
        <v>81</v>
      </c>
      <c r="AY155" s="183" t="s">
        <v>251</v>
      </c>
    </row>
    <row r="156" spans="2:65" s="1" customFormat="1" ht="16.5" customHeight="1">
      <c r="B156" s="31"/>
      <c r="C156" s="132" t="s">
        <v>7</v>
      </c>
      <c r="D156" s="132" t="s">
        <v>246</v>
      </c>
      <c r="E156" s="133" t="s">
        <v>2121</v>
      </c>
      <c r="F156" s="134" t="s">
        <v>2122</v>
      </c>
      <c r="G156" s="135" t="s">
        <v>1278</v>
      </c>
      <c r="H156" s="136">
        <v>1.5</v>
      </c>
      <c r="I156" s="137"/>
      <c r="J156" s="138">
        <f>ROUND(I156*H156,2)</f>
        <v>0</v>
      </c>
      <c r="K156" s="134" t="s">
        <v>690</v>
      </c>
      <c r="L156" s="139"/>
      <c r="M156" s="140" t="s">
        <v>19</v>
      </c>
      <c r="N156" s="141" t="s">
        <v>44</v>
      </c>
      <c r="P156" s="142">
        <f>O156*H156</f>
        <v>0</v>
      </c>
      <c r="Q156" s="142">
        <v>1E-3</v>
      </c>
      <c r="R156" s="142">
        <f>Q156*H156</f>
        <v>1.5E-3</v>
      </c>
      <c r="S156" s="142">
        <v>0</v>
      </c>
      <c r="T156" s="143">
        <f>S156*H156</f>
        <v>0</v>
      </c>
      <c r="AR156" s="17" t="s">
        <v>250</v>
      </c>
      <c r="AT156" s="17" t="s">
        <v>246</v>
      </c>
      <c r="AU156" s="17" t="s">
        <v>83</v>
      </c>
      <c r="AY156" s="17" t="s">
        <v>251</v>
      </c>
      <c r="BE156" s="144">
        <f>IF(N156="základní",J156,0)</f>
        <v>0</v>
      </c>
      <c r="BF156" s="144">
        <f>IF(N156="snížená",J156,0)</f>
        <v>0</v>
      </c>
      <c r="BG156" s="144">
        <f>IF(N156="zákl. přenesená",J156,0)</f>
        <v>0</v>
      </c>
      <c r="BH156" s="144">
        <f>IF(N156="sníž. přenesená",J156,0)</f>
        <v>0</v>
      </c>
      <c r="BI156" s="144">
        <f>IF(N156="nulová",J156,0)</f>
        <v>0</v>
      </c>
      <c r="BJ156" s="17" t="s">
        <v>81</v>
      </c>
      <c r="BK156" s="144">
        <f>ROUND(I156*H156,2)</f>
        <v>0</v>
      </c>
      <c r="BL156" s="17" t="s">
        <v>252</v>
      </c>
      <c r="BM156" s="17" t="s">
        <v>2953</v>
      </c>
    </row>
    <row r="157" spans="2:65" s="13" customFormat="1">
      <c r="B157" s="182"/>
      <c r="D157" s="171" t="s">
        <v>639</v>
      </c>
      <c r="E157" s="183" t="s">
        <v>19</v>
      </c>
      <c r="F157" s="184" t="s">
        <v>2954</v>
      </c>
      <c r="H157" s="185">
        <v>1.5</v>
      </c>
      <c r="I157" s="186"/>
      <c r="L157" s="182"/>
      <c r="M157" s="187"/>
      <c r="T157" s="188"/>
      <c r="AT157" s="183" t="s">
        <v>639</v>
      </c>
      <c r="AU157" s="183" t="s">
        <v>83</v>
      </c>
      <c r="AV157" s="13" t="s">
        <v>83</v>
      </c>
      <c r="AW157" s="13" t="s">
        <v>36</v>
      </c>
      <c r="AX157" s="13" t="s">
        <v>81</v>
      </c>
      <c r="AY157" s="183" t="s">
        <v>251</v>
      </c>
    </row>
    <row r="158" spans="2:65" s="1" customFormat="1" ht="16.5" customHeight="1">
      <c r="B158" s="31"/>
      <c r="C158" s="157" t="s">
        <v>341</v>
      </c>
      <c r="D158" s="157" t="s">
        <v>277</v>
      </c>
      <c r="E158" s="158" t="s">
        <v>2296</v>
      </c>
      <c r="F158" s="159" t="s">
        <v>2297</v>
      </c>
      <c r="G158" s="160" t="s">
        <v>431</v>
      </c>
      <c r="H158" s="161">
        <v>22.8</v>
      </c>
      <c r="I158" s="162"/>
      <c r="J158" s="163">
        <f>ROUND(I158*H158,2)</f>
        <v>0</v>
      </c>
      <c r="K158" s="159" t="s">
        <v>690</v>
      </c>
      <c r="L158" s="31"/>
      <c r="M158" s="164" t="s">
        <v>19</v>
      </c>
      <c r="N158" s="165" t="s">
        <v>44</v>
      </c>
      <c r="P158" s="142">
        <f>O158*H158</f>
        <v>0</v>
      </c>
      <c r="Q158" s="142">
        <v>0</v>
      </c>
      <c r="R158" s="142">
        <f>Q158*H158</f>
        <v>0</v>
      </c>
      <c r="S158" s="142">
        <v>0</v>
      </c>
      <c r="T158" s="143">
        <f>S158*H158</f>
        <v>0</v>
      </c>
      <c r="AR158" s="17" t="s">
        <v>252</v>
      </c>
      <c r="AT158" s="17" t="s">
        <v>277</v>
      </c>
      <c r="AU158" s="17" t="s">
        <v>83</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2955</v>
      </c>
    </row>
    <row r="159" spans="2:65" s="13" customFormat="1">
      <c r="B159" s="182"/>
      <c r="D159" s="171" t="s">
        <v>639</v>
      </c>
      <c r="E159" s="183" t="s">
        <v>19</v>
      </c>
      <c r="F159" s="184" t="s">
        <v>2956</v>
      </c>
      <c r="H159" s="185">
        <v>22.8</v>
      </c>
      <c r="I159" s="186"/>
      <c r="L159" s="182"/>
      <c r="M159" s="187"/>
      <c r="T159" s="188"/>
      <c r="AT159" s="183" t="s">
        <v>639</v>
      </c>
      <c r="AU159" s="183" t="s">
        <v>83</v>
      </c>
      <c r="AV159" s="13" t="s">
        <v>83</v>
      </c>
      <c r="AW159" s="13" t="s">
        <v>36</v>
      </c>
      <c r="AX159" s="13" t="s">
        <v>81</v>
      </c>
      <c r="AY159" s="183" t="s">
        <v>251</v>
      </c>
    </row>
    <row r="160" spans="2:65" s="1" customFormat="1" ht="16.5" customHeight="1">
      <c r="B160" s="31"/>
      <c r="C160" s="157" t="s">
        <v>345</v>
      </c>
      <c r="D160" s="157" t="s">
        <v>277</v>
      </c>
      <c r="E160" s="158" t="s">
        <v>2125</v>
      </c>
      <c r="F160" s="159" t="s">
        <v>2126</v>
      </c>
      <c r="G160" s="160" t="s">
        <v>431</v>
      </c>
      <c r="H160" s="161">
        <v>60</v>
      </c>
      <c r="I160" s="162"/>
      <c r="J160" s="163">
        <f>ROUND(I160*H160,2)</f>
        <v>0</v>
      </c>
      <c r="K160" s="159" t="s">
        <v>690</v>
      </c>
      <c r="L160" s="31"/>
      <c r="M160" s="164" t="s">
        <v>19</v>
      </c>
      <c r="N160" s="165" t="s">
        <v>44</v>
      </c>
      <c r="P160" s="142">
        <f>O160*H160</f>
        <v>0</v>
      </c>
      <c r="Q160" s="142">
        <v>0</v>
      </c>
      <c r="R160" s="142">
        <f>Q160*H160</f>
        <v>0</v>
      </c>
      <c r="S160" s="142">
        <v>0</v>
      </c>
      <c r="T160" s="143">
        <f>S160*H160</f>
        <v>0</v>
      </c>
      <c r="AR160" s="17" t="s">
        <v>252</v>
      </c>
      <c r="AT160" s="17" t="s">
        <v>277</v>
      </c>
      <c r="AU160" s="17" t="s">
        <v>83</v>
      </c>
      <c r="AY160" s="17" t="s">
        <v>251</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252</v>
      </c>
      <c r="BM160" s="17" t="s">
        <v>2957</v>
      </c>
    </row>
    <row r="161" spans="2:65" s="1" customFormat="1" ht="19.5">
      <c r="B161" s="31"/>
      <c r="D161" s="171" t="s">
        <v>454</v>
      </c>
      <c r="F161" s="172" t="s">
        <v>2128</v>
      </c>
      <c r="I161" s="90"/>
      <c r="L161" s="31"/>
      <c r="M161" s="173"/>
      <c r="T161" s="49"/>
      <c r="AT161" s="17" t="s">
        <v>454</v>
      </c>
      <c r="AU161" s="17" t="s">
        <v>83</v>
      </c>
    </row>
    <row r="162" spans="2:65" s="13" customFormat="1">
      <c r="B162" s="182"/>
      <c r="D162" s="171" t="s">
        <v>639</v>
      </c>
      <c r="E162" s="183" t="s">
        <v>19</v>
      </c>
      <c r="F162" s="184" t="s">
        <v>2120</v>
      </c>
      <c r="H162" s="185">
        <v>60</v>
      </c>
      <c r="I162" s="186"/>
      <c r="L162" s="182"/>
      <c r="M162" s="187"/>
      <c r="T162" s="188"/>
      <c r="AT162" s="183" t="s">
        <v>639</v>
      </c>
      <c r="AU162" s="183" t="s">
        <v>83</v>
      </c>
      <c r="AV162" s="13" t="s">
        <v>83</v>
      </c>
      <c r="AW162" s="13" t="s">
        <v>36</v>
      </c>
      <c r="AX162" s="13" t="s">
        <v>81</v>
      </c>
      <c r="AY162" s="183" t="s">
        <v>251</v>
      </c>
    </row>
    <row r="163" spans="2:65" s="11" customFormat="1" ht="22.9" customHeight="1">
      <c r="B163" s="145"/>
      <c r="D163" s="146" t="s">
        <v>72</v>
      </c>
      <c r="E163" s="155" t="s">
        <v>83</v>
      </c>
      <c r="F163" s="155" t="s">
        <v>1135</v>
      </c>
      <c r="I163" s="148"/>
      <c r="J163" s="156">
        <f>BK163</f>
        <v>0</v>
      </c>
      <c r="L163" s="145"/>
      <c r="M163" s="150"/>
      <c r="P163" s="151">
        <f>SUM(P164:P185)</f>
        <v>0</v>
      </c>
      <c r="R163" s="151">
        <f>SUM(R164:R185)</f>
        <v>13.879862039999999</v>
      </c>
      <c r="T163" s="152">
        <f>SUM(T164:T185)</f>
        <v>0</v>
      </c>
      <c r="AR163" s="146" t="s">
        <v>81</v>
      </c>
      <c r="AT163" s="153" t="s">
        <v>72</v>
      </c>
      <c r="AU163" s="153" t="s">
        <v>81</v>
      </c>
      <c r="AY163" s="146" t="s">
        <v>251</v>
      </c>
      <c r="BK163" s="154">
        <f>SUM(BK164:BK185)</f>
        <v>0</v>
      </c>
    </row>
    <row r="164" spans="2:65" s="1" customFormat="1" ht="16.5" customHeight="1">
      <c r="B164" s="31"/>
      <c r="C164" s="157" t="s">
        <v>349</v>
      </c>
      <c r="D164" s="157" t="s">
        <v>277</v>
      </c>
      <c r="E164" s="158" t="s">
        <v>2829</v>
      </c>
      <c r="F164" s="159" t="s">
        <v>2830</v>
      </c>
      <c r="G164" s="160" t="s">
        <v>436</v>
      </c>
      <c r="H164" s="161">
        <v>4.29</v>
      </c>
      <c r="I164" s="162"/>
      <c r="J164" s="163">
        <f>ROUND(I164*H164,2)</f>
        <v>0</v>
      </c>
      <c r="K164" s="159" t="s">
        <v>690</v>
      </c>
      <c r="L164" s="31"/>
      <c r="M164" s="164" t="s">
        <v>19</v>
      </c>
      <c r="N164" s="165" t="s">
        <v>44</v>
      </c>
      <c r="P164" s="142">
        <f>O164*H164</f>
        <v>0</v>
      </c>
      <c r="Q164" s="142">
        <v>2.5262500000000001</v>
      </c>
      <c r="R164" s="142">
        <f>Q164*H164</f>
        <v>10.837612500000001</v>
      </c>
      <c r="S164" s="142">
        <v>0</v>
      </c>
      <c r="T164" s="143">
        <f>S164*H164</f>
        <v>0</v>
      </c>
      <c r="AR164" s="17" t="s">
        <v>252</v>
      </c>
      <c r="AT164" s="17" t="s">
        <v>277</v>
      </c>
      <c r="AU164" s="17" t="s">
        <v>83</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2958</v>
      </c>
    </row>
    <row r="165" spans="2:65" s="13" customFormat="1">
      <c r="B165" s="182"/>
      <c r="D165" s="171" t="s">
        <v>639</v>
      </c>
      <c r="E165" s="183" t="s">
        <v>19</v>
      </c>
      <c r="F165" s="184" t="s">
        <v>2959</v>
      </c>
      <c r="H165" s="185">
        <v>1.89</v>
      </c>
      <c r="I165" s="186"/>
      <c r="L165" s="182"/>
      <c r="M165" s="187"/>
      <c r="T165" s="188"/>
      <c r="AT165" s="183" t="s">
        <v>639</v>
      </c>
      <c r="AU165" s="183" t="s">
        <v>83</v>
      </c>
      <c r="AV165" s="13" t="s">
        <v>83</v>
      </c>
      <c r="AW165" s="13" t="s">
        <v>36</v>
      </c>
      <c r="AX165" s="13" t="s">
        <v>73</v>
      </c>
      <c r="AY165" s="183" t="s">
        <v>251</v>
      </c>
    </row>
    <row r="166" spans="2:65" s="13" customFormat="1">
      <c r="B166" s="182"/>
      <c r="D166" s="171" t="s">
        <v>639</v>
      </c>
      <c r="E166" s="183" t="s">
        <v>19</v>
      </c>
      <c r="F166" s="184" t="s">
        <v>2960</v>
      </c>
      <c r="H166" s="185">
        <v>2.4</v>
      </c>
      <c r="I166" s="186"/>
      <c r="L166" s="182"/>
      <c r="M166" s="187"/>
      <c r="T166" s="188"/>
      <c r="AT166" s="183" t="s">
        <v>639</v>
      </c>
      <c r="AU166" s="183" t="s">
        <v>83</v>
      </c>
      <c r="AV166" s="13" t="s">
        <v>83</v>
      </c>
      <c r="AW166" s="13" t="s">
        <v>36</v>
      </c>
      <c r="AX166" s="13" t="s">
        <v>73</v>
      </c>
      <c r="AY166" s="183" t="s">
        <v>251</v>
      </c>
    </row>
    <row r="167" spans="2:65" s="14" customFormat="1">
      <c r="B167" s="191"/>
      <c r="D167" s="171" t="s">
        <v>639</v>
      </c>
      <c r="E167" s="192" t="s">
        <v>19</v>
      </c>
      <c r="F167" s="193" t="s">
        <v>830</v>
      </c>
      <c r="H167" s="194">
        <v>4.29</v>
      </c>
      <c r="I167" s="195"/>
      <c r="L167" s="191"/>
      <c r="M167" s="196"/>
      <c r="T167" s="197"/>
      <c r="AT167" s="192" t="s">
        <v>639</v>
      </c>
      <c r="AU167" s="192" t="s">
        <v>83</v>
      </c>
      <c r="AV167" s="14" t="s">
        <v>252</v>
      </c>
      <c r="AW167" s="14" t="s">
        <v>36</v>
      </c>
      <c r="AX167" s="14" t="s">
        <v>81</v>
      </c>
      <c r="AY167" s="192" t="s">
        <v>251</v>
      </c>
    </row>
    <row r="168" spans="2:65" s="1" customFormat="1" ht="16.5" customHeight="1">
      <c r="B168" s="31"/>
      <c r="C168" s="157" t="s">
        <v>353</v>
      </c>
      <c r="D168" s="157" t="s">
        <v>277</v>
      </c>
      <c r="E168" s="158" t="s">
        <v>2310</v>
      </c>
      <c r="F168" s="159" t="s">
        <v>2311</v>
      </c>
      <c r="G168" s="160" t="s">
        <v>431</v>
      </c>
      <c r="H168" s="161">
        <v>16.187999999999999</v>
      </c>
      <c r="I168" s="162"/>
      <c r="J168" s="163">
        <f>ROUND(I168*H168,2)</f>
        <v>0</v>
      </c>
      <c r="K168" s="159" t="s">
        <v>690</v>
      </c>
      <c r="L168" s="31"/>
      <c r="M168" s="164" t="s">
        <v>19</v>
      </c>
      <c r="N168" s="165" t="s">
        <v>44</v>
      </c>
      <c r="P168" s="142">
        <f>O168*H168</f>
        <v>0</v>
      </c>
      <c r="Q168" s="142">
        <v>1.4400000000000001E-3</v>
      </c>
      <c r="R168" s="142">
        <f>Q168*H168</f>
        <v>2.331072E-2</v>
      </c>
      <c r="S168" s="142">
        <v>0</v>
      </c>
      <c r="T168" s="143">
        <f>S168*H168</f>
        <v>0</v>
      </c>
      <c r="AR168" s="17" t="s">
        <v>252</v>
      </c>
      <c r="AT168" s="17" t="s">
        <v>277</v>
      </c>
      <c r="AU168" s="17" t="s">
        <v>83</v>
      </c>
      <c r="AY168" s="17" t="s">
        <v>251</v>
      </c>
      <c r="BE168" s="144">
        <f>IF(N168="základní",J168,0)</f>
        <v>0</v>
      </c>
      <c r="BF168" s="144">
        <f>IF(N168="snížená",J168,0)</f>
        <v>0</v>
      </c>
      <c r="BG168" s="144">
        <f>IF(N168="zákl. přenesená",J168,0)</f>
        <v>0</v>
      </c>
      <c r="BH168" s="144">
        <f>IF(N168="sníž. přenesená",J168,0)</f>
        <v>0</v>
      </c>
      <c r="BI168" s="144">
        <f>IF(N168="nulová",J168,0)</f>
        <v>0</v>
      </c>
      <c r="BJ168" s="17" t="s">
        <v>81</v>
      </c>
      <c r="BK168" s="144">
        <f>ROUND(I168*H168,2)</f>
        <v>0</v>
      </c>
      <c r="BL168" s="17" t="s">
        <v>252</v>
      </c>
      <c r="BM168" s="17" t="s">
        <v>2961</v>
      </c>
    </row>
    <row r="169" spans="2:65" s="13" customFormat="1">
      <c r="B169" s="182"/>
      <c r="D169" s="171" t="s">
        <v>639</v>
      </c>
      <c r="E169" s="183" t="s">
        <v>19</v>
      </c>
      <c r="F169" s="184" t="s">
        <v>2962</v>
      </c>
      <c r="H169" s="185">
        <v>10.428000000000001</v>
      </c>
      <c r="I169" s="186"/>
      <c r="L169" s="182"/>
      <c r="M169" s="187"/>
      <c r="T169" s="188"/>
      <c r="AT169" s="183" t="s">
        <v>639</v>
      </c>
      <c r="AU169" s="183" t="s">
        <v>83</v>
      </c>
      <c r="AV169" s="13" t="s">
        <v>83</v>
      </c>
      <c r="AW169" s="13" t="s">
        <v>36</v>
      </c>
      <c r="AX169" s="13" t="s">
        <v>73</v>
      </c>
      <c r="AY169" s="183" t="s">
        <v>251</v>
      </c>
    </row>
    <row r="170" spans="2:65" s="13" customFormat="1">
      <c r="B170" s="182"/>
      <c r="D170" s="171" t="s">
        <v>639</v>
      </c>
      <c r="E170" s="183" t="s">
        <v>19</v>
      </c>
      <c r="F170" s="184" t="s">
        <v>2963</v>
      </c>
      <c r="H170" s="185">
        <v>5.76</v>
      </c>
      <c r="I170" s="186"/>
      <c r="L170" s="182"/>
      <c r="M170" s="187"/>
      <c r="T170" s="188"/>
      <c r="AT170" s="183" t="s">
        <v>639</v>
      </c>
      <c r="AU170" s="183" t="s">
        <v>83</v>
      </c>
      <c r="AV170" s="13" t="s">
        <v>83</v>
      </c>
      <c r="AW170" s="13" t="s">
        <v>36</v>
      </c>
      <c r="AX170" s="13" t="s">
        <v>73</v>
      </c>
      <c r="AY170" s="183" t="s">
        <v>251</v>
      </c>
    </row>
    <row r="171" spans="2:65" s="14" customFormat="1">
      <c r="B171" s="191"/>
      <c r="D171" s="171" t="s">
        <v>639</v>
      </c>
      <c r="E171" s="192" t="s">
        <v>19</v>
      </c>
      <c r="F171" s="193" t="s">
        <v>830</v>
      </c>
      <c r="H171" s="194">
        <v>16.188000000000002</v>
      </c>
      <c r="I171" s="195"/>
      <c r="L171" s="191"/>
      <c r="M171" s="196"/>
      <c r="T171" s="197"/>
      <c r="AT171" s="192" t="s">
        <v>639</v>
      </c>
      <c r="AU171" s="192" t="s">
        <v>83</v>
      </c>
      <c r="AV171" s="14" t="s">
        <v>252</v>
      </c>
      <c r="AW171" s="14" t="s">
        <v>36</v>
      </c>
      <c r="AX171" s="14" t="s">
        <v>81</v>
      </c>
      <c r="AY171" s="192" t="s">
        <v>251</v>
      </c>
    </row>
    <row r="172" spans="2:65" s="1" customFormat="1" ht="16.5" customHeight="1">
      <c r="B172" s="31"/>
      <c r="C172" s="157" t="s">
        <v>357</v>
      </c>
      <c r="D172" s="157" t="s">
        <v>277</v>
      </c>
      <c r="E172" s="158" t="s">
        <v>2314</v>
      </c>
      <c r="F172" s="159" t="s">
        <v>2315</v>
      </c>
      <c r="G172" s="160" t="s">
        <v>431</v>
      </c>
      <c r="H172" s="161">
        <v>16.187999999999999</v>
      </c>
      <c r="I172" s="162"/>
      <c r="J172" s="163">
        <f>ROUND(I172*H172,2)</f>
        <v>0</v>
      </c>
      <c r="K172" s="159" t="s">
        <v>690</v>
      </c>
      <c r="L172" s="31"/>
      <c r="M172" s="164" t="s">
        <v>19</v>
      </c>
      <c r="N172" s="165" t="s">
        <v>44</v>
      </c>
      <c r="P172" s="142">
        <f>O172*H172</f>
        <v>0</v>
      </c>
      <c r="Q172" s="142">
        <v>4.0000000000000003E-5</v>
      </c>
      <c r="R172" s="142">
        <f>Q172*H172</f>
        <v>6.4751999999999995E-4</v>
      </c>
      <c r="S172" s="142">
        <v>0</v>
      </c>
      <c r="T172" s="143">
        <f>S172*H172</f>
        <v>0</v>
      </c>
      <c r="AR172" s="17" t="s">
        <v>252</v>
      </c>
      <c r="AT172" s="17" t="s">
        <v>277</v>
      </c>
      <c r="AU172" s="17" t="s">
        <v>83</v>
      </c>
      <c r="AY172" s="17" t="s">
        <v>251</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252</v>
      </c>
      <c r="BM172" s="17" t="s">
        <v>2964</v>
      </c>
    </row>
    <row r="173" spans="2:65" s="13" customFormat="1">
      <c r="B173" s="182"/>
      <c r="D173" s="171" t="s">
        <v>639</v>
      </c>
      <c r="E173" s="183" t="s">
        <v>19</v>
      </c>
      <c r="F173" s="184" t="s">
        <v>2962</v>
      </c>
      <c r="H173" s="185">
        <v>10.428000000000001</v>
      </c>
      <c r="I173" s="186"/>
      <c r="L173" s="182"/>
      <c r="M173" s="187"/>
      <c r="T173" s="188"/>
      <c r="AT173" s="183" t="s">
        <v>639</v>
      </c>
      <c r="AU173" s="183" t="s">
        <v>83</v>
      </c>
      <c r="AV173" s="13" t="s">
        <v>83</v>
      </c>
      <c r="AW173" s="13" t="s">
        <v>36</v>
      </c>
      <c r="AX173" s="13" t="s">
        <v>73</v>
      </c>
      <c r="AY173" s="183" t="s">
        <v>251</v>
      </c>
    </row>
    <row r="174" spans="2:65" s="13" customFormat="1">
      <c r="B174" s="182"/>
      <c r="D174" s="171" t="s">
        <v>639</v>
      </c>
      <c r="E174" s="183" t="s">
        <v>19</v>
      </c>
      <c r="F174" s="184" t="s">
        <v>2963</v>
      </c>
      <c r="H174" s="185">
        <v>5.76</v>
      </c>
      <c r="I174" s="186"/>
      <c r="L174" s="182"/>
      <c r="M174" s="187"/>
      <c r="T174" s="188"/>
      <c r="AT174" s="183" t="s">
        <v>639</v>
      </c>
      <c r="AU174" s="183" t="s">
        <v>83</v>
      </c>
      <c r="AV174" s="13" t="s">
        <v>83</v>
      </c>
      <c r="AW174" s="13" t="s">
        <v>36</v>
      </c>
      <c r="AX174" s="13" t="s">
        <v>73</v>
      </c>
      <c r="AY174" s="183" t="s">
        <v>251</v>
      </c>
    </row>
    <row r="175" spans="2:65" s="14" customFormat="1">
      <c r="B175" s="191"/>
      <c r="D175" s="171" t="s">
        <v>639</v>
      </c>
      <c r="E175" s="192" t="s">
        <v>19</v>
      </c>
      <c r="F175" s="193" t="s">
        <v>830</v>
      </c>
      <c r="H175" s="194">
        <v>16.188000000000002</v>
      </c>
      <c r="I175" s="195"/>
      <c r="L175" s="191"/>
      <c r="M175" s="196"/>
      <c r="T175" s="197"/>
      <c r="AT175" s="192" t="s">
        <v>639</v>
      </c>
      <c r="AU175" s="192" t="s">
        <v>83</v>
      </c>
      <c r="AV175" s="14" t="s">
        <v>252</v>
      </c>
      <c r="AW175" s="14" t="s">
        <v>36</v>
      </c>
      <c r="AX175" s="14" t="s">
        <v>81</v>
      </c>
      <c r="AY175" s="192" t="s">
        <v>251</v>
      </c>
    </row>
    <row r="176" spans="2:65" s="1" customFormat="1" ht="16.5" customHeight="1">
      <c r="B176" s="31"/>
      <c r="C176" s="157" t="s">
        <v>361</v>
      </c>
      <c r="D176" s="157" t="s">
        <v>277</v>
      </c>
      <c r="E176" s="158" t="s">
        <v>2317</v>
      </c>
      <c r="F176" s="159" t="s">
        <v>2318</v>
      </c>
      <c r="G176" s="160" t="s">
        <v>450</v>
      </c>
      <c r="H176" s="161">
        <v>0.32500000000000001</v>
      </c>
      <c r="I176" s="162"/>
      <c r="J176" s="163">
        <f>ROUND(I176*H176,2)</f>
        <v>0</v>
      </c>
      <c r="K176" s="159" t="s">
        <v>690</v>
      </c>
      <c r="L176" s="31"/>
      <c r="M176" s="164" t="s">
        <v>19</v>
      </c>
      <c r="N176" s="165" t="s">
        <v>44</v>
      </c>
      <c r="P176" s="142">
        <f>O176*H176</f>
        <v>0</v>
      </c>
      <c r="Q176" s="142">
        <v>1.0606599999999999</v>
      </c>
      <c r="R176" s="142">
        <f>Q176*H176</f>
        <v>0.34471449999999998</v>
      </c>
      <c r="S176" s="142">
        <v>0</v>
      </c>
      <c r="T176" s="143">
        <f>S176*H176</f>
        <v>0</v>
      </c>
      <c r="AR176" s="17" t="s">
        <v>252</v>
      </c>
      <c r="AT176" s="17" t="s">
        <v>277</v>
      </c>
      <c r="AU176" s="17" t="s">
        <v>83</v>
      </c>
      <c r="AY176" s="17" t="s">
        <v>251</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252</v>
      </c>
      <c r="BM176" s="17" t="s">
        <v>2965</v>
      </c>
    </row>
    <row r="177" spans="2:65" s="1" customFormat="1" ht="19.5">
      <c r="B177" s="31"/>
      <c r="D177" s="171" t="s">
        <v>454</v>
      </c>
      <c r="F177" s="172" t="s">
        <v>2839</v>
      </c>
      <c r="I177" s="90"/>
      <c r="L177" s="31"/>
      <c r="M177" s="173"/>
      <c r="T177" s="49"/>
      <c r="AT177" s="17" t="s">
        <v>454</v>
      </c>
      <c r="AU177" s="17" t="s">
        <v>83</v>
      </c>
    </row>
    <row r="178" spans="2:65" s="13" customFormat="1">
      <c r="B178" s="182"/>
      <c r="D178" s="171" t="s">
        <v>639</v>
      </c>
      <c r="E178" s="183" t="s">
        <v>19</v>
      </c>
      <c r="F178" s="184" t="s">
        <v>2966</v>
      </c>
      <c r="H178" s="185">
        <v>0.32500000000000001</v>
      </c>
      <c r="I178" s="186"/>
      <c r="L178" s="182"/>
      <c r="M178" s="187"/>
      <c r="T178" s="188"/>
      <c r="AT178" s="183" t="s">
        <v>639</v>
      </c>
      <c r="AU178" s="183" t="s">
        <v>83</v>
      </c>
      <c r="AV178" s="13" t="s">
        <v>83</v>
      </c>
      <c r="AW178" s="13" t="s">
        <v>36</v>
      </c>
      <c r="AX178" s="13" t="s">
        <v>81</v>
      </c>
      <c r="AY178" s="183" t="s">
        <v>251</v>
      </c>
    </row>
    <row r="179" spans="2:65" s="1" customFormat="1" ht="16.5" customHeight="1">
      <c r="B179" s="31"/>
      <c r="C179" s="157" t="s">
        <v>365</v>
      </c>
      <c r="D179" s="157" t="s">
        <v>277</v>
      </c>
      <c r="E179" s="158" t="s">
        <v>2841</v>
      </c>
      <c r="F179" s="159" t="s">
        <v>2842</v>
      </c>
      <c r="G179" s="160" t="s">
        <v>436</v>
      </c>
      <c r="H179" s="161">
        <v>1.05</v>
      </c>
      <c r="I179" s="162"/>
      <c r="J179" s="163">
        <f>ROUND(I179*H179,2)</f>
        <v>0</v>
      </c>
      <c r="K179" s="159" t="s">
        <v>690</v>
      </c>
      <c r="L179" s="31"/>
      <c r="M179" s="164" t="s">
        <v>19</v>
      </c>
      <c r="N179" s="165" t="s">
        <v>44</v>
      </c>
      <c r="P179" s="142">
        <f>O179*H179</f>
        <v>0</v>
      </c>
      <c r="Q179" s="142">
        <v>2.5359600000000002</v>
      </c>
      <c r="R179" s="142">
        <f>Q179*H179</f>
        <v>2.6627580000000002</v>
      </c>
      <c r="S179" s="142">
        <v>0</v>
      </c>
      <c r="T179" s="143">
        <f>S179*H179</f>
        <v>0</v>
      </c>
      <c r="AR179" s="17" t="s">
        <v>252</v>
      </c>
      <c r="AT179" s="17" t="s">
        <v>277</v>
      </c>
      <c r="AU179" s="17" t="s">
        <v>83</v>
      </c>
      <c r="AY179" s="17" t="s">
        <v>251</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252</v>
      </c>
      <c r="BM179" s="17" t="s">
        <v>2967</v>
      </c>
    </row>
    <row r="180" spans="2:65" s="1" customFormat="1" ht="19.5">
      <c r="B180" s="31"/>
      <c r="D180" s="171" t="s">
        <v>454</v>
      </c>
      <c r="F180" s="172" t="s">
        <v>2844</v>
      </c>
      <c r="I180" s="90"/>
      <c r="L180" s="31"/>
      <c r="M180" s="173"/>
      <c r="T180" s="49"/>
      <c r="AT180" s="17" t="s">
        <v>454</v>
      </c>
      <c r="AU180" s="17" t="s">
        <v>83</v>
      </c>
    </row>
    <row r="181" spans="2:65" s="13" customFormat="1">
      <c r="B181" s="182"/>
      <c r="D181" s="171" t="s">
        <v>639</v>
      </c>
      <c r="E181" s="183" t="s">
        <v>19</v>
      </c>
      <c r="F181" s="184" t="s">
        <v>2968</v>
      </c>
      <c r="H181" s="185">
        <v>1.05</v>
      </c>
      <c r="I181" s="186"/>
      <c r="L181" s="182"/>
      <c r="M181" s="187"/>
      <c r="T181" s="188"/>
      <c r="AT181" s="183" t="s">
        <v>639</v>
      </c>
      <c r="AU181" s="183" t="s">
        <v>83</v>
      </c>
      <c r="AV181" s="13" t="s">
        <v>83</v>
      </c>
      <c r="AW181" s="13" t="s">
        <v>36</v>
      </c>
      <c r="AX181" s="13" t="s">
        <v>81</v>
      </c>
      <c r="AY181" s="183" t="s">
        <v>251</v>
      </c>
    </row>
    <row r="182" spans="2:65" s="1" customFormat="1" ht="16.5" customHeight="1">
      <c r="B182" s="31"/>
      <c r="C182" s="157" t="s">
        <v>369</v>
      </c>
      <c r="D182" s="157" t="s">
        <v>277</v>
      </c>
      <c r="E182" s="158" t="s">
        <v>2846</v>
      </c>
      <c r="F182" s="159" t="s">
        <v>2847</v>
      </c>
      <c r="G182" s="160" t="s">
        <v>431</v>
      </c>
      <c r="H182" s="161">
        <v>7.31</v>
      </c>
      <c r="I182" s="162"/>
      <c r="J182" s="163">
        <f>ROUND(I182*H182,2)</f>
        <v>0</v>
      </c>
      <c r="K182" s="159" t="s">
        <v>690</v>
      </c>
      <c r="L182" s="31"/>
      <c r="M182" s="164" t="s">
        <v>19</v>
      </c>
      <c r="N182" s="165" t="s">
        <v>44</v>
      </c>
      <c r="P182" s="142">
        <f>O182*H182</f>
        <v>0</v>
      </c>
      <c r="Q182" s="142">
        <v>1.4400000000000001E-3</v>
      </c>
      <c r="R182" s="142">
        <f>Q182*H182</f>
        <v>1.05264E-2</v>
      </c>
      <c r="S182" s="142">
        <v>0</v>
      </c>
      <c r="T182" s="143">
        <f>S182*H182</f>
        <v>0</v>
      </c>
      <c r="AR182" s="17" t="s">
        <v>252</v>
      </c>
      <c r="AT182" s="17" t="s">
        <v>277</v>
      </c>
      <c r="AU182" s="17" t="s">
        <v>83</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2969</v>
      </c>
    </row>
    <row r="183" spans="2:65" s="13" customFormat="1">
      <c r="B183" s="182"/>
      <c r="D183" s="171" t="s">
        <v>639</v>
      </c>
      <c r="E183" s="183" t="s">
        <v>19</v>
      </c>
      <c r="F183" s="184" t="s">
        <v>2970</v>
      </c>
      <c r="H183" s="185">
        <v>7.31</v>
      </c>
      <c r="I183" s="186"/>
      <c r="L183" s="182"/>
      <c r="M183" s="187"/>
      <c r="T183" s="188"/>
      <c r="AT183" s="183" t="s">
        <v>639</v>
      </c>
      <c r="AU183" s="183" t="s">
        <v>83</v>
      </c>
      <c r="AV183" s="13" t="s">
        <v>83</v>
      </c>
      <c r="AW183" s="13" t="s">
        <v>36</v>
      </c>
      <c r="AX183" s="13" t="s">
        <v>81</v>
      </c>
      <c r="AY183" s="183" t="s">
        <v>251</v>
      </c>
    </row>
    <row r="184" spans="2:65" s="1" customFormat="1" ht="16.5" customHeight="1">
      <c r="B184" s="31"/>
      <c r="C184" s="157" t="s">
        <v>373</v>
      </c>
      <c r="D184" s="157" t="s">
        <v>277</v>
      </c>
      <c r="E184" s="158" t="s">
        <v>2850</v>
      </c>
      <c r="F184" s="159" t="s">
        <v>2851</v>
      </c>
      <c r="G184" s="160" t="s">
        <v>431</v>
      </c>
      <c r="H184" s="161">
        <v>7.31</v>
      </c>
      <c r="I184" s="162"/>
      <c r="J184" s="163">
        <f>ROUND(I184*H184,2)</f>
        <v>0</v>
      </c>
      <c r="K184" s="159" t="s">
        <v>690</v>
      </c>
      <c r="L184" s="31"/>
      <c r="M184" s="164" t="s">
        <v>19</v>
      </c>
      <c r="N184" s="165" t="s">
        <v>44</v>
      </c>
      <c r="P184" s="142">
        <f>O184*H184</f>
        <v>0</v>
      </c>
      <c r="Q184" s="142">
        <v>4.0000000000000003E-5</v>
      </c>
      <c r="R184" s="142">
        <f>Q184*H184</f>
        <v>2.9240000000000001E-4</v>
      </c>
      <c r="S184" s="142">
        <v>0</v>
      </c>
      <c r="T184" s="143">
        <f>S184*H184</f>
        <v>0</v>
      </c>
      <c r="AR184" s="17" t="s">
        <v>252</v>
      </c>
      <c r="AT184" s="17" t="s">
        <v>277</v>
      </c>
      <c r="AU184" s="17" t="s">
        <v>83</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2971</v>
      </c>
    </row>
    <row r="185" spans="2:65" s="13" customFormat="1">
      <c r="B185" s="182"/>
      <c r="D185" s="171" t="s">
        <v>639</v>
      </c>
      <c r="E185" s="183" t="s">
        <v>19</v>
      </c>
      <c r="F185" s="184" t="s">
        <v>2970</v>
      </c>
      <c r="H185" s="185">
        <v>7.31</v>
      </c>
      <c r="I185" s="186"/>
      <c r="L185" s="182"/>
      <c r="M185" s="187"/>
      <c r="T185" s="188"/>
      <c r="AT185" s="183" t="s">
        <v>639</v>
      </c>
      <c r="AU185" s="183" t="s">
        <v>83</v>
      </c>
      <c r="AV185" s="13" t="s">
        <v>83</v>
      </c>
      <c r="AW185" s="13" t="s">
        <v>36</v>
      </c>
      <c r="AX185" s="13" t="s">
        <v>81</v>
      </c>
      <c r="AY185" s="183" t="s">
        <v>251</v>
      </c>
    </row>
    <row r="186" spans="2:65" s="11" customFormat="1" ht="22.9" customHeight="1">
      <c r="B186" s="145"/>
      <c r="D186" s="146" t="s">
        <v>72</v>
      </c>
      <c r="E186" s="155" t="s">
        <v>252</v>
      </c>
      <c r="F186" s="155" t="s">
        <v>1199</v>
      </c>
      <c r="I186" s="148"/>
      <c r="J186" s="156">
        <f>BK186</f>
        <v>0</v>
      </c>
      <c r="L186" s="145"/>
      <c r="M186" s="150"/>
      <c r="P186" s="151">
        <f>SUM(P187:P193)</f>
        <v>0</v>
      </c>
      <c r="R186" s="151">
        <f>SUM(R187:R193)</f>
        <v>27.88903638</v>
      </c>
      <c r="T186" s="152">
        <f>SUM(T187:T193)</f>
        <v>0</v>
      </c>
      <c r="AR186" s="146" t="s">
        <v>81</v>
      </c>
      <c r="AT186" s="153" t="s">
        <v>72</v>
      </c>
      <c r="AU186" s="153" t="s">
        <v>81</v>
      </c>
      <c r="AY186" s="146" t="s">
        <v>251</v>
      </c>
      <c r="BK186" s="154">
        <f>SUM(BK187:BK193)</f>
        <v>0</v>
      </c>
    </row>
    <row r="187" spans="2:65" s="1" customFormat="1" ht="16.5" customHeight="1">
      <c r="B187" s="31"/>
      <c r="C187" s="157" t="s">
        <v>377</v>
      </c>
      <c r="D187" s="157" t="s">
        <v>277</v>
      </c>
      <c r="E187" s="158" t="s">
        <v>2853</v>
      </c>
      <c r="F187" s="159" t="s">
        <v>2854</v>
      </c>
      <c r="G187" s="160" t="s">
        <v>431</v>
      </c>
      <c r="H187" s="161">
        <v>12.6</v>
      </c>
      <c r="I187" s="162"/>
      <c r="J187" s="163">
        <f>ROUND(I187*H187,2)</f>
        <v>0</v>
      </c>
      <c r="K187" s="159" t="s">
        <v>690</v>
      </c>
      <c r="L187" s="31"/>
      <c r="M187" s="164" t="s">
        <v>19</v>
      </c>
      <c r="N187" s="165" t="s">
        <v>44</v>
      </c>
      <c r="P187" s="142">
        <f>O187*H187</f>
        <v>0</v>
      </c>
      <c r="Q187" s="142">
        <v>0.22797999999999999</v>
      </c>
      <c r="R187" s="142">
        <f>Q187*H187</f>
        <v>2.8725479999999997</v>
      </c>
      <c r="S187" s="142">
        <v>0</v>
      </c>
      <c r="T187" s="143">
        <f>S187*H187</f>
        <v>0</v>
      </c>
      <c r="AR187" s="17" t="s">
        <v>252</v>
      </c>
      <c r="AT187" s="17" t="s">
        <v>277</v>
      </c>
      <c r="AU187" s="17" t="s">
        <v>83</v>
      </c>
      <c r="AY187" s="17" t="s">
        <v>251</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252</v>
      </c>
      <c r="BM187" s="17" t="s">
        <v>2972</v>
      </c>
    </row>
    <row r="188" spans="2:65" s="1" customFormat="1" ht="19.5">
      <c r="B188" s="31"/>
      <c r="D188" s="171" t="s">
        <v>454</v>
      </c>
      <c r="F188" s="172" t="s">
        <v>2856</v>
      </c>
      <c r="I188" s="90"/>
      <c r="L188" s="31"/>
      <c r="M188" s="173"/>
      <c r="T188" s="49"/>
      <c r="AT188" s="17" t="s">
        <v>454</v>
      </c>
      <c r="AU188" s="17" t="s">
        <v>83</v>
      </c>
    </row>
    <row r="189" spans="2:65" s="13" customFormat="1">
      <c r="B189" s="182"/>
      <c r="D189" s="171" t="s">
        <v>639</v>
      </c>
      <c r="E189" s="183" t="s">
        <v>19</v>
      </c>
      <c r="F189" s="184" t="s">
        <v>2973</v>
      </c>
      <c r="H189" s="185">
        <v>12.6</v>
      </c>
      <c r="I189" s="186"/>
      <c r="L189" s="182"/>
      <c r="M189" s="187"/>
      <c r="T189" s="188"/>
      <c r="AT189" s="183" t="s">
        <v>639</v>
      </c>
      <c r="AU189" s="183" t="s">
        <v>83</v>
      </c>
      <c r="AV189" s="13" t="s">
        <v>83</v>
      </c>
      <c r="AW189" s="13" t="s">
        <v>36</v>
      </c>
      <c r="AX189" s="13" t="s">
        <v>81</v>
      </c>
      <c r="AY189" s="183" t="s">
        <v>251</v>
      </c>
    </row>
    <row r="190" spans="2:65" s="1" customFormat="1" ht="22.5" customHeight="1">
      <c r="B190" s="31"/>
      <c r="C190" s="157" t="s">
        <v>381</v>
      </c>
      <c r="D190" s="157" t="s">
        <v>277</v>
      </c>
      <c r="E190" s="158" t="s">
        <v>2858</v>
      </c>
      <c r="F190" s="159" t="s">
        <v>2859</v>
      </c>
      <c r="G190" s="160" t="s">
        <v>431</v>
      </c>
      <c r="H190" s="161">
        <v>20.106000000000002</v>
      </c>
      <c r="I190" s="162"/>
      <c r="J190" s="163">
        <f>ROUND(I190*H190,2)</f>
        <v>0</v>
      </c>
      <c r="K190" s="159" t="s">
        <v>19</v>
      </c>
      <c r="L190" s="31"/>
      <c r="M190" s="164" t="s">
        <v>19</v>
      </c>
      <c r="N190" s="165" t="s">
        <v>44</v>
      </c>
      <c r="P190" s="142">
        <f>O190*H190</f>
        <v>0</v>
      </c>
      <c r="Q190" s="142">
        <v>1.2442299999999999</v>
      </c>
      <c r="R190" s="142">
        <f>Q190*H190</f>
        <v>25.016488380000002</v>
      </c>
      <c r="S190" s="142">
        <v>0</v>
      </c>
      <c r="T190" s="143">
        <f>S190*H190</f>
        <v>0</v>
      </c>
      <c r="AR190" s="17" t="s">
        <v>252</v>
      </c>
      <c r="AT190" s="17" t="s">
        <v>277</v>
      </c>
      <c r="AU190" s="17" t="s">
        <v>83</v>
      </c>
      <c r="AY190" s="17" t="s">
        <v>251</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252</v>
      </c>
      <c r="BM190" s="17" t="s">
        <v>2974</v>
      </c>
    </row>
    <row r="191" spans="2:65" s="13" customFormat="1">
      <c r="B191" s="182"/>
      <c r="D191" s="171" t="s">
        <v>639</v>
      </c>
      <c r="E191" s="183" t="s">
        <v>19</v>
      </c>
      <c r="F191" s="184" t="s">
        <v>2975</v>
      </c>
      <c r="H191" s="185">
        <v>10.23</v>
      </c>
      <c r="I191" s="186"/>
      <c r="L191" s="182"/>
      <c r="M191" s="187"/>
      <c r="T191" s="188"/>
      <c r="AT191" s="183" t="s">
        <v>639</v>
      </c>
      <c r="AU191" s="183" t="s">
        <v>83</v>
      </c>
      <c r="AV191" s="13" t="s">
        <v>83</v>
      </c>
      <c r="AW191" s="13" t="s">
        <v>36</v>
      </c>
      <c r="AX191" s="13" t="s">
        <v>73</v>
      </c>
      <c r="AY191" s="183" t="s">
        <v>251</v>
      </c>
    </row>
    <row r="192" spans="2:65" s="13" customFormat="1">
      <c r="B192" s="182"/>
      <c r="D192" s="171" t="s">
        <v>639</v>
      </c>
      <c r="E192" s="183" t="s">
        <v>19</v>
      </c>
      <c r="F192" s="184" t="s">
        <v>2976</v>
      </c>
      <c r="H192" s="185">
        <v>9.8759999999999994</v>
      </c>
      <c r="I192" s="186"/>
      <c r="L192" s="182"/>
      <c r="M192" s="187"/>
      <c r="T192" s="188"/>
      <c r="AT192" s="183" t="s">
        <v>639</v>
      </c>
      <c r="AU192" s="183" t="s">
        <v>83</v>
      </c>
      <c r="AV192" s="13" t="s">
        <v>83</v>
      </c>
      <c r="AW192" s="13" t="s">
        <v>36</v>
      </c>
      <c r="AX192" s="13" t="s">
        <v>73</v>
      </c>
      <c r="AY192" s="183" t="s">
        <v>251</v>
      </c>
    </row>
    <row r="193" spans="2:65" s="14" customFormat="1">
      <c r="B193" s="191"/>
      <c r="D193" s="171" t="s">
        <v>639</v>
      </c>
      <c r="E193" s="192" t="s">
        <v>19</v>
      </c>
      <c r="F193" s="193" t="s">
        <v>830</v>
      </c>
      <c r="H193" s="194">
        <v>20.106000000000002</v>
      </c>
      <c r="I193" s="195"/>
      <c r="L193" s="191"/>
      <c r="M193" s="196"/>
      <c r="T193" s="197"/>
      <c r="AT193" s="192" t="s">
        <v>639</v>
      </c>
      <c r="AU193" s="192" t="s">
        <v>83</v>
      </c>
      <c r="AV193" s="14" t="s">
        <v>252</v>
      </c>
      <c r="AW193" s="14" t="s">
        <v>36</v>
      </c>
      <c r="AX193" s="14" t="s">
        <v>81</v>
      </c>
      <c r="AY193" s="192" t="s">
        <v>251</v>
      </c>
    </row>
    <row r="194" spans="2:65" s="11" customFormat="1" ht="22.9" customHeight="1">
      <c r="B194" s="145"/>
      <c r="D194" s="146" t="s">
        <v>72</v>
      </c>
      <c r="E194" s="155" t="s">
        <v>276</v>
      </c>
      <c r="F194" s="155" t="s">
        <v>1521</v>
      </c>
      <c r="I194" s="148"/>
      <c r="J194" s="156">
        <f>BK194</f>
        <v>0</v>
      </c>
      <c r="L194" s="145"/>
      <c r="M194" s="150"/>
      <c r="P194" s="151">
        <f>SUM(P195:P199)</f>
        <v>0</v>
      </c>
      <c r="R194" s="151">
        <f>SUM(R195:R199)</f>
        <v>5.0500000000000007E-3</v>
      </c>
      <c r="T194" s="152">
        <f>SUM(T195:T199)</f>
        <v>0</v>
      </c>
      <c r="AR194" s="146" t="s">
        <v>81</v>
      </c>
      <c r="AT194" s="153" t="s">
        <v>72</v>
      </c>
      <c r="AU194" s="153" t="s">
        <v>81</v>
      </c>
      <c r="AY194" s="146" t="s">
        <v>251</v>
      </c>
      <c r="BK194" s="154">
        <f>SUM(BK195:BK199)</f>
        <v>0</v>
      </c>
    </row>
    <row r="195" spans="2:65" s="1" customFormat="1" ht="16.5" customHeight="1">
      <c r="B195" s="31"/>
      <c r="C195" s="157" t="s">
        <v>385</v>
      </c>
      <c r="D195" s="157" t="s">
        <v>277</v>
      </c>
      <c r="E195" s="158" t="s">
        <v>2863</v>
      </c>
      <c r="F195" s="159" t="s">
        <v>2864</v>
      </c>
      <c r="G195" s="160" t="s">
        <v>249</v>
      </c>
      <c r="H195" s="161">
        <v>6.5</v>
      </c>
      <c r="I195" s="162"/>
      <c r="J195" s="163">
        <f>ROUND(I195*H195,2)</f>
        <v>0</v>
      </c>
      <c r="K195" s="159" t="s">
        <v>690</v>
      </c>
      <c r="L195" s="31"/>
      <c r="M195" s="164" t="s">
        <v>19</v>
      </c>
      <c r="N195" s="165" t="s">
        <v>44</v>
      </c>
      <c r="P195" s="142">
        <f>O195*H195</f>
        <v>0</v>
      </c>
      <c r="Q195" s="142">
        <v>6.8000000000000005E-4</v>
      </c>
      <c r="R195" s="142">
        <f>Q195*H195</f>
        <v>4.4200000000000003E-3</v>
      </c>
      <c r="S195" s="142">
        <v>0</v>
      </c>
      <c r="T195" s="143">
        <f>S195*H195</f>
        <v>0</v>
      </c>
      <c r="AR195" s="17" t="s">
        <v>252</v>
      </c>
      <c r="AT195" s="17" t="s">
        <v>277</v>
      </c>
      <c r="AU195" s="17" t="s">
        <v>83</v>
      </c>
      <c r="AY195" s="17" t="s">
        <v>251</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252</v>
      </c>
      <c r="BM195" s="17" t="s">
        <v>2977</v>
      </c>
    </row>
    <row r="196" spans="2:65" s="1" customFormat="1" ht="19.5">
      <c r="B196" s="31"/>
      <c r="D196" s="171" t="s">
        <v>454</v>
      </c>
      <c r="F196" s="172" t="s">
        <v>2866</v>
      </c>
      <c r="I196" s="90"/>
      <c r="L196" s="31"/>
      <c r="M196" s="173"/>
      <c r="T196" s="49"/>
      <c r="AT196" s="17" t="s">
        <v>454</v>
      </c>
      <c r="AU196" s="17" t="s">
        <v>83</v>
      </c>
    </row>
    <row r="197" spans="2:65" s="13" customFormat="1">
      <c r="B197" s="182"/>
      <c r="D197" s="171" t="s">
        <v>639</v>
      </c>
      <c r="E197" s="183" t="s">
        <v>19</v>
      </c>
      <c r="F197" s="184" t="s">
        <v>2978</v>
      </c>
      <c r="H197" s="185">
        <v>6.5</v>
      </c>
      <c r="I197" s="186"/>
      <c r="L197" s="182"/>
      <c r="M197" s="187"/>
      <c r="T197" s="188"/>
      <c r="AT197" s="183" t="s">
        <v>639</v>
      </c>
      <c r="AU197" s="183" t="s">
        <v>83</v>
      </c>
      <c r="AV197" s="13" t="s">
        <v>83</v>
      </c>
      <c r="AW197" s="13" t="s">
        <v>36</v>
      </c>
      <c r="AX197" s="13" t="s">
        <v>81</v>
      </c>
      <c r="AY197" s="183" t="s">
        <v>251</v>
      </c>
    </row>
    <row r="198" spans="2:65" s="1" customFormat="1" ht="16.5" customHeight="1">
      <c r="B198" s="31"/>
      <c r="C198" s="157" t="s">
        <v>390</v>
      </c>
      <c r="D198" s="157" t="s">
        <v>277</v>
      </c>
      <c r="E198" s="158" t="s">
        <v>2868</v>
      </c>
      <c r="F198" s="159" t="s">
        <v>2869</v>
      </c>
      <c r="G198" s="160" t="s">
        <v>431</v>
      </c>
      <c r="H198" s="161">
        <v>1.26</v>
      </c>
      <c r="I198" s="162"/>
      <c r="J198" s="163">
        <f>ROUND(I198*H198,2)</f>
        <v>0</v>
      </c>
      <c r="K198" s="159" t="s">
        <v>690</v>
      </c>
      <c r="L198" s="31"/>
      <c r="M198" s="164" t="s">
        <v>19</v>
      </c>
      <c r="N198" s="165" t="s">
        <v>44</v>
      </c>
      <c r="P198" s="142">
        <f>O198*H198</f>
        <v>0</v>
      </c>
      <c r="Q198" s="142">
        <v>5.0000000000000001E-4</v>
      </c>
      <c r="R198" s="142">
        <f>Q198*H198</f>
        <v>6.3000000000000003E-4</v>
      </c>
      <c r="S198" s="142">
        <v>0</v>
      </c>
      <c r="T198" s="143">
        <f>S198*H198</f>
        <v>0</v>
      </c>
      <c r="AR198" s="17" t="s">
        <v>252</v>
      </c>
      <c r="AT198" s="17" t="s">
        <v>277</v>
      </c>
      <c r="AU198" s="17" t="s">
        <v>83</v>
      </c>
      <c r="AY198" s="17" t="s">
        <v>251</v>
      </c>
      <c r="BE198" s="144">
        <f>IF(N198="základní",J198,0)</f>
        <v>0</v>
      </c>
      <c r="BF198" s="144">
        <f>IF(N198="snížená",J198,0)</f>
        <v>0</v>
      </c>
      <c r="BG198" s="144">
        <f>IF(N198="zákl. přenesená",J198,0)</f>
        <v>0</v>
      </c>
      <c r="BH198" s="144">
        <f>IF(N198="sníž. přenesená",J198,0)</f>
        <v>0</v>
      </c>
      <c r="BI198" s="144">
        <f>IF(N198="nulová",J198,0)</f>
        <v>0</v>
      </c>
      <c r="BJ198" s="17" t="s">
        <v>81</v>
      </c>
      <c r="BK198" s="144">
        <f>ROUND(I198*H198,2)</f>
        <v>0</v>
      </c>
      <c r="BL198" s="17" t="s">
        <v>252</v>
      </c>
      <c r="BM198" s="17" t="s">
        <v>2979</v>
      </c>
    </row>
    <row r="199" spans="2:65" s="1" customFormat="1" ht="19.5">
      <c r="B199" s="31"/>
      <c r="D199" s="171" t="s">
        <v>454</v>
      </c>
      <c r="F199" s="172" t="s">
        <v>2980</v>
      </c>
      <c r="I199" s="90"/>
      <c r="L199" s="31"/>
      <c r="M199" s="173"/>
      <c r="T199" s="49"/>
      <c r="AT199" s="17" t="s">
        <v>454</v>
      </c>
      <c r="AU199" s="17" t="s">
        <v>83</v>
      </c>
    </row>
    <row r="200" spans="2:65" s="11" customFormat="1" ht="22.9" customHeight="1">
      <c r="B200" s="145"/>
      <c r="D200" s="146" t="s">
        <v>72</v>
      </c>
      <c r="E200" s="155" t="s">
        <v>291</v>
      </c>
      <c r="F200" s="155" t="s">
        <v>1282</v>
      </c>
      <c r="I200" s="148"/>
      <c r="J200" s="156">
        <f>BK200</f>
        <v>0</v>
      </c>
      <c r="L200" s="145"/>
      <c r="M200" s="150"/>
      <c r="P200" s="151">
        <f>SUM(P201:P209)</f>
        <v>0</v>
      </c>
      <c r="R200" s="151">
        <f>SUM(R201:R209)</f>
        <v>28.67306</v>
      </c>
      <c r="T200" s="152">
        <f>SUM(T201:T209)</f>
        <v>3.4399999999999995</v>
      </c>
      <c r="AR200" s="146" t="s">
        <v>81</v>
      </c>
      <c r="AT200" s="153" t="s">
        <v>72</v>
      </c>
      <c r="AU200" s="153" t="s">
        <v>81</v>
      </c>
      <c r="AY200" s="146" t="s">
        <v>251</v>
      </c>
      <c r="BK200" s="154">
        <f>SUM(BK201:BK209)</f>
        <v>0</v>
      </c>
    </row>
    <row r="201" spans="2:65" s="1" customFormat="1" ht="16.5" customHeight="1">
      <c r="B201" s="31"/>
      <c r="C201" s="157" t="s">
        <v>394</v>
      </c>
      <c r="D201" s="157" t="s">
        <v>277</v>
      </c>
      <c r="E201" s="158" t="s">
        <v>2981</v>
      </c>
      <c r="F201" s="159" t="s">
        <v>2982</v>
      </c>
      <c r="G201" s="160" t="s">
        <v>249</v>
      </c>
      <c r="H201" s="161">
        <v>8</v>
      </c>
      <c r="I201" s="162"/>
      <c r="J201" s="163">
        <f>ROUND(I201*H201,2)</f>
        <v>0</v>
      </c>
      <c r="K201" s="159" t="s">
        <v>690</v>
      </c>
      <c r="L201" s="31"/>
      <c r="M201" s="164" t="s">
        <v>19</v>
      </c>
      <c r="N201" s="165" t="s">
        <v>44</v>
      </c>
      <c r="P201" s="142">
        <f>O201*H201</f>
        <v>0</v>
      </c>
      <c r="Q201" s="142">
        <v>1.43876</v>
      </c>
      <c r="R201" s="142">
        <f>Q201*H201</f>
        <v>11.51008</v>
      </c>
      <c r="S201" s="142">
        <v>0</v>
      </c>
      <c r="T201" s="143">
        <f>S201*H201</f>
        <v>0</v>
      </c>
      <c r="AR201" s="17" t="s">
        <v>252</v>
      </c>
      <c r="AT201" s="17" t="s">
        <v>277</v>
      </c>
      <c r="AU201" s="17" t="s">
        <v>83</v>
      </c>
      <c r="AY201" s="17" t="s">
        <v>251</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252</v>
      </c>
      <c r="BM201" s="17" t="s">
        <v>2983</v>
      </c>
    </row>
    <row r="202" spans="2:65" s="13" customFormat="1">
      <c r="B202" s="182"/>
      <c r="D202" s="171" t="s">
        <v>639</v>
      </c>
      <c r="E202" s="183" t="s">
        <v>19</v>
      </c>
      <c r="F202" s="184" t="s">
        <v>250</v>
      </c>
      <c r="H202" s="185">
        <v>8</v>
      </c>
      <c r="I202" s="186"/>
      <c r="L202" s="182"/>
      <c r="M202" s="187"/>
      <c r="T202" s="188"/>
      <c r="AT202" s="183" t="s">
        <v>639</v>
      </c>
      <c r="AU202" s="183" t="s">
        <v>83</v>
      </c>
      <c r="AV202" s="13" t="s">
        <v>83</v>
      </c>
      <c r="AW202" s="13" t="s">
        <v>36</v>
      </c>
      <c r="AX202" s="13" t="s">
        <v>81</v>
      </c>
      <c r="AY202" s="183" t="s">
        <v>251</v>
      </c>
    </row>
    <row r="203" spans="2:65" s="1" customFormat="1" ht="16.5" customHeight="1">
      <c r="B203" s="31"/>
      <c r="C203" s="132" t="s">
        <v>398</v>
      </c>
      <c r="D203" s="132" t="s">
        <v>246</v>
      </c>
      <c r="E203" s="133" t="s">
        <v>2984</v>
      </c>
      <c r="F203" s="134" t="s">
        <v>2985</v>
      </c>
      <c r="G203" s="135" t="s">
        <v>265</v>
      </c>
      <c r="H203" s="136">
        <v>5</v>
      </c>
      <c r="I203" s="137"/>
      <c r="J203" s="138">
        <f>ROUND(I203*H203,2)</f>
        <v>0</v>
      </c>
      <c r="K203" s="134" t="s">
        <v>19</v>
      </c>
      <c r="L203" s="139"/>
      <c r="M203" s="140" t="s">
        <v>19</v>
      </c>
      <c r="N203" s="141" t="s">
        <v>44</v>
      </c>
      <c r="P203" s="142">
        <f>O203*H203</f>
        <v>0</v>
      </c>
      <c r="Q203" s="142">
        <v>2.4500000000000002</v>
      </c>
      <c r="R203" s="142">
        <f>Q203*H203</f>
        <v>12.25</v>
      </c>
      <c r="S203" s="142">
        <v>0</v>
      </c>
      <c r="T203" s="143">
        <f>S203*H203</f>
        <v>0</v>
      </c>
      <c r="AR203" s="17" t="s">
        <v>250</v>
      </c>
      <c r="AT203" s="17" t="s">
        <v>246</v>
      </c>
      <c r="AU203" s="17" t="s">
        <v>83</v>
      </c>
      <c r="AY203" s="17" t="s">
        <v>251</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252</v>
      </c>
      <c r="BM203" s="17" t="s">
        <v>2986</v>
      </c>
    </row>
    <row r="204" spans="2:65" s="13" customFormat="1">
      <c r="B204" s="182"/>
      <c r="D204" s="171" t="s">
        <v>639</v>
      </c>
      <c r="E204" s="183" t="s">
        <v>19</v>
      </c>
      <c r="F204" s="184" t="s">
        <v>267</v>
      </c>
      <c r="H204" s="185">
        <v>5</v>
      </c>
      <c r="I204" s="186"/>
      <c r="L204" s="182"/>
      <c r="M204" s="187"/>
      <c r="T204" s="188"/>
      <c r="AT204" s="183" t="s">
        <v>639</v>
      </c>
      <c r="AU204" s="183" t="s">
        <v>83</v>
      </c>
      <c r="AV204" s="13" t="s">
        <v>83</v>
      </c>
      <c r="AW204" s="13" t="s">
        <v>36</v>
      </c>
      <c r="AX204" s="13" t="s">
        <v>81</v>
      </c>
      <c r="AY204" s="183" t="s">
        <v>251</v>
      </c>
    </row>
    <row r="205" spans="2:65" s="1" customFormat="1" ht="16.5" customHeight="1">
      <c r="B205" s="31"/>
      <c r="C205" s="132" t="s">
        <v>402</v>
      </c>
      <c r="D205" s="132" t="s">
        <v>246</v>
      </c>
      <c r="E205" s="133" t="s">
        <v>2987</v>
      </c>
      <c r="F205" s="134" t="s">
        <v>2988</v>
      </c>
      <c r="G205" s="135" t="s">
        <v>265</v>
      </c>
      <c r="H205" s="136">
        <v>2</v>
      </c>
      <c r="I205" s="137"/>
      <c r="J205" s="138">
        <f>ROUND(I205*H205,2)</f>
        <v>0</v>
      </c>
      <c r="K205" s="134" t="s">
        <v>19</v>
      </c>
      <c r="L205" s="139"/>
      <c r="M205" s="140" t="s">
        <v>19</v>
      </c>
      <c r="N205" s="141" t="s">
        <v>44</v>
      </c>
      <c r="P205" s="142">
        <f>O205*H205</f>
        <v>0</v>
      </c>
      <c r="Q205" s="142">
        <v>2.4500000000000002</v>
      </c>
      <c r="R205" s="142">
        <f>Q205*H205</f>
        <v>4.9000000000000004</v>
      </c>
      <c r="S205" s="142">
        <v>0</v>
      </c>
      <c r="T205" s="143">
        <f>S205*H205</f>
        <v>0</v>
      </c>
      <c r="AR205" s="17" t="s">
        <v>250</v>
      </c>
      <c r="AT205" s="17" t="s">
        <v>246</v>
      </c>
      <c r="AU205" s="17" t="s">
        <v>83</v>
      </c>
      <c r="AY205" s="17" t="s">
        <v>251</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252</v>
      </c>
      <c r="BM205" s="17" t="s">
        <v>2989</v>
      </c>
    </row>
    <row r="206" spans="2:65" s="13" customFormat="1">
      <c r="B206" s="182"/>
      <c r="D206" s="171" t="s">
        <v>639</v>
      </c>
      <c r="E206" s="183" t="s">
        <v>19</v>
      </c>
      <c r="F206" s="184" t="s">
        <v>83</v>
      </c>
      <c r="H206" s="185">
        <v>2</v>
      </c>
      <c r="I206" s="186"/>
      <c r="L206" s="182"/>
      <c r="M206" s="187"/>
      <c r="T206" s="188"/>
      <c r="AT206" s="183" t="s">
        <v>639</v>
      </c>
      <c r="AU206" s="183" t="s">
        <v>83</v>
      </c>
      <c r="AV206" s="13" t="s">
        <v>83</v>
      </c>
      <c r="AW206" s="13" t="s">
        <v>36</v>
      </c>
      <c r="AX206" s="13" t="s">
        <v>81</v>
      </c>
      <c r="AY206" s="183" t="s">
        <v>251</v>
      </c>
    </row>
    <row r="207" spans="2:65" s="1" customFormat="1" ht="16.5" customHeight="1">
      <c r="B207" s="31"/>
      <c r="C207" s="157" t="s">
        <v>406</v>
      </c>
      <c r="D207" s="157" t="s">
        <v>277</v>
      </c>
      <c r="E207" s="158" t="s">
        <v>1747</v>
      </c>
      <c r="F207" s="159" t="s">
        <v>1748</v>
      </c>
      <c r="G207" s="160" t="s">
        <v>265</v>
      </c>
      <c r="H207" s="161">
        <v>2</v>
      </c>
      <c r="I207" s="162"/>
      <c r="J207" s="163">
        <f>ROUND(I207*H207,2)</f>
        <v>0</v>
      </c>
      <c r="K207" s="159" t="s">
        <v>690</v>
      </c>
      <c r="L207" s="31"/>
      <c r="M207" s="164" t="s">
        <v>19</v>
      </c>
      <c r="N207" s="165" t="s">
        <v>44</v>
      </c>
      <c r="P207" s="142">
        <f>O207*H207</f>
        <v>0</v>
      </c>
      <c r="Q207" s="142">
        <v>6.4900000000000001E-3</v>
      </c>
      <c r="R207" s="142">
        <f>Q207*H207</f>
        <v>1.298E-2</v>
      </c>
      <c r="S207" s="142">
        <v>0</v>
      </c>
      <c r="T207" s="143">
        <f>S207*H207</f>
        <v>0</v>
      </c>
      <c r="AR207" s="17" t="s">
        <v>252</v>
      </c>
      <c r="AT207" s="17" t="s">
        <v>277</v>
      </c>
      <c r="AU207" s="17" t="s">
        <v>83</v>
      </c>
      <c r="AY207" s="17" t="s">
        <v>251</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252</v>
      </c>
      <c r="BM207" s="17" t="s">
        <v>2990</v>
      </c>
    </row>
    <row r="208" spans="2:65" s="1" customFormat="1" ht="16.5" customHeight="1">
      <c r="B208" s="31"/>
      <c r="C208" s="157" t="s">
        <v>410</v>
      </c>
      <c r="D208" s="157" t="s">
        <v>277</v>
      </c>
      <c r="E208" s="158" t="s">
        <v>2661</v>
      </c>
      <c r="F208" s="159" t="s">
        <v>2662</v>
      </c>
      <c r="G208" s="160" t="s">
        <v>249</v>
      </c>
      <c r="H208" s="161">
        <v>20</v>
      </c>
      <c r="I208" s="162"/>
      <c r="J208" s="163">
        <f>ROUND(I208*H208,2)</f>
        <v>0</v>
      </c>
      <c r="K208" s="159" t="s">
        <v>690</v>
      </c>
      <c r="L208" s="31"/>
      <c r="M208" s="164" t="s">
        <v>19</v>
      </c>
      <c r="N208" s="165" t="s">
        <v>44</v>
      </c>
      <c r="P208" s="142">
        <f>O208*H208</f>
        <v>0</v>
      </c>
      <c r="Q208" s="142">
        <v>0</v>
      </c>
      <c r="R208" s="142">
        <f>Q208*H208</f>
        <v>0</v>
      </c>
      <c r="S208" s="142">
        <v>0.17199999999999999</v>
      </c>
      <c r="T208" s="143">
        <f>S208*H208</f>
        <v>3.4399999999999995</v>
      </c>
      <c r="AR208" s="17" t="s">
        <v>252</v>
      </c>
      <c r="AT208" s="17" t="s">
        <v>277</v>
      </c>
      <c r="AU208" s="17" t="s">
        <v>83</v>
      </c>
      <c r="AY208" s="17" t="s">
        <v>251</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252</v>
      </c>
      <c r="BM208" s="17" t="s">
        <v>2991</v>
      </c>
    </row>
    <row r="209" spans="2:65" s="13" customFormat="1">
      <c r="B209" s="182"/>
      <c r="D209" s="171" t="s">
        <v>639</v>
      </c>
      <c r="E209" s="183" t="s">
        <v>19</v>
      </c>
      <c r="F209" s="184" t="s">
        <v>1547</v>
      </c>
      <c r="H209" s="185">
        <v>20</v>
      </c>
      <c r="I209" s="186"/>
      <c r="L209" s="182"/>
      <c r="M209" s="187"/>
      <c r="T209" s="188"/>
      <c r="AT209" s="183" t="s">
        <v>639</v>
      </c>
      <c r="AU209" s="183" t="s">
        <v>83</v>
      </c>
      <c r="AV209" s="13" t="s">
        <v>83</v>
      </c>
      <c r="AW209" s="13" t="s">
        <v>36</v>
      </c>
      <c r="AX209" s="13" t="s">
        <v>81</v>
      </c>
      <c r="AY209" s="183" t="s">
        <v>251</v>
      </c>
    </row>
    <row r="210" spans="2:65" s="11" customFormat="1" ht="22.9" customHeight="1">
      <c r="B210" s="145"/>
      <c r="D210" s="146" t="s">
        <v>72</v>
      </c>
      <c r="E210" s="155" t="s">
        <v>1560</v>
      </c>
      <c r="F210" s="155" t="s">
        <v>1561</v>
      </c>
      <c r="I210" s="148"/>
      <c r="J210" s="156">
        <f>BK210</f>
        <v>0</v>
      </c>
      <c r="L210" s="145"/>
      <c r="M210" s="150"/>
      <c r="P210" s="151">
        <f>SUM(P211:P225)</f>
        <v>0</v>
      </c>
      <c r="R210" s="151">
        <f>SUM(R211:R225)</f>
        <v>0</v>
      </c>
      <c r="T210" s="152">
        <f>SUM(T211:T225)</f>
        <v>0</v>
      </c>
      <c r="AR210" s="146" t="s">
        <v>81</v>
      </c>
      <c r="AT210" s="153" t="s">
        <v>72</v>
      </c>
      <c r="AU210" s="153" t="s">
        <v>81</v>
      </c>
      <c r="AY210" s="146" t="s">
        <v>251</v>
      </c>
      <c r="BK210" s="154">
        <f>SUM(BK211:BK225)</f>
        <v>0</v>
      </c>
    </row>
    <row r="211" spans="2:65" s="1" customFormat="1" ht="16.5" customHeight="1">
      <c r="B211" s="31"/>
      <c r="C211" s="157" t="s">
        <v>482</v>
      </c>
      <c r="D211" s="157" t="s">
        <v>277</v>
      </c>
      <c r="E211" s="158" t="s">
        <v>1372</v>
      </c>
      <c r="F211" s="159" t="s">
        <v>1373</v>
      </c>
      <c r="G211" s="160" t="s">
        <v>450</v>
      </c>
      <c r="H211" s="161">
        <v>37.752000000000002</v>
      </c>
      <c r="I211" s="162"/>
      <c r="J211" s="163">
        <f>ROUND(I211*H211,2)</f>
        <v>0</v>
      </c>
      <c r="K211" s="159" t="s">
        <v>690</v>
      </c>
      <c r="L211" s="31"/>
      <c r="M211" s="164" t="s">
        <v>19</v>
      </c>
      <c r="N211" s="165" t="s">
        <v>44</v>
      </c>
      <c r="P211" s="142">
        <f>O211*H211</f>
        <v>0</v>
      </c>
      <c r="Q211" s="142">
        <v>0</v>
      </c>
      <c r="R211" s="142">
        <f>Q211*H211</f>
        <v>0</v>
      </c>
      <c r="S211" s="142">
        <v>0</v>
      </c>
      <c r="T211" s="143">
        <f>S211*H211</f>
        <v>0</v>
      </c>
      <c r="AR211" s="17" t="s">
        <v>252</v>
      </c>
      <c r="AT211" s="17" t="s">
        <v>277</v>
      </c>
      <c r="AU211" s="17" t="s">
        <v>83</v>
      </c>
      <c r="AY211" s="17" t="s">
        <v>251</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252</v>
      </c>
      <c r="BM211" s="17" t="s">
        <v>2992</v>
      </c>
    </row>
    <row r="212" spans="2:65" s="1" customFormat="1" ht="19.5">
      <c r="B212" s="31"/>
      <c r="D212" s="171" t="s">
        <v>454</v>
      </c>
      <c r="F212" s="172" t="s">
        <v>2938</v>
      </c>
      <c r="I212" s="90"/>
      <c r="L212" s="31"/>
      <c r="M212" s="173"/>
      <c r="T212" s="49"/>
      <c r="AT212" s="17" t="s">
        <v>454</v>
      </c>
      <c r="AU212" s="17" t="s">
        <v>83</v>
      </c>
    </row>
    <row r="213" spans="2:65" s="13" customFormat="1">
      <c r="B213" s="182"/>
      <c r="D213" s="171" t="s">
        <v>639</v>
      </c>
      <c r="E213" s="183" t="s">
        <v>19</v>
      </c>
      <c r="F213" s="184" t="s">
        <v>2993</v>
      </c>
      <c r="H213" s="185">
        <v>3.6</v>
      </c>
      <c r="I213" s="186"/>
      <c r="L213" s="182"/>
      <c r="M213" s="187"/>
      <c r="T213" s="188"/>
      <c r="AT213" s="183" t="s">
        <v>639</v>
      </c>
      <c r="AU213" s="183" t="s">
        <v>83</v>
      </c>
      <c r="AV213" s="13" t="s">
        <v>83</v>
      </c>
      <c r="AW213" s="13" t="s">
        <v>36</v>
      </c>
      <c r="AX213" s="13" t="s">
        <v>73</v>
      </c>
      <c r="AY213" s="183" t="s">
        <v>251</v>
      </c>
    </row>
    <row r="214" spans="2:65" s="13" customFormat="1">
      <c r="B214" s="182"/>
      <c r="D214" s="171" t="s">
        <v>639</v>
      </c>
      <c r="E214" s="183" t="s">
        <v>19</v>
      </c>
      <c r="F214" s="184" t="s">
        <v>2994</v>
      </c>
      <c r="H214" s="185">
        <v>34.152000000000001</v>
      </c>
      <c r="I214" s="186"/>
      <c r="L214" s="182"/>
      <c r="M214" s="187"/>
      <c r="T214" s="188"/>
      <c r="AT214" s="183" t="s">
        <v>639</v>
      </c>
      <c r="AU214" s="183" t="s">
        <v>83</v>
      </c>
      <c r="AV214" s="13" t="s">
        <v>83</v>
      </c>
      <c r="AW214" s="13" t="s">
        <v>36</v>
      </c>
      <c r="AX214" s="13" t="s">
        <v>73</v>
      </c>
      <c r="AY214" s="183" t="s">
        <v>251</v>
      </c>
    </row>
    <row r="215" spans="2:65" s="14" customFormat="1">
      <c r="B215" s="191"/>
      <c r="D215" s="171" t="s">
        <v>639</v>
      </c>
      <c r="E215" s="192" t="s">
        <v>19</v>
      </c>
      <c r="F215" s="193" t="s">
        <v>830</v>
      </c>
      <c r="H215" s="194">
        <v>37.752000000000002</v>
      </c>
      <c r="I215" s="195"/>
      <c r="L215" s="191"/>
      <c r="M215" s="196"/>
      <c r="T215" s="197"/>
      <c r="AT215" s="192" t="s">
        <v>639</v>
      </c>
      <c r="AU215" s="192" t="s">
        <v>83</v>
      </c>
      <c r="AV215" s="14" t="s">
        <v>252</v>
      </c>
      <c r="AW215" s="14" t="s">
        <v>36</v>
      </c>
      <c r="AX215" s="14" t="s">
        <v>81</v>
      </c>
      <c r="AY215" s="192" t="s">
        <v>251</v>
      </c>
    </row>
    <row r="216" spans="2:65" s="1" customFormat="1" ht="16.5" customHeight="1">
      <c r="B216" s="31"/>
      <c r="C216" s="157" t="s">
        <v>538</v>
      </c>
      <c r="D216" s="157" t="s">
        <v>277</v>
      </c>
      <c r="E216" s="158" t="s">
        <v>2444</v>
      </c>
      <c r="F216" s="159" t="s">
        <v>2445</v>
      </c>
      <c r="G216" s="160" t="s">
        <v>450</v>
      </c>
      <c r="H216" s="161">
        <v>1283.568</v>
      </c>
      <c r="I216" s="162"/>
      <c r="J216" s="163">
        <f>ROUND(I216*H216,2)</f>
        <v>0</v>
      </c>
      <c r="K216" s="159" t="s">
        <v>690</v>
      </c>
      <c r="L216" s="31"/>
      <c r="M216" s="164" t="s">
        <v>19</v>
      </c>
      <c r="N216" s="165" t="s">
        <v>44</v>
      </c>
      <c r="P216" s="142">
        <f>O216*H216</f>
        <v>0</v>
      </c>
      <c r="Q216" s="142">
        <v>0</v>
      </c>
      <c r="R216" s="142">
        <f>Q216*H216</f>
        <v>0</v>
      </c>
      <c r="S216" s="142">
        <v>0</v>
      </c>
      <c r="T216" s="143">
        <f>S216*H216</f>
        <v>0</v>
      </c>
      <c r="AR216" s="17" t="s">
        <v>252</v>
      </c>
      <c r="AT216" s="17" t="s">
        <v>277</v>
      </c>
      <c r="AU216" s="17" t="s">
        <v>83</v>
      </c>
      <c r="AY216" s="17" t="s">
        <v>251</v>
      </c>
      <c r="BE216" s="144">
        <f>IF(N216="základní",J216,0)</f>
        <v>0</v>
      </c>
      <c r="BF216" s="144">
        <f>IF(N216="snížená",J216,0)</f>
        <v>0</v>
      </c>
      <c r="BG216" s="144">
        <f>IF(N216="zákl. přenesená",J216,0)</f>
        <v>0</v>
      </c>
      <c r="BH216" s="144">
        <f>IF(N216="sníž. přenesená",J216,0)</f>
        <v>0</v>
      </c>
      <c r="BI216" s="144">
        <f>IF(N216="nulová",J216,0)</f>
        <v>0</v>
      </c>
      <c r="BJ216" s="17" t="s">
        <v>81</v>
      </c>
      <c r="BK216" s="144">
        <f>ROUND(I216*H216,2)</f>
        <v>0</v>
      </c>
      <c r="BL216" s="17" t="s">
        <v>252</v>
      </c>
      <c r="BM216" s="17" t="s">
        <v>2995</v>
      </c>
    </row>
    <row r="217" spans="2:65" s="13" customFormat="1">
      <c r="B217" s="182"/>
      <c r="D217" s="171" t="s">
        <v>639</v>
      </c>
      <c r="E217" s="183" t="s">
        <v>19</v>
      </c>
      <c r="F217" s="184" t="s">
        <v>2996</v>
      </c>
      <c r="H217" s="185">
        <v>1283.568</v>
      </c>
      <c r="I217" s="186"/>
      <c r="L217" s="182"/>
      <c r="M217" s="187"/>
      <c r="T217" s="188"/>
      <c r="AT217" s="183" t="s">
        <v>639</v>
      </c>
      <c r="AU217" s="183" t="s">
        <v>83</v>
      </c>
      <c r="AV217" s="13" t="s">
        <v>83</v>
      </c>
      <c r="AW217" s="13" t="s">
        <v>36</v>
      </c>
      <c r="AX217" s="13" t="s">
        <v>81</v>
      </c>
      <c r="AY217" s="183" t="s">
        <v>251</v>
      </c>
    </row>
    <row r="218" spans="2:65" s="1" customFormat="1" ht="16.5" customHeight="1">
      <c r="B218" s="31"/>
      <c r="C218" s="157" t="s">
        <v>485</v>
      </c>
      <c r="D218" s="157" t="s">
        <v>277</v>
      </c>
      <c r="E218" s="158" t="s">
        <v>1364</v>
      </c>
      <c r="F218" s="159" t="s">
        <v>1365</v>
      </c>
      <c r="G218" s="160" t="s">
        <v>450</v>
      </c>
      <c r="H218" s="161">
        <v>37.752000000000002</v>
      </c>
      <c r="I218" s="162"/>
      <c r="J218" s="163">
        <f>ROUND(I218*H218,2)</f>
        <v>0</v>
      </c>
      <c r="K218" s="159" t="s">
        <v>690</v>
      </c>
      <c r="L218" s="31"/>
      <c r="M218" s="164" t="s">
        <v>19</v>
      </c>
      <c r="N218" s="165" t="s">
        <v>44</v>
      </c>
      <c r="P218" s="142">
        <f>O218*H218</f>
        <v>0</v>
      </c>
      <c r="Q218" s="142">
        <v>0</v>
      </c>
      <c r="R218" s="142">
        <f>Q218*H218</f>
        <v>0</v>
      </c>
      <c r="S218" s="142">
        <v>0</v>
      </c>
      <c r="T218" s="143">
        <f>S218*H218</f>
        <v>0</v>
      </c>
      <c r="AR218" s="17" t="s">
        <v>252</v>
      </c>
      <c r="AT218" s="17" t="s">
        <v>277</v>
      </c>
      <c r="AU218" s="17" t="s">
        <v>83</v>
      </c>
      <c r="AY218" s="17" t="s">
        <v>251</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252</v>
      </c>
      <c r="BM218" s="17" t="s">
        <v>2997</v>
      </c>
    </row>
    <row r="219" spans="2:65" s="13" customFormat="1">
      <c r="B219" s="182"/>
      <c r="D219" s="171" t="s">
        <v>639</v>
      </c>
      <c r="E219" s="183" t="s">
        <v>19</v>
      </c>
      <c r="F219" s="184" t="s">
        <v>2998</v>
      </c>
      <c r="H219" s="185">
        <v>37.752000000000002</v>
      </c>
      <c r="I219" s="186"/>
      <c r="L219" s="182"/>
      <c r="M219" s="187"/>
      <c r="T219" s="188"/>
      <c r="AT219" s="183" t="s">
        <v>639</v>
      </c>
      <c r="AU219" s="183" t="s">
        <v>83</v>
      </c>
      <c r="AV219" s="13" t="s">
        <v>83</v>
      </c>
      <c r="AW219" s="13" t="s">
        <v>36</v>
      </c>
      <c r="AX219" s="13" t="s">
        <v>81</v>
      </c>
      <c r="AY219" s="183" t="s">
        <v>251</v>
      </c>
    </row>
    <row r="220" spans="2:65" s="1" customFormat="1" ht="16.5" customHeight="1">
      <c r="B220" s="31"/>
      <c r="C220" s="157" t="s">
        <v>546</v>
      </c>
      <c r="D220" s="157" t="s">
        <v>277</v>
      </c>
      <c r="E220" s="158" t="s">
        <v>2892</v>
      </c>
      <c r="F220" s="159" t="s">
        <v>2893</v>
      </c>
      <c r="G220" s="160" t="s">
        <v>1568</v>
      </c>
      <c r="H220" s="161">
        <v>4</v>
      </c>
      <c r="I220" s="162"/>
      <c r="J220" s="163">
        <f t="shared" ref="J220:J225" si="0">ROUND(I220*H220,2)</f>
        <v>0</v>
      </c>
      <c r="K220" s="159" t="s">
        <v>19</v>
      </c>
      <c r="L220" s="31"/>
      <c r="M220" s="164" t="s">
        <v>19</v>
      </c>
      <c r="N220" s="165" t="s">
        <v>44</v>
      </c>
      <c r="P220" s="142">
        <f t="shared" ref="P220:P225" si="1">O220*H220</f>
        <v>0</v>
      </c>
      <c r="Q220" s="142">
        <v>0</v>
      </c>
      <c r="R220" s="142">
        <f t="shared" ref="R220:R225" si="2">Q220*H220</f>
        <v>0</v>
      </c>
      <c r="S220" s="142">
        <v>0</v>
      </c>
      <c r="T220" s="143">
        <f t="shared" ref="T220:T225" si="3">S220*H220</f>
        <v>0</v>
      </c>
      <c r="AR220" s="17" t="s">
        <v>252</v>
      </c>
      <c r="AT220" s="17" t="s">
        <v>277</v>
      </c>
      <c r="AU220" s="17" t="s">
        <v>83</v>
      </c>
      <c r="AY220" s="17" t="s">
        <v>251</v>
      </c>
      <c r="BE220" s="144">
        <f t="shared" ref="BE220:BE225" si="4">IF(N220="základní",J220,0)</f>
        <v>0</v>
      </c>
      <c r="BF220" s="144">
        <f t="shared" ref="BF220:BF225" si="5">IF(N220="snížená",J220,0)</f>
        <v>0</v>
      </c>
      <c r="BG220" s="144">
        <f t="shared" ref="BG220:BG225" si="6">IF(N220="zákl. přenesená",J220,0)</f>
        <v>0</v>
      </c>
      <c r="BH220" s="144">
        <f t="shared" ref="BH220:BH225" si="7">IF(N220="sníž. přenesená",J220,0)</f>
        <v>0</v>
      </c>
      <c r="BI220" s="144">
        <f t="shared" ref="BI220:BI225" si="8">IF(N220="nulová",J220,0)</f>
        <v>0</v>
      </c>
      <c r="BJ220" s="17" t="s">
        <v>81</v>
      </c>
      <c r="BK220" s="144">
        <f t="shared" ref="BK220:BK225" si="9">ROUND(I220*H220,2)</f>
        <v>0</v>
      </c>
      <c r="BL220" s="17" t="s">
        <v>252</v>
      </c>
      <c r="BM220" s="17" t="s">
        <v>2999</v>
      </c>
    </row>
    <row r="221" spans="2:65" s="1" customFormat="1" ht="16.5" customHeight="1">
      <c r="B221" s="31"/>
      <c r="C221" s="157" t="s">
        <v>488</v>
      </c>
      <c r="D221" s="157" t="s">
        <v>277</v>
      </c>
      <c r="E221" s="158" t="s">
        <v>1562</v>
      </c>
      <c r="F221" s="159" t="s">
        <v>1563</v>
      </c>
      <c r="G221" s="160" t="s">
        <v>1564</v>
      </c>
      <c r="H221" s="161">
        <v>32</v>
      </c>
      <c r="I221" s="162"/>
      <c r="J221" s="163">
        <f t="shared" si="0"/>
        <v>0</v>
      </c>
      <c r="K221" s="159" t="s">
        <v>19</v>
      </c>
      <c r="L221" s="31"/>
      <c r="M221" s="164" t="s">
        <v>19</v>
      </c>
      <c r="N221" s="165" t="s">
        <v>44</v>
      </c>
      <c r="P221" s="142">
        <f t="shared" si="1"/>
        <v>0</v>
      </c>
      <c r="Q221" s="142">
        <v>0</v>
      </c>
      <c r="R221" s="142">
        <f t="shared" si="2"/>
        <v>0</v>
      </c>
      <c r="S221" s="142">
        <v>0</v>
      </c>
      <c r="T221" s="143">
        <f t="shared" si="3"/>
        <v>0</v>
      </c>
      <c r="AR221" s="17" t="s">
        <v>252</v>
      </c>
      <c r="AT221" s="17" t="s">
        <v>277</v>
      </c>
      <c r="AU221" s="17" t="s">
        <v>83</v>
      </c>
      <c r="AY221" s="17" t="s">
        <v>251</v>
      </c>
      <c r="BE221" s="144">
        <f t="shared" si="4"/>
        <v>0</v>
      </c>
      <c r="BF221" s="144">
        <f t="shared" si="5"/>
        <v>0</v>
      </c>
      <c r="BG221" s="144">
        <f t="shared" si="6"/>
        <v>0</v>
      </c>
      <c r="BH221" s="144">
        <f t="shared" si="7"/>
        <v>0</v>
      </c>
      <c r="BI221" s="144">
        <f t="shared" si="8"/>
        <v>0</v>
      </c>
      <c r="BJ221" s="17" t="s">
        <v>81</v>
      </c>
      <c r="BK221" s="144">
        <f t="shared" si="9"/>
        <v>0</v>
      </c>
      <c r="BL221" s="17" t="s">
        <v>252</v>
      </c>
      <c r="BM221" s="17" t="s">
        <v>3000</v>
      </c>
    </row>
    <row r="222" spans="2:65" s="1" customFormat="1" ht="16.5" customHeight="1">
      <c r="B222" s="31"/>
      <c r="C222" s="157" t="s">
        <v>556</v>
      </c>
      <c r="D222" s="157" t="s">
        <v>277</v>
      </c>
      <c r="E222" s="158" t="s">
        <v>1820</v>
      </c>
      <c r="F222" s="159" t="s">
        <v>1821</v>
      </c>
      <c r="G222" s="160" t="s">
        <v>1568</v>
      </c>
      <c r="H222" s="161">
        <v>2</v>
      </c>
      <c r="I222" s="162"/>
      <c r="J222" s="163">
        <f t="shared" si="0"/>
        <v>0</v>
      </c>
      <c r="K222" s="159" t="s">
        <v>19</v>
      </c>
      <c r="L222" s="31"/>
      <c r="M222" s="164" t="s">
        <v>19</v>
      </c>
      <c r="N222" s="165" t="s">
        <v>44</v>
      </c>
      <c r="P222" s="142">
        <f t="shared" si="1"/>
        <v>0</v>
      </c>
      <c r="Q222" s="142">
        <v>0</v>
      </c>
      <c r="R222" s="142">
        <f t="shared" si="2"/>
        <v>0</v>
      </c>
      <c r="S222" s="142">
        <v>0</v>
      </c>
      <c r="T222" s="143">
        <f t="shared" si="3"/>
        <v>0</v>
      </c>
      <c r="AR222" s="17" t="s">
        <v>252</v>
      </c>
      <c r="AT222" s="17" t="s">
        <v>277</v>
      </c>
      <c r="AU222" s="17" t="s">
        <v>83</v>
      </c>
      <c r="AY222" s="17" t="s">
        <v>251</v>
      </c>
      <c r="BE222" s="144">
        <f t="shared" si="4"/>
        <v>0</v>
      </c>
      <c r="BF222" s="144">
        <f t="shared" si="5"/>
        <v>0</v>
      </c>
      <c r="BG222" s="144">
        <f t="shared" si="6"/>
        <v>0</v>
      </c>
      <c r="BH222" s="144">
        <f t="shared" si="7"/>
        <v>0</v>
      </c>
      <c r="BI222" s="144">
        <f t="shared" si="8"/>
        <v>0</v>
      </c>
      <c r="BJ222" s="17" t="s">
        <v>81</v>
      </c>
      <c r="BK222" s="144">
        <f t="shared" si="9"/>
        <v>0</v>
      </c>
      <c r="BL222" s="17" t="s">
        <v>252</v>
      </c>
      <c r="BM222" s="17" t="s">
        <v>3001</v>
      </c>
    </row>
    <row r="223" spans="2:65" s="1" customFormat="1" ht="16.5" customHeight="1">
      <c r="B223" s="31"/>
      <c r="C223" s="157" t="s">
        <v>491</v>
      </c>
      <c r="D223" s="157" t="s">
        <v>277</v>
      </c>
      <c r="E223" s="158" t="s">
        <v>1566</v>
      </c>
      <c r="F223" s="159" t="s">
        <v>1567</v>
      </c>
      <c r="G223" s="160" t="s">
        <v>1568</v>
      </c>
      <c r="H223" s="161">
        <v>4</v>
      </c>
      <c r="I223" s="162"/>
      <c r="J223" s="163">
        <f t="shared" si="0"/>
        <v>0</v>
      </c>
      <c r="K223" s="159" t="s">
        <v>19</v>
      </c>
      <c r="L223" s="31"/>
      <c r="M223" s="164" t="s">
        <v>19</v>
      </c>
      <c r="N223" s="165" t="s">
        <v>44</v>
      </c>
      <c r="P223" s="142">
        <f t="shared" si="1"/>
        <v>0</v>
      </c>
      <c r="Q223" s="142">
        <v>0</v>
      </c>
      <c r="R223" s="142">
        <f t="shared" si="2"/>
        <v>0</v>
      </c>
      <c r="S223" s="142">
        <v>0</v>
      </c>
      <c r="T223" s="143">
        <f t="shared" si="3"/>
        <v>0</v>
      </c>
      <c r="AR223" s="17" t="s">
        <v>252</v>
      </c>
      <c r="AT223" s="17" t="s">
        <v>277</v>
      </c>
      <c r="AU223" s="17" t="s">
        <v>83</v>
      </c>
      <c r="AY223" s="17" t="s">
        <v>251</v>
      </c>
      <c r="BE223" s="144">
        <f t="shared" si="4"/>
        <v>0</v>
      </c>
      <c r="BF223" s="144">
        <f t="shared" si="5"/>
        <v>0</v>
      </c>
      <c r="BG223" s="144">
        <f t="shared" si="6"/>
        <v>0</v>
      </c>
      <c r="BH223" s="144">
        <f t="shared" si="7"/>
        <v>0</v>
      </c>
      <c r="BI223" s="144">
        <f t="shared" si="8"/>
        <v>0</v>
      </c>
      <c r="BJ223" s="17" t="s">
        <v>81</v>
      </c>
      <c r="BK223" s="144">
        <f t="shared" si="9"/>
        <v>0</v>
      </c>
      <c r="BL223" s="17" t="s">
        <v>252</v>
      </c>
      <c r="BM223" s="17" t="s">
        <v>3002</v>
      </c>
    </row>
    <row r="224" spans="2:65" s="1" customFormat="1" ht="16.5" customHeight="1">
      <c r="B224" s="31"/>
      <c r="C224" s="157" t="s">
        <v>565</v>
      </c>
      <c r="D224" s="157" t="s">
        <v>277</v>
      </c>
      <c r="E224" s="158" t="s">
        <v>1386</v>
      </c>
      <c r="F224" s="159" t="s">
        <v>1387</v>
      </c>
      <c r="G224" s="160" t="s">
        <v>450</v>
      </c>
      <c r="H224" s="161">
        <v>132.38800000000001</v>
      </c>
      <c r="I224" s="162"/>
      <c r="J224" s="163">
        <f t="shared" si="0"/>
        <v>0</v>
      </c>
      <c r="K224" s="159" t="s">
        <v>690</v>
      </c>
      <c r="L224" s="31"/>
      <c r="M224" s="164" t="s">
        <v>19</v>
      </c>
      <c r="N224" s="165" t="s">
        <v>44</v>
      </c>
      <c r="P224" s="142">
        <f t="shared" si="1"/>
        <v>0</v>
      </c>
      <c r="Q224" s="142">
        <v>0</v>
      </c>
      <c r="R224" s="142">
        <f t="shared" si="2"/>
        <v>0</v>
      </c>
      <c r="S224" s="142">
        <v>0</v>
      </c>
      <c r="T224" s="143">
        <f t="shared" si="3"/>
        <v>0</v>
      </c>
      <c r="AR224" s="17" t="s">
        <v>252</v>
      </c>
      <c r="AT224" s="17" t="s">
        <v>277</v>
      </c>
      <c r="AU224" s="17" t="s">
        <v>83</v>
      </c>
      <c r="AY224" s="17" t="s">
        <v>251</v>
      </c>
      <c r="BE224" s="144">
        <f t="shared" si="4"/>
        <v>0</v>
      </c>
      <c r="BF224" s="144">
        <f t="shared" si="5"/>
        <v>0</v>
      </c>
      <c r="BG224" s="144">
        <f t="shared" si="6"/>
        <v>0</v>
      </c>
      <c r="BH224" s="144">
        <f t="shared" si="7"/>
        <v>0</v>
      </c>
      <c r="BI224" s="144">
        <f t="shared" si="8"/>
        <v>0</v>
      </c>
      <c r="BJ224" s="17" t="s">
        <v>81</v>
      </c>
      <c r="BK224" s="144">
        <f t="shared" si="9"/>
        <v>0</v>
      </c>
      <c r="BL224" s="17" t="s">
        <v>252</v>
      </c>
      <c r="BM224" s="17" t="s">
        <v>3003</v>
      </c>
    </row>
    <row r="225" spans="2:65" s="1" customFormat="1" ht="16.5" customHeight="1">
      <c r="B225" s="31"/>
      <c r="C225" s="157" t="s">
        <v>495</v>
      </c>
      <c r="D225" s="157" t="s">
        <v>277</v>
      </c>
      <c r="E225" s="158" t="s">
        <v>2070</v>
      </c>
      <c r="F225" s="159" t="s">
        <v>2071</v>
      </c>
      <c r="G225" s="160" t="s">
        <v>450</v>
      </c>
      <c r="H225" s="161">
        <v>9.8000000000000004E-2</v>
      </c>
      <c r="I225" s="162"/>
      <c r="J225" s="163">
        <f t="shared" si="0"/>
        <v>0</v>
      </c>
      <c r="K225" s="159" t="s">
        <v>690</v>
      </c>
      <c r="L225" s="31"/>
      <c r="M225" s="164" t="s">
        <v>19</v>
      </c>
      <c r="N225" s="165" t="s">
        <v>44</v>
      </c>
      <c r="P225" s="142">
        <f t="shared" si="1"/>
        <v>0</v>
      </c>
      <c r="Q225" s="142">
        <v>0</v>
      </c>
      <c r="R225" s="142">
        <f t="shared" si="2"/>
        <v>0</v>
      </c>
      <c r="S225" s="142">
        <v>0</v>
      </c>
      <c r="T225" s="143">
        <f t="shared" si="3"/>
        <v>0</v>
      </c>
      <c r="AR225" s="17" t="s">
        <v>318</v>
      </c>
      <c r="AT225" s="17" t="s">
        <v>277</v>
      </c>
      <c r="AU225" s="17" t="s">
        <v>83</v>
      </c>
      <c r="AY225" s="17" t="s">
        <v>251</v>
      </c>
      <c r="BE225" s="144">
        <f t="shared" si="4"/>
        <v>0</v>
      </c>
      <c r="BF225" s="144">
        <f t="shared" si="5"/>
        <v>0</v>
      </c>
      <c r="BG225" s="144">
        <f t="shared" si="6"/>
        <v>0</v>
      </c>
      <c r="BH225" s="144">
        <f t="shared" si="7"/>
        <v>0</v>
      </c>
      <c r="BI225" s="144">
        <f t="shared" si="8"/>
        <v>0</v>
      </c>
      <c r="BJ225" s="17" t="s">
        <v>81</v>
      </c>
      <c r="BK225" s="144">
        <f t="shared" si="9"/>
        <v>0</v>
      </c>
      <c r="BL225" s="17" t="s">
        <v>318</v>
      </c>
      <c r="BM225" s="17" t="s">
        <v>3004</v>
      </c>
    </row>
    <row r="226" spans="2:65" s="11" customFormat="1" ht="25.9" customHeight="1">
      <c r="B226" s="145"/>
      <c r="D226" s="146" t="s">
        <v>72</v>
      </c>
      <c r="E226" s="147" t="s">
        <v>1389</v>
      </c>
      <c r="F226" s="147" t="s">
        <v>1390</v>
      </c>
      <c r="I226" s="148"/>
      <c r="J226" s="149">
        <f>BK226</f>
        <v>0</v>
      </c>
      <c r="L226" s="145"/>
      <c r="M226" s="150"/>
      <c r="P226" s="151">
        <f>P227</f>
        <v>0</v>
      </c>
      <c r="R226" s="151">
        <f>R227</f>
        <v>9.8000000000000004E-2</v>
      </c>
      <c r="T226" s="152">
        <f>T227</f>
        <v>0</v>
      </c>
      <c r="AR226" s="146" t="s">
        <v>83</v>
      </c>
      <c r="AT226" s="153" t="s">
        <v>72</v>
      </c>
      <c r="AU226" s="153" t="s">
        <v>73</v>
      </c>
      <c r="AY226" s="146" t="s">
        <v>251</v>
      </c>
      <c r="BK226" s="154">
        <f>BK227</f>
        <v>0</v>
      </c>
    </row>
    <row r="227" spans="2:65" s="11" customFormat="1" ht="22.9" customHeight="1">
      <c r="B227" s="145"/>
      <c r="D227" s="146" t="s">
        <v>72</v>
      </c>
      <c r="E227" s="155" t="s">
        <v>1391</v>
      </c>
      <c r="F227" s="155" t="s">
        <v>2060</v>
      </c>
      <c r="I227" s="148"/>
      <c r="J227" s="156">
        <f>BK227</f>
        <v>0</v>
      </c>
      <c r="L227" s="145"/>
      <c r="M227" s="150"/>
      <c r="P227" s="151">
        <f>SUM(P228:P237)</f>
        <v>0</v>
      </c>
      <c r="R227" s="151">
        <f>SUM(R228:R237)</f>
        <v>9.8000000000000004E-2</v>
      </c>
      <c r="T227" s="152">
        <f>SUM(T228:T237)</f>
        <v>0</v>
      </c>
      <c r="AR227" s="146" t="s">
        <v>83</v>
      </c>
      <c r="AT227" s="153" t="s">
        <v>72</v>
      </c>
      <c r="AU227" s="153" t="s">
        <v>81</v>
      </c>
      <c r="AY227" s="146" t="s">
        <v>251</v>
      </c>
      <c r="BK227" s="154">
        <f>SUM(BK228:BK237)</f>
        <v>0</v>
      </c>
    </row>
    <row r="228" spans="2:65" s="1" customFormat="1" ht="16.5" customHeight="1">
      <c r="B228" s="31"/>
      <c r="C228" s="157" t="s">
        <v>573</v>
      </c>
      <c r="D228" s="157" t="s">
        <v>277</v>
      </c>
      <c r="E228" s="158" t="s">
        <v>1393</v>
      </c>
      <c r="F228" s="159" t="s">
        <v>1394</v>
      </c>
      <c r="G228" s="160" t="s">
        <v>431</v>
      </c>
      <c r="H228" s="161">
        <v>35.200000000000003</v>
      </c>
      <c r="I228" s="162"/>
      <c r="J228" s="163">
        <f>ROUND(I228*H228,2)</f>
        <v>0</v>
      </c>
      <c r="K228" s="159" t="s">
        <v>690</v>
      </c>
      <c r="L228" s="31"/>
      <c r="M228" s="164" t="s">
        <v>19</v>
      </c>
      <c r="N228" s="165" t="s">
        <v>44</v>
      </c>
      <c r="P228" s="142">
        <f>O228*H228</f>
        <v>0</v>
      </c>
      <c r="Q228" s="142">
        <v>0</v>
      </c>
      <c r="R228" s="142">
        <f>Q228*H228</f>
        <v>0</v>
      </c>
      <c r="S228" s="142">
        <v>0</v>
      </c>
      <c r="T228" s="143">
        <f>S228*H228</f>
        <v>0</v>
      </c>
      <c r="AR228" s="17" t="s">
        <v>318</v>
      </c>
      <c r="AT228" s="17" t="s">
        <v>277</v>
      </c>
      <c r="AU228" s="17" t="s">
        <v>83</v>
      </c>
      <c r="AY228" s="17" t="s">
        <v>251</v>
      </c>
      <c r="BE228" s="144">
        <f>IF(N228="základní",J228,0)</f>
        <v>0</v>
      </c>
      <c r="BF228" s="144">
        <f>IF(N228="snížená",J228,0)</f>
        <v>0</v>
      </c>
      <c r="BG228" s="144">
        <f>IF(N228="zákl. přenesená",J228,0)</f>
        <v>0</v>
      </c>
      <c r="BH228" s="144">
        <f>IF(N228="sníž. přenesená",J228,0)</f>
        <v>0</v>
      </c>
      <c r="BI228" s="144">
        <f>IF(N228="nulová",J228,0)</f>
        <v>0</v>
      </c>
      <c r="BJ228" s="17" t="s">
        <v>81</v>
      </c>
      <c r="BK228" s="144">
        <f>ROUND(I228*H228,2)</f>
        <v>0</v>
      </c>
      <c r="BL228" s="17" t="s">
        <v>318</v>
      </c>
      <c r="BM228" s="17" t="s">
        <v>3005</v>
      </c>
    </row>
    <row r="229" spans="2:65" s="1" customFormat="1" ht="19.5">
      <c r="B229" s="31"/>
      <c r="D229" s="171" t="s">
        <v>454</v>
      </c>
      <c r="F229" s="172" t="s">
        <v>2901</v>
      </c>
      <c r="I229" s="90"/>
      <c r="L229" s="31"/>
      <c r="M229" s="173"/>
      <c r="T229" s="49"/>
      <c r="AT229" s="17" t="s">
        <v>454</v>
      </c>
      <c r="AU229" s="17" t="s">
        <v>83</v>
      </c>
    </row>
    <row r="230" spans="2:65" s="13" customFormat="1">
      <c r="B230" s="182"/>
      <c r="D230" s="171" t="s">
        <v>639</v>
      </c>
      <c r="E230" s="183" t="s">
        <v>19</v>
      </c>
      <c r="F230" s="184" t="s">
        <v>3006</v>
      </c>
      <c r="H230" s="185">
        <v>35.200000000000003</v>
      </c>
      <c r="I230" s="186"/>
      <c r="L230" s="182"/>
      <c r="M230" s="187"/>
      <c r="T230" s="188"/>
      <c r="AT230" s="183" t="s">
        <v>639</v>
      </c>
      <c r="AU230" s="183" t="s">
        <v>83</v>
      </c>
      <c r="AV230" s="13" t="s">
        <v>83</v>
      </c>
      <c r="AW230" s="13" t="s">
        <v>36</v>
      </c>
      <c r="AX230" s="13" t="s">
        <v>81</v>
      </c>
      <c r="AY230" s="183" t="s">
        <v>251</v>
      </c>
    </row>
    <row r="231" spans="2:65" s="1" customFormat="1" ht="16.5" customHeight="1">
      <c r="B231" s="31"/>
      <c r="C231" s="132" t="s">
        <v>499</v>
      </c>
      <c r="D231" s="132" t="s">
        <v>246</v>
      </c>
      <c r="E231" s="133" t="s">
        <v>2903</v>
      </c>
      <c r="F231" s="134" t="s">
        <v>2904</v>
      </c>
      <c r="G231" s="135" t="s">
        <v>450</v>
      </c>
      <c r="H231" s="136">
        <v>1.4E-2</v>
      </c>
      <c r="I231" s="137"/>
      <c r="J231" s="138">
        <f>ROUND(I231*H231,2)</f>
        <v>0</v>
      </c>
      <c r="K231" s="134" t="s">
        <v>690</v>
      </c>
      <c r="L231" s="139"/>
      <c r="M231" s="140" t="s">
        <v>19</v>
      </c>
      <c r="N231" s="141" t="s">
        <v>44</v>
      </c>
      <c r="P231" s="142">
        <f>O231*H231</f>
        <v>0</v>
      </c>
      <c r="Q231" s="142">
        <v>1</v>
      </c>
      <c r="R231" s="142">
        <f>Q231*H231</f>
        <v>1.4E-2</v>
      </c>
      <c r="S231" s="142">
        <v>0</v>
      </c>
      <c r="T231" s="143">
        <f>S231*H231</f>
        <v>0</v>
      </c>
      <c r="AR231" s="17" t="s">
        <v>381</v>
      </c>
      <c r="AT231" s="17" t="s">
        <v>246</v>
      </c>
      <c r="AU231" s="17" t="s">
        <v>83</v>
      </c>
      <c r="AY231" s="17" t="s">
        <v>251</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318</v>
      </c>
      <c r="BM231" s="17" t="s">
        <v>3007</v>
      </c>
    </row>
    <row r="232" spans="2:65" s="13" customFormat="1">
      <c r="B232" s="182"/>
      <c r="D232" s="171" t="s">
        <v>639</v>
      </c>
      <c r="E232" s="183" t="s">
        <v>19</v>
      </c>
      <c r="F232" s="184" t="s">
        <v>3008</v>
      </c>
      <c r="H232" s="185">
        <v>1.4E-2</v>
      </c>
      <c r="I232" s="186"/>
      <c r="L232" s="182"/>
      <c r="M232" s="187"/>
      <c r="T232" s="188"/>
      <c r="AT232" s="183" t="s">
        <v>639</v>
      </c>
      <c r="AU232" s="183" t="s">
        <v>83</v>
      </c>
      <c r="AV232" s="13" t="s">
        <v>83</v>
      </c>
      <c r="AW232" s="13" t="s">
        <v>36</v>
      </c>
      <c r="AX232" s="13" t="s">
        <v>81</v>
      </c>
      <c r="AY232" s="183" t="s">
        <v>251</v>
      </c>
    </row>
    <row r="233" spans="2:65" s="1" customFormat="1" ht="16.5" customHeight="1">
      <c r="B233" s="31"/>
      <c r="C233" s="157" t="s">
        <v>582</v>
      </c>
      <c r="D233" s="157" t="s">
        <v>277</v>
      </c>
      <c r="E233" s="158" t="s">
        <v>1401</v>
      </c>
      <c r="F233" s="159" t="s">
        <v>1402</v>
      </c>
      <c r="G233" s="160" t="s">
        <v>431</v>
      </c>
      <c r="H233" s="161">
        <v>70.400000000000006</v>
      </c>
      <c r="I233" s="162"/>
      <c r="J233" s="163">
        <f>ROUND(I233*H233,2)</f>
        <v>0</v>
      </c>
      <c r="K233" s="159" t="s">
        <v>690</v>
      </c>
      <c r="L233" s="31"/>
      <c r="M233" s="164" t="s">
        <v>19</v>
      </c>
      <c r="N233" s="165" t="s">
        <v>44</v>
      </c>
      <c r="P233" s="142">
        <f>O233*H233</f>
        <v>0</v>
      </c>
      <c r="Q233" s="142">
        <v>0</v>
      </c>
      <c r="R233" s="142">
        <f>Q233*H233</f>
        <v>0</v>
      </c>
      <c r="S233" s="142">
        <v>0</v>
      </c>
      <c r="T233" s="143">
        <f>S233*H233</f>
        <v>0</v>
      </c>
      <c r="AR233" s="17" t="s">
        <v>318</v>
      </c>
      <c r="AT233" s="17" t="s">
        <v>277</v>
      </c>
      <c r="AU233" s="17" t="s">
        <v>83</v>
      </c>
      <c r="AY233" s="17" t="s">
        <v>251</v>
      </c>
      <c r="BE233" s="144">
        <f>IF(N233="základní",J233,0)</f>
        <v>0</v>
      </c>
      <c r="BF233" s="144">
        <f>IF(N233="snížená",J233,0)</f>
        <v>0</v>
      </c>
      <c r="BG233" s="144">
        <f>IF(N233="zákl. přenesená",J233,0)</f>
        <v>0</v>
      </c>
      <c r="BH233" s="144">
        <f>IF(N233="sníž. přenesená",J233,0)</f>
        <v>0</v>
      </c>
      <c r="BI233" s="144">
        <f>IF(N233="nulová",J233,0)</f>
        <v>0</v>
      </c>
      <c r="BJ233" s="17" t="s">
        <v>81</v>
      </c>
      <c r="BK233" s="144">
        <f>ROUND(I233*H233,2)</f>
        <v>0</v>
      </c>
      <c r="BL233" s="17" t="s">
        <v>318</v>
      </c>
      <c r="BM233" s="17" t="s">
        <v>3009</v>
      </c>
    </row>
    <row r="234" spans="2:65" s="1" customFormat="1" ht="19.5">
      <c r="B234" s="31"/>
      <c r="D234" s="171" t="s">
        <v>454</v>
      </c>
      <c r="F234" s="172" t="s">
        <v>2908</v>
      </c>
      <c r="I234" s="90"/>
      <c r="L234" s="31"/>
      <c r="M234" s="173"/>
      <c r="T234" s="49"/>
      <c r="AT234" s="17" t="s">
        <v>454</v>
      </c>
      <c r="AU234" s="17" t="s">
        <v>83</v>
      </c>
    </row>
    <row r="235" spans="2:65" s="13" customFormat="1">
      <c r="B235" s="182"/>
      <c r="D235" s="171" t="s">
        <v>639</v>
      </c>
      <c r="E235" s="183" t="s">
        <v>19</v>
      </c>
      <c r="F235" s="184" t="s">
        <v>3010</v>
      </c>
      <c r="H235" s="185">
        <v>70.400000000000006</v>
      </c>
      <c r="I235" s="186"/>
      <c r="L235" s="182"/>
      <c r="M235" s="187"/>
      <c r="T235" s="188"/>
      <c r="AT235" s="183" t="s">
        <v>639</v>
      </c>
      <c r="AU235" s="183" t="s">
        <v>83</v>
      </c>
      <c r="AV235" s="13" t="s">
        <v>83</v>
      </c>
      <c r="AW235" s="13" t="s">
        <v>36</v>
      </c>
      <c r="AX235" s="13" t="s">
        <v>81</v>
      </c>
      <c r="AY235" s="183" t="s">
        <v>251</v>
      </c>
    </row>
    <row r="236" spans="2:65" s="1" customFormat="1" ht="16.5" customHeight="1">
      <c r="B236" s="31"/>
      <c r="C236" s="132" t="s">
        <v>502</v>
      </c>
      <c r="D236" s="132" t="s">
        <v>246</v>
      </c>
      <c r="E236" s="133" t="s">
        <v>2910</v>
      </c>
      <c r="F236" s="134" t="s">
        <v>2911</v>
      </c>
      <c r="G236" s="135" t="s">
        <v>450</v>
      </c>
      <c r="H236" s="136">
        <v>8.4000000000000005E-2</v>
      </c>
      <c r="I236" s="137"/>
      <c r="J236" s="138">
        <f>ROUND(I236*H236,2)</f>
        <v>0</v>
      </c>
      <c r="K236" s="134" t="s">
        <v>690</v>
      </c>
      <c r="L236" s="139"/>
      <c r="M236" s="140" t="s">
        <v>19</v>
      </c>
      <c r="N236" s="141" t="s">
        <v>44</v>
      </c>
      <c r="P236" s="142">
        <f>O236*H236</f>
        <v>0</v>
      </c>
      <c r="Q236" s="142">
        <v>1</v>
      </c>
      <c r="R236" s="142">
        <f>Q236*H236</f>
        <v>8.4000000000000005E-2</v>
      </c>
      <c r="S236" s="142">
        <v>0</v>
      </c>
      <c r="T236" s="143">
        <f>S236*H236</f>
        <v>0</v>
      </c>
      <c r="AR236" s="17" t="s">
        <v>381</v>
      </c>
      <c r="AT236" s="17" t="s">
        <v>246</v>
      </c>
      <c r="AU236" s="17" t="s">
        <v>83</v>
      </c>
      <c r="AY236" s="17" t="s">
        <v>251</v>
      </c>
      <c r="BE236" s="144">
        <f>IF(N236="základní",J236,0)</f>
        <v>0</v>
      </c>
      <c r="BF236" s="144">
        <f>IF(N236="snížená",J236,0)</f>
        <v>0</v>
      </c>
      <c r="BG236" s="144">
        <f>IF(N236="zákl. přenesená",J236,0)</f>
        <v>0</v>
      </c>
      <c r="BH236" s="144">
        <f>IF(N236="sníž. přenesená",J236,0)</f>
        <v>0</v>
      </c>
      <c r="BI236" s="144">
        <f>IF(N236="nulová",J236,0)</f>
        <v>0</v>
      </c>
      <c r="BJ236" s="17" t="s">
        <v>81</v>
      </c>
      <c r="BK236" s="144">
        <f>ROUND(I236*H236,2)</f>
        <v>0</v>
      </c>
      <c r="BL236" s="17" t="s">
        <v>318</v>
      </c>
      <c r="BM236" s="17" t="s">
        <v>3011</v>
      </c>
    </row>
    <row r="237" spans="2:65" s="13" customFormat="1">
      <c r="B237" s="182"/>
      <c r="D237" s="171" t="s">
        <v>639</v>
      </c>
      <c r="E237" s="183" t="s">
        <v>19</v>
      </c>
      <c r="F237" s="184" t="s">
        <v>3012</v>
      </c>
      <c r="H237" s="185">
        <v>8.4000000000000005E-2</v>
      </c>
      <c r="I237" s="186"/>
      <c r="L237" s="182"/>
      <c r="M237" s="202"/>
      <c r="N237" s="203"/>
      <c r="O237" s="203"/>
      <c r="P237" s="203"/>
      <c r="Q237" s="203"/>
      <c r="R237" s="203"/>
      <c r="S237" s="203"/>
      <c r="T237" s="204"/>
      <c r="AT237" s="183" t="s">
        <v>639</v>
      </c>
      <c r="AU237" s="183" t="s">
        <v>83</v>
      </c>
      <c r="AV237" s="13" t="s">
        <v>83</v>
      </c>
      <c r="AW237" s="13" t="s">
        <v>36</v>
      </c>
      <c r="AX237" s="13" t="s">
        <v>81</v>
      </c>
      <c r="AY237" s="183" t="s">
        <v>251</v>
      </c>
    </row>
    <row r="238" spans="2:65" s="1" customFormat="1" ht="6.95" customHeight="1">
      <c r="B238" s="39"/>
      <c r="C238" s="40"/>
      <c r="D238" s="40"/>
      <c r="E238" s="40"/>
      <c r="F238" s="40"/>
      <c r="G238" s="40"/>
      <c r="H238" s="40"/>
      <c r="I238" s="107"/>
      <c r="J238" s="40"/>
      <c r="K238" s="40"/>
      <c r="L238" s="31"/>
    </row>
  </sheetData>
  <sheetProtection password="D0DA" sheet="1" objects="1" scenarios="1" selectLockedCells="1" autoFilter="0"/>
  <autoFilter ref="C93:K237"/>
  <mergeCells count="12">
    <mergeCell ref="E86:H86"/>
    <mergeCell ref="L2:V2"/>
    <mergeCell ref="E50:H50"/>
    <mergeCell ref="E52:H52"/>
    <mergeCell ref="E54:H54"/>
    <mergeCell ref="E82:H82"/>
    <mergeCell ref="E84:H84"/>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36"/>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200</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3013</v>
      </c>
      <c r="F9" s="303"/>
      <c r="G9" s="303"/>
      <c r="H9" s="303"/>
      <c r="I9" s="90"/>
      <c r="L9" s="31"/>
    </row>
    <row r="10" spans="2:46" s="1" customFormat="1" ht="12" customHeight="1">
      <c r="B10" s="31"/>
      <c r="D10" s="26" t="s">
        <v>1077</v>
      </c>
      <c r="I10" s="90"/>
      <c r="L10" s="31"/>
    </row>
    <row r="11" spans="2:46" s="1" customFormat="1" ht="36.950000000000003" customHeight="1">
      <c r="B11" s="31"/>
      <c r="E11" s="304" t="s">
        <v>3014</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ROUND(J94,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ROUND((SUM(BE94:BE235)),  2)</f>
        <v>0</v>
      </c>
      <c r="I35" s="99">
        <v>0.21</v>
      </c>
      <c r="J35" s="98">
        <f>ROUND(((SUM(BE94:BE235))*I35),  2)</f>
        <v>0</v>
      </c>
      <c r="L35" s="31"/>
    </row>
    <row r="36" spans="2:12" s="1" customFormat="1" ht="14.45" customHeight="1">
      <c r="B36" s="31"/>
      <c r="E36" s="26" t="s">
        <v>45</v>
      </c>
      <c r="F36" s="98">
        <f>ROUND((SUM(BF94:BF235)),  2)</f>
        <v>0</v>
      </c>
      <c r="I36" s="99">
        <v>0.15</v>
      </c>
      <c r="J36" s="98">
        <f>ROUND(((SUM(BF94:BF235))*I36),  2)</f>
        <v>0</v>
      </c>
      <c r="L36" s="31"/>
    </row>
    <row r="37" spans="2:12" s="1" customFormat="1" ht="14.45" hidden="1" customHeight="1">
      <c r="B37" s="31"/>
      <c r="E37" s="26" t="s">
        <v>46</v>
      </c>
      <c r="F37" s="98">
        <f>ROUND((SUM(BG94:BG235)),  2)</f>
        <v>0</v>
      </c>
      <c r="I37" s="99">
        <v>0.21</v>
      </c>
      <c r="J37" s="98">
        <f>0</f>
        <v>0</v>
      </c>
      <c r="L37" s="31"/>
    </row>
    <row r="38" spans="2:12" s="1" customFormat="1" ht="14.45" hidden="1" customHeight="1">
      <c r="B38" s="31"/>
      <c r="E38" s="26" t="s">
        <v>47</v>
      </c>
      <c r="F38" s="98">
        <f>ROUND((SUM(BH94:BH235)),  2)</f>
        <v>0</v>
      </c>
      <c r="I38" s="99">
        <v>0.15</v>
      </c>
      <c r="J38" s="98">
        <f>0</f>
        <v>0</v>
      </c>
      <c r="L38" s="31"/>
    </row>
    <row r="39" spans="2:12" s="1" customFormat="1" ht="14.45" hidden="1" customHeight="1">
      <c r="B39" s="31"/>
      <c r="E39" s="26" t="s">
        <v>48</v>
      </c>
      <c r="F39" s="98">
        <f>ROUND((SUM(BI94:BI235)),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3013</v>
      </c>
      <c r="F52" s="303"/>
      <c r="G52" s="303"/>
      <c r="H52" s="303"/>
      <c r="I52" s="90"/>
      <c r="L52" s="31"/>
    </row>
    <row r="53" spans="2:47" s="1" customFormat="1" ht="12" customHeight="1">
      <c r="B53" s="31"/>
      <c r="C53" s="26" t="s">
        <v>1077</v>
      </c>
      <c r="I53" s="90"/>
      <c r="L53" s="31"/>
    </row>
    <row r="54" spans="2:47" s="1" customFormat="1" ht="16.5" customHeight="1">
      <c r="B54" s="31"/>
      <c r="E54" s="304" t="str">
        <f>E11</f>
        <v>3110-16-074-12/01 - Propustek v ev. km 9,388</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J94</f>
        <v>0</v>
      </c>
      <c r="L63" s="31"/>
      <c r="AU63" s="17" t="s">
        <v>229</v>
      </c>
    </row>
    <row r="64" spans="2:47" s="8" customFormat="1" ht="24.95" customHeight="1">
      <c r="B64" s="113"/>
      <c r="D64" s="114" t="s">
        <v>2076</v>
      </c>
      <c r="E64" s="115"/>
      <c r="F64" s="115"/>
      <c r="G64" s="115"/>
      <c r="H64" s="115"/>
      <c r="I64" s="116"/>
      <c r="J64" s="117">
        <f>J95</f>
        <v>0</v>
      </c>
      <c r="L64" s="113"/>
    </row>
    <row r="65" spans="2:12" s="9" customFormat="1" ht="19.899999999999999" customHeight="1">
      <c r="B65" s="118"/>
      <c r="D65" s="119" t="s">
        <v>1578</v>
      </c>
      <c r="E65" s="120"/>
      <c r="F65" s="120"/>
      <c r="G65" s="120"/>
      <c r="H65" s="120"/>
      <c r="I65" s="121"/>
      <c r="J65" s="122">
        <f>J96</f>
        <v>0</v>
      </c>
      <c r="L65" s="118"/>
    </row>
    <row r="66" spans="2:12" s="9" customFormat="1" ht="19.899999999999999" customHeight="1">
      <c r="B66" s="118"/>
      <c r="D66" s="119" t="s">
        <v>1085</v>
      </c>
      <c r="E66" s="120"/>
      <c r="F66" s="120"/>
      <c r="G66" s="120"/>
      <c r="H66" s="120"/>
      <c r="I66" s="121"/>
      <c r="J66" s="122">
        <f>J162</f>
        <v>0</v>
      </c>
      <c r="L66" s="118"/>
    </row>
    <row r="67" spans="2:12" s="9" customFormat="1" ht="19.899999999999999" customHeight="1">
      <c r="B67" s="118"/>
      <c r="D67" s="119" t="s">
        <v>1087</v>
      </c>
      <c r="E67" s="120"/>
      <c r="F67" s="120"/>
      <c r="G67" s="120"/>
      <c r="H67" s="120"/>
      <c r="I67" s="121"/>
      <c r="J67" s="122">
        <f>J185</f>
        <v>0</v>
      </c>
      <c r="L67" s="118"/>
    </row>
    <row r="68" spans="2:12" s="9" customFormat="1" ht="19.899999999999999" customHeight="1">
      <c r="B68" s="118"/>
      <c r="D68" s="119" t="s">
        <v>1476</v>
      </c>
      <c r="E68" s="120"/>
      <c r="F68" s="120"/>
      <c r="G68" s="120"/>
      <c r="H68" s="120"/>
      <c r="I68" s="121"/>
      <c r="J68" s="122">
        <f>J193</f>
        <v>0</v>
      </c>
      <c r="L68" s="118"/>
    </row>
    <row r="69" spans="2:12" s="9" customFormat="1" ht="19.899999999999999" customHeight="1">
      <c r="B69" s="118"/>
      <c r="D69" s="119" t="s">
        <v>1090</v>
      </c>
      <c r="E69" s="120"/>
      <c r="F69" s="120"/>
      <c r="G69" s="120"/>
      <c r="H69" s="120"/>
      <c r="I69" s="121"/>
      <c r="J69" s="122">
        <f>J199</f>
        <v>0</v>
      </c>
      <c r="L69" s="118"/>
    </row>
    <row r="70" spans="2:12" s="9" customFormat="1" ht="19.899999999999999" customHeight="1">
      <c r="B70" s="118"/>
      <c r="D70" s="119" t="s">
        <v>1478</v>
      </c>
      <c r="E70" s="120"/>
      <c r="F70" s="120"/>
      <c r="G70" s="120"/>
      <c r="H70" s="120"/>
      <c r="I70" s="121"/>
      <c r="J70" s="122">
        <f>J209</f>
        <v>0</v>
      </c>
      <c r="L70" s="118"/>
    </row>
    <row r="71" spans="2:12" s="8" customFormat="1" ht="24.95" customHeight="1">
      <c r="B71" s="113"/>
      <c r="D71" s="114" t="s">
        <v>1093</v>
      </c>
      <c r="E71" s="115"/>
      <c r="F71" s="115"/>
      <c r="G71" s="115"/>
      <c r="H71" s="115"/>
      <c r="I71" s="116"/>
      <c r="J71" s="117">
        <f>J224</f>
        <v>0</v>
      </c>
      <c r="L71" s="113"/>
    </row>
    <row r="72" spans="2:12" s="9" customFormat="1" ht="19.899999999999999" customHeight="1">
      <c r="B72" s="118"/>
      <c r="D72" s="119" t="s">
        <v>1898</v>
      </c>
      <c r="E72" s="120"/>
      <c r="F72" s="120"/>
      <c r="G72" s="120"/>
      <c r="H72" s="120"/>
      <c r="I72" s="121"/>
      <c r="J72" s="122">
        <f>J225</f>
        <v>0</v>
      </c>
      <c r="L72" s="118"/>
    </row>
    <row r="73" spans="2:12" s="1" customFormat="1" ht="21.75" customHeight="1">
      <c r="B73" s="31"/>
      <c r="I73" s="90"/>
      <c r="L73" s="31"/>
    </row>
    <row r="74" spans="2:12" s="1" customFormat="1" ht="6.95" customHeight="1">
      <c r="B74" s="39"/>
      <c r="C74" s="40"/>
      <c r="D74" s="40"/>
      <c r="E74" s="40"/>
      <c r="F74" s="40"/>
      <c r="G74" s="40"/>
      <c r="H74" s="40"/>
      <c r="I74" s="107"/>
      <c r="J74" s="40"/>
      <c r="K74" s="40"/>
      <c r="L74" s="31"/>
    </row>
    <row r="78" spans="2:12" s="1" customFormat="1" ht="6.95" customHeight="1">
      <c r="B78" s="41"/>
      <c r="C78" s="42"/>
      <c r="D78" s="42"/>
      <c r="E78" s="42"/>
      <c r="F78" s="42"/>
      <c r="G78" s="42"/>
      <c r="H78" s="42"/>
      <c r="I78" s="108"/>
      <c r="J78" s="42"/>
      <c r="K78" s="42"/>
      <c r="L78" s="31"/>
    </row>
    <row r="79" spans="2:12" s="1" customFormat="1" ht="24.95" customHeight="1">
      <c r="B79" s="31"/>
      <c r="C79" s="21" t="s">
        <v>233</v>
      </c>
      <c r="I79" s="90"/>
      <c r="L79" s="31"/>
    </row>
    <row r="80" spans="2:12" s="1" customFormat="1" ht="6.95" customHeight="1">
      <c r="B80" s="31"/>
      <c r="I80" s="90"/>
      <c r="L80" s="31"/>
    </row>
    <row r="81" spans="2:63" s="1" customFormat="1" ht="12" customHeight="1">
      <c r="B81" s="31"/>
      <c r="C81" s="26" t="s">
        <v>16</v>
      </c>
      <c r="I81" s="90"/>
      <c r="L81" s="31"/>
    </row>
    <row r="82" spans="2:63" s="1" customFormat="1" ht="16.5" customHeight="1">
      <c r="B82" s="31"/>
      <c r="E82" s="324" t="str">
        <f>E7</f>
        <v>Oprava traťového úseku Železný Brod - Tanvald</v>
      </c>
      <c r="F82" s="301"/>
      <c r="G82" s="301"/>
      <c r="H82" s="301"/>
      <c r="I82" s="90"/>
      <c r="L82" s="31"/>
    </row>
    <row r="83" spans="2:63" ht="12" customHeight="1">
      <c r="B83" s="20"/>
      <c r="C83" s="26" t="s">
        <v>223</v>
      </c>
      <c r="L83" s="20"/>
    </row>
    <row r="84" spans="2:63" s="1" customFormat="1" ht="16.5" customHeight="1">
      <c r="B84" s="31"/>
      <c r="E84" s="324" t="s">
        <v>3013</v>
      </c>
      <c r="F84" s="303"/>
      <c r="G84" s="303"/>
      <c r="H84" s="303"/>
      <c r="I84" s="90"/>
      <c r="L84" s="31"/>
    </row>
    <row r="85" spans="2:63" s="1" customFormat="1" ht="12" customHeight="1">
      <c r="B85" s="31"/>
      <c r="C85" s="26" t="s">
        <v>1077</v>
      </c>
      <c r="I85" s="90"/>
      <c r="L85" s="31"/>
    </row>
    <row r="86" spans="2:63" s="1" customFormat="1" ht="16.5" customHeight="1">
      <c r="B86" s="31"/>
      <c r="E86" s="304" t="str">
        <f>E11</f>
        <v>3110-16-074-12/01 - Propustek v ev. km 9,388</v>
      </c>
      <c r="F86" s="303"/>
      <c r="G86" s="303"/>
      <c r="H86" s="303"/>
      <c r="I86" s="90"/>
      <c r="L86" s="31"/>
    </row>
    <row r="87" spans="2:63" s="1" customFormat="1" ht="6.95" customHeight="1">
      <c r="B87" s="31"/>
      <c r="I87" s="90"/>
      <c r="L87" s="31"/>
    </row>
    <row r="88" spans="2:63" s="1" customFormat="1" ht="12" customHeight="1">
      <c r="B88" s="31"/>
      <c r="C88" s="26" t="s">
        <v>21</v>
      </c>
      <c r="F88" s="17" t="str">
        <f>F14</f>
        <v xml:space="preserve"> </v>
      </c>
      <c r="I88" s="91" t="s">
        <v>23</v>
      </c>
      <c r="J88" s="46" t="str">
        <f>IF(J14="","",J14)</f>
        <v>11. 2. 2019</v>
      </c>
      <c r="L88" s="31"/>
    </row>
    <row r="89" spans="2:63" s="1" customFormat="1" ht="6.95" customHeight="1">
      <c r="B89" s="31"/>
      <c r="I89" s="90"/>
      <c r="L89" s="31"/>
    </row>
    <row r="90" spans="2:63" s="1" customFormat="1" ht="13.7" customHeight="1">
      <c r="B90" s="31"/>
      <c r="C90" s="26" t="s">
        <v>25</v>
      </c>
      <c r="F90" s="17" t="str">
        <f>E17</f>
        <v>SŽDC, s.o., OŘ Hradec Králové</v>
      </c>
      <c r="I90" s="91" t="s">
        <v>32</v>
      </c>
      <c r="J90" s="29" t="str">
        <f>E23</f>
        <v xml:space="preserve"> </v>
      </c>
      <c r="L90" s="31"/>
    </row>
    <row r="91" spans="2:63" s="1" customFormat="1" ht="13.7" customHeight="1">
      <c r="B91" s="31"/>
      <c r="C91" s="26" t="s">
        <v>30</v>
      </c>
      <c r="F91" s="17">
        <f>IF(E20="","",E20)</f>
        <v>0</v>
      </c>
      <c r="I91" s="91" t="s">
        <v>37</v>
      </c>
      <c r="J91" s="29" t="str">
        <f>E26</f>
        <v xml:space="preserve"> </v>
      </c>
      <c r="L91" s="31"/>
    </row>
    <row r="92" spans="2:63" s="1" customFormat="1" ht="10.35" customHeight="1">
      <c r="B92" s="31"/>
      <c r="I92" s="90"/>
      <c r="L92" s="31"/>
    </row>
    <row r="93" spans="2:63" s="10" customFormat="1" ht="29.25" customHeight="1">
      <c r="B93" s="123"/>
      <c r="C93" s="124" t="s">
        <v>234</v>
      </c>
      <c r="D93" s="125" t="s">
        <v>58</v>
      </c>
      <c r="E93" s="125" t="s">
        <v>54</v>
      </c>
      <c r="F93" s="125" t="s">
        <v>55</v>
      </c>
      <c r="G93" s="125" t="s">
        <v>235</v>
      </c>
      <c r="H93" s="125" t="s">
        <v>236</v>
      </c>
      <c r="I93" s="126" t="s">
        <v>237</v>
      </c>
      <c r="J93" s="125" t="s">
        <v>228</v>
      </c>
      <c r="K93" s="127" t="s">
        <v>238</v>
      </c>
      <c r="L93" s="123"/>
      <c r="M93" s="52" t="s">
        <v>19</v>
      </c>
      <c r="N93" s="53" t="s">
        <v>43</v>
      </c>
      <c r="O93" s="53" t="s">
        <v>239</v>
      </c>
      <c r="P93" s="53" t="s">
        <v>240</v>
      </c>
      <c r="Q93" s="53" t="s">
        <v>241</v>
      </c>
      <c r="R93" s="53" t="s">
        <v>242</v>
      </c>
      <c r="S93" s="53" t="s">
        <v>243</v>
      </c>
      <c r="T93" s="54" t="s">
        <v>244</v>
      </c>
    </row>
    <row r="94" spans="2:63" s="1" customFormat="1" ht="22.9" customHeight="1">
      <c r="B94" s="31"/>
      <c r="C94" s="57" t="s">
        <v>245</v>
      </c>
      <c r="I94" s="90"/>
      <c r="J94" s="128">
        <f>BK94</f>
        <v>0</v>
      </c>
      <c r="L94" s="31"/>
      <c r="M94" s="55"/>
      <c r="N94" s="47"/>
      <c r="O94" s="47"/>
      <c r="P94" s="129">
        <f>P95+P224</f>
        <v>0</v>
      </c>
      <c r="Q94" s="47"/>
      <c r="R94" s="129">
        <f>R95+R224</f>
        <v>159.46737903000002</v>
      </c>
      <c r="S94" s="47"/>
      <c r="T94" s="130">
        <f>T95+T224</f>
        <v>5.1519999999999992</v>
      </c>
      <c r="AT94" s="17" t="s">
        <v>72</v>
      </c>
      <c r="AU94" s="17" t="s">
        <v>229</v>
      </c>
      <c r="BK94" s="131">
        <f>BK95+BK224</f>
        <v>0</v>
      </c>
    </row>
    <row r="95" spans="2:63" s="11" customFormat="1" ht="25.9" customHeight="1">
      <c r="B95" s="145"/>
      <c r="D95" s="146" t="s">
        <v>72</v>
      </c>
      <c r="E95" s="147" t="s">
        <v>424</v>
      </c>
      <c r="F95" s="147" t="s">
        <v>2077</v>
      </c>
      <c r="I95" s="148"/>
      <c r="J95" s="149">
        <f>BK95</f>
        <v>0</v>
      </c>
      <c r="L95" s="145"/>
      <c r="M95" s="150"/>
      <c r="P95" s="151">
        <f>P96+P162+P185+P193+P199+P209</f>
        <v>0</v>
      </c>
      <c r="R95" s="151">
        <f>R96+R162+R185+R193+R199+R209</f>
        <v>159.35637903000003</v>
      </c>
      <c r="T95" s="152">
        <f>T96+T162+T185+T193+T199+T209</f>
        <v>5.1519999999999992</v>
      </c>
      <c r="AR95" s="146" t="s">
        <v>81</v>
      </c>
      <c r="AT95" s="153" t="s">
        <v>72</v>
      </c>
      <c r="AU95" s="153" t="s">
        <v>73</v>
      </c>
      <c r="AY95" s="146" t="s">
        <v>251</v>
      </c>
      <c r="BK95" s="154">
        <f>BK96+BK162+BK185+BK193+BK199+BK209</f>
        <v>0</v>
      </c>
    </row>
    <row r="96" spans="2:63" s="11" customFormat="1" ht="22.9" customHeight="1">
      <c r="B96" s="145"/>
      <c r="D96" s="146" t="s">
        <v>72</v>
      </c>
      <c r="E96" s="155" t="s">
        <v>81</v>
      </c>
      <c r="F96" s="155" t="s">
        <v>1587</v>
      </c>
      <c r="I96" s="148"/>
      <c r="J96" s="156">
        <f>BK96</f>
        <v>0</v>
      </c>
      <c r="L96" s="145"/>
      <c r="M96" s="150"/>
      <c r="P96" s="151">
        <f>SUM(P97:P161)</f>
        <v>0</v>
      </c>
      <c r="R96" s="151">
        <f>SUM(R97:R161)</f>
        <v>78.712180000000004</v>
      </c>
      <c r="T96" s="152">
        <f>SUM(T97:T161)</f>
        <v>2.4</v>
      </c>
      <c r="AR96" s="146" t="s">
        <v>81</v>
      </c>
      <c r="AT96" s="153" t="s">
        <v>72</v>
      </c>
      <c r="AU96" s="153" t="s">
        <v>81</v>
      </c>
      <c r="AY96" s="146" t="s">
        <v>251</v>
      </c>
      <c r="BK96" s="154">
        <f>SUM(BK97:BK161)</f>
        <v>0</v>
      </c>
    </row>
    <row r="97" spans="2:65" s="1" customFormat="1" ht="16.5" customHeight="1">
      <c r="B97" s="31"/>
      <c r="C97" s="157" t="s">
        <v>81</v>
      </c>
      <c r="D97" s="157" t="s">
        <v>277</v>
      </c>
      <c r="E97" s="158" t="s">
        <v>1899</v>
      </c>
      <c r="F97" s="159" t="s">
        <v>1900</v>
      </c>
      <c r="G97" s="160" t="s">
        <v>431</v>
      </c>
      <c r="H97" s="161">
        <v>34</v>
      </c>
      <c r="I97" s="162"/>
      <c r="J97" s="163">
        <f>ROUND(I97*H97,2)</f>
        <v>0</v>
      </c>
      <c r="K97" s="159" t="s">
        <v>690</v>
      </c>
      <c r="L97" s="31"/>
      <c r="M97" s="164" t="s">
        <v>19</v>
      </c>
      <c r="N97" s="165" t="s">
        <v>44</v>
      </c>
      <c r="P97" s="142">
        <f>O97*H97</f>
        <v>0</v>
      </c>
      <c r="Q97" s="142">
        <v>0</v>
      </c>
      <c r="R97" s="142">
        <f>Q97*H97</f>
        <v>0</v>
      </c>
      <c r="S97" s="142">
        <v>0</v>
      </c>
      <c r="T97" s="143">
        <f>S97*H97</f>
        <v>0</v>
      </c>
      <c r="AR97" s="17" t="s">
        <v>252</v>
      </c>
      <c r="AT97" s="17" t="s">
        <v>277</v>
      </c>
      <c r="AU97" s="17" t="s">
        <v>83</v>
      </c>
      <c r="AY97" s="17" t="s">
        <v>251</v>
      </c>
      <c r="BE97" s="144">
        <f>IF(N97="základní",J97,0)</f>
        <v>0</v>
      </c>
      <c r="BF97" s="144">
        <f>IF(N97="snížená",J97,0)</f>
        <v>0</v>
      </c>
      <c r="BG97" s="144">
        <f>IF(N97="zákl. přenesená",J97,0)</f>
        <v>0</v>
      </c>
      <c r="BH97" s="144">
        <f>IF(N97="sníž. přenesená",J97,0)</f>
        <v>0</v>
      </c>
      <c r="BI97" s="144">
        <f>IF(N97="nulová",J97,0)</f>
        <v>0</v>
      </c>
      <c r="BJ97" s="17" t="s">
        <v>81</v>
      </c>
      <c r="BK97" s="144">
        <f>ROUND(I97*H97,2)</f>
        <v>0</v>
      </c>
      <c r="BL97" s="17" t="s">
        <v>252</v>
      </c>
      <c r="BM97" s="17" t="s">
        <v>3015</v>
      </c>
    </row>
    <row r="98" spans="2:65" s="1" customFormat="1" ht="19.5">
      <c r="B98" s="31"/>
      <c r="D98" s="171" t="s">
        <v>454</v>
      </c>
      <c r="F98" s="172" t="s">
        <v>1902</v>
      </c>
      <c r="I98" s="90"/>
      <c r="L98" s="31"/>
      <c r="M98" s="173"/>
      <c r="T98" s="49"/>
      <c r="AT98" s="17" t="s">
        <v>454</v>
      </c>
      <c r="AU98" s="17" t="s">
        <v>83</v>
      </c>
    </row>
    <row r="99" spans="2:65" s="13" customFormat="1">
      <c r="B99" s="182"/>
      <c r="D99" s="171" t="s">
        <v>639</v>
      </c>
      <c r="E99" s="183" t="s">
        <v>19</v>
      </c>
      <c r="F99" s="184" t="s">
        <v>3016</v>
      </c>
      <c r="H99" s="185">
        <v>34</v>
      </c>
      <c r="I99" s="186"/>
      <c r="L99" s="182"/>
      <c r="M99" s="187"/>
      <c r="T99" s="188"/>
      <c r="AT99" s="183" t="s">
        <v>639</v>
      </c>
      <c r="AU99" s="183" t="s">
        <v>83</v>
      </c>
      <c r="AV99" s="13" t="s">
        <v>83</v>
      </c>
      <c r="AW99" s="13" t="s">
        <v>36</v>
      </c>
      <c r="AX99" s="13" t="s">
        <v>81</v>
      </c>
      <c r="AY99" s="183" t="s">
        <v>251</v>
      </c>
    </row>
    <row r="100" spans="2:65" s="1" customFormat="1" ht="16.5" customHeight="1">
      <c r="B100" s="31"/>
      <c r="C100" s="157" t="s">
        <v>83</v>
      </c>
      <c r="D100" s="157" t="s">
        <v>277</v>
      </c>
      <c r="E100" s="158" t="s">
        <v>1904</v>
      </c>
      <c r="F100" s="159" t="s">
        <v>1905</v>
      </c>
      <c r="G100" s="160" t="s">
        <v>431</v>
      </c>
      <c r="H100" s="161">
        <v>6</v>
      </c>
      <c r="I100" s="162"/>
      <c r="J100" s="163">
        <f>ROUND(I100*H100,2)</f>
        <v>0</v>
      </c>
      <c r="K100" s="159" t="s">
        <v>690</v>
      </c>
      <c r="L100" s="31"/>
      <c r="M100" s="164" t="s">
        <v>19</v>
      </c>
      <c r="N100" s="165" t="s">
        <v>44</v>
      </c>
      <c r="P100" s="142">
        <f>O100*H100</f>
        <v>0</v>
      </c>
      <c r="Q100" s="142">
        <v>1.8000000000000001E-4</v>
      </c>
      <c r="R100" s="142">
        <f>Q100*H100</f>
        <v>1.08E-3</v>
      </c>
      <c r="S100" s="142">
        <v>0</v>
      </c>
      <c r="T100" s="143">
        <f>S100*H100</f>
        <v>0</v>
      </c>
      <c r="AR100" s="17" t="s">
        <v>252</v>
      </c>
      <c r="AT100" s="17" t="s">
        <v>277</v>
      </c>
      <c r="AU100" s="17" t="s">
        <v>83</v>
      </c>
      <c r="AY100" s="17" t="s">
        <v>251</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252</v>
      </c>
      <c r="BM100" s="17" t="s">
        <v>3017</v>
      </c>
    </row>
    <row r="101" spans="2:65" s="1" customFormat="1" ht="19.5">
      <c r="B101" s="31"/>
      <c r="D101" s="171" t="s">
        <v>454</v>
      </c>
      <c r="F101" s="172" t="s">
        <v>1907</v>
      </c>
      <c r="I101" s="90"/>
      <c r="L101" s="31"/>
      <c r="M101" s="173"/>
      <c r="T101" s="49"/>
      <c r="AT101" s="17" t="s">
        <v>454</v>
      </c>
      <c r="AU101" s="17" t="s">
        <v>83</v>
      </c>
    </row>
    <row r="102" spans="2:65" s="1" customFormat="1" ht="16.5" customHeight="1">
      <c r="B102" s="31"/>
      <c r="C102" s="157" t="s">
        <v>257</v>
      </c>
      <c r="D102" s="157" t="s">
        <v>277</v>
      </c>
      <c r="E102" s="158" t="s">
        <v>1909</v>
      </c>
      <c r="F102" s="159" t="s">
        <v>1910</v>
      </c>
      <c r="G102" s="160" t="s">
        <v>431</v>
      </c>
      <c r="H102" s="161">
        <v>6</v>
      </c>
      <c r="I102" s="162"/>
      <c r="J102" s="163">
        <f>ROUND(I102*H102,2)</f>
        <v>0</v>
      </c>
      <c r="K102" s="159" t="s">
        <v>690</v>
      </c>
      <c r="L102" s="31"/>
      <c r="M102" s="164" t="s">
        <v>19</v>
      </c>
      <c r="N102" s="165" t="s">
        <v>44</v>
      </c>
      <c r="P102" s="142">
        <f>O102*H102</f>
        <v>0</v>
      </c>
      <c r="Q102" s="142">
        <v>0</v>
      </c>
      <c r="R102" s="142">
        <f>Q102*H102</f>
        <v>0</v>
      </c>
      <c r="S102" s="142">
        <v>0</v>
      </c>
      <c r="T102" s="143">
        <f>S102*H102</f>
        <v>0</v>
      </c>
      <c r="AR102" s="17" t="s">
        <v>252</v>
      </c>
      <c r="AT102" s="17" t="s">
        <v>277</v>
      </c>
      <c r="AU102" s="17" t="s">
        <v>83</v>
      </c>
      <c r="AY102" s="17" t="s">
        <v>251</v>
      </c>
      <c r="BE102" s="144">
        <f>IF(N102="základní",J102,0)</f>
        <v>0</v>
      </c>
      <c r="BF102" s="144">
        <f>IF(N102="snížená",J102,0)</f>
        <v>0</v>
      </c>
      <c r="BG102" s="144">
        <f>IF(N102="zákl. přenesená",J102,0)</f>
        <v>0</v>
      </c>
      <c r="BH102" s="144">
        <f>IF(N102="sníž. přenesená",J102,0)</f>
        <v>0</v>
      </c>
      <c r="BI102" s="144">
        <f>IF(N102="nulová",J102,0)</f>
        <v>0</v>
      </c>
      <c r="BJ102" s="17" t="s">
        <v>81</v>
      </c>
      <c r="BK102" s="144">
        <f>ROUND(I102*H102,2)</f>
        <v>0</v>
      </c>
      <c r="BL102" s="17" t="s">
        <v>252</v>
      </c>
      <c r="BM102" s="17" t="s">
        <v>3018</v>
      </c>
    </row>
    <row r="103" spans="2:65" s="1" customFormat="1" ht="19.5">
      <c r="B103" s="31"/>
      <c r="D103" s="171" t="s">
        <v>454</v>
      </c>
      <c r="F103" s="172" t="s">
        <v>1907</v>
      </c>
      <c r="I103" s="90"/>
      <c r="L103" s="31"/>
      <c r="M103" s="173"/>
      <c r="T103" s="49"/>
      <c r="AT103" s="17" t="s">
        <v>454</v>
      </c>
      <c r="AU103" s="17" t="s">
        <v>83</v>
      </c>
    </row>
    <row r="104" spans="2:65" s="1" customFormat="1" ht="16.5" customHeight="1">
      <c r="B104" s="31"/>
      <c r="C104" s="157" t="s">
        <v>252</v>
      </c>
      <c r="D104" s="157" t="s">
        <v>277</v>
      </c>
      <c r="E104" s="158" t="s">
        <v>2783</v>
      </c>
      <c r="F104" s="159" t="s">
        <v>2784</v>
      </c>
      <c r="G104" s="160" t="s">
        <v>431</v>
      </c>
      <c r="H104" s="161">
        <v>5</v>
      </c>
      <c r="I104" s="162"/>
      <c r="J104" s="163">
        <f>ROUND(I104*H104,2)</f>
        <v>0</v>
      </c>
      <c r="K104" s="159" t="s">
        <v>690</v>
      </c>
      <c r="L104" s="31"/>
      <c r="M104" s="164" t="s">
        <v>19</v>
      </c>
      <c r="N104" s="165" t="s">
        <v>44</v>
      </c>
      <c r="P104" s="142">
        <f>O104*H104</f>
        <v>0</v>
      </c>
      <c r="Q104" s="142">
        <v>0</v>
      </c>
      <c r="R104" s="142">
        <f>Q104*H104</f>
        <v>0</v>
      </c>
      <c r="S104" s="142">
        <v>0.48</v>
      </c>
      <c r="T104" s="143">
        <f>S104*H104</f>
        <v>2.4</v>
      </c>
      <c r="AR104" s="17" t="s">
        <v>252</v>
      </c>
      <c r="AT104" s="17" t="s">
        <v>277</v>
      </c>
      <c r="AU104" s="17" t="s">
        <v>83</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3019</v>
      </c>
    </row>
    <row r="105" spans="2:65" s="13" customFormat="1">
      <c r="B105" s="182"/>
      <c r="D105" s="171" t="s">
        <v>639</v>
      </c>
      <c r="E105" s="183" t="s">
        <v>19</v>
      </c>
      <c r="F105" s="184" t="s">
        <v>2920</v>
      </c>
      <c r="H105" s="185">
        <v>5</v>
      </c>
      <c r="I105" s="186"/>
      <c r="L105" s="182"/>
      <c r="M105" s="187"/>
      <c r="T105" s="188"/>
      <c r="AT105" s="183" t="s">
        <v>639</v>
      </c>
      <c r="AU105" s="183" t="s">
        <v>83</v>
      </c>
      <c r="AV105" s="13" t="s">
        <v>83</v>
      </c>
      <c r="AW105" s="13" t="s">
        <v>36</v>
      </c>
      <c r="AX105" s="13" t="s">
        <v>81</v>
      </c>
      <c r="AY105" s="183" t="s">
        <v>251</v>
      </c>
    </row>
    <row r="106" spans="2:65" s="1" customFormat="1" ht="16.5" customHeight="1">
      <c r="B106" s="31"/>
      <c r="C106" s="157" t="s">
        <v>267</v>
      </c>
      <c r="D106" s="157" t="s">
        <v>277</v>
      </c>
      <c r="E106" s="158" t="s">
        <v>2787</v>
      </c>
      <c r="F106" s="159" t="s">
        <v>2788</v>
      </c>
      <c r="G106" s="160" t="s">
        <v>249</v>
      </c>
      <c r="H106" s="161">
        <v>10</v>
      </c>
      <c r="I106" s="162"/>
      <c r="J106" s="163">
        <f>ROUND(I106*H106,2)</f>
        <v>0</v>
      </c>
      <c r="K106" s="159" t="s">
        <v>690</v>
      </c>
      <c r="L106" s="31"/>
      <c r="M106" s="164" t="s">
        <v>19</v>
      </c>
      <c r="N106" s="165" t="s">
        <v>44</v>
      </c>
      <c r="P106" s="142">
        <f>O106*H106</f>
        <v>0</v>
      </c>
      <c r="Q106" s="142">
        <v>1.559E-2</v>
      </c>
      <c r="R106" s="142">
        <f>Q106*H106</f>
        <v>0.15589999999999998</v>
      </c>
      <c r="S106" s="142">
        <v>0</v>
      </c>
      <c r="T106" s="143">
        <f>S106*H106</f>
        <v>0</v>
      </c>
      <c r="AR106" s="17" t="s">
        <v>252</v>
      </c>
      <c r="AT106" s="17" t="s">
        <v>277</v>
      </c>
      <c r="AU106" s="17" t="s">
        <v>83</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3020</v>
      </c>
    </row>
    <row r="107" spans="2:65" s="1" customFormat="1" ht="19.5">
      <c r="B107" s="31"/>
      <c r="D107" s="171" t="s">
        <v>454</v>
      </c>
      <c r="F107" s="172" t="s">
        <v>2790</v>
      </c>
      <c r="I107" s="90"/>
      <c r="L107" s="31"/>
      <c r="M107" s="173"/>
      <c r="T107" s="49"/>
      <c r="AT107" s="17" t="s">
        <v>454</v>
      </c>
      <c r="AU107" s="17" t="s">
        <v>83</v>
      </c>
    </row>
    <row r="108" spans="2:65" s="1" customFormat="1" ht="16.5" customHeight="1">
      <c r="B108" s="31"/>
      <c r="C108" s="157" t="s">
        <v>276</v>
      </c>
      <c r="D108" s="157" t="s">
        <v>277</v>
      </c>
      <c r="E108" s="158" t="s">
        <v>2713</v>
      </c>
      <c r="F108" s="159" t="s">
        <v>2714</v>
      </c>
      <c r="G108" s="160" t="s">
        <v>413</v>
      </c>
      <c r="H108" s="161">
        <v>12</v>
      </c>
      <c r="I108" s="162"/>
      <c r="J108" s="163">
        <f>ROUND(I108*H108,2)</f>
        <v>0</v>
      </c>
      <c r="K108" s="159" t="s">
        <v>690</v>
      </c>
      <c r="L108" s="31"/>
      <c r="M108" s="164" t="s">
        <v>19</v>
      </c>
      <c r="N108" s="165" t="s">
        <v>44</v>
      </c>
      <c r="P108" s="142">
        <f>O108*H108</f>
        <v>0</v>
      </c>
      <c r="Q108" s="142">
        <v>0</v>
      </c>
      <c r="R108" s="142">
        <f>Q108*H108</f>
        <v>0</v>
      </c>
      <c r="S108" s="142">
        <v>0</v>
      </c>
      <c r="T108" s="143">
        <f>S108*H108</f>
        <v>0</v>
      </c>
      <c r="AR108" s="17" t="s">
        <v>252</v>
      </c>
      <c r="AT108" s="17" t="s">
        <v>277</v>
      </c>
      <c r="AU108" s="17" t="s">
        <v>83</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3021</v>
      </c>
    </row>
    <row r="109" spans="2:65" s="1" customFormat="1" ht="19.5">
      <c r="B109" s="31"/>
      <c r="D109" s="171" t="s">
        <v>454</v>
      </c>
      <c r="F109" s="172" t="s">
        <v>2716</v>
      </c>
      <c r="I109" s="90"/>
      <c r="L109" s="31"/>
      <c r="M109" s="173"/>
      <c r="T109" s="49"/>
      <c r="AT109" s="17" t="s">
        <v>454</v>
      </c>
      <c r="AU109" s="17" t="s">
        <v>83</v>
      </c>
    </row>
    <row r="110" spans="2:65" s="1" customFormat="1" ht="16.5" customHeight="1">
      <c r="B110" s="31"/>
      <c r="C110" s="157" t="s">
        <v>282</v>
      </c>
      <c r="D110" s="157" t="s">
        <v>277</v>
      </c>
      <c r="E110" s="158" t="s">
        <v>2717</v>
      </c>
      <c r="F110" s="159" t="s">
        <v>2718</v>
      </c>
      <c r="G110" s="160" t="s">
        <v>1568</v>
      </c>
      <c r="H110" s="161">
        <v>3</v>
      </c>
      <c r="I110" s="162"/>
      <c r="J110" s="163">
        <f>ROUND(I110*H110,2)</f>
        <v>0</v>
      </c>
      <c r="K110" s="159" t="s">
        <v>690</v>
      </c>
      <c r="L110" s="31"/>
      <c r="M110" s="164" t="s">
        <v>19</v>
      </c>
      <c r="N110" s="165" t="s">
        <v>44</v>
      </c>
      <c r="P110" s="142">
        <f>O110*H110</f>
        <v>0</v>
      </c>
      <c r="Q110" s="142">
        <v>0</v>
      </c>
      <c r="R110" s="142">
        <f>Q110*H110</f>
        <v>0</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3022</v>
      </c>
    </row>
    <row r="111" spans="2:65" s="1" customFormat="1" ht="16.5" customHeight="1">
      <c r="B111" s="31"/>
      <c r="C111" s="157" t="s">
        <v>250</v>
      </c>
      <c r="D111" s="157" t="s">
        <v>277</v>
      </c>
      <c r="E111" s="158" t="s">
        <v>2083</v>
      </c>
      <c r="F111" s="159" t="s">
        <v>2084</v>
      </c>
      <c r="G111" s="160" t="s">
        <v>249</v>
      </c>
      <c r="H111" s="161">
        <v>15</v>
      </c>
      <c r="I111" s="162"/>
      <c r="J111" s="163">
        <f>ROUND(I111*H111,2)</f>
        <v>0</v>
      </c>
      <c r="K111" s="159" t="s">
        <v>690</v>
      </c>
      <c r="L111" s="31"/>
      <c r="M111" s="164" t="s">
        <v>19</v>
      </c>
      <c r="N111" s="165" t="s">
        <v>44</v>
      </c>
      <c r="P111" s="142">
        <f>O111*H111</f>
        <v>0</v>
      </c>
      <c r="Q111" s="142">
        <v>3.6900000000000002E-2</v>
      </c>
      <c r="R111" s="142">
        <f>Q111*H111</f>
        <v>0.55349999999999999</v>
      </c>
      <c r="S111" s="142">
        <v>0</v>
      </c>
      <c r="T111" s="143">
        <f>S111*H111</f>
        <v>0</v>
      </c>
      <c r="AR111" s="17" t="s">
        <v>252</v>
      </c>
      <c r="AT111" s="17" t="s">
        <v>277</v>
      </c>
      <c r="AU111" s="17" t="s">
        <v>83</v>
      </c>
      <c r="AY111" s="17" t="s">
        <v>251</v>
      </c>
      <c r="BE111" s="144">
        <f>IF(N111="základní",J111,0)</f>
        <v>0</v>
      </c>
      <c r="BF111" s="144">
        <f>IF(N111="snížená",J111,0)</f>
        <v>0</v>
      </c>
      <c r="BG111" s="144">
        <f>IF(N111="zákl. přenesená",J111,0)</f>
        <v>0</v>
      </c>
      <c r="BH111" s="144">
        <f>IF(N111="sníž. přenesená",J111,0)</f>
        <v>0</v>
      </c>
      <c r="BI111" s="144">
        <f>IF(N111="nulová",J111,0)</f>
        <v>0</v>
      </c>
      <c r="BJ111" s="17" t="s">
        <v>81</v>
      </c>
      <c r="BK111" s="144">
        <f>ROUND(I111*H111,2)</f>
        <v>0</v>
      </c>
      <c r="BL111" s="17" t="s">
        <v>252</v>
      </c>
      <c r="BM111" s="17" t="s">
        <v>3023</v>
      </c>
    </row>
    <row r="112" spans="2:65" s="1" customFormat="1" ht="19.5">
      <c r="B112" s="31"/>
      <c r="D112" s="171" t="s">
        <v>454</v>
      </c>
      <c r="F112" s="172" t="s">
        <v>2578</v>
      </c>
      <c r="I112" s="90"/>
      <c r="L112" s="31"/>
      <c r="M112" s="173"/>
      <c r="T112" s="49"/>
      <c r="AT112" s="17" t="s">
        <v>454</v>
      </c>
      <c r="AU112" s="17" t="s">
        <v>83</v>
      </c>
    </row>
    <row r="113" spans="2:65" s="13" customFormat="1">
      <c r="B113" s="182"/>
      <c r="D113" s="171" t="s">
        <v>639</v>
      </c>
      <c r="E113" s="183" t="s">
        <v>19</v>
      </c>
      <c r="F113" s="184" t="s">
        <v>8</v>
      </c>
      <c r="H113" s="185">
        <v>15</v>
      </c>
      <c r="I113" s="186"/>
      <c r="L113" s="182"/>
      <c r="M113" s="187"/>
      <c r="T113" s="188"/>
      <c r="AT113" s="183" t="s">
        <v>639</v>
      </c>
      <c r="AU113" s="183" t="s">
        <v>83</v>
      </c>
      <c r="AV113" s="13" t="s">
        <v>83</v>
      </c>
      <c r="AW113" s="13" t="s">
        <v>36</v>
      </c>
      <c r="AX113" s="13" t="s">
        <v>81</v>
      </c>
      <c r="AY113" s="183" t="s">
        <v>251</v>
      </c>
    </row>
    <row r="114" spans="2:65" s="1" customFormat="1" ht="16.5" customHeight="1">
      <c r="B114" s="31"/>
      <c r="C114" s="157" t="s">
        <v>291</v>
      </c>
      <c r="D114" s="157" t="s">
        <v>277</v>
      </c>
      <c r="E114" s="158" t="s">
        <v>2087</v>
      </c>
      <c r="F114" s="159" t="s">
        <v>2088</v>
      </c>
      <c r="G114" s="160" t="s">
        <v>436</v>
      </c>
      <c r="H114" s="161">
        <v>10.199999999999999</v>
      </c>
      <c r="I114" s="162"/>
      <c r="J114" s="163">
        <f>ROUND(I114*H114,2)</f>
        <v>0</v>
      </c>
      <c r="K114" s="159" t="s">
        <v>690</v>
      </c>
      <c r="L114" s="31"/>
      <c r="M114" s="164" t="s">
        <v>19</v>
      </c>
      <c r="N114" s="165" t="s">
        <v>44</v>
      </c>
      <c r="P114" s="142">
        <f>O114*H114</f>
        <v>0</v>
      </c>
      <c r="Q114" s="142">
        <v>0</v>
      </c>
      <c r="R114" s="142">
        <f>Q114*H114</f>
        <v>0</v>
      </c>
      <c r="S114" s="142">
        <v>0</v>
      </c>
      <c r="T114" s="143">
        <f>S114*H114</f>
        <v>0</v>
      </c>
      <c r="AR114" s="17" t="s">
        <v>252</v>
      </c>
      <c r="AT114" s="17" t="s">
        <v>277</v>
      </c>
      <c r="AU114" s="17" t="s">
        <v>83</v>
      </c>
      <c r="AY114" s="17" t="s">
        <v>251</v>
      </c>
      <c r="BE114" s="144">
        <f>IF(N114="základní",J114,0)</f>
        <v>0</v>
      </c>
      <c r="BF114" s="144">
        <f>IF(N114="snížená",J114,0)</f>
        <v>0</v>
      </c>
      <c r="BG114" s="144">
        <f>IF(N114="zákl. přenesená",J114,0)</f>
        <v>0</v>
      </c>
      <c r="BH114" s="144">
        <f>IF(N114="sníž. přenesená",J114,0)</f>
        <v>0</v>
      </c>
      <c r="BI114" s="144">
        <f>IF(N114="nulová",J114,0)</f>
        <v>0</v>
      </c>
      <c r="BJ114" s="17" t="s">
        <v>81</v>
      </c>
      <c r="BK114" s="144">
        <f>ROUND(I114*H114,2)</f>
        <v>0</v>
      </c>
      <c r="BL114" s="17" t="s">
        <v>252</v>
      </c>
      <c r="BM114" s="17" t="s">
        <v>3024</v>
      </c>
    </row>
    <row r="115" spans="2:65" s="1" customFormat="1" ht="19.5">
      <c r="B115" s="31"/>
      <c r="D115" s="171" t="s">
        <v>454</v>
      </c>
      <c r="F115" s="172" t="s">
        <v>2090</v>
      </c>
      <c r="I115" s="90"/>
      <c r="L115" s="31"/>
      <c r="M115" s="173"/>
      <c r="T115" s="49"/>
      <c r="AT115" s="17" t="s">
        <v>454</v>
      </c>
      <c r="AU115" s="17" t="s">
        <v>83</v>
      </c>
    </row>
    <row r="116" spans="2:65" s="13" customFormat="1">
      <c r="B116" s="182"/>
      <c r="D116" s="171" t="s">
        <v>639</v>
      </c>
      <c r="E116" s="183" t="s">
        <v>19</v>
      </c>
      <c r="F116" s="184" t="s">
        <v>3025</v>
      </c>
      <c r="H116" s="185">
        <v>10.199999999999999</v>
      </c>
      <c r="I116" s="186"/>
      <c r="L116" s="182"/>
      <c r="M116" s="187"/>
      <c r="T116" s="188"/>
      <c r="AT116" s="183" t="s">
        <v>639</v>
      </c>
      <c r="AU116" s="183" t="s">
        <v>83</v>
      </c>
      <c r="AV116" s="13" t="s">
        <v>83</v>
      </c>
      <c r="AW116" s="13" t="s">
        <v>36</v>
      </c>
      <c r="AX116" s="13" t="s">
        <v>81</v>
      </c>
      <c r="AY116" s="183" t="s">
        <v>251</v>
      </c>
    </row>
    <row r="117" spans="2:65" s="1" customFormat="1" ht="16.5" customHeight="1">
      <c r="B117" s="31"/>
      <c r="C117" s="157" t="s">
        <v>295</v>
      </c>
      <c r="D117" s="157" t="s">
        <v>277</v>
      </c>
      <c r="E117" s="158" t="s">
        <v>2720</v>
      </c>
      <c r="F117" s="159" t="s">
        <v>2721</v>
      </c>
      <c r="G117" s="160" t="s">
        <v>436</v>
      </c>
      <c r="H117" s="161">
        <v>48.924999999999997</v>
      </c>
      <c r="I117" s="162"/>
      <c r="J117" s="163">
        <f>ROUND(I117*H117,2)</f>
        <v>0</v>
      </c>
      <c r="K117" s="159" t="s">
        <v>690</v>
      </c>
      <c r="L117" s="31"/>
      <c r="M117" s="164" t="s">
        <v>19</v>
      </c>
      <c r="N117" s="165" t="s">
        <v>44</v>
      </c>
      <c r="P117" s="142">
        <f>O117*H117</f>
        <v>0</v>
      </c>
      <c r="Q117" s="142">
        <v>0</v>
      </c>
      <c r="R117" s="142">
        <f>Q117*H117</f>
        <v>0</v>
      </c>
      <c r="S117" s="142">
        <v>0</v>
      </c>
      <c r="T117" s="143">
        <f>S117*H117</f>
        <v>0</v>
      </c>
      <c r="AR117" s="17" t="s">
        <v>252</v>
      </c>
      <c r="AT117" s="17" t="s">
        <v>277</v>
      </c>
      <c r="AU117" s="17" t="s">
        <v>83</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3026</v>
      </c>
    </row>
    <row r="118" spans="2:65" s="1" customFormat="1" ht="19.5">
      <c r="B118" s="31"/>
      <c r="D118" s="171" t="s">
        <v>454</v>
      </c>
      <c r="F118" s="172" t="s">
        <v>2723</v>
      </c>
      <c r="I118" s="90"/>
      <c r="L118" s="31"/>
      <c r="M118" s="173"/>
      <c r="T118" s="49"/>
      <c r="AT118" s="17" t="s">
        <v>454</v>
      </c>
      <c r="AU118" s="17" t="s">
        <v>83</v>
      </c>
    </row>
    <row r="119" spans="2:65" s="13" customFormat="1">
      <c r="B119" s="182"/>
      <c r="D119" s="171" t="s">
        <v>639</v>
      </c>
      <c r="E119" s="183" t="s">
        <v>19</v>
      </c>
      <c r="F119" s="184" t="s">
        <v>2929</v>
      </c>
      <c r="H119" s="185">
        <v>0.875</v>
      </c>
      <c r="I119" s="186"/>
      <c r="L119" s="182"/>
      <c r="M119" s="187"/>
      <c r="T119" s="188"/>
      <c r="AT119" s="183" t="s">
        <v>639</v>
      </c>
      <c r="AU119" s="183" t="s">
        <v>83</v>
      </c>
      <c r="AV119" s="13" t="s">
        <v>83</v>
      </c>
      <c r="AW119" s="13" t="s">
        <v>36</v>
      </c>
      <c r="AX119" s="13" t="s">
        <v>73</v>
      </c>
      <c r="AY119" s="183" t="s">
        <v>251</v>
      </c>
    </row>
    <row r="120" spans="2:65" s="13" customFormat="1">
      <c r="B120" s="182"/>
      <c r="D120" s="171" t="s">
        <v>639</v>
      </c>
      <c r="E120" s="183" t="s">
        <v>19</v>
      </c>
      <c r="F120" s="184" t="s">
        <v>3027</v>
      </c>
      <c r="H120" s="185">
        <v>4.05</v>
      </c>
      <c r="I120" s="186"/>
      <c r="L120" s="182"/>
      <c r="M120" s="187"/>
      <c r="T120" s="188"/>
      <c r="AT120" s="183" t="s">
        <v>639</v>
      </c>
      <c r="AU120" s="183" t="s">
        <v>83</v>
      </c>
      <c r="AV120" s="13" t="s">
        <v>83</v>
      </c>
      <c r="AW120" s="13" t="s">
        <v>36</v>
      </c>
      <c r="AX120" s="13" t="s">
        <v>73</v>
      </c>
      <c r="AY120" s="183" t="s">
        <v>251</v>
      </c>
    </row>
    <row r="121" spans="2:65" s="13" customFormat="1">
      <c r="B121" s="182"/>
      <c r="D121" s="171" t="s">
        <v>639</v>
      </c>
      <c r="E121" s="183" t="s">
        <v>19</v>
      </c>
      <c r="F121" s="184" t="s">
        <v>3028</v>
      </c>
      <c r="H121" s="185">
        <v>44</v>
      </c>
      <c r="I121" s="186"/>
      <c r="L121" s="182"/>
      <c r="M121" s="187"/>
      <c r="T121" s="188"/>
      <c r="AT121" s="183" t="s">
        <v>639</v>
      </c>
      <c r="AU121" s="183" t="s">
        <v>83</v>
      </c>
      <c r="AV121" s="13" t="s">
        <v>83</v>
      </c>
      <c r="AW121" s="13" t="s">
        <v>36</v>
      </c>
      <c r="AX121" s="13" t="s">
        <v>73</v>
      </c>
      <c r="AY121" s="183" t="s">
        <v>251</v>
      </c>
    </row>
    <row r="122" spans="2:65" s="14" customFormat="1">
      <c r="B122" s="191"/>
      <c r="D122" s="171" t="s">
        <v>639</v>
      </c>
      <c r="E122" s="192" t="s">
        <v>19</v>
      </c>
      <c r="F122" s="193" t="s">
        <v>830</v>
      </c>
      <c r="H122" s="194">
        <v>48.924999999999997</v>
      </c>
      <c r="I122" s="195"/>
      <c r="L122" s="191"/>
      <c r="M122" s="196"/>
      <c r="T122" s="197"/>
      <c r="AT122" s="192" t="s">
        <v>639</v>
      </c>
      <c r="AU122" s="192" t="s">
        <v>83</v>
      </c>
      <c r="AV122" s="14" t="s">
        <v>252</v>
      </c>
      <c r="AW122" s="14" t="s">
        <v>36</v>
      </c>
      <c r="AX122" s="14" t="s">
        <v>81</v>
      </c>
      <c r="AY122" s="192" t="s">
        <v>251</v>
      </c>
    </row>
    <row r="123" spans="2:65" s="1" customFormat="1" ht="16.5" customHeight="1">
      <c r="B123" s="31"/>
      <c r="C123" s="157" t="s">
        <v>299</v>
      </c>
      <c r="D123" s="157" t="s">
        <v>277</v>
      </c>
      <c r="E123" s="158" t="s">
        <v>2725</v>
      </c>
      <c r="F123" s="159" t="s">
        <v>2726</v>
      </c>
      <c r="G123" s="160" t="s">
        <v>436</v>
      </c>
      <c r="H123" s="161">
        <v>24.463000000000001</v>
      </c>
      <c r="I123" s="162"/>
      <c r="J123" s="163">
        <f>ROUND(I123*H123,2)</f>
        <v>0</v>
      </c>
      <c r="K123" s="159" t="s">
        <v>690</v>
      </c>
      <c r="L123" s="31"/>
      <c r="M123" s="164" t="s">
        <v>19</v>
      </c>
      <c r="N123" s="165" t="s">
        <v>44</v>
      </c>
      <c r="P123" s="142">
        <f>O123*H123</f>
        <v>0</v>
      </c>
      <c r="Q123" s="142">
        <v>0</v>
      </c>
      <c r="R123" s="142">
        <f>Q123*H123</f>
        <v>0</v>
      </c>
      <c r="S123" s="142">
        <v>0</v>
      </c>
      <c r="T123" s="143">
        <f>S123*H123</f>
        <v>0</v>
      </c>
      <c r="AR123" s="17" t="s">
        <v>252</v>
      </c>
      <c r="AT123" s="17" t="s">
        <v>277</v>
      </c>
      <c r="AU123" s="17" t="s">
        <v>83</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3029</v>
      </c>
    </row>
    <row r="124" spans="2:65" s="13" customFormat="1">
      <c r="B124" s="182"/>
      <c r="D124" s="171" t="s">
        <v>639</v>
      </c>
      <c r="E124" s="183" t="s">
        <v>19</v>
      </c>
      <c r="F124" s="184" t="s">
        <v>3030</v>
      </c>
      <c r="H124" s="185">
        <v>24.463000000000001</v>
      </c>
      <c r="I124" s="186"/>
      <c r="L124" s="182"/>
      <c r="M124" s="187"/>
      <c r="T124" s="188"/>
      <c r="AT124" s="183" t="s">
        <v>639</v>
      </c>
      <c r="AU124" s="183" t="s">
        <v>83</v>
      </c>
      <c r="AV124" s="13" t="s">
        <v>83</v>
      </c>
      <c r="AW124" s="13" t="s">
        <v>36</v>
      </c>
      <c r="AX124" s="13" t="s">
        <v>81</v>
      </c>
      <c r="AY124" s="183" t="s">
        <v>251</v>
      </c>
    </row>
    <row r="125" spans="2:65" s="1" customFormat="1" ht="16.5" customHeight="1">
      <c r="B125" s="31"/>
      <c r="C125" s="157" t="s">
        <v>303</v>
      </c>
      <c r="D125" s="157" t="s">
        <v>277</v>
      </c>
      <c r="E125" s="158" t="s">
        <v>2728</v>
      </c>
      <c r="F125" s="159" t="s">
        <v>2729</v>
      </c>
      <c r="G125" s="160" t="s">
        <v>436</v>
      </c>
      <c r="H125" s="161">
        <v>25.98</v>
      </c>
      <c r="I125" s="162"/>
      <c r="J125" s="163">
        <f>ROUND(I125*H125,2)</f>
        <v>0</v>
      </c>
      <c r="K125" s="159" t="s">
        <v>690</v>
      </c>
      <c r="L125" s="31"/>
      <c r="M125" s="164" t="s">
        <v>19</v>
      </c>
      <c r="N125" s="165" t="s">
        <v>44</v>
      </c>
      <c r="P125" s="142">
        <f>O125*H125</f>
        <v>0</v>
      </c>
      <c r="Q125" s="142">
        <v>0</v>
      </c>
      <c r="R125" s="142">
        <f>Q125*H125</f>
        <v>0</v>
      </c>
      <c r="S125" s="142">
        <v>0</v>
      </c>
      <c r="T125" s="143">
        <f>S125*H125</f>
        <v>0</v>
      </c>
      <c r="AR125" s="17" t="s">
        <v>252</v>
      </c>
      <c r="AT125" s="17" t="s">
        <v>277</v>
      </c>
      <c r="AU125" s="17" t="s">
        <v>83</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3031</v>
      </c>
    </row>
    <row r="126" spans="2:65" s="1" customFormat="1" ht="19.5">
      <c r="B126" s="31"/>
      <c r="D126" s="171" t="s">
        <v>454</v>
      </c>
      <c r="F126" s="172" t="s">
        <v>2731</v>
      </c>
      <c r="I126" s="90"/>
      <c r="L126" s="31"/>
      <c r="M126" s="173"/>
      <c r="T126" s="49"/>
      <c r="AT126" s="17" t="s">
        <v>454</v>
      </c>
      <c r="AU126" s="17" t="s">
        <v>83</v>
      </c>
    </row>
    <row r="127" spans="2:65" s="13" customFormat="1">
      <c r="B127" s="182"/>
      <c r="D127" s="171" t="s">
        <v>639</v>
      </c>
      <c r="E127" s="183" t="s">
        <v>19</v>
      </c>
      <c r="F127" s="184" t="s">
        <v>3032</v>
      </c>
      <c r="H127" s="185">
        <v>14.25</v>
      </c>
      <c r="I127" s="186"/>
      <c r="L127" s="182"/>
      <c r="M127" s="187"/>
      <c r="T127" s="188"/>
      <c r="AT127" s="183" t="s">
        <v>639</v>
      </c>
      <c r="AU127" s="183" t="s">
        <v>83</v>
      </c>
      <c r="AV127" s="13" t="s">
        <v>83</v>
      </c>
      <c r="AW127" s="13" t="s">
        <v>36</v>
      </c>
      <c r="AX127" s="13" t="s">
        <v>73</v>
      </c>
      <c r="AY127" s="183" t="s">
        <v>251</v>
      </c>
    </row>
    <row r="128" spans="2:65" s="13" customFormat="1">
      <c r="B128" s="182"/>
      <c r="D128" s="171" t="s">
        <v>639</v>
      </c>
      <c r="E128" s="183" t="s">
        <v>19</v>
      </c>
      <c r="F128" s="184" t="s">
        <v>3033</v>
      </c>
      <c r="H128" s="185">
        <v>1.02</v>
      </c>
      <c r="I128" s="186"/>
      <c r="L128" s="182"/>
      <c r="M128" s="187"/>
      <c r="T128" s="188"/>
      <c r="AT128" s="183" t="s">
        <v>639</v>
      </c>
      <c r="AU128" s="183" t="s">
        <v>83</v>
      </c>
      <c r="AV128" s="13" t="s">
        <v>83</v>
      </c>
      <c r="AW128" s="13" t="s">
        <v>36</v>
      </c>
      <c r="AX128" s="13" t="s">
        <v>73</v>
      </c>
      <c r="AY128" s="183" t="s">
        <v>251</v>
      </c>
    </row>
    <row r="129" spans="2:65" s="13" customFormat="1">
      <c r="B129" s="182"/>
      <c r="D129" s="171" t="s">
        <v>639</v>
      </c>
      <c r="E129" s="183" t="s">
        <v>19</v>
      </c>
      <c r="F129" s="184" t="s">
        <v>3034</v>
      </c>
      <c r="H129" s="185">
        <v>10.71</v>
      </c>
      <c r="I129" s="186"/>
      <c r="L129" s="182"/>
      <c r="M129" s="187"/>
      <c r="T129" s="188"/>
      <c r="AT129" s="183" t="s">
        <v>639</v>
      </c>
      <c r="AU129" s="183" t="s">
        <v>83</v>
      </c>
      <c r="AV129" s="13" t="s">
        <v>83</v>
      </c>
      <c r="AW129" s="13" t="s">
        <v>36</v>
      </c>
      <c r="AX129" s="13" t="s">
        <v>73</v>
      </c>
      <c r="AY129" s="183" t="s">
        <v>251</v>
      </c>
    </row>
    <row r="130" spans="2:65" s="14" customFormat="1">
      <c r="B130" s="191"/>
      <c r="D130" s="171" t="s">
        <v>639</v>
      </c>
      <c r="E130" s="192" t="s">
        <v>19</v>
      </c>
      <c r="F130" s="193" t="s">
        <v>830</v>
      </c>
      <c r="H130" s="194">
        <v>25.98</v>
      </c>
      <c r="I130" s="195"/>
      <c r="L130" s="191"/>
      <c r="M130" s="196"/>
      <c r="T130" s="197"/>
      <c r="AT130" s="192" t="s">
        <v>639</v>
      </c>
      <c r="AU130" s="192" t="s">
        <v>83</v>
      </c>
      <c r="AV130" s="14" t="s">
        <v>252</v>
      </c>
      <c r="AW130" s="14" t="s">
        <v>36</v>
      </c>
      <c r="AX130" s="14" t="s">
        <v>81</v>
      </c>
      <c r="AY130" s="192" t="s">
        <v>251</v>
      </c>
    </row>
    <row r="131" spans="2:65" s="1" customFormat="1" ht="16.5" customHeight="1">
      <c r="B131" s="31"/>
      <c r="C131" s="157" t="s">
        <v>307</v>
      </c>
      <c r="D131" s="157" t="s">
        <v>277</v>
      </c>
      <c r="E131" s="158" t="s">
        <v>1111</v>
      </c>
      <c r="F131" s="159" t="s">
        <v>1112</v>
      </c>
      <c r="G131" s="160" t="s">
        <v>436</v>
      </c>
      <c r="H131" s="161">
        <v>48.924999999999997</v>
      </c>
      <c r="I131" s="162"/>
      <c r="J131" s="163">
        <f>ROUND(I131*H131,2)</f>
        <v>0</v>
      </c>
      <c r="K131" s="159" t="s">
        <v>690</v>
      </c>
      <c r="L131" s="31"/>
      <c r="M131" s="164" t="s">
        <v>19</v>
      </c>
      <c r="N131" s="165" t="s">
        <v>44</v>
      </c>
      <c r="P131" s="142">
        <f>O131*H131</f>
        <v>0</v>
      </c>
      <c r="Q131" s="142">
        <v>0</v>
      </c>
      <c r="R131" s="142">
        <f>Q131*H131</f>
        <v>0</v>
      </c>
      <c r="S131" s="142">
        <v>0</v>
      </c>
      <c r="T131" s="143">
        <f>S131*H131</f>
        <v>0</v>
      </c>
      <c r="AR131" s="17" t="s">
        <v>252</v>
      </c>
      <c r="AT131" s="17" t="s">
        <v>277</v>
      </c>
      <c r="AU131" s="17" t="s">
        <v>83</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3035</v>
      </c>
    </row>
    <row r="132" spans="2:65" s="1" customFormat="1" ht="19.5">
      <c r="B132" s="31"/>
      <c r="D132" s="171" t="s">
        <v>454</v>
      </c>
      <c r="F132" s="172" t="s">
        <v>2938</v>
      </c>
      <c r="I132" s="90"/>
      <c r="L132" s="31"/>
      <c r="M132" s="173"/>
      <c r="T132" s="49"/>
      <c r="AT132" s="17" t="s">
        <v>454</v>
      </c>
      <c r="AU132" s="17" t="s">
        <v>83</v>
      </c>
    </row>
    <row r="133" spans="2:65" s="13" customFormat="1">
      <c r="B133" s="182"/>
      <c r="D133" s="171" t="s">
        <v>639</v>
      </c>
      <c r="E133" s="183" t="s">
        <v>19</v>
      </c>
      <c r="F133" s="184" t="s">
        <v>3036</v>
      </c>
      <c r="H133" s="185">
        <v>48.924999999999997</v>
      </c>
      <c r="I133" s="186"/>
      <c r="L133" s="182"/>
      <c r="M133" s="187"/>
      <c r="T133" s="188"/>
      <c r="AT133" s="183" t="s">
        <v>639</v>
      </c>
      <c r="AU133" s="183" t="s">
        <v>83</v>
      </c>
      <c r="AV133" s="13" t="s">
        <v>83</v>
      </c>
      <c r="AW133" s="13" t="s">
        <v>36</v>
      </c>
      <c r="AX133" s="13" t="s">
        <v>73</v>
      </c>
      <c r="AY133" s="183" t="s">
        <v>251</v>
      </c>
    </row>
    <row r="134" spans="2:65" s="14" customFormat="1">
      <c r="B134" s="191"/>
      <c r="D134" s="171" t="s">
        <v>639</v>
      </c>
      <c r="E134" s="192" t="s">
        <v>19</v>
      </c>
      <c r="F134" s="193" t="s">
        <v>830</v>
      </c>
      <c r="H134" s="194">
        <v>48.924999999999997</v>
      </c>
      <c r="I134" s="195"/>
      <c r="L134" s="191"/>
      <c r="M134" s="196"/>
      <c r="T134" s="197"/>
      <c r="AT134" s="192" t="s">
        <v>639</v>
      </c>
      <c r="AU134" s="192" t="s">
        <v>83</v>
      </c>
      <c r="AV134" s="14" t="s">
        <v>252</v>
      </c>
      <c r="AW134" s="14" t="s">
        <v>36</v>
      </c>
      <c r="AX134" s="14" t="s">
        <v>81</v>
      </c>
      <c r="AY134" s="192" t="s">
        <v>251</v>
      </c>
    </row>
    <row r="135" spans="2:65" s="1" customFormat="1" ht="16.5" customHeight="1">
      <c r="B135" s="31"/>
      <c r="C135" s="157" t="s">
        <v>311</v>
      </c>
      <c r="D135" s="157" t="s">
        <v>277</v>
      </c>
      <c r="E135" s="158" t="s">
        <v>1114</v>
      </c>
      <c r="F135" s="159" t="s">
        <v>1115</v>
      </c>
      <c r="G135" s="160" t="s">
        <v>436</v>
      </c>
      <c r="H135" s="161">
        <v>1174.2</v>
      </c>
      <c r="I135" s="162"/>
      <c r="J135" s="163">
        <f>ROUND(I135*H135,2)</f>
        <v>0</v>
      </c>
      <c r="K135" s="159" t="s">
        <v>690</v>
      </c>
      <c r="L135" s="31"/>
      <c r="M135" s="164" t="s">
        <v>19</v>
      </c>
      <c r="N135" s="165" t="s">
        <v>44</v>
      </c>
      <c r="P135" s="142">
        <f>O135*H135</f>
        <v>0</v>
      </c>
      <c r="Q135" s="142">
        <v>0</v>
      </c>
      <c r="R135" s="142">
        <f>Q135*H135</f>
        <v>0</v>
      </c>
      <c r="S135" s="142">
        <v>0</v>
      </c>
      <c r="T135" s="143">
        <f>S135*H135</f>
        <v>0</v>
      </c>
      <c r="AR135" s="17" t="s">
        <v>252</v>
      </c>
      <c r="AT135" s="17" t="s">
        <v>277</v>
      </c>
      <c r="AU135" s="17" t="s">
        <v>83</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3037</v>
      </c>
    </row>
    <row r="136" spans="2:65" s="13" customFormat="1">
      <c r="B136" s="182"/>
      <c r="D136" s="171" t="s">
        <v>639</v>
      </c>
      <c r="E136" s="183" t="s">
        <v>19</v>
      </c>
      <c r="F136" s="184" t="s">
        <v>3038</v>
      </c>
      <c r="H136" s="185">
        <v>1174.2</v>
      </c>
      <c r="I136" s="186"/>
      <c r="L136" s="182"/>
      <c r="M136" s="187"/>
      <c r="T136" s="188"/>
      <c r="AT136" s="183" t="s">
        <v>639</v>
      </c>
      <c r="AU136" s="183" t="s">
        <v>83</v>
      </c>
      <c r="AV136" s="13" t="s">
        <v>83</v>
      </c>
      <c r="AW136" s="13" t="s">
        <v>36</v>
      </c>
      <c r="AX136" s="13" t="s">
        <v>81</v>
      </c>
      <c r="AY136" s="183" t="s">
        <v>251</v>
      </c>
    </row>
    <row r="137" spans="2:65" s="1" customFormat="1" ht="16.5" customHeight="1">
      <c r="B137" s="31"/>
      <c r="C137" s="157" t="s">
        <v>8</v>
      </c>
      <c r="D137" s="157" t="s">
        <v>277</v>
      </c>
      <c r="E137" s="158" t="s">
        <v>1121</v>
      </c>
      <c r="F137" s="159" t="s">
        <v>1122</v>
      </c>
      <c r="G137" s="160" t="s">
        <v>450</v>
      </c>
      <c r="H137" s="161">
        <v>107.45</v>
      </c>
      <c r="I137" s="162"/>
      <c r="J137" s="163">
        <f>ROUND(I137*H137,2)</f>
        <v>0</v>
      </c>
      <c r="K137" s="159" t="s">
        <v>19</v>
      </c>
      <c r="L137" s="31"/>
      <c r="M137" s="164" t="s">
        <v>19</v>
      </c>
      <c r="N137" s="165" t="s">
        <v>44</v>
      </c>
      <c r="P137" s="142">
        <f>O137*H137</f>
        <v>0</v>
      </c>
      <c r="Q137" s="142">
        <v>0</v>
      </c>
      <c r="R137" s="142">
        <f>Q137*H137</f>
        <v>0</v>
      </c>
      <c r="S137" s="142">
        <v>0</v>
      </c>
      <c r="T137" s="143">
        <f>S137*H137</f>
        <v>0</v>
      </c>
      <c r="AR137" s="17" t="s">
        <v>252</v>
      </c>
      <c r="AT137" s="17" t="s">
        <v>277</v>
      </c>
      <c r="AU137" s="17" t="s">
        <v>83</v>
      </c>
      <c r="AY137" s="17" t="s">
        <v>251</v>
      </c>
      <c r="BE137" s="144">
        <f>IF(N137="základní",J137,0)</f>
        <v>0</v>
      </c>
      <c r="BF137" s="144">
        <f>IF(N137="snížená",J137,0)</f>
        <v>0</v>
      </c>
      <c r="BG137" s="144">
        <f>IF(N137="zákl. přenesená",J137,0)</f>
        <v>0</v>
      </c>
      <c r="BH137" s="144">
        <f>IF(N137="sníž. přenesená",J137,0)</f>
        <v>0</v>
      </c>
      <c r="BI137" s="144">
        <f>IF(N137="nulová",J137,0)</f>
        <v>0</v>
      </c>
      <c r="BJ137" s="17" t="s">
        <v>81</v>
      </c>
      <c r="BK137" s="144">
        <f>ROUND(I137*H137,2)</f>
        <v>0</v>
      </c>
      <c r="BL137" s="17" t="s">
        <v>252</v>
      </c>
      <c r="BM137" s="17" t="s">
        <v>3039</v>
      </c>
    </row>
    <row r="138" spans="2:65" s="1" customFormat="1" ht="19.5">
      <c r="B138" s="31"/>
      <c r="D138" s="171" t="s">
        <v>454</v>
      </c>
      <c r="F138" s="172" t="s">
        <v>3040</v>
      </c>
      <c r="I138" s="90"/>
      <c r="L138" s="31"/>
      <c r="M138" s="173"/>
      <c r="T138" s="49"/>
      <c r="AT138" s="17" t="s">
        <v>454</v>
      </c>
      <c r="AU138" s="17" t="s">
        <v>83</v>
      </c>
    </row>
    <row r="139" spans="2:65" s="13" customFormat="1">
      <c r="B139" s="182"/>
      <c r="D139" s="171" t="s">
        <v>639</v>
      </c>
      <c r="E139" s="183" t="s">
        <v>19</v>
      </c>
      <c r="F139" s="184" t="s">
        <v>3041</v>
      </c>
      <c r="H139" s="185">
        <v>9.6</v>
      </c>
      <c r="I139" s="186"/>
      <c r="L139" s="182"/>
      <c r="M139" s="187"/>
      <c r="T139" s="188"/>
      <c r="AT139" s="183" t="s">
        <v>639</v>
      </c>
      <c r="AU139" s="183" t="s">
        <v>83</v>
      </c>
      <c r="AV139" s="13" t="s">
        <v>83</v>
      </c>
      <c r="AW139" s="13" t="s">
        <v>36</v>
      </c>
      <c r="AX139" s="13" t="s">
        <v>73</v>
      </c>
      <c r="AY139" s="183" t="s">
        <v>251</v>
      </c>
    </row>
    <row r="140" spans="2:65" s="13" customFormat="1">
      <c r="B140" s="182"/>
      <c r="D140" s="171" t="s">
        <v>639</v>
      </c>
      <c r="E140" s="183" t="s">
        <v>19</v>
      </c>
      <c r="F140" s="184" t="s">
        <v>3042</v>
      </c>
      <c r="H140" s="185">
        <v>97.85</v>
      </c>
      <c r="I140" s="186"/>
      <c r="L140" s="182"/>
      <c r="M140" s="187"/>
      <c r="T140" s="188"/>
      <c r="AT140" s="183" t="s">
        <v>639</v>
      </c>
      <c r="AU140" s="183" t="s">
        <v>83</v>
      </c>
      <c r="AV140" s="13" t="s">
        <v>83</v>
      </c>
      <c r="AW140" s="13" t="s">
        <v>36</v>
      </c>
      <c r="AX140" s="13" t="s">
        <v>73</v>
      </c>
      <c r="AY140" s="183" t="s">
        <v>251</v>
      </c>
    </row>
    <row r="141" spans="2:65" s="14" customFormat="1">
      <c r="B141" s="191"/>
      <c r="D141" s="171" t="s">
        <v>639</v>
      </c>
      <c r="E141" s="192" t="s">
        <v>19</v>
      </c>
      <c r="F141" s="193" t="s">
        <v>830</v>
      </c>
      <c r="H141" s="194">
        <v>107.44999999999999</v>
      </c>
      <c r="I141" s="195"/>
      <c r="L141" s="191"/>
      <c r="M141" s="196"/>
      <c r="T141" s="197"/>
      <c r="AT141" s="192" t="s">
        <v>639</v>
      </c>
      <c r="AU141" s="192" t="s">
        <v>83</v>
      </c>
      <c r="AV141" s="14" t="s">
        <v>252</v>
      </c>
      <c r="AW141" s="14" t="s">
        <v>36</v>
      </c>
      <c r="AX141" s="14" t="s">
        <v>81</v>
      </c>
      <c r="AY141" s="192" t="s">
        <v>251</v>
      </c>
    </row>
    <row r="142" spans="2:65" s="1" customFormat="1" ht="16.5" customHeight="1">
      <c r="B142" s="31"/>
      <c r="C142" s="157" t="s">
        <v>318</v>
      </c>
      <c r="D142" s="157" t="s">
        <v>277</v>
      </c>
      <c r="E142" s="158" t="s">
        <v>2742</v>
      </c>
      <c r="F142" s="159" t="s">
        <v>2743</v>
      </c>
      <c r="G142" s="160" t="s">
        <v>436</v>
      </c>
      <c r="H142" s="161">
        <v>39</v>
      </c>
      <c r="I142" s="162"/>
      <c r="J142" s="163">
        <f>ROUND(I142*H142,2)</f>
        <v>0</v>
      </c>
      <c r="K142" s="159" t="s">
        <v>690</v>
      </c>
      <c r="L142" s="31"/>
      <c r="M142" s="164" t="s">
        <v>19</v>
      </c>
      <c r="N142" s="165" t="s">
        <v>44</v>
      </c>
      <c r="P142" s="142">
        <f>O142*H142</f>
        <v>0</v>
      </c>
      <c r="Q142" s="142">
        <v>0</v>
      </c>
      <c r="R142" s="142">
        <f>Q142*H142</f>
        <v>0</v>
      </c>
      <c r="S142" s="142">
        <v>0</v>
      </c>
      <c r="T142" s="143">
        <f>S142*H142</f>
        <v>0</v>
      </c>
      <c r="AR142" s="17" t="s">
        <v>252</v>
      </c>
      <c r="AT142" s="17" t="s">
        <v>277</v>
      </c>
      <c r="AU142" s="17" t="s">
        <v>83</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3043</v>
      </c>
    </row>
    <row r="143" spans="2:65" s="1" customFormat="1" ht="19.5">
      <c r="B143" s="31"/>
      <c r="D143" s="171" t="s">
        <v>454</v>
      </c>
      <c r="F143" s="172" t="s">
        <v>3044</v>
      </c>
      <c r="I143" s="90"/>
      <c r="L143" s="31"/>
      <c r="M143" s="173"/>
      <c r="T143" s="49"/>
      <c r="AT143" s="17" t="s">
        <v>454</v>
      </c>
      <c r="AU143" s="17" t="s">
        <v>83</v>
      </c>
    </row>
    <row r="144" spans="2:65" s="13" customFormat="1">
      <c r="B144" s="182"/>
      <c r="D144" s="171" t="s">
        <v>639</v>
      </c>
      <c r="E144" s="183" t="s">
        <v>19</v>
      </c>
      <c r="F144" s="184" t="s">
        <v>3045</v>
      </c>
      <c r="H144" s="185">
        <v>39</v>
      </c>
      <c r="I144" s="186"/>
      <c r="L144" s="182"/>
      <c r="M144" s="187"/>
      <c r="T144" s="188"/>
      <c r="AT144" s="183" t="s">
        <v>639</v>
      </c>
      <c r="AU144" s="183" t="s">
        <v>83</v>
      </c>
      <c r="AV144" s="13" t="s">
        <v>83</v>
      </c>
      <c r="AW144" s="13" t="s">
        <v>36</v>
      </c>
      <c r="AX144" s="13" t="s">
        <v>73</v>
      </c>
      <c r="AY144" s="183" t="s">
        <v>251</v>
      </c>
    </row>
    <row r="145" spans="2:65" s="14" customFormat="1">
      <c r="B145" s="191"/>
      <c r="D145" s="171" t="s">
        <v>639</v>
      </c>
      <c r="E145" s="192" t="s">
        <v>19</v>
      </c>
      <c r="F145" s="193" t="s">
        <v>830</v>
      </c>
      <c r="H145" s="194">
        <v>39</v>
      </c>
      <c r="I145" s="195"/>
      <c r="L145" s="191"/>
      <c r="M145" s="196"/>
      <c r="T145" s="197"/>
      <c r="AT145" s="192" t="s">
        <v>639</v>
      </c>
      <c r="AU145" s="192" t="s">
        <v>83</v>
      </c>
      <c r="AV145" s="14" t="s">
        <v>252</v>
      </c>
      <c r="AW145" s="14" t="s">
        <v>36</v>
      </c>
      <c r="AX145" s="14" t="s">
        <v>81</v>
      </c>
      <c r="AY145" s="192" t="s">
        <v>251</v>
      </c>
    </row>
    <row r="146" spans="2:65" s="1" customFormat="1" ht="16.5" customHeight="1">
      <c r="B146" s="31"/>
      <c r="C146" s="157" t="s">
        <v>322</v>
      </c>
      <c r="D146" s="157" t="s">
        <v>277</v>
      </c>
      <c r="E146" s="158" t="s">
        <v>2745</v>
      </c>
      <c r="F146" s="159" t="s">
        <v>2746</v>
      </c>
      <c r="G146" s="160" t="s">
        <v>436</v>
      </c>
      <c r="H146" s="161">
        <v>39</v>
      </c>
      <c r="I146" s="162"/>
      <c r="J146" s="163">
        <f>ROUND(I146*H146,2)</f>
        <v>0</v>
      </c>
      <c r="K146" s="159" t="s">
        <v>690</v>
      </c>
      <c r="L146" s="31"/>
      <c r="M146" s="164" t="s">
        <v>19</v>
      </c>
      <c r="N146" s="165" t="s">
        <v>44</v>
      </c>
      <c r="P146" s="142">
        <f>O146*H146</f>
        <v>0</v>
      </c>
      <c r="Q146" s="142">
        <v>0</v>
      </c>
      <c r="R146" s="142">
        <f>Q146*H146</f>
        <v>0</v>
      </c>
      <c r="S146" s="142">
        <v>0</v>
      </c>
      <c r="T146" s="143">
        <f>S146*H146</f>
        <v>0</v>
      </c>
      <c r="AR146" s="17" t="s">
        <v>252</v>
      </c>
      <c r="AT146" s="17" t="s">
        <v>277</v>
      </c>
      <c r="AU146" s="17" t="s">
        <v>83</v>
      </c>
      <c r="AY146" s="17" t="s">
        <v>251</v>
      </c>
      <c r="BE146" s="144">
        <f>IF(N146="základní",J146,0)</f>
        <v>0</v>
      </c>
      <c r="BF146" s="144">
        <f>IF(N146="snížená",J146,0)</f>
        <v>0</v>
      </c>
      <c r="BG146" s="144">
        <f>IF(N146="zákl. přenesená",J146,0)</f>
        <v>0</v>
      </c>
      <c r="BH146" s="144">
        <f>IF(N146="sníž. přenesená",J146,0)</f>
        <v>0</v>
      </c>
      <c r="BI146" s="144">
        <f>IF(N146="nulová",J146,0)</f>
        <v>0</v>
      </c>
      <c r="BJ146" s="17" t="s">
        <v>81</v>
      </c>
      <c r="BK146" s="144">
        <f>ROUND(I146*H146,2)</f>
        <v>0</v>
      </c>
      <c r="BL146" s="17" t="s">
        <v>252</v>
      </c>
      <c r="BM146" s="17" t="s">
        <v>3046</v>
      </c>
    </row>
    <row r="147" spans="2:65" s="13" customFormat="1">
      <c r="B147" s="182"/>
      <c r="D147" s="171" t="s">
        <v>639</v>
      </c>
      <c r="E147" s="183" t="s">
        <v>19</v>
      </c>
      <c r="F147" s="184" t="s">
        <v>3045</v>
      </c>
      <c r="H147" s="185">
        <v>39</v>
      </c>
      <c r="I147" s="186"/>
      <c r="L147" s="182"/>
      <c r="M147" s="187"/>
      <c r="T147" s="188"/>
      <c r="AT147" s="183" t="s">
        <v>639</v>
      </c>
      <c r="AU147" s="183" t="s">
        <v>83</v>
      </c>
      <c r="AV147" s="13" t="s">
        <v>83</v>
      </c>
      <c r="AW147" s="13" t="s">
        <v>36</v>
      </c>
      <c r="AX147" s="13" t="s">
        <v>81</v>
      </c>
      <c r="AY147" s="183" t="s">
        <v>251</v>
      </c>
    </row>
    <row r="148" spans="2:65" s="1" customFormat="1" ht="16.5" customHeight="1">
      <c r="B148" s="31"/>
      <c r="C148" s="132" t="s">
        <v>326</v>
      </c>
      <c r="D148" s="132" t="s">
        <v>246</v>
      </c>
      <c r="E148" s="133" t="s">
        <v>1130</v>
      </c>
      <c r="F148" s="134" t="s">
        <v>1131</v>
      </c>
      <c r="G148" s="135" t="s">
        <v>450</v>
      </c>
      <c r="H148" s="136">
        <v>78</v>
      </c>
      <c r="I148" s="137"/>
      <c r="J148" s="138">
        <f>ROUND(I148*H148,2)</f>
        <v>0</v>
      </c>
      <c r="K148" s="134" t="s">
        <v>690</v>
      </c>
      <c r="L148" s="139"/>
      <c r="M148" s="140" t="s">
        <v>19</v>
      </c>
      <c r="N148" s="141" t="s">
        <v>44</v>
      </c>
      <c r="P148" s="142">
        <f>O148*H148</f>
        <v>0</v>
      </c>
      <c r="Q148" s="142">
        <v>1</v>
      </c>
      <c r="R148" s="142">
        <f>Q148*H148</f>
        <v>78</v>
      </c>
      <c r="S148" s="142">
        <v>0</v>
      </c>
      <c r="T148" s="143">
        <f>S148*H148</f>
        <v>0</v>
      </c>
      <c r="AR148" s="17" t="s">
        <v>250</v>
      </c>
      <c r="AT148" s="17" t="s">
        <v>246</v>
      </c>
      <c r="AU148" s="17" t="s">
        <v>83</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3047</v>
      </c>
    </row>
    <row r="149" spans="2:65" s="13" customFormat="1">
      <c r="B149" s="182"/>
      <c r="D149" s="171" t="s">
        <v>639</v>
      </c>
      <c r="E149" s="183" t="s">
        <v>19</v>
      </c>
      <c r="F149" s="184" t="s">
        <v>3048</v>
      </c>
      <c r="H149" s="185">
        <v>78</v>
      </c>
      <c r="I149" s="186"/>
      <c r="L149" s="182"/>
      <c r="M149" s="187"/>
      <c r="T149" s="188"/>
      <c r="AT149" s="183" t="s">
        <v>639</v>
      </c>
      <c r="AU149" s="183" t="s">
        <v>83</v>
      </c>
      <c r="AV149" s="13" t="s">
        <v>83</v>
      </c>
      <c r="AW149" s="13" t="s">
        <v>36</v>
      </c>
      <c r="AX149" s="13" t="s">
        <v>81</v>
      </c>
      <c r="AY149" s="183" t="s">
        <v>251</v>
      </c>
    </row>
    <row r="150" spans="2:65" s="1" customFormat="1" ht="16.5" customHeight="1">
      <c r="B150" s="31"/>
      <c r="C150" s="157" t="s">
        <v>330</v>
      </c>
      <c r="D150" s="157" t="s">
        <v>277</v>
      </c>
      <c r="E150" s="158" t="s">
        <v>2112</v>
      </c>
      <c r="F150" s="159" t="s">
        <v>2113</v>
      </c>
      <c r="G150" s="160" t="s">
        <v>431</v>
      </c>
      <c r="H150" s="161">
        <v>36</v>
      </c>
      <c r="I150" s="162"/>
      <c r="J150" s="163">
        <f>ROUND(I150*H150,2)</f>
        <v>0</v>
      </c>
      <c r="K150" s="159" t="s">
        <v>690</v>
      </c>
      <c r="L150" s="31"/>
      <c r="M150" s="164" t="s">
        <v>19</v>
      </c>
      <c r="N150" s="165" t="s">
        <v>44</v>
      </c>
      <c r="P150" s="142">
        <f>O150*H150</f>
        <v>0</v>
      </c>
      <c r="Q150" s="142">
        <v>0</v>
      </c>
      <c r="R150" s="142">
        <f>Q150*H150</f>
        <v>0</v>
      </c>
      <c r="S150" s="142">
        <v>0</v>
      </c>
      <c r="T150" s="143">
        <f>S150*H150</f>
        <v>0</v>
      </c>
      <c r="AR150" s="17" t="s">
        <v>252</v>
      </c>
      <c r="AT150" s="17" t="s">
        <v>277</v>
      </c>
      <c r="AU150" s="17" t="s">
        <v>83</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3049</v>
      </c>
    </row>
    <row r="151" spans="2:65" s="1" customFormat="1" ht="19.5">
      <c r="B151" s="31"/>
      <c r="D151" s="171" t="s">
        <v>454</v>
      </c>
      <c r="F151" s="172" t="s">
        <v>2115</v>
      </c>
      <c r="I151" s="90"/>
      <c r="L151" s="31"/>
      <c r="M151" s="173"/>
      <c r="T151" s="49"/>
      <c r="AT151" s="17" t="s">
        <v>454</v>
      </c>
      <c r="AU151" s="17" t="s">
        <v>83</v>
      </c>
    </row>
    <row r="152" spans="2:65" s="13" customFormat="1">
      <c r="B152" s="182"/>
      <c r="D152" s="171" t="s">
        <v>639</v>
      </c>
      <c r="E152" s="183" t="s">
        <v>19</v>
      </c>
      <c r="F152" s="184" t="s">
        <v>3050</v>
      </c>
      <c r="H152" s="185">
        <v>36</v>
      </c>
      <c r="I152" s="186"/>
      <c r="L152" s="182"/>
      <c r="M152" s="187"/>
      <c r="T152" s="188"/>
      <c r="AT152" s="183" t="s">
        <v>639</v>
      </c>
      <c r="AU152" s="183" t="s">
        <v>83</v>
      </c>
      <c r="AV152" s="13" t="s">
        <v>83</v>
      </c>
      <c r="AW152" s="13" t="s">
        <v>36</v>
      </c>
      <c r="AX152" s="13" t="s">
        <v>81</v>
      </c>
      <c r="AY152" s="183" t="s">
        <v>251</v>
      </c>
    </row>
    <row r="153" spans="2:65" s="1" customFormat="1" ht="16.5" customHeight="1">
      <c r="B153" s="31"/>
      <c r="C153" s="157" t="s">
        <v>334</v>
      </c>
      <c r="D153" s="157" t="s">
        <v>277</v>
      </c>
      <c r="E153" s="158" t="s">
        <v>2117</v>
      </c>
      <c r="F153" s="159" t="s">
        <v>2118</v>
      </c>
      <c r="G153" s="160" t="s">
        <v>431</v>
      </c>
      <c r="H153" s="161">
        <v>68</v>
      </c>
      <c r="I153" s="162"/>
      <c r="J153" s="163">
        <f>ROUND(I153*H153,2)</f>
        <v>0</v>
      </c>
      <c r="K153" s="159" t="s">
        <v>690</v>
      </c>
      <c r="L153" s="31"/>
      <c r="M153" s="164" t="s">
        <v>19</v>
      </c>
      <c r="N153" s="165" t="s">
        <v>44</v>
      </c>
      <c r="P153" s="142">
        <f>O153*H153</f>
        <v>0</v>
      </c>
      <c r="Q153" s="142">
        <v>0</v>
      </c>
      <c r="R153" s="142">
        <f>Q153*H153</f>
        <v>0</v>
      </c>
      <c r="S153" s="142">
        <v>0</v>
      </c>
      <c r="T153" s="143">
        <f>S153*H153</f>
        <v>0</v>
      </c>
      <c r="AR153" s="17" t="s">
        <v>252</v>
      </c>
      <c r="AT153" s="17" t="s">
        <v>277</v>
      </c>
      <c r="AU153" s="17" t="s">
        <v>83</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3051</v>
      </c>
    </row>
    <row r="154" spans="2:65" s="13" customFormat="1">
      <c r="B154" s="182"/>
      <c r="D154" s="171" t="s">
        <v>639</v>
      </c>
      <c r="E154" s="183" t="s">
        <v>19</v>
      </c>
      <c r="F154" s="184" t="s">
        <v>3052</v>
      </c>
      <c r="H154" s="185">
        <v>68</v>
      </c>
      <c r="I154" s="186"/>
      <c r="L154" s="182"/>
      <c r="M154" s="187"/>
      <c r="T154" s="188"/>
      <c r="AT154" s="183" t="s">
        <v>639</v>
      </c>
      <c r="AU154" s="183" t="s">
        <v>83</v>
      </c>
      <c r="AV154" s="13" t="s">
        <v>83</v>
      </c>
      <c r="AW154" s="13" t="s">
        <v>36</v>
      </c>
      <c r="AX154" s="13" t="s">
        <v>81</v>
      </c>
      <c r="AY154" s="183" t="s">
        <v>251</v>
      </c>
    </row>
    <row r="155" spans="2:65" s="1" customFormat="1" ht="16.5" customHeight="1">
      <c r="B155" s="31"/>
      <c r="C155" s="132" t="s">
        <v>7</v>
      </c>
      <c r="D155" s="132" t="s">
        <v>246</v>
      </c>
      <c r="E155" s="133" t="s">
        <v>2121</v>
      </c>
      <c r="F155" s="134" t="s">
        <v>2122</v>
      </c>
      <c r="G155" s="135" t="s">
        <v>1278</v>
      </c>
      <c r="H155" s="136">
        <v>1.7</v>
      </c>
      <c r="I155" s="137"/>
      <c r="J155" s="138">
        <f>ROUND(I155*H155,2)</f>
        <v>0</v>
      </c>
      <c r="K155" s="134" t="s">
        <v>690</v>
      </c>
      <c r="L155" s="139"/>
      <c r="M155" s="140" t="s">
        <v>19</v>
      </c>
      <c r="N155" s="141" t="s">
        <v>44</v>
      </c>
      <c r="P155" s="142">
        <f>O155*H155</f>
        <v>0</v>
      </c>
      <c r="Q155" s="142">
        <v>1E-3</v>
      </c>
      <c r="R155" s="142">
        <f>Q155*H155</f>
        <v>1.6999999999999999E-3</v>
      </c>
      <c r="S155" s="142">
        <v>0</v>
      </c>
      <c r="T155" s="143">
        <f>S155*H155</f>
        <v>0</v>
      </c>
      <c r="AR155" s="17" t="s">
        <v>250</v>
      </c>
      <c r="AT155" s="17" t="s">
        <v>246</v>
      </c>
      <c r="AU155" s="17" t="s">
        <v>83</v>
      </c>
      <c r="AY155" s="17" t="s">
        <v>251</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252</v>
      </c>
      <c r="BM155" s="17" t="s">
        <v>3053</v>
      </c>
    </row>
    <row r="156" spans="2:65" s="13" customFormat="1">
      <c r="B156" s="182"/>
      <c r="D156" s="171" t="s">
        <v>639</v>
      </c>
      <c r="E156" s="183" t="s">
        <v>19</v>
      </c>
      <c r="F156" s="184" t="s">
        <v>3054</v>
      </c>
      <c r="H156" s="185">
        <v>1.7</v>
      </c>
      <c r="I156" s="186"/>
      <c r="L156" s="182"/>
      <c r="M156" s="187"/>
      <c r="T156" s="188"/>
      <c r="AT156" s="183" t="s">
        <v>639</v>
      </c>
      <c r="AU156" s="183" t="s">
        <v>83</v>
      </c>
      <c r="AV156" s="13" t="s">
        <v>83</v>
      </c>
      <c r="AW156" s="13" t="s">
        <v>36</v>
      </c>
      <c r="AX156" s="13" t="s">
        <v>81</v>
      </c>
      <c r="AY156" s="183" t="s">
        <v>251</v>
      </c>
    </row>
    <row r="157" spans="2:65" s="1" customFormat="1" ht="16.5" customHeight="1">
      <c r="B157" s="31"/>
      <c r="C157" s="157" t="s">
        <v>341</v>
      </c>
      <c r="D157" s="157" t="s">
        <v>277</v>
      </c>
      <c r="E157" s="158" t="s">
        <v>2296</v>
      </c>
      <c r="F157" s="159" t="s">
        <v>2297</v>
      </c>
      <c r="G157" s="160" t="s">
        <v>431</v>
      </c>
      <c r="H157" s="161">
        <v>25.8</v>
      </c>
      <c r="I157" s="162"/>
      <c r="J157" s="163">
        <f>ROUND(I157*H157,2)</f>
        <v>0</v>
      </c>
      <c r="K157" s="159" t="s">
        <v>690</v>
      </c>
      <c r="L157" s="31"/>
      <c r="M157" s="164" t="s">
        <v>19</v>
      </c>
      <c r="N157" s="165" t="s">
        <v>44</v>
      </c>
      <c r="P157" s="142">
        <f>O157*H157</f>
        <v>0</v>
      </c>
      <c r="Q157" s="142">
        <v>0</v>
      </c>
      <c r="R157" s="142">
        <f>Q157*H157</f>
        <v>0</v>
      </c>
      <c r="S157" s="142">
        <v>0</v>
      </c>
      <c r="T157" s="143">
        <f>S157*H157</f>
        <v>0</v>
      </c>
      <c r="AR157" s="17" t="s">
        <v>252</v>
      </c>
      <c r="AT157" s="17" t="s">
        <v>277</v>
      </c>
      <c r="AU157" s="17" t="s">
        <v>83</v>
      </c>
      <c r="AY157" s="17" t="s">
        <v>251</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252</v>
      </c>
      <c r="BM157" s="17" t="s">
        <v>3055</v>
      </c>
    </row>
    <row r="158" spans="2:65" s="13" customFormat="1">
      <c r="B158" s="182"/>
      <c r="D158" s="171" t="s">
        <v>639</v>
      </c>
      <c r="E158" s="183" t="s">
        <v>19</v>
      </c>
      <c r="F158" s="184" t="s">
        <v>3056</v>
      </c>
      <c r="H158" s="185">
        <v>25.8</v>
      </c>
      <c r="I158" s="186"/>
      <c r="L158" s="182"/>
      <c r="M158" s="187"/>
      <c r="T158" s="188"/>
      <c r="AT158" s="183" t="s">
        <v>639</v>
      </c>
      <c r="AU158" s="183" t="s">
        <v>83</v>
      </c>
      <c r="AV158" s="13" t="s">
        <v>83</v>
      </c>
      <c r="AW158" s="13" t="s">
        <v>36</v>
      </c>
      <c r="AX158" s="13" t="s">
        <v>81</v>
      </c>
      <c r="AY158" s="183" t="s">
        <v>251</v>
      </c>
    </row>
    <row r="159" spans="2:65" s="1" customFormat="1" ht="16.5" customHeight="1">
      <c r="B159" s="31"/>
      <c r="C159" s="157" t="s">
        <v>345</v>
      </c>
      <c r="D159" s="157" t="s">
        <v>277</v>
      </c>
      <c r="E159" s="158" t="s">
        <v>2125</v>
      </c>
      <c r="F159" s="159" t="s">
        <v>2126</v>
      </c>
      <c r="G159" s="160" t="s">
        <v>431</v>
      </c>
      <c r="H159" s="161">
        <v>68</v>
      </c>
      <c r="I159" s="162"/>
      <c r="J159" s="163">
        <f>ROUND(I159*H159,2)</f>
        <v>0</v>
      </c>
      <c r="K159" s="159" t="s">
        <v>690</v>
      </c>
      <c r="L159" s="31"/>
      <c r="M159" s="164" t="s">
        <v>19</v>
      </c>
      <c r="N159" s="165" t="s">
        <v>44</v>
      </c>
      <c r="P159" s="142">
        <f>O159*H159</f>
        <v>0</v>
      </c>
      <c r="Q159" s="142">
        <v>0</v>
      </c>
      <c r="R159" s="142">
        <f>Q159*H159</f>
        <v>0</v>
      </c>
      <c r="S159" s="142">
        <v>0</v>
      </c>
      <c r="T159" s="143">
        <f>S159*H159</f>
        <v>0</v>
      </c>
      <c r="AR159" s="17" t="s">
        <v>252</v>
      </c>
      <c r="AT159" s="17" t="s">
        <v>277</v>
      </c>
      <c r="AU159" s="17" t="s">
        <v>83</v>
      </c>
      <c r="AY159" s="17" t="s">
        <v>251</v>
      </c>
      <c r="BE159" s="144">
        <f>IF(N159="základní",J159,0)</f>
        <v>0</v>
      </c>
      <c r="BF159" s="144">
        <f>IF(N159="snížená",J159,0)</f>
        <v>0</v>
      </c>
      <c r="BG159" s="144">
        <f>IF(N159="zákl. přenesená",J159,0)</f>
        <v>0</v>
      </c>
      <c r="BH159" s="144">
        <f>IF(N159="sníž. přenesená",J159,0)</f>
        <v>0</v>
      </c>
      <c r="BI159" s="144">
        <f>IF(N159="nulová",J159,0)</f>
        <v>0</v>
      </c>
      <c r="BJ159" s="17" t="s">
        <v>81</v>
      </c>
      <c r="BK159" s="144">
        <f>ROUND(I159*H159,2)</f>
        <v>0</v>
      </c>
      <c r="BL159" s="17" t="s">
        <v>252</v>
      </c>
      <c r="BM159" s="17" t="s">
        <v>3057</v>
      </c>
    </row>
    <row r="160" spans="2:65" s="1" customFormat="1" ht="19.5">
      <c r="B160" s="31"/>
      <c r="D160" s="171" t="s">
        <v>454</v>
      </c>
      <c r="F160" s="172" t="s">
        <v>2128</v>
      </c>
      <c r="I160" s="90"/>
      <c r="L160" s="31"/>
      <c r="M160" s="173"/>
      <c r="T160" s="49"/>
      <c r="AT160" s="17" t="s">
        <v>454</v>
      </c>
      <c r="AU160" s="17" t="s">
        <v>83</v>
      </c>
    </row>
    <row r="161" spans="2:65" s="13" customFormat="1">
      <c r="B161" s="182"/>
      <c r="D161" s="171" t="s">
        <v>639</v>
      </c>
      <c r="E161" s="183" t="s">
        <v>19</v>
      </c>
      <c r="F161" s="184" t="s">
        <v>3052</v>
      </c>
      <c r="H161" s="185">
        <v>68</v>
      </c>
      <c r="I161" s="186"/>
      <c r="L161" s="182"/>
      <c r="M161" s="187"/>
      <c r="T161" s="188"/>
      <c r="AT161" s="183" t="s">
        <v>639</v>
      </c>
      <c r="AU161" s="183" t="s">
        <v>83</v>
      </c>
      <c r="AV161" s="13" t="s">
        <v>83</v>
      </c>
      <c r="AW161" s="13" t="s">
        <v>36</v>
      </c>
      <c r="AX161" s="13" t="s">
        <v>81</v>
      </c>
      <c r="AY161" s="183" t="s">
        <v>251</v>
      </c>
    </row>
    <row r="162" spans="2:65" s="11" customFormat="1" ht="22.9" customHeight="1">
      <c r="B162" s="145"/>
      <c r="D162" s="146" t="s">
        <v>72</v>
      </c>
      <c r="E162" s="155" t="s">
        <v>83</v>
      </c>
      <c r="F162" s="155" t="s">
        <v>1135</v>
      </c>
      <c r="I162" s="148"/>
      <c r="J162" s="156">
        <f>BK162</f>
        <v>0</v>
      </c>
      <c r="L162" s="145"/>
      <c r="M162" s="150"/>
      <c r="P162" s="151">
        <f>SUM(P163:P184)</f>
        <v>0</v>
      </c>
      <c r="R162" s="151">
        <f>SUM(R163:R184)</f>
        <v>14.667262859999999</v>
      </c>
      <c r="T162" s="152">
        <f>SUM(T163:T184)</f>
        <v>0</v>
      </c>
      <c r="AR162" s="146" t="s">
        <v>81</v>
      </c>
      <c r="AT162" s="153" t="s">
        <v>72</v>
      </c>
      <c r="AU162" s="153" t="s">
        <v>81</v>
      </c>
      <c r="AY162" s="146" t="s">
        <v>251</v>
      </c>
      <c r="BK162" s="154">
        <f>SUM(BK163:BK184)</f>
        <v>0</v>
      </c>
    </row>
    <row r="163" spans="2:65" s="1" customFormat="1" ht="16.5" customHeight="1">
      <c r="B163" s="31"/>
      <c r="C163" s="157" t="s">
        <v>349</v>
      </c>
      <c r="D163" s="157" t="s">
        <v>277</v>
      </c>
      <c r="E163" s="158" t="s">
        <v>2829</v>
      </c>
      <c r="F163" s="159" t="s">
        <v>2830</v>
      </c>
      <c r="G163" s="160" t="s">
        <v>436</v>
      </c>
      <c r="H163" s="161">
        <v>4.59</v>
      </c>
      <c r="I163" s="162"/>
      <c r="J163" s="163">
        <f>ROUND(I163*H163,2)</f>
        <v>0</v>
      </c>
      <c r="K163" s="159" t="s">
        <v>690</v>
      </c>
      <c r="L163" s="31"/>
      <c r="M163" s="164" t="s">
        <v>19</v>
      </c>
      <c r="N163" s="165" t="s">
        <v>44</v>
      </c>
      <c r="P163" s="142">
        <f>O163*H163</f>
        <v>0</v>
      </c>
      <c r="Q163" s="142">
        <v>2.5262500000000001</v>
      </c>
      <c r="R163" s="142">
        <f>Q163*H163</f>
        <v>11.595487500000001</v>
      </c>
      <c r="S163" s="142">
        <v>0</v>
      </c>
      <c r="T163" s="143">
        <f>S163*H163</f>
        <v>0</v>
      </c>
      <c r="AR163" s="17" t="s">
        <v>252</v>
      </c>
      <c r="AT163" s="17" t="s">
        <v>277</v>
      </c>
      <c r="AU163" s="17" t="s">
        <v>83</v>
      </c>
      <c r="AY163" s="17" t="s">
        <v>251</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252</v>
      </c>
      <c r="BM163" s="17" t="s">
        <v>3058</v>
      </c>
    </row>
    <row r="164" spans="2:65" s="13" customFormat="1">
      <c r="B164" s="182"/>
      <c r="D164" s="171" t="s">
        <v>639</v>
      </c>
      <c r="E164" s="183" t="s">
        <v>19</v>
      </c>
      <c r="F164" s="184" t="s">
        <v>2959</v>
      </c>
      <c r="H164" s="185">
        <v>1.89</v>
      </c>
      <c r="I164" s="186"/>
      <c r="L164" s="182"/>
      <c r="M164" s="187"/>
      <c r="T164" s="188"/>
      <c r="AT164" s="183" t="s">
        <v>639</v>
      </c>
      <c r="AU164" s="183" t="s">
        <v>83</v>
      </c>
      <c r="AV164" s="13" t="s">
        <v>83</v>
      </c>
      <c r="AW164" s="13" t="s">
        <v>36</v>
      </c>
      <c r="AX164" s="13" t="s">
        <v>73</v>
      </c>
      <c r="AY164" s="183" t="s">
        <v>251</v>
      </c>
    </row>
    <row r="165" spans="2:65" s="13" customFormat="1">
      <c r="B165" s="182"/>
      <c r="D165" s="171" t="s">
        <v>639</v>
      </c>
      <c r="E165" s="183" t="s">
        <v>19</v>
      </c>
      <c r="F165" s="184" t="s">
        <v>3059</v>
      </c>
      <c r="H165" s="185">
        <v>2.7</v>
      </c>
      <c r="I165" s="186"/>
      <c r="L165" s="182"/>
      <c r="M165" s="187"/>
      <c r="T165" s="188"/>
      <c r="AT165" s="183" t="s">
        <v>639</v>
      </c>
      <c r="AU165" s="183" t="s">
        <v>83</v>
      </c>
      <c r="AV165" s="13" t="s">
        <v>83</v>
      </c>
      <c r="AW165" s="13" t="s">
        <v>36</v>
      </c>
      <c r="AX165" s="13" t="s">
        <v>73</v>
      </c>
      <c r="AY165" s="183" t="s">
        <v>251</v>
      </c>
    </row>
    <row r="166" spans="2:65" s="14" customFormat="1">
      <c r="B166" s="191"/>
      <c r="D166" s="171" t="s">
        <v>639</v>
      </c>
      <c r="E166" s="192" t="s">
        <v>19</v>
      </c>
      <c r="F166" s="193" t="s">
        <v>830</v>
      </c>
      <c r="H166" s="194">
        <v>4.59</v>
      </c>
      <c r="I166" s="195"/>
      <c r="L166" s="191"/>
      <c r="M166" s="196"/>
      <c r="T166" s="197"/>
      <c r="AT166" s="192" t="s">
        <v>639</v>
      </c>
      <c r="AU166" s="192" t="s">
        <v>83</v>
      </c>
      <c r="AV166" s="14" t="s">
        <v>252</v>
      </c>
      <c r="AW166" s="14" t="s">
        <v>36</v>
      </c>
      <c r="AX166" s="14" t="s">
        <v>81</v>
      </c>
      <c r="AY166" s="192" t="s">
        <v>251</v>
      </c>
    </row>
    <row r="167" spans="2:65" s="1" customFormat="1" ht="16.5" customHeight="1">
      <c r="B167" s="31"/>
      <c r="C167" s="157" t="s">
        <v>353</v>
      </c>
      <c r="D167" s="157" t="s">
        <v>277</v>
      </c>
      <c r="E167" s="158" t="s">
        <v>2310</v>
      </c>
      <c r="F167" s="159" t="s">
        <v>2311</v>
      </c>
      <c r="G167" s="160" t="s">
        <v>431</v>
      </c>
      <c r="H167" s="161">
        <v>16.788</v>
      </c>
      <c r="I167" s="162"/>
      <c r="J167" s="163">
        <f>ROUND(I167*H167,2)</f>
        <v>0</v>
      </c>
      <c r="K167" s="159" t="s">
        <v>690</v>
      </c>
      <c r="L167" s="31"/>
      <c r="M167" s="164" t="s">
        <v>19</v>
      </c>
      <c r="N167" s="165" t="s">
        <v>44</v>
      </c>
      <c r="P167" s="142">
        <f>O167*H167</f>
        <v>0</v>
      </c>
      <c r="Q167" s="142">
        <v>1.4400000000000001E-3</v>
      </c>
      <c r="R167" s="142">
        <f>Q167*H167</f>
        <v>2.417472E-2</v>
      </c>
      <c r="S167" s="142">
        <v>0</v>
      </c>
      <c r="T167" s="143">
        <f>S167*H167</f>
        <v>0</v>
      </c>
      <c r="AR167" s="17" t="s">
        <v>252</v>
      </c>
      <c r="AT167" s="17" t="s">
        <v>277</v>
      </c>
      <c r="AU167" s="17" t="s">
        <v>83</v>
      </c>
      <c r="AY167" s="17" t="s">
        <v>251</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252</v>
      </c>
      <c r="BM167" s="17" t="s">
        <v>3060</v>
      </c>
    </row>
    <row r="168" spans="2:65" s="13" customFormat="1">
      <c r="B168" s="182"/>
      <c r="D168" s="171" t="s">
        <v>639</v>
      </c>
      <c r="E168" s="183" t="s">
        <v>19</v>
      </c>
      <c r="F168" s="184" t="s">
        <v>2962</v>
      </c>
      <c r="H168" s="185">
        <v>10.428000000000001</v>
      </c>
      <c r="I168" s="186"/>
      <c r="L168" s="182"/>
      <c r="M168" s="187"/>
      <c r="T168" s="188"/>
      <c r="AT168" s="183" t="s">
        <v>639</v>
      </c>
      <c r="AU168" s="183" t="s">
        <v>83</v>
      </c>
      <c r="AV168" s="13" t="s">
        <v>83</v>
      </c>
      <c r="AW168" s="13" t="s">
        <v>36</v>
      </c>
      <c r="AX168" s="13" t="s">
        <v>73</v>
      </c>
      <c r="AY168" s="183" t="s">
        <v>251</v>
      </c>
    </row>
    <row r="169" spans="2:65" s="13" customFormat="1">
      <c r="B169" s="182"/>
      <c r="D169" s="171" t="s">
        <v>639</v>
      </c>
      <c r="E169" s="183" t="s">
        <v>19</v>
      </c>
      <c r="F169" s="184" t="s">
        <v>3061</v>
      </c>
      <c r="H169" s="185">
        <v>6.36</v>
      </c>
      <c r="I169" s="186"/>
      <c r="L169" s="182"/>
      <c r="M169" s="187"/>
      <c r="T169" s="188"/>
      <c r="AT169" s="183" t="s">
        <v>639</v>
      </c>
      <c r="AU169" s="183" t="s">
        <v>83</v>
      </c>
      <c r="AV169" s="13" t="s">
        <v>83</v>
      </c>
      <c r="AW169" s="13" t="s">
        <v>36</v>
      </c>
      <c r="AX169" s="13" t="s">
        <v>73</v>
      </c>
      <c r="AY169" s="183" t="s">
        <v>251</v>
      </c>
    </row>
    <row r="170" spans="2:65" s="14" customFormat="1">
      <c r="B170" s="191"/>
      <c r="D170" s="171" t="s">
        <v>639</v>
      </c>
      <c r="E170" s="192" t="s">
        <v>19</v>
      </c>
      <c r="F170" s="193" t="s">
        <v>830</v>
      </c>
      <c r="H170" s="194">
        <v>16.788</v>
      </c>
      <c r="I170" s="195"/>
      <c r="L170" s="191"/>
      <c r="M170" s="196"/>
      <c r="T170" s="197"/>
      <c r="AT170" s="192" t="s">
        <v>639</v>
      </c>
      <c r="AU170" s="192" t="s">
        <v>83</v>
      </c>
      <c r="AV170" s="14" t="s">
        <v>252</v>
      </c>
      <c r="AW170" s="14" t="s">
        <v>36</v>
      </c>
      <c r="AX170" s="14" t="s">
        <v>81</v>
      </c>
      <c r="AY170" s="192" t="s">
        <v>251</v>
      </c>
    </row>
    <row r="171" spans="2:65" s="1" customFormat="1" ht="16.5" customHeight="1">
      <c r="B171" s="31"/>
      <c r="C171" s="157" t="s">
        <v>357</v>
      </c>
      <c r="D171" s="157" t="s">
        <v>277</v>
      </c>
      <c r="E171" s="158" t="s">
        <v>2314</v>
      </c>
      <c r="F171" s="159" t="s">
        <v>2315</v>
      </c>
      <c r="G171" s="160" t="s">
        <v>431</v>
      </c>
      <c r="H171" s="161">
        <v>16.788</v>
      </c>
      <c r="I171" s="162"/>
      <c r="J171" s="163">
        <f>ROUND(I171*H171,2)</f>
        <v>0</v>
      </c>
      <c r="K171" s="159" t="s">
        <v>690</v>
      </c>
      <c r="L171" s="31"/>
      <c r="M171" s="164" t="s">
        <v>19</v>
      </c>
      <c r="N171" s="165" t="s">
        <v>44</v>
      </c>
      <c r="P171" s="142">
        <f>O171*H171</f>
        <v>0</v>
      </c>
      <c r="Q171" s="142">
        <v>4.0000000000000003E-5</v>
      </c>
      <c r="R171" s="142">
        <f>Q171*H171</f>
        <v>6.715200000000001E-4</v>
      </c>
      <c r="S171" s="142">
        <v>0</v>
      </c>
      <c r="T171" s="143">
        <f>S171*H171</f>
        <v>0</v>
      </c>
      <c r="AR171" s="17" t="s">
        <v>252</v>
      </c>
      <c r="AT171" s="17" t="s">
        <v>277</v>
      </c>
      <c r="AU171" s="17" t="s">
        <v>83</v>
      </c>
      <c r="AY171" s="17" t="s">
        <v>251</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252</v>
      </c>
      <c r="BM171" s="17" t="s">
        <v>3062</v>
      </c>
    </row>
    <row r="172" spans="2:65" s="13" customFormat="1">
      <c r="B172" s="182"/>
      <c r="D172" s="171" t="s">
        <v>639</v>
      </c>
      <c r="E172" s="183" t="s">
        <v>19</v>
      </c>
      <c r="F172" s="184" t="s">
        <v>2962</v>
      </c>
      <c r="H172" s="185">
        <v>10.428000000000001</v>
      </c>
      <c r="I172" s="186"/>
      <c r="L172" s="182"/>
      <c r="M172" s="187"/>
      <c r="T172" s="188"/>
      <c r="AT172" s="183" t="s">
        <v>639</v>
      </c>
      <c r="AU172" s="183" t="s">
        <v>83</v>
      </c>
      <c r="AV172" s="13" t="s">
        <v>83</v>
      </c>
      <c r="AW172" s="13" t="s">
        <v>36</v>
      </c>
      <c r="AX172" s="13" t="s">
        <v>73</v>
      </c>
      <c r="AY172" s="183" t="s">
        <v>251</v>
      </c>
    </row>
    <row r="173" spans="2:65" s="13" customFormat="1">
      <c r="B173" s="182"/>
      <c r="D173" s="171" t="s">
        <v>639</v>
      </c>
      <c r="E173" s="183" t="s">
        <v>19</v>
      </c>
      <c r="F173" s="184" t="s">
        <v>3061</v>
      </c>
      <c r="H173" s="185">
        <v>6.36</v>
      </c>
      <c r="I173" s="186"/>
      <c r="L173" s="182"/>
      <c r="M173" s="187"/>
      <c r="T173" s="188"/>
      <c r="AT173" s="183" t="s">
        <v>639</v>
      </c>
      <c r="AU173" s="183" t="s">
        <v>83</v>
      </c>
      <c r="AV173" s="13" t="s">
        <v>83</v>
      </c>
      <c r="AW173" s="13" t="s">
        <v>36</v>
      </c>
      <c r="AX173" s="13" t="s">
        <v>73</v>
      </c>
      <c r="AY173" s="183" t="s">
        <v>251</v>
      </c>
    </row>
    <row r="174" spans="2:65" s="14" customFormat="1">
      <c r="B174" s="191"/>
      <c r="D174" s="171" t="s">
        <v>639</v>
      </c>
      <c r="E174" s="192" t="s">
        <v>19</v>
      </c>
      <c r="F174" s="193" t="s">
        <v>830</v>
      </c>
      <c r="H174" s="194">
        <v>16.788</v>
      </c>
      <c r="I174" s="195"/>
      <c r="L174" s="191"/>
      <c r="M174" s="196"/>
      <c r="T174" s="197"/>
      <c r="AT174" s="192" t="s">
        <v>639</v>
      </c>
      <c r="AU174" s="192" t="s">
        <v>83</v>
      </c>
      <c r="AV174" s="14" t="s">
        <v>252</v>
      </c>
      <c r="AW174" s="14" t="s">
        <v>36</v>
      </c>
      <c r="AX174" s="14" t="s">
        <v>81</v>
      </c>
      <c r="AY174" s="192" t="s">
        <v>251</v>
      </c>
    </row>
    <row r="175" spans="2:65" s="1" customFormat="1" ht="16.5" customHeight="1">
      <c r="B175" s="31"/>
      <c r="C175" s="157" t="s">
        <v>361</v>
      </c>
      <c r="D175" s="157" t="s">
        <v>277</v>
      </c>
      <c r="E175" s="158" t="s">
        <v>2317</v>
      </c>
      <c r="F175" s="159" t="s">
        <v>2318</v>
      </c>
      <c r="G175" s="160" t="s">
        <v>450</v>
      </c>
      <c r="H175" s="161">
        <v>0.35199999999999998</v>
      </c>
      <c r="I175" s="162"/>
      <c r="J175" s="163">
        <f>ROUND(I175*H175,2)</f>
        <v>0</v>
      </c>
      <c r="K175" s="159" t="s">
        <v>690</v>
      </c>
      <c r="L175" s="31"/>
      <c r="M175" s="164" t="s">
        <v>19</v>
      </c>
      <c r="N175" s="165" t="s">
        <v>44</v>
      </c>
      <c r="P175" s="142">
        <f>O175*H175</f>
        <v>0</v>
      </c>
      <c r="Q175" s="142">
        <v>1.0606599999999999</v>
      </c>
      <c r="R175" s="142">
        <f>Q175*H175</f>
        <v>0.37335231999999996</v>
      </c>
      <c r="S175" s="142">
        <v>0</v>
      </c>
      <c r="T175" s="143">
        <f>S175*H175</f>
        <v>0</v>
      </c>
      <c r="AR175" s="17" t="s">
        <v>252</v>
      </c>
      <c r="AT175" s="17" t="s">
        <v>277</v>
      </c>
      <c r="AU175" s="17" t="s">
        <v>83</v>
      </c>
      <c r="AY175" s="17" t="s">
        <v>251</v>
      </c>
      <c r="BE175" s="144">
        <f>IF(N175="základní",J175,0)</f>
        <v>0</v>
      </c>
      <c r="BF175" s="144">
        <f>IF(N175="snížená",J175,0)</f>
        <v>0</v>
      </c>
      <c r="BG175" s="144">
        <f>IF(N175="zákl. přenesená",J175,0)</f>
        <v>0</v>
      </c>
      <c r="BH175" s="144">
        <f>IF(N175="sníž. přenesená",J175,0)</f>
        <v>0</v>
      </c>
      <c r="BI175" s="144">
        <f>IF(N175="nulová",J175,0)</f>
        <v>0</v>
      </c>
      <c r="BJ175" s="17" t="s">
        <v>81</v>
      </c>
      <c r="BK175" s="144">
        <f>ROUND(I175*H175,2)</f>
        <v>0</v>
      </c>
      <c r="BL175" s="17" t="s">
        <v>252</v>
      </c>
      <c r="BM175" s="17" t="s">
        <v>3063</v>
      </c>
    </row>
    <row r="176" spans="2:65" s="1" customFormat="1" ht="19.5">
      <c r="B176" s="31"/>
      <c r="D176" s="171" t="s">
        <v>454</v>
      </c>
      <c r="F176" s="172" t="s">
        <v>2839</v>
      </c>
      <c r="I176" s="90"/>
      <c r="L176" s="31"/>
      <c r="M176" s="173"/>
      <c r="T176" s="49"/>
      <c r="AT176" s="17" t="s">
        <v>454</v>
      </c>
      <c r="AU176" s="17" t="s">
        <v>83</v>
      </c>
    </row>
    <row r="177" spans="2:65" s="13" customFormat="1">
      <c r="B177" s="182"/>
      <c r="D177" s="171" t="s">
        <v>639</v>
      </c>
      <c r="E177" s="183" t="s">
        <v>19</v>
      </c>
      <c r="F177" s="184" t="s">
        <v>3064</v>
      </c>
      <c r="H177" s="185">
        <v>0.35199999999999998</v>
      </c>
      <c r="I177" s="186"/>
      <c r="L177" s="182"/>
      <c r="M177" s="187"/>
      <c r="T177" s="188"/>
      <c r="AT177" s="183" t="s">
        <v>639</v>
      </c>
      <c r="AU177" s="183" t="s">
        <v>83</v>
      </c>
      <c r="AV177" s="13" t="s">
        <v>83</v>
      </c>
      <c r="AW177" s="13" t="s">
        <v>36</v>
      </c>
      <c r="AX177" s="13" t="s">
        <v>81</v>
      </c>
      <c r="AY177" s="183" t="s">
        <v>251</v>
      </c>
    </row>
    <row r="178" spans="2:65" s="1" customFormat="1" ht="16.5" customHeight="1">
      <c r="B178" s="31"/>
      <c r="C178" s="157" t="s">
        <v>365</v>
      </c>
      <c r="D178" s="157" t="s">
        <v>277</v>
      </c>
      <c r="E178" s="158" t="s">
        <v>2841</v>
      </c>
      <c r="F178" s="159" t="s">
        <v>2842</v>
      </c>
      <c r="G178" s="160" t="s">
        <v>436</v>
      </c>
      <c r="H178" s="161">
        <v>1.05</v>
      </c>
      <c r="I178" s="162"/>
      <c r="J178" s="163">
        <f>ROUND(I178*H178,2)</f>
        <v>0</v>
      </c>
      <c r="K178" s="159" t="s">
        <v>690</v>
      </c>
      <c r="L178" s="31"/>
      <c r="M178" s="164" t="s">
        <v>19</v>
      </c>
      <c r="N178" s="165" t="s">
        <v>44</v>
      </c>
      <c r="P178" s="142">
        <f>O178*H178</f>
        <v>0</v>
      </c>
      <c r="Q178" s="142">
        <v>2.5359600000000002</v>
      </c>
      <c r="R178" s="142">
        <f>Q178*H178</f>
        <v>2.6627580000000002</v>
      </c>
      <c r="S178" s="142">
        <v>0</v>
      </c>
      <c r="T178" s="143">
        <f>S178*H178</f>
        <v>0</v>
      </c>
      <c r="AR178" s="17" t="s">
        <v>252</v>
      </c>
      <c r="AT178" s="17" t="s">
        <v>277</v>
      </c>
      <c r="AU178" s="17" t="s">
        <v>83</v>
      </c>
      <c r="AY178" s="17" t="s">
        <v>251</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252</v>
      </c>
      <c r="BM178" s="17" t="s">
        <v>3065</v>
      </c>
    </row>
    <row r="179" spans="2:65" s="1" customFormat="1" ht="19.5">
      <c r="B179" s="31"/>
      <c r="D179" s="171" t="s">
        <v>454</v>
      </c>
      <c r="F179" s="172" t="s">
        <v>2844</v>
      </c>
      <c r="I179" s="90"/>
      <c r="L179" s="31"/>
      <c r="M179" s="173"/>
      <c r="T179" s="49"/>
      <c r="AT179" s="17" t="s">
        <v>454</v>
      </c>
      <c r="AU179" s="17" t="s">
        <v>83</v>
      </c>
    </row>
    <row r="180" spans="2:65" s="13" customFormat="1">
      <c r="B180" s="182"/>
      <c r="D180" s="171" t="s">
        <v>639</v>
      </c>
      <c r="E180" s="183" t="s">
        <v>19</v>
      </c>
      <c r="F180" s="184" t="s">
        <v>2968</v>
      </c>
      <c r="H180" s="185">
        <v>1.05</v>
      </c>
      <c r="I180" s="186"/>
      <c r="L180" s="182"/>
      <c r="M180" s="187"/>
      <c r="T180" s="188"/>
      <c r="AT180" s="183" t="s">
        <v>639</v>
      </c>
      <c r="AU180" s="183" t="s">
        <v>83</v>
      </c>
      <c r="AV180" s="13" t="s">
        <v>83</v>
      </c>
      <c r="AW180" s="13" t="s">
        <v>36</v>
      </c>
      <c r="AX180" s="13" t="s">
        <v>81</v>
      </c>
      <c r="AY180" s="183" t="s">
        <v>251</v>
      </c>
    </row>
    <row r="181" spans="2:65" s="1" customFormat="1" ht="16.5" customHeight="1">
      <c r="B181" s="31"/>
      <c r="C181" s="157" t="s">
        <v>369</v>
      </c>
      <c r="D181" s="157" t="s">
        <v>277</v>
      </c>
      <c r="E181" s="158" t="s">
        <v>2846</v>
      </c>
      <c r="F181" s="159" t="s">
        <v>2847</v>
      </c>
      <c r="G181" s="160" t="s">
        <v>431</v>
      </c>
      <c r="H181" s="161">
        <v>7.31</v>
      </c>
      <c r="I181" s="162"/>
      <c r="J181" s="163">
        <f>ROUND(I181*H181,2)</f>
        <v>0</v>
      </c>
      <c r="K181" s="159" t="s">
        <v>690</v>
      </c>
      <c r="L181" s="31"/>
      <c r="M181" s="164" t="s">
        <v>19</v>
      </c>
      <c r="N181" s="165" t="s">
        <v>44</v>
      </c>
      <c r="P181" s="142">
        <f>O181*H181</f>
        <v>0</v>
      </c>
      <c r="Q181" s="142">
        <v>1.4400000000000001E-3</v>
      </c>
      <c r="R181" s="142">
        <f>Q181*H181</f>
        <v>1.05264E-2</v>
      </c>
      <c r="S181" s="142">
        <v>0</v>
      </c>
      <c r="T181" s="143">
        <f>S181*H181</f>
        <v>0</v>
      </c>
      <c r="AR181" s="17" t="s">
        <v>252</v>
      </c>
      <c r="AT181" s="17" t="s">
        <v>277</v>
      </c>
      <c r="AU181" s="17" t="s">
        <v>83</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252</v>
      </c>
      <c r="BM181" s="17" t="s">
        <v>3066</v>
      </c>
    </row>
    <row r="182" spans="2:65" s="13" customFormat="1">
      <c r="B182" s="182"/>
      <c r="D182" s="171" t="s">
        <v>639</v>
      </c>
      <c r="E182" s="183" t="s">
        <v>19</v>
      </c>
      <c r="F182" s="184" t="s">
        <v>2970</v>
      </c>
      <c r="H182" s="185">
        <v>7.31</v>
      </c>
      <c r="I182" s="186"/>
      <c r="L182" s="182"/>
      <c r="M182" s="187"/>
      <c r="T182" s="188"/>
      <c r="AT182" s="183" t="s">
        <v>639</v>
      </c>
      <c r="AU182" s="183" t="s">
        <v>83</v>
      </c>
      <c r="AV182" s="13" t="s">
        <v>83</v>
      </c>
      <c r="AW182" s="13" t="s">
        <v>36</v>
      </c>
      <c r="AX182" s="13" t="s">
        <v>81</v>
      </c>
      <c r="AY182" s="183" t="s">
        <v>251</v>
      </c>
    </row>
    <row r="183" spans="2:65" s="1" customFormat="1" ht="16.5" customHeight="1">
      <c r="B183" s="31"/>
      <c r="C183" s="157" t="s">
        <v>373</v>
      </c>
      <c r="D183" s="157" t="s">
        <v>277</v>
      </c>
      <c r="E183" s="158" t="s">
        <v>2850</v>
      </c>
      <c r="F183" s="159" t="s">
        <v>2851</v>
      </c>
      <c r="G183" s="160" t="s">
        <v>431</v>
      </c>
      <c r="H183" s="161">
        <v>7.31</v>
      </c>
      <c r="I183" s="162"/>
      <c r="J183" s="163">
        <f>ROUND(I183*H183,2)</f>
        <v>0</v>
      </c>
      <c r="K183" s="159" t="s">
        <v>690</v>
      </c>
      <c r="L183" s="31"/>
      <c r="M183" s="164" t="s">
        <v>19</v>
      </c>
      <c r="N183" s="165" t="s">
        <v>44</v>
      </c>
      <c r="P183" s="142">
        <f>O183*H183</f>
        <v>0</v>
      </c>
      <c r="Q183" s="142">
        <v>4.0000000000000003E-5</v>
      </c>
      <c r="R183" s="142">
        <f>Q183*H183</f>
        <v>2.9240000000000001E-4</v>
      </c>
      <c r="S183" s="142">
        <v>0</v>
      </c>
      <c r="T183" s="143">
        <f>S183*H183</f>
        <v>0</v>
      </c>
      <c r="AR183" s="17" t="s">
        <v>252</v>
      </c>
      <c r="AT183" s="17" t="s">
        <v>277</v>
      </c>
      <c r="AU183" s="17" t="s">
        <v>83</v>
      </c>
      <c r="AY183" s="17" t="s">
        <v>251</v>
      </c>
      <c r="BE183" s="144">
        <f>IF(N183="základní",J183,0)</f>
        <v>0</v>
      </c>
      <c r="BF183" s="144">
        <f>IF(N183="snížená",J183,0)</f>
        <v>0</v>
      </c>
      <c r="BG183" s="144">
        <f>IF(N183="zákl. přenesená",J183,0)</f>
        <v>0</v>
      </c>
      <c r="BH183" s="144">
        <f>IF(N183="sníž. přenesená",J183,0)</f>
        <v>0</v>
      </c>
      <c r="BI183" s="144">
        <f>IF(N183="nulová",J183,0)</f>
        <v>0</v>
      </c>
      <c r="BJ183" s="17" t="s">
        <v>81</v>
      </c>
      <c r="BK183" s="144">
        <f>ROUND(I183*H183,2)</f>
        <v>0</v>
      </c>
      <c r="BL183" s="17" t="s">
        <v>252</v>
      </c>
      <c r="BM183" s="17" t="s">
        <v>3067</v>
      </c>
    </row>
    <row r="184" spans="2:65" s="13" customFormat="1">
      <c r="B184" s="182"/>
      <c r="D184" s="171" t="s">
        <v>639</v>
      </c>
      <c r="E184" s="183" t="s">
        <v>19</v>
      </c>
      <c r="F184" s="184" t="s">
        <v>2970</v>
      </c>
      <c r="H184" s="185">
        <v>7.31</v>
      </c>
      <c r="I184" s="186"/>
      <c r="L184" s="182"/>
      <c r="M184" s="187"/>
      <c r="T184" s="188"/>
      <c r="AT184" s="183" t="s">
        <v>639</v>
      </c>
      <c r="AU184" s="183" t="s">
        <v>83</v>
      </c>
      <c r="AV184" s="13" t="s">
        <v>83</v>
      </c>
      <c r="AW184" s="13" t="s">
        <v>36</v>
      </c>
      <c r="AX184" s="13" t="s">
        <v>81</v>
      </c>
      <c r="AY184" s="183" t="s">
        <v>251</v>
      </c>
    </row>
    <row r="185" spans="2:65" s="11" customFormat="1" ht="22.9" customHeight="1">
      <c r="B185" s="145"/>
      <c r="D185" s="146" t="s">
        <v>72</v>
      </c>
      <c r="E185" s="155" t="s">
        <v>252</v>
      </c>
      <c r="F185" s="155" t="s">
        <v>1199</v>
      </c>
      <c r="I185" s="148"/>
      <c r="J185" s="156">
        <f>BK185</f>
        <v>0</v>
      </c>
      <c r="L185" s="145"/>
      <c r="M185" s="150"/>
      <c r="P185" s="151">
        <f>SUM(P186:P192)</f>
        <v>0</v>
      </c>
      <c r="R185" s="151">
        <f>SUM(R186:R192)</f>
        <v>34.848826170000002</v>
      </c>
      <c r="T185" s="152">
        <f>SUM(T186:T192)</f>
        <v>0</v>
      </c>
      <c r="AR185" s="146" t="s">
        <v>81</v>
      </c>
      <c r="AT185" s="153" t="s">
        <v>72</v>
      </c>
      <c r="AU185" s="153" t="s">
        <v>81</v>
      </c>
      <c r="AY185" s="146" t="s">
        <v>251</v>
      </c>
      <c r="BK185" s="154">
        <f>SUM(BK186:BK192)</f>
        <v>0</v>
      </c>
    </row>
    <row r="186" spans="2:65" s="1" customFormat="1" ht="16.5" customHeight="1">
      <c r="B186" s="31"/>
      <c r="C186" s="157" t="s">
        <v>377</v>
      </c>
      <c r="D186" s="157" t="s">
        <v>277</v>
      </c>
      <c r="E186" s="158" t="s">
        <v>2853</v>
      </c>
      <c r="F186" s="159" t="s">
        <v>2854</v>
      </c>
      <c r="G186" s="160" t="s">
        <v>431</v>
      </c>
      <c r="H186" s="161">
        <v>14.35</v>
      </c>
      <c r="I186" s="162"/>
      <c r="J186" s="163">
        <f>ROUND(I186*H186,2)</f>
        <v>0</v>
      </c>
      <c r="K186" s="159" t="s">
        <v>690</v>
      </c>
      <c r="L186" s="31"/>
      <c r="M186" s="164" t="s">
        <v>19</v>
      </c>
      <c r="N186" s="165" t="s">
        <v>44</v>
      </c>
      <c r="P186" s="142">
        <f>O186*H186</f>
        <v>0</v>
      </c>
      <c r="Q186" s="142">
        <v>0.22797999999999999</v>
      </c>
      <c r="R186" s="142">
        <f>Q186*H186</f>
        <v>3.2715129999999997</v>
      </c>
      <c r="S186" s="142">
        <v>0</v>
      </c>
      <c r="T186" s="143">
        <f>S186*H186</f>
        <v>0</v>
      </c>
      <c r="AR186" s="17" t="s">
        <v>252</v>
      </c>
      <c r="AT186" s="17" t="s">
        <v>277</v>
      </c>
      <c r="AU186" s="17" t="s">
        <v>83</v>
      </c>
      <c r="AY186" s="17" t="s">
        <v>251</v>
      </c>
      <c r="BE186" s="144">
        <f>IF(N186="základní",J186,0)</f>
        <v>0</v>
      </c>
      <c r="BF186" s="144">
        <f>IF(N186="snížená",J186,0)</f>
        <v>0</v>
      </c>
      <c r="BG186" s="144">
        <f>IF(N186="zákl. přenesená",J186,0)</f>
        <v>0</v>
      </c>
      <c r="BH186" s="144">
        <f>IF(N186="sníž. přenesená",J186,0)</f>
        <v>0</v>
      </c>
      <c r="BI186" s="144">
        <f>IF(N186="nulová",J186,0)</f>
        <v>0</v>
      </c>
      <c r="BJ186" s="17" t="s">
        <v>81</v>
      </c>
      <c r="BK186" s="144">
        <f>ROUND(I186*H186,2)</f>
        <v>0</v>
      </c>
      <c r="BL186" s="17" t="s">
        <v>252</v>
      </c>
      <c r="BM186" s="17" t="s">
        <v>3068</v>
      </c>
    </row>
    <row r="187" spans="2:65" s="1" customFormat="1" ht="19.5">
      <c r="B187" s="31"/>
      <c r="D187" s="171" t="s">
        <v>454</v>
      </c>
      <c r="F187" s="172" t="s">
        <v>2856</v>
      </c>
      <c r="I187" s="90"/>
      <c r="L187" s="31"/>
      <c r="M187" s="173"/>
      <c r="T187" s="49"/>
      <c r="AT187" s="17" t="s">
        <v>454</v>
      </c>
      <c r="AU187" s="17" t="s">
        <v>83</v>
      </c>
    </row>
    <row r="188" spans="2:65" s="13" customFormat="1">
      <c r="B188" s="182"/>
      <c r="D188" s="171" t="s">
        <v>639</v>
      </c>
      <c r="E188" s="183" t="s">
        <v>19</v>
      </c>
      <c r="F188" s="184" t="s">
        <v>3069</v>
      </c>
      <c r="H188" s="185">
        <v>14.35</v>
      </c>
      <c r="I188" s="186"/>
      <c r="L188" s="182"/>
      <c r="M188" s="187"/>
      <c r="T188" s="188"/>
      <c r="AT188" s="183" t="s">
        <v>639</v>
      </c>
      <c r="AU188" s="183" t="s">
        <v>83</v>
      </c>
      <c r="AV188" s="13" t="s">
        <v>83</v>
      </c>
      <c r="AW188" s="13" t="s">
        <v>36</v>
      </c>
      <c r="AX188" s="13" t="s">
        <v>81</v>
      </c>
      <c r="AY188" s="183" t="s">
        <v>251</v>
      </c>
    </row>
    <row r="189" spans="2:65" s="1" customFormat="1" ht="22.5" customHeight="1">
      <c r="B189" s="31"/>
      <c r="C189" s="157" t="s">
        <v>381</v>
      </c>
      <c r="D189" s="157" t="s">
        <v>277</v>
      </c>
      <c r="E189" s="158" t="s">
        <v>2858</v>
      </c>
      <c r="F189" s="159" t="s">
        <v>2859</v>
      </c>
      <c r="G189" s="160" t="s">
        <v>431</v>
      </c>
      <c r="H189" s="161">
        <v>25.379000000000001</v>
      </c>
      <c r="I189" s="162"/>
      <c r="J189" s="163">
        <f>ROUND(I189*H189,2)</f>
        <v>0</v>
      </c>
      <c r="K189" s="159" t="s">
        <v>19</v>
      </c>
      <c r="L189" s="31"/>
      <c r="M189" s="164" t="s">
        <v>19</v>
      </c>
      <c r="N189" s="165" t="s">
        <v>44</v>
      </c>
      <c r="P189" s="142">
        <f>O189*H189</f>
        <v>0</v>
      </c>
      <c r="Q189" s="142">
        <v>1.2442299999999999</v>
      </c>
      <c r="R189" s="142">
        <f>Q189*H189</f>
        <v>31.57731317</v>
      </c>
      <c r="S189" s="142">
        <v>0</v>
      </c>
      <c r="T189" s="143">
        <f>S189*H189</f>
        <v>0</v>
      </c>
      <c r="AR189" s="17" t="s">
        <v>252</v>
      </c>
      <c r="AT189" s="17" t="s">
        <v>277</v>
      </c>
      <c r="AU189" s="17" t="s">
        <v>83</v>
      </c>
      <c r="AY189" s="17" t="s">
        <v>251</v>
      </c>
      <c r="BE189" s="144">
        <f>IF(N189="základní",J189,0)</f>
        <v>0</v>
      </c>
      <c r="BF189" s="144">
        <f>IF(N189="snížená",J189,0)</f>
        <v>0</v>
      </c>
      <c r="BG189" s="144">
        <f>IF(N189="zákl. přenesená",J189,0)</f>
        <v>0</v>
      </c>
      <c r="BH189" s="144">
        <f>IF(N189="sníž. přenesená",J189,0)</f>
        <v>0</v>
      </c>
      <c r="BI189" s="144">
        <f>IF(N189="nulová",J189,0)</f>
        <v>0</v>
      </c>
      <c r="BJ189" s="17" t="s">
        <v>81</v>
      </c>
      <c r="BK189" s="144">
        <f>ROUND(I189*H189,2)</f>
        <v>0</v>
      </c>
      <c r="BL189" s="17" t="s">
        <v>252</v>
      </c>
      <c r="BM189" s="17" t="s">
        <v>3070</v>
      </c>
    </row>
    <row r="190" spans="2:65" s="13" customFormat="1">
      <c r="B190" s="182"/>
      <c r="D190" s="171" t="s">
        <v>639</v>
      </c>
      <c r="E190" s="183" t="s">
        <v>19</v>
      </c>
      <c r="F190" s="184" t="s">
        <v>3071</v>
      </c>
      <c r="H190" s="185">
        <v>10.388</v>
      </c>
      <c r="I190" s="186"/>
      <c r="L190" s="182"/>
      <c r="M190" s="187"/>
      <c r="T190" s="188"/>
      <c r="AT190" s="183" t="s">
        <v>639</v>
      </c>
      <c r="AU190" s="183" t="s">
        <v>83</v>
      </c>
      <c r="AV190" s="13" t="s">
        <v>83</v>
      </c>
      <c r="AW190" s="13" t="s">
        <v>36</v>
      </c>
      <c r="AX190" s="13" t="s">
        <v>73</v>
      </c>
      <c r="AY190" s="183" t="s">
        <v>251</v>
      </c>
    </row>
    <row r="191" spans="2:65" s="13" customFormat="1">
      <c r="B191" s="182"/>
      <c r="D191" s="171" t="s">
        <v>639</v>
      </c>
      <c r="E191" s="183" t="s">
        <v>19</v>
      </c>
      <c r="F191" s="184" t="s">
        <v>3072</v>
      </c>
      <c r="H191" s="185">
        <v>14.991</v>
      </c>
      <c r="I191" s="186"/>
      <c r="L191" s="182"/>
      <c r="M191" s="187"/>
      <c r="T191" s="188"/>
      <c r="AT191" s="183" t="s">
        <v>639</v>
      </c>
      <c r="AU191" s="183" t="s">
        <v>83</v>
      </c>
      <c r="AV191" s="13" t="s">
        <v>83</v>
      </c>
      <c r="AW191" s="13" t="s">
        <v>36</v>
      </c>
      <c r="AX191" s="13" t="s">
        <v>73</v>
      </c>
      <c r="AY191" s="183" t="s">
        <v>251</v>
      </c>
    </row>
    <row r="192" spans="2:65" s="14" customFormat="1">
      <c r="B192" s="191"/>
      <c r="D192" s="171" t="s">
        <v>639</v>
      </c>
      <c r="E192" s="192" t="s">
        <v>19</v>
      </c>
      <c r="F192" s="193" t="s">
        <v>830</v>
      </c>
      <c r="H192" s="194">
        <v>25.378999999999998</v>
      </c>
      <c r="I192" s="195"/>
      <c r="L192" s="191"/>
      <c r="M192" s="196"/>
      <c r="T192" s="197"/>
      <c r="AT192" s="192" t="s">
        <v>639</v>
      </c>
      <c r="AU192" s="192" t="s">
        <v>83</v>
      </c>
      <c r="AV192" s="14" t="s">
        <v>252</v>
      </c>
      <c r="AW192" s="14" t="s">
        <v>36</v>
      </c>
      <c r="AX192" s="14" t="s">
        <v>81</v>
      </c>
      <c r="AY192" s="192" t="s">
        <v>251</v>
      </c>
    </row>
    <row r="193" spans="2:65" s="11" customFormat="1" ht="22.9" customHeight="1">
      <c r="B193" s="145"/>
      <c r="D193" s="146" t="s">
        <v>72</v>
      </c>
      <c r="E193" s="155" t="s">
        <v>276</v>
      </c>
      <c r="F193" s="155" t="s">
        <v>1521</v>
      </c>
      <c r="I193" s="148"/>
      <c r="J193" s="156">
        <f>BK193</f>
        <v>0</v>
      </c>
      <c r="L193" s="145"/>
      <c r="M193" s="150"/>
      <c r="P193" s="151">
        <f>SUM(P194:P198)</f>
        <v>0</v>
      </c>
      <c r="R193" s="151">
        <f>SUM(R194:R198)</f>
        <v>5.0500000000000007E-3</v>
      </c>
      <c r="T193" s="152">
        <f>SUM(T194:T198)</f>
        <v>0</v>
      </c>
      <c r="AR193" s="146" t="s">
        <v>81</v>
      </c>
      <c r="AT193" s="153" t="s">
        <v>72</v>
      </c>
      <c r="AU193" s="153" t="s">
        <v>81</v>
      </c>
      <c r="AY193" s="146" t="s">
        <v>251</v>
      </c>
      <c r="BK193" s="154">
        <f>SUM(BK194:BK198)</f>
        <v>0</v>
      </c>
    </row>
    <row r="194" spans="2:65" s="1" customFormat="1" ht="16.5" customHeight="1">
      <c r="B194" s="31"/>
      <c r="C194" s="157" t="s">
        <v>385</v>
      </c>
      <c r="D194" s="157" t="s">
        <v>277</v>
      </c>
      <c r="E194" s="158" t="s">
        <v>2863</v>
      </c>
      <c r="F194" s="159" t="s">
        <v>2864</v>
      </c>
      <c r="G194" s="160" t="s">
        <v>249</v>
      </c>
      <c r="H194" s="161">
        <v>6.5</v>
      </c>
      <c r="I194" s="162"/>
      <c r="J194" s="163">
        <f>ROUND(I194*H194,2)</f>
        <v>0</v>
      </c>
      <c r="K194" s="159" t="s">
        <v>690</v>
      </c>
      <c r="L194" s="31"/>
      <c r="M194" s="164" t="s">
        <v>19</v>
      </c>
      <c r="N194" s="165" t="s">
        <v>44</v>
      </c>
      <c r="P194" s="142">
        <f>O194*H194</f>
        <v>0</v>
      </c>
      <c r="Q194" s="142">
        <v>6.8000000000000005E-4</v>
      </c>
      <c r="R194" s="142">
        <f>Q194*H194</f>
        <v>4.4200000000000003E-3</v>
      </c>
      <c r="S194" s="142">
        <v>0</v>
      </c>
      <c r="T194" s="143">
        <f>S194*H194</f>
        <v>0</v>
      </c>
      <c r="AR194" s="17" t="s">
        <v>252</v>
      </c>
      <c r="AT194" s="17" t="s">
        <v>277</v>
      </c>
      <c r="AU194" s="17" t="s">
        <v>83</v>
      </c>
      <c r="AY194" s="17" t="s">
        <v>251</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252</v>
      </c>
      <c r="BM194" s="17" t="s">
        <v>3073</v>
      </c>
    </row>
    <row r="195" spans="2:65" s="1" customFormat="1" ht="19.5">
      <c r="B195" s="31"/>
      <c r="D195" s="171" t="s">
        <v>454</v>
      </c>
      <c r="F195" s="172" t="s">
        <v>2866</v>
      </c>
      <c r="I195" s="90"/>
      <c r="L195" s="31"/>
      <c r="M195" s="173"/>
      <c r="T195" s="49"/>
      <c r="AT195" s="17" t="s">
        <v>454</v>
      </c>
      <c r="AU195" s="17" t="s">
        <v>83</v>
      </c>
    </row>
    <row r="196" spans="2:65" s="13" customFormat="1">
      <c r="B196" s="182"/>
      <c r="D196" s="171" t="s">
        <v>639</v>
      </c>
      <c r="E196" s="183" t="s">
        <v>19</v>
      </c>
      <c r="F196" s="184" t="s">
        <v>2978</v>
      </c>
      <c r="H196" s="185">
        <v>6.5</v>
      </c>
      <c r="I196" s="186"/>
      <c r="L196" s="182"/>
      <c r="M196" s="187"/>
      <c r="T196" s="188"/>
      <c r="AT196" s="183" t="s">
        <v>639</v>
      </c>
      <c r="AU196" s="183" t="s">
        <v>83</v>
      </c>
      <c r="AV196" s="13" t="s">
        <v>83</v>
      </c>
      <c r="AW196" s="13" t="s">
        <v>36</v>
      </c>
      <c r="AX196" s="13" t="s">
        <v>81</v>
      </c>
      <c r="AY196" s="183" t="s">
        <v>251</v>
      </c>
    </row>
    <row r="197" spans="2:65" s="1" customFormat="1" ht="16.5" customHeight="1">
      <c r="B197" s="31"/>
      <c r="C197" s="157" t="s">
        <v>390</v>
      </c>
      <c r="D197" s="157" t="s">
        <v>277</v>
      </c>
      <c r="E197" s="158" t="s">
        <v>2868</v>
      </c>
      <c r="F197" s="159" t="s">
        <v>2869</v>
      </c>
      <c r="G197" s="160" t="s">
        <v>431</v>
      </c>
      <c r="H197" s="161">
        <v>1.26</v>
      </c>
      <c r="I197" s="162"/>
      <c r="J197" s="163">
        <f>ROUND(I197*H197,2)</f>
        <v>0</v>
      </c>
      <c r="K197" s="159" t="s">
        <v>690</v>
      </c>
      <c r="L197" s="31"/>
      <c r="M197" s="164" t="s">
        <v>19</v>
      </c>
      <c r="N197" s="165" t="s">
        <v>44</v>
      </c>
      <c r="P197" s="142">
        <f>O197*H197</f>
        <v>0</v>
      </c>
      <c r="Q197" s="142">
        <v>5.0000000000000001E-4</v>
      </c>
      <c r="R197" s="142">
        <f>Q197*H197</f>
        <v>6.3000000000000003E-4</v>
      </c>
      <c r="S197" s="142">
        <v>0</v>
      </c>
      <c r="T197" s="143">
        <f>S197*H197</f>
        <v>0</v>
      </c>
      <c r="AR197" s="17" t="s">
        <v>252</v>
      </c>
      <c r="AT197" s="17" t="s">
        <v>277</v>
      </c>
      <c r="AU197" s="17" t="s">
        <v>83</v>
      </c>
      <c r="AY197" s="17" t="s">
        <v>251</v>
      </c>
      <c r="BE197" s="144">
        <f>IF(N197="základní",J197,0)</f>
        <v>0</v>
      </c>
      <c r="BF197" s="144">
        <f>IF(N197="snížená",J197,0)</f>
        <v>0</v>
      </c>
      <c r="BG197" s="144">
        <f>IF(N197="zákl. přenesená",J197,0)</f>
        <v>0</v>
      </c>
      <c r="BH197" s="144">
        <f>IF(N197="sníž. přenesená",J197,0)</f>
        <v>0</v>
      </c>
      <c r="BI197" s="144">
        <f>IF(N197="nulová",J197,0)</f>
        <v>0</v>
      </c>
      <c r="BJ197" s="17" t="s">
        <v>81</v>
      </c>
      <c r="BK197" s="144">
        <f>ROUND(I197*H197,2)</f>
        <v>0</v>
      </c>
      <c r="BL197" s="17" t="s">
        <v>252</v>
      </c>
      <c r="BM197" s="17" t="s">
        <v>3074</v>
      </c>
    </row>
    <row r="198" spans="2:65" s="1" customFormat="1" ht="19.5">
      <c r="B198" s="31"/>
      <c r="D198" s="171" t="s">
        <v>454</v>
      </c>
      <c r="F198" s="172" t="s">
        <v>2980</v>
      </c>
      <c r="I198" s="90"/>
      <c r="L198" s="31"/>
      <c r="M198" s="173"/>
      <c r="T198" s="49"/>
      <c r="AT198" s="17" t="s">
        <v>454</v>
      </c>
      <c r="AU198" s="17" t="s">
        <v>83</v>
      </c>
    </row>
    <row r="199" spans="2:65" s="11" customFormat="1" ht="22.9" customHeight="1">
      <c r="B199" s="145"/>
      <c r="D199" s="146" t="s">
        <v>72</v>
      </c>
      <c r="E199" s="155" t="s">
        <v>291</v>
      </c>
      <c r="F199" s="155" t="s">
        <v>1282</v>
      </c>
      <c r="I199" s="148"/>
      <c r="J199" s="156">
        <f>BK199</f>
        <v>0</v>
      </c>
      <c r="L199" s="145"/>
      <c r="M199" s="150"/>
      <c r="P199" s="151">
        <f>SUM(P200:P208)</f>
        <v>0</v>
      </c>
      <c r="R199" s="151">
        <f>SUM(R200:R208)</f>
        <v>31.123060000000002</v>
      </c>
      <c r="T199" s="152">
        <f>SUM(T200:T208)</f>
        <v>2.7519999999999998</v>
      </c>
      <c r="AR199" s="146" t="s">
        <v>81</v>
      </c>
      <c r="AT199" s="153" t="s">
        <v>72</v>
      </c>
      <c r="AU199" s="153" t="s">
        <v>81</v>
      </c>
      <c r="AY199" s="146" t="s">
        <v>251</v>
      </c>
      <c r="BK199" s="154">
        <f>SUM(BK200:BK208)</f>
        <v>0</v>
      </c>
    </row>
    <row r="200" spans="2:65" s="1" customFormat="1" ht="16.5" customHeight="1">
      <c r="B200" s="31"/>
      <c r="C200" s="157" t="s">
        <v>394</v>
      </c>
      <c r="D200" s="157" t="s">
        <v>277</v>
      </c>
      <c r="E200" s="158" t="s">
        <v>2981</v>
      </c>
      <c r="F200" s="159" t="s">
        <v>2982</v>
      </c>
      <c r="G200" s="160" t="s">
        <v>249</v>
      </c>
      <c r="H200" s="161">
        <v>8</v>
      </c>
      <c r="I200" s="162"/>
      <c r="J200" s="163">
        <f>ROUND(I200*H200,2)</f>
        <v>0</v>
      </c>
      <c r="K200" s="159" t="s">
        <v>690</v>
      </c>
      <c r="L200" s="31"/>
      <c r="M200" s="164" t="s">
        <v>19</v>
      </c>
      <c r="N200" s="165" t="s">
        <v>44</v>
      </c>
      <c r="P200" s="142">
        <f>O200*H200</f>
        <v>0</v>
      </c>
      <c r="Q200" s="142">
        <v>1.43876</v>
      </c>
      <c r="R200" s="142">
        <f>Q200*H200</f>
        <v>11.51008</v>
      </c>
      <c r="S200" s="142">
        <v>0</v>
      </c>
      <c r="T200" s="143">
        <f>S200*H200</f>
        <v>0</v>
      </c>
      <c r="AR200" s="17" t="s">
        <v>252</v>
      </c>
      <c r="AT200" s="17" t="s">
        <v>277</v>
      </c>
      <c r="AU200" s="17" t="s">
        <v>83</v>
      </c>
      <c r="AY200" s="17" t="s">
        <v>251</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252</v>
      </c>
      <c r="BM200" s="17" t="s">
        <v>3075</v>
      </c>
    </row>
    <row r="201" spans="2:65" s="13" customFormat="1">
      <c r="B201" s="182"/>
      <c r="D201" s="171" t="s">
        <v>639</v>
      </c>
      <c r="E201" s="183" t="s">
        <v>19</v>
      </c>
      <c r="F201" s="184" t="s">
        <v>250</v>
      </c>
      <c r="H201" s="185">
        <v>8</v>
      </c>
      <c r="I201" s="186"/>
      <c r="L201" s="182"/>
      <c r="M201" s="187"/>
      <c r="T201" s="188"/>
      <c r="AT201" s="183" t="s">
        <v>639</v>
      </c>
      <c r="AU201" s="183" t="s">
        <v>83</v>
      </c>
      <c r="AV201" s="13" t="s">
        <v>83</v>
      </c>
      <c r="AW201" s="13" t="s">
        <v>36</v>
      </c>
      <c r="AX201" s="13" t="s">
        <v>81</v>
      </c>
      <c r="AY201" s="183" t="s">
        <v>251</v>
      </c>
    </row>
    <row r="202" spans="2:65" s="1" customFormat="1" ht="16.5" customHeight="1">
      <c r="B202" s="31"/>
      <c r="C202" s="132" t="s">
        <v>398</v>
      </c>
      <c r="D202" s="132" t="s">
        <v>246</v>
      </c>
      <c r="E202" s="133" t="s">
        <v>2984</v>
      </c>
      <c r="F202" s="134" t="s">
        <v>2985</v>
      </c>
      <c r="G202" s="135" t="s">
        <v>265</v>
      </c>
      <c r="H202" s="136">
        <v>6</v>
      </c>
      <c r="I202" s="137"/>
      <c r="J202" s="138">
        <f>ROUND(I202*H202,2)</f>
        <v>0</v>
      </c>
      <c r="K202" s="134" t="s">
        <v>19</v>
      </c>
      <c r="L202" s="139"/>
      <c r="M202" s="140" t="s">
        <v>19</v>
      </c>
      <c r="N202" s="141" t="s">
        <v>44</v>
      </c>
      <c r="P202" s="142">
        <f>O202*H202</f>
        <v>0</v>
      </c>
      <c r="Q202" s="142">
        <v>2.4500000000000002</v>
      </c>
      <c r="R202" s="142">
        <f>Q202*H202</f>
        <v>14.700000000000001</v>
      </c>
      <c r="S202" s="142">
        <v>0</v>
      </c>
      <c r="T202" s="143">
        <f>S202*H202</f>
        <v>0</v>
      </c>
      <c r="AR202" s="17" t="s">
        <v>250</v>
      </c>
      <c r="AT202" s="17" t="s">
        <v>246</v>
      </c>
      <c r="AU202" s="17" t="s">
        <v>83</v>
      </c>
      <c r="AY202" s="17" t="s">
        <v>251</v>
      </c>
      <c r="BE202" s="144">
        <f>IF(N202="základní",J202,0)</f>
        <v>0</v>
      </c>
      <c r="BF202" s="144">
        <f>IF(N202="snížená",J202,0)</f>
        <v>0</v>
      </c>
      <c r="BG202" s="144">
        <f>IF(N202="zákl. přenesená",J202,0)</f>
        <v>0</v>
      </c>
      <c r="BH202" s="144">
        <f>IF(N202="sníž. přenesená",J202,0)</f>
        <v>0</v>
      </c>
      <c r="BI202" s="144">
        <f>IF(N202="nulová",J202,0)</f>
        <v>0</v>
      </c>
      <c r="BJ202" s="17" t="s">
        <v>81</v>
      </c>
      <c r="BK202" s="144">
        <f>ROUND(I202*H202,2)</f>
        <v>0</v>
      </c>
      <c r="BL202" s="17" t="s">
        <v>252</v>
      </c>
      <c r="BM202" s="17" t="s">
        <v>3076</v>
      </c>
    </row>
    <row r="203" spans="2:65" s="13" customFormat="1">
      <c r="B203" s="182"/>
      <c r="D203" s="171" t="s">
        <v>639</v>
      </c>
      <c r="E203" s="183" t="s">
        <v>19</v>
      </c>
      <c r="F203" s="184" t="s">
        <v>276</v>
      </c>
      <c r="H203" s="185">
        <v>6</v>
      </c>
      <c r="I203" s="186"/>
      <c r="L203" s="182"/>
      <c r="M203" s="187"/>
      <c r="T203" s="188"/>
      <c r="AT203" s="183" t="s">
        <v>639</v>
      </c>
      <c r="AU203" s="183" t="s">
        <v>83</v>
      </c>
      <c r="AV203" s="13" t="s">
        <v>83</v>
      </c>
      <c r="AW203" s="13" t="s">
        <v>36</v>
      </c>
      <c r="AX203" s="13" t="s">
        <v>81</v>
      </c>
      <c r="AY203" s="183" t="s">
        <v>251</v>
      </c>
    </row>
    <row r="204" spans="2:65" s="1" customFormat="1" ht="16.5" customHeight="1">
      <c r="B204" s="31"/>
      <c r="C204" s="132" t="s">
        <v>402</v>
      </c>
      <c r="D204" s="132" t="s">
        <v>246</v>
      </c>
      <c r="E204" s="133" t="s">
        <v>2987</v>
      </c>
      <c r="F204" s="134" t="s">
        <v>2988</v>
      </c>
      <c r="G204" s="135" t="s">
        <v>265</v>
      </c>
      <c r="H204" s="136">
        <v>2</v>
      </c>
      <c r="I204" s="137"/>
      <c r="J204" s="138">
        <f>ROUND(I204*H204,2)</f>
        <v>0</v>
      </c>
      <c r="K204" s="134" t="s">
        <v>19</v>
      </c>
      <c r="L204" s="139"/>
      <c r="M204" s="140" t="s">
        <v>19</v>
      </c>
      <c r="N204" s="141" t="s">
        <v>44</v>
      </c>
      <c r="P204" s="142">
        <f>O204*H204</f>
        <v>0</v>
      </c>
      <c r="Q204" s="142">
        <v>2.4500000000000002</v>
      </c>
      <c r="R204" s="142">
        <f>Q204*H204</f>
        <v>4.9000000000000004</v>
      </c>
      <c r="S204" s="142">
        <v>0</v>
      </c>
      <c r="T204" s="143">
        <f>S204*H204</f>
        <v>0</v>
      </c>
      <c r="AR204" s="17" t="s">
        <v>250</v>
      </c>
      <c r="AT204" s="17" t="s">
        <v>246</v>
      </c>
      <c r="AU204" s="17" t="s">
        <v>83</v>
      </c>
      <c r="AY204" s="17" t="s">
        <v>251</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252</v>
      </c>
      <c r="BM204" s="17" t="s">
        <v>3077</v>
      </c>
    </row>
    <row r="205" spans="2:65" s="13" customFormat="1">
      <c r="B205" s="182"/>
      <c r="D205" s="171" t="s">
        <v>639</v>
      </c>
      <c r="E205" s="183" t="s">
        <v>19</v>
      </c>
      <c r="F205" s="184" t="s">
        <v>83</v>
      </c>
      <c r="H205" s="185">
        <v>2</v>
      </c>
      <c r="I205" s="186"/>
      <c r="L205" s="182"/>
      <c r="M205" s="187"/>
      <c r="T205" s="188"/>
      <c r="AT205" s="183" t="s">
        <v>639</v>
      </c>
      <c r="AU205" s="183" t="s">
        <v>83</v>
      </c>
      <c r="AV205" s="13" t="s">
        <v>83</v>
      </c>
      <c r="AW205" s="13" t="s">
        <v>36</v>
      </c>
      <c r="AX205" s="13" t="s">
        <v>81</v>
      </c>
      <c r="AY205" s="183" t="s">
        <v>251</v>
      </c>
    </row>
    <row r="206" spans="2:65" s="1" customFormat="1" ht="16.5" customHeight="1">
      <c r="B206" s="31"/>
      <c r="C206" s="157" t="s">
        <v>406</v>
      </c>
      <c r="D206" s="157" t="s">
        <v>277</v>
      </c>
      <c r="E206" s="158" t="s">
        <v>1747</v>
      </c>
      <c r="F206" s="159" t="s">
        <v>1748</v>
      </c>
      <c r="G206" s="160" t="s">
        <v>265</v>
      </c>
      <c r="H206" s="161">
        <v>2</v>
      </c>
      <c r="I206" s="162"/>
      <c r="J206" s="163">
        <f>ROUND(I206*H206,2)</f>
        <v>0</v>
      </c>
      <c r="K206" s="159" t="s">
        <v>690</v>
      </c>
      <c r="L206" s="31"/>
      <c r="M206" s="164" t="s">
        <v>19</v>
      </c>
      <c r="N206" s="165" t="s">
        <v>44</v>
      </c>
      <c r="P206" s="142">
        <f>O206*H206</f>
        <v>0</v>
      </c>
      <c r="Q206" s="142">
        <v>6.4900000000000001E-3</v>
      </c>
      <c r="R206" s="142">
        <f>Q206*H206</f>
        <v>1.298E-2</v>
      </c>
      <c r="S206" s="142">
        <v>0</v>
      </c>
      <c r="T206" s="143">
        <f>S206*H206</f>
        <v>0</v>
      </c>
      <c r="AR206" s="17" t="s">
        <v>252</v>
      </c>
      <c r="AT206" s="17" t="s">
        <v>277</v>
      </c>
      <c r="AU206" s="17" t="s">
        <v>83</v>
      </c>
      <c r="AY206" s="17" t="s">
        <v>251</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252</v>
      </c>
      <c r="BM206" s="17" t="s">
        <v>3078</v>
      </c>
    </row>
    <row r="207" spans="2:65" s="1" customFormat="1" ht="16.5" customHeight="1">
      <c r="B207" s="31"/>
      <c r="C207" s="157" t="s">
        <v>410</v>
      </c>
      <c r="D207" s="157" t="s">
        <v>277</v>
      </c>
      <c r="E207" s="158" t="s">
        <v>2661</v>
      </c>
      <c r="F207" s="159" t="s">
        <v>2662</v>
      </c>
      <c r="G207" s="160" t="s">
        <v>249</v>
      </c>
      <c r="H207" s="161">
        <v>16</v>
      </c>
      <c r="I207" s="162"/>
      <c r="J207" s="163">
        <f>ROUND(I207*H207,2)</f>
        <v>0</v>
      </c>
      <c r="K207" s="159" t="s">
        <v>690</v>
      </c>
      <c r="L207" s="31"/>
      <c r="M207" s="164" t="s">
        <v>19</v>
      </c>
      <c r="N207" s="165" t="s">
        <v>44</v>
      </c>
      <c r="P207" s="142">
        <f>O207*H207</f>
        <v>0</v>
      </c>
      <c r="Q207" s="142">
        <v>0</v>
      </c>
      <c r="R207" s="142">
        <f>Q207*H207</f>
        <v>0</v>
      </c>
      <c r="S207" s="142">
        <v>0.17199999999999999</v>
      </c>
      <c r="T207" s="143">
        <f>S207*H207</f>
        <v>2.7519999999999998</v>
      </c>
      <c r="AR207" s="17" t="s">
        <v>252</v>
      </c>
      <c r="AT207" s="17" t="s">
        <v>277</v>
      </c>
      <c r="AU207" s="17" t="s">
        <v>83</v>
      </c>
      <c r="AY207" s="17" t="s">
        <v>251</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252</v>
      </c>
      <c r="BM207" s="17" t="s">
        <v>3079</v>
      </c>
    </row>
    <row r="208" spans="2:65" s="13" customFormat="1">
      <c r="B208" s="182"/>
      <c r="D208" s="171" t="s">
        <v>639</v>
      </c>
      <c r="E208" s="183" t="s">
        <v>19</v>
      </c>
      <c r="F208" s="184" t="s">
        <v>1746</v>
      </c>
      <c r="H208" s="185">
        <v>16</v>
      </c>
      <c r="I208" s="186"/>
      <c r="L208" s="182"/>
      <c r="M208" s="187"/>
      <c r="T208" s="188"/>
      <c r="AT208" s="183" t="s">
        <v>639</v>
      </c>
      <c r="AU208" s="183" t="s">
        <v>83</v>
      </c>
      <c r="AV208" s="13" t="s">
        <v>83</v>
      </c>
      <c r="AW208" s="13" t="s">
        <v>36</v>
      </c>
      <c r="AX208" s="13" t="s">
        <v>81</v>
      </c>
      <c r="AY208" s="183" t="s">
        <v>251</v>
      </c>
    </row>
    <row r="209" spans="2:65" s="11" customFormat="1" ht="22.9" customHeight="1">
      <c r="B209" s="145"/>
      <c r="D209" s="146" t="s">
        <v>72</v>
      </c>
      <c r="E209" s="155" t="s">
        <v>1560</v>
      </c>
      <c r="F209" s="155" t="s">
        <v>1561</v>
      </c>
      <c r="I209" s="148"/>
      <c r="J209" s="156">
        <f>BK209</f>
        <v>0</v>
      </c>
      <c r="L209" s="145"/>
      <c r="M209" s="150"/>
      <c r="P209" s="151">
        <f>SUM(P210:P223)</f>
        <v>0</v>
      </c>
      <c r="R209" s="151">
        <f>SUM(R210:R223)</f>
        <v>0</v>
      </c>
      <c r="T209" s="152">
        <f>SUM(T210:T223)</f>
        <v>0</v>
      </c>
      <c r="AR209" s="146" t="s">
        <v>81</v>
      </c>
      <c r="AT209" s="153" t="s">
        <v>72</v>
      </c>
      <c r="AU209" s="153" t="s">
        <v>81</v>
      </c>
      <c r="AY209" s="146" t="s">
        <v>251</v>
      </c>
      <c r="BK209" s="154">
        <f>SUM(BK210:BK223)</f>
        <v>0</v>
      </c>
    </row>
    <row r="210" spans="2:65" s="1" customFormat="1" ht="16.5" customHeight="1">
      <c r="B210" s="31"/>
      <c r="C210" s="157" t="s">
        <v>482</v>
      </c>
      <c r="D210" s="157" t="s">
        <v>277</v>
      </c>
      <c r="E210" s="158" t="s">
        <v>1372</v>
      </c>
      <c r="F210" s="159" t="s">
        <v>1373</v>
      </c>
      <c r="G210" s="160" t="s">
        <v>450</v>
      </c>
      <c r="H210" s="161">
        <v>65.951999999999998</v>
      </c>
      <c r="I210" s="162"/>
      <c r="J210" s="163">
        <f>ROUND(I210*H210,2)</f>
        <v>0</v>
      </c>
      <c r="K210" s="159" t="s">
        <v>690</v>
      </c>
      <c r="L210" s="31"/>
      <c r="M210" s="164" t="s">
        <v>19</v>
      </c>
      <c r="N210" s="165" t="s">
        <v>44</v>
      </c>
      <c r="P210" s="142">
        <f>O210*H210</f>
        <v>0</v>
      </c>
      <c r="Q210" s="142">
        <v>0</v>
      </c>
      <c r="R210" s="142">
        <f>Q210*H210</f>
        <v>0</v>
      </c>
      <c r="S210" s="142">
        <v>0</v>
      </c>
      <c r="T210" s="143">
        <f>S210*H210</f>
        <v>0</v>
      </c>
      <c r="AR210" s="17" t="s">
        <v>252</v>
      </c>
      <c r="AT210" s="17" t="s">
        <v>277</v>
      </c>
      <c r="AU210" s="17" t="s">
        <v>83</v>
      </c>
      <c r="AY210" s="17" t="s">
        <v>251</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252</v>
      </c>
      <c r="BM210" s="17" t="s">
        <v>3080</v>
      </c>
    </row>
    <row r="211" spans="2:65" s="1" customFormat="1" ht="19.5">
      <c r="B211" s="31"/>
      <c r="D211" s="171" t="s">
        <v>454</v>
      </c>
      <c r="F211" s="172" t="s">
        <v>3081</v>
      </c>
      <c r="I211" s="90"/>
      <c r="L211" s="31"/>
      <c r="M211" s="173"/>
      <c r="T211" s="49"/>
      <c r="AT211" s="17" t="s">
        <v>454</v>
      </c>
      <c r="AU211" s="17" t="s">
        <v>83</v>
      </c>
    </row>
    <row r="212" spans="2:65" s="13" customFormat="1">
      <c r="B212" s="182"/>
      <c r="D212" s="171" t="s">
        <v>639</v>
      </c>
      <c r="E212" s="183" t="s">
        <v>19</v>
      </c>
      <c r="F212" s="184" t="s">
        <v>2993</v>
      </c>
      <c r="H212" s="185">
        <v>3.6</v>
      </c>
      <c r="I212" s="186"/>
      <c r="L212" s="182"/>
      <c r="M212" s="187"/>
      <c r="T212" s="188"/>
      <c r="AT212" s="183" t="s">
        <v>639</v>
      </c>
      <c r="AU212" s="183" t="s">
        <v>83</v>
      </c>
      <c r="AV212" s="13" t="s">
        <v>83</v>
      </c>
      <c r="AW212" s="13" t="s">
        <v>36</v>
      </c>
      <c r="AX212" s="13" t="s">
        <v>73</v>
      </c>
      <c r="AY212" s="183" t="s">
        <v>251</v>
      </c>
    </row>
    <row r="213" spans="2:65" s="13" customFormat="1">
      <c r="B213" s="182"/>
      <c r="D213" s="171" t="s">
        <v>639</v>
      </c>
      <c r="E213" s="183" t="s">
        <v>19</v>
      </c>
      <c r="F213" s="184" t="s">
        <v>3082</v>
      </c>
      <c r="H213" s="185">
        <v>62.351999999999997</v>
      </c>
      <c r="I213" s="186"/>
      <c r="L213" s="182"/>
      <c r="M213" s="187"/>
      <c r="T213" s="188"/>
      <c r="AT213" s="183" t="s">
        <v>639</v>
      </c>
      <c r="AU213" s="183" t="s">
        <v>83</v>
      </c>
      <c r="AV213" s="13" t="s">
        <v>83</v>
      </c>
      <c r="AW213" s="13" t="s">
        <v>36</v>
      </c>
      <c r="AX213" s="13" t="s">
        <v>73</v>
      </c>
      <c r="AY213" s="183" t="s">
        <v>251</v>
      </c>
    </row>
    <row r="214" spans="2:65" s="14" customFormat="1">
      <c r="B214" s="191"/>
      <c r="D214" s="171" t="s">
        <v>639</v>
      </c>
      <c r="E214" s="192" t="s">
        <v>19</v>
      </c>
      <c r="F214" s="193" t="s">
        <v>830</v>
      </c>
      <c r="H214" s="194">
        <v>65.951999999999998</v>
      </c>
      <c r="I214" s="195"/>
      <c r="L214" s="191"/>
      <c r="M214" s="196"/>
      <c r="T214" s="197"/>
      <c r="AT214" s="192" t="s">
        <v>639</v>
      </c>
      <c r="AU214" s="192" t="s">
        <v>83</v>
      </c>
      <c r="AV214" s="14" t="s">
        <v>252</v>
      </c>
      <c r="AW214" s="14" t="s">
        <v>36</v>
      </c>
      <c r="AX214" s="14" t="s">
        <v>81</v>
      </c>
      <c r="AY214" s="192" t="s">
        <v>251</v>
      </c>
    </row>
    <row r="215" spans="2:65" s="1" customFormat="1" ht="16.5" customHeight="1">
      <c r="B215" s="31"/>
      <c r="C215" s="157" t="s">
        <v>538</v>
      </c>
      <c r="D215" s="157" t="s">
        <v>277</v>
      </c>
      <c r="E215" s="158" t="s">
        <v>2444</v>
      </c>
      <c r="F215" s="159" t="s">
        <v>2445</v>
      </c>
      <c r="G215" s="160" t="s">
        <v>450</v>
      </c>
      <c r="H215" s="161">
        <v>2176.4160000000002</v>
      </c>
      <c r="I215" s="162"/>
      <c r="J215" s="163">
        <f>ROUND(I215*H215,2)</f>
        <v>0</v>
      </c>
      <c r="K215" s="159" t="s">
        <v>690</v>
      </c>
      <c r="L215" s="31"/>
      <c r="M215" s="164" t="s">
        <v>19</v>
      </c>
      <c r="N215" s="165" t="s">
        <v>44</v>
      </c>
      <c r="P215" s="142">
        <f>O215*H215</f>
        <v>0</v>
      </c>
      <c r="Q215" s="142">
        <v>0</v>
      </c>
      <c r="R215" s="142">
        <f>Q215*H215</f>
        <v>0</v>
      </c>
      <c r="S215" s="142">
        <v>0</v>
      </c>
      <c r="T215" s="143">
        <f>S215*H215</f>
        <v>0</v>
      </c>
      <c r="AR215" s="17" t="s">
        <v>252</v>
      </c>
      <c r="AT215" s="17" t="s">
        <v>277</v>
      </c>
      <c r="AU215" s="17" t="s">
        <v>83</v>
      </c>
      <c r="AY215" s="17" t="s">
        <v>251</v>
      </c>
      <c r="BE215" s="144">
        <f>IF(N215="základní",J215,0)</f>
        <v>0</v>
      </c>
      <c r="BF215" s="144">
        <f>IF(N215="snížená",J215,0)</f>
        <v>0</v>
      </c>
      <c r="BG215" s="144">
        <f>IF(N215="zákl. přenesená",J215,0)</f>
        <v>0</v>
      </c>
      <c r="BH215" s="144">
        <f>IF(N215="sníž. přenesená",J215,0)</f>
        <v>0</v>
      </c>
      <c r="BI215" s="144">
        <f>IF(N215="nulová",J215,0)</f>
        <v>0</v>
      </c>
      <c r="BJ215" s="17" t="s">
        <v>81</v>
      </c>
      <c r="BK215" s="144">
        <f>ROUND(I215*H215,2)</f>
        <v>0</v>
      </c>
      <c r="BL215" s="17" t="s">
        <v>252</v>
      </c>
      <c r="BM215" s="17" t="s">
        <v>3083</v>
      </c>
    </row>
    <row r="216" spans="2:65" s="13" customFormat="1">
      <c r="B216" s="182"/>
      <c r="D216" s="171" t="s">
        <v>639</v>
      </c>
      <c r="E216" s="183" t="s">
        <v>19</v>
      </c>
      <c r="F216" s="184" t="s">
        <v>3084</v>
      </c>
      <c r="H216" s="185">
        <v>2176.4160000000002</v>
      </c>
      <c r="I216" s="186"/>
      <c r="L216" s="182"/>
      <c r="M216" s="187"/>
      <c r="T216" s="188"/>
      <c r="AT216" s="183" t="s">
        <v>639</v>
      </c>
      <c r="AU216" s="183" t="s">
        <v>83</v>
      </c>
      <c r="AV216" s="13" t="s">
        <v>83</v>
      </c>
      <c r="AW216" s="13" t="s">
        <v>36</v>
      </c>
      <c r="AX216" s="13" t="s">
        <v>81</v>
      </c>
      <c r="AY216" s="183" t="s">
        <v>251</v>
      </c>
    </row>
    <row r="217" spans="2:65" s="1" customFormat="1" ht="16.5" customHeight="1">
      <c r="B217" s="31"/>
      <c r="C217" s="157" t="s">
        <v>485</v>
      </c>
      <c r="D217" s="157" t="s">
        <v>277</v>
      </c>
      <c r="E217" s="158" t="s">
        <v>1364</v>
      </c>
      <c r="F217" s="159" t="s">
        <v>1365</v>
      </c>
      <c r="G217" s="160" t="s">
        <v>450</v>
      </c>
      <c r="H217" s="161">
        <v>65.951999999999998</v>
      </c>
      <c r="I217" s="162"/>
      <c r="J217" s="163">
        <f>ROUND(I217*H217,2)</f>
        <v>0</v>
      </c>
      <c r="K217" s="159" t="s">
        <v>690</v>
      </c>
      <c r="L217" s="31"/>
      <c r="M217" s="164" t="s">
        <v>19</v>
      </c>
      <c r="N217" s="165" t="s">
        <v>44</v>
      </c>
      <c r="P217" s="142">
        <f>O217*H217</f>
        <v>0</v>
      </c>
      <c r="Q217" s="142">
        <v>0</v>
      </c>
      <c r="R217" s="142">
        <f>Q217*H217</f>
        <v>0</v>
      </c>
      <c r="S217" s="142">
        <v>0</v>
      </c>
      <c r="T217" s="143">
        <f>S217*H217</f>
        <v>0</v>
      </c>
      <c r="AR217" s="17" t="s">
        <v>252</v>
      </c>
      <c r="AT217" s="17" t="s">
        <v>277</v>
      </c>
      <c r="AU217" s="17" t="s">
        <v>83</v>
      </c>
      <c r="AY217" s="17" t="s">
        <v>251</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252</v>
      </c>
      <c r="BM217" s="17" t="s">
        <v>3085</v>
      </c>
    </row>
    <row r="218" spans="2:65" s="13" customFormat="1">
      <c r="B218" s="182"/>
      <c r="D218" s="171" t="s">
        <v>639</v>
      </c>
      <c r="E218" s="183" t="s">
        <v>19</v>
      </c>
      <c r="F218" s="184" t="s">
        <v>3086</v>
      </c>
      <c r="H218" s="185">
        <v>65.951999999999998</v>
      </c>
      <c r="I218" s="186"/>
      <c r="L218" s="182"/>
      <c r="M218" s="187"/>
      <c r="T218" s="188"/>
      <c r="AT218" s="183" t="s">
        <v>639</v>
      </c>
      <c r="AU218" s="183" t="s">
        <v>83</v>
      </c>
      <c r="AV218" s="13" t="s">
        <v>83</v>
      </c>
      <c r="AW218" s="13" t="s">
        <v>36</v>
      </c>
      <c r="AX218" s="13" t="s">
        <v>81</v>
      </c>
      <c r="AY218" s="183" t="s">
        <v>251</v>
      </c>
    </row>
    <row r="219" spans="2:65" s="1" customFormat="1" ht="16.5" customHeight="1">
      <c r="B219" s="31"/>
      <c r="C219" s="157" t="s">
        <v>546</v>
      </c>
      <c r="D219" s="157" t="s">
        <v>277</v>
      </c>
      <c r="E219" s="158" t="s">
        <v>1562</v>
      </c>
      <c r="F219" s="159" t="s">
        <v>1563</v>
      </c>
      <c r="G219" s="160" t="s">
        <v>1564</v>
      </c>
      <c r="H219" s="161">
        <v>40</v>
      </c>
      <c r="I219" s="162"/>
      <c r="J219" s="163">
        <f>ROUND(I219*H219,2)</f>
        <v>0</v>
      </c>
      <c r="K219" s="159" t="s">
        <v>19</v>
      </c>
      <c r="L219" s="31"/>
      <c r="M219" s="164" t="s">
        <v>19</v>
      </c>
      <c r="N219" s="165" t="s">
        <v>44</v>
      </c>
      <c r="P219" s="142">
        <f>O219*H219</f>
        <v>0</v>
      </c>
      <c r="Q219" s="142">
        <v>0</v>
      </c>
      <c r="R219" s="142">
        <f>Q219*H219</f>
        <v>0</v>
      </c>
      <c r="S219" s="142">
        <v>0</v>
      </c>
      <c r="T219" s="143">
        <f>S219*H219</f>
        <v>0</v>
      </c>
      <c r="AR219" s="17" t="s">
        <v>252</v>
      </c>
      <c r="AT219" s="17" t="s">
        <v>277</v>
      </c>
      <c r="AU219" s="17" t="s">
        <v>83</v>
      </c>
      <c r="AY219" s="17" t="s">
        <v>251</v>
      </c>
      <c r="BE219" s="144">
        <f>IF(N219="základní",J219,0)</f>
        <v>0</v>
      </c>
      <c r="BF219" s="144">
        <f>IF(N219="snížená",J219,0)</f>
        <v>0</v>
      </c>
      <c r="BG219" s="144">
        <f>IF(N219="zákl. přenesená",J219,0)</f>
        <v>0</v>
      </c>
      <c r="BH219" s="144">
        <f>IF(N219="sníž. přenesená",J219,0)</f>
        <v>0</v>
      </c>
      <c r="BI219" s="144">
        <f>IF(N219="nulová",J219,0)</f>
        <v>0</v>
      </c>
      <c r="BJ219" s="17" t="s">
        <v>81</v>
      </c>
      <c r="BK219" s="144">
        <f>ROUND(I219*H219,2)</f>
        <v>0</v>
      </c>
      <c r="BL219" s="17" t="s">
        <v>252</v>
      </c>
      <c r="BM219" s="17" t="s">
        <v>3087</v>
      </c>
    </row>
    <row r="220" spans="2:65" s="1" customFormat="1" ht="16.5" customHeight="1">
      <c r="B220" s="31"/>
      <c r="C220" s="157" t="s">
        <v>488</v>
      </c>
      <c r="D220" s="157" t="s">
        <v>277</v>
      </c>
      <c r="E220" s="158" t="s">
        <v>1820</v>
      </c>
      <c r="F220" s="159" t="s">
        <v>1821</v>
      </c>
      <c r="G220" s="160" t="s">
        <v>1568</v>
      </c>
      <c r="H220" s="161">
        <v>3</v>
      </c>
      <c r="I220" s="162"/>
      <c r="J220" s="163">
        <f>ROUND(I220*H220,2)</f>
        <v>0</v>
      </c>
      <c r="K220" s="159" t="s">
        <v>19</v>
      </c>
      <c r="L220" s="31"/>
      <c r="M220" s="164" t="s">
        <v>19</v>
      </c>
      <c r="N220" s="165" t="s">
        <v>44</v>
      </c>
      <c r="P220" s="142">
        <f>O220*H220</f>
        <v>0</v>
      </c>
      <c r="Q220" s="142">
        <v>0</v>
      </c>
      <c r="R220" s="142">
        <f>Q220*H220</f>
        <v>0</v>
      </c>
      <c r="S220" s="142">
        <v>0</v>
      </c>
      <c r="T220" s="143">
        <f>S220*H220</f>
        <v>0</v>
      </c>
      <c r="AR220" s="17" t="s">
        <v>252</v>
      </c>
      <c r="AT220" s="17" t="s">
        <v>277</v>
      </c>
      <c r="AU220" s="17" t="s">
        <v>83</v>
      </c>
      <c r="AY220" s="17" t="s">
        <v>251</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252</v>
      </c>
      <c r="BM220" s="17" t="s">
        <v>3088</v>
      </c>
    </row>
    <row r="221" spans="2:65" s="1" customFormat="1" ht="16.5" customHeight="1">
      <c r="B221" s="31"/>
      <c r="C221" s="157" t="s">
        <v>556</v>
      </c>
      <c r="D221" s="157" t="s">
        <v>277</v>
      </c>
      <c r="E221" s="158" t="s">
        <v>1566</v>
      </c>
      <c r="F221" s="159" t="s">
        <v>1567</v>
      </c>
      <c r="G221" s="160" t="s">
        <v>1568</v>
      </c>
      <c r="H221" s="161">
        <v>5</v>
      </c>
      <c r="I221" s="162"/>
      <c r="J221" s="163">
        <f>ROUND(I221*H221,2)</f>
        <v>0</v>
      </c>
      <c r="K221" s="159" t="s">
        <v>19</v>
      </c>
      <c r="L221" s="31"/>
      <c r="M221" s="164" t="s">
        <v>19</v>
      </c>
      <c r="N221" s="165" t="s">
        <v>44</v>
      </c>
      <c r="P221" s="142">
        <f>O221*H221</f>
        <v>0</v>
      </c>
      <c r="Q221" s="142">
        <v>0</v>
      </c>
      <c r="R221" s="142">
        <f>Q221*H221</f>
        <v>0</v>
      </c>
      <c r="S221" s="142">
        <v>0</v>
      </c>
      <c r="T221" s="143">
        <f>S221*H221</f>
        <v>0</v>
      </c>
      <c r="AR221" s="17" t="s">
        <v>252</v>
      </c>
      <c r="AT221" s="17" t="s">
        <v>277</v>
      </c>
      <c r="AU221" s="17" t="s">
        <v>83</v>
      </c>
      <c r="AY221" s="17" t="s">
        <v>251</v>
      </c>
      <c r="BE221" s="144">
        <f>IF(N221="základní",J221,0)</f>
        <v>0</v>
      </c>
      <c r="BF221" s="144">
        <f>IF(N221="snížená",J221,0)</f>
        <v>0</v>
      </c>
      <c r="BG221" s="144">
        <f>IF(N221="zákl. přenesená",J221,0)</f>
        <v>0</v>
      </c>
      <c r="BH221" s="144">
        <f>IF(N221="sníž. přenesená",J221,0)</f>
        <v>0</v>
      </c>
      <c r="BI221" s="144">
        <f>IF(N221="nulová",J221,0)</f>
        <v>0</v>
      </c>
      <c r="BJ221" s="17" t="s">
        <v>81</v>
      </c>
      <c r="BK221" s="144">
        <f>ROUND(I221*H221,2)</f>
        <v>0</v>
      </c>
      <c r="BL221" s="17" t="s">
        <v>252</v>
      </c>
      <c r="BM221" s="17" t="s">
        <v>3089</v>
      </c>
    </row>
    <row r="222" spans="2:65" s="1" customFormat="1" ht="16.5" customHeight="1">
      <c r="B222" s="31"/>
      <c r="C222" s="157" t="s">
        <v>491</v>
      </c>
      <c r="D222" s="157" t="s">
        <v>277</v>
      </c>
      <c r="E222" s="158" t="s">
        <v>1386</v>
      </c>
      <c r="F222" s="159" t="s">
        <v>1387</v>
      </c>
      <c r="G222" s="160" t="s">
        <v>450</v>
      </c>
      <c r="H222" s="161">
        <v>159.46700000000001</v>
      </c>
      <c r="I222" s="162"/>
      <c r="J222" s="163">
        <f>ROUND(I222*H222,2)</f>
        <v>0</v>
      </c>
      <c r="K222" s="159" t="s">
        <v>690</v>
      </c>
      <c r="L222" s="31"/>
      <c r="M222" s="164" t="s">
        <v>19</v>
      </c>
      <c r="N222" s="165" t="s">
        <v>44</v>
      </c>
      <c r="P222" s="142">
        <f>O222*H222</f>
        <v>0</v>
      </c>
      <c r="Q222" s="142">
        <v>0</v>
      </c>
      <c r="R222" s="142">
        <f>Q222*H222</f>
        <v>0</v>
      </c>
      <c r="S222" s="142">
        <v>0</v>
      </c>
      <c r="T222" s="143">
        <f>S222*H222</f>
        <v>0</v>
      </c>
      <c r="AR222" s="17" t="s">
        <v>252</v>
      </c>
      <c r="AT222" s="17" t="s">
        <v>277</v>
      </c>
      <c r="AU222" s="17" t="s">
        <v>83</v>
      </c>
      <c r="AY222" s="17" t="s">
        <v>251</v>
      </c>
      <c r="BE222" s="144">
        <f>IF(N222="základní",J222,0)</f>
        <v>0</v>
      </c>
      <c r="BF222" s="144">
        <f>IF(N222="snížená",J222,0)</f>
        <v>0</v>
      </c>
      <c r="BG222" s="144">
        <f>IF(N222="zákl. přenesená",J222,0)</f>
        <v>0</v>
      </c>
      <c r="BH222" s="144">
        <f>IF(N222="sníž. přenesená",J222,0)</f>
        <v>0</v>
      </c>
      <c r="BI222" s="144">
        <f>IF(N222="nulová",J222,0)</f>
        <v>0</v>
      </c>
      <c r="BJ222" s="17" t="s">
        <v>81</v>
      </c>
      <c r="BK222" s="144">
        <f>ROUND(I222*H222,2)</f>
        <v>0</v>
      </c>
      <c r="BL222" s="17" t="s">
        <v>252</v>
      </c>
      <c r="BM222" s="17" t="s">
        <v>3090</v>
      </c>
    </row>
    <row r="223" spans="2:65" s="1" customFormat="1" ht="16.5" customHeight="1">
      <c r="B223" s="31"/>
      <c r="C223" s="157" t="s">
        <v>565</v>
      </c>
      <c r="D223" s="157" t="s">
        <v>277</v>
      </c>
      <c r="E223" s="158" t="s">
        <v>2070</v>
      </c>
      <c r="F223" s="159" t="s">
        <v>2071</v>
      </c>
      <c r="G223" s="160" t="s">
        <v>450</v>
      </c>
      <c r="H223" s="161">
        <v>0.111</v>
      </c>
      <c r="I223" s="162"/>
      <c r="J223" s="163">
        <f>ROUND(I223*H223,2)</f>
        <v>0</v>
      </c>
      <c r="K223" s="159" t="s">
        <v>690</v>
      </c>
      <c r="L223" s="31"/>
      <c r="M223" s="164" t="s">
        <v>19</v>
      </c>
      <c r="N223" s="165" t="s">
        <v>44</v>
      </c>
      <c r="P223" s="142">
        <f>O223*H223</f>
        <v>0</v>
      </c>
      <c r="Q223" s="142">
        <v>0</v>
      </c>
      <c r="R223" s="142">
        <f>Q223*H223</f>
        <v>0</v>
      </c>
      <c r="S223" s="142">
        <v>0</v>
      </c>
      <c r="T223" s="143">
        <f>S223*H223</f>
        <v>0</v>
      </c>
      <c r="AR223" s="17" t="s">
        <v>318</v>
      </c>
      <c r="AT223" s="17" t="s">
        <v>277</v>
      </c>
      <c r="AU223" s="17" t="s">
        <v>83</v>
      </c>
      <c r="AY223" s="17" t="s">
        <v>251</v>
      </c>
      <c r="BE223" s="144">
        <f>IF(N223="základní",J223,0)</f>
        <v>0</v>
      </c>
      <c r="BF223" s="144">
        <f>IF(N223="snížená",J223,0)</f>
        <v>0</v>
      </c>
      <c r="BG223" s="144">
        <f>IF(N223="zákl. přenesená",J223,0)</f>
        <v>0</v>
      </c>
      <c r="BH223" s="144">
        <f>IF(N223="sníž. přenesená",J223,0)</f>
        <v>0</v>
      </c>
      <c r="BI223" s="144">
        <f>IF(N223="nulová",J223,0)</f>
        <v>0</v>
      </c>
      <c r="BJ223" s="17" t="s">
        <v>81</v>
      </c>
      <c r="BK223" s="144">
        <f>ROUND(I223*H223,2)</f>
        <v>0</v>
      </c>
      <c r="BL223" s="17" t="s">
        <v>318</v>
      </c>
      <c r="BM223" s="17" t="s">
        <v>3091</v>
      </c>
    </row>
    <row r="224" spans="2:65" s="11" customFormat="1" ht="25.9" customHeight="1">
      <c r="B224" s="145"/>
      <c r="D224" s="146" t="s">
        <v>72</v>
      </c>
      <c r="E224" s="147" t="s">
        <v>1389</v>
      </c>
      <c r="F224" s="147" t="s">
        <v>1390</v>
      </c>
      <c r="I224" s="148"/>
      <c r="J224" s="149">
        <f>BK224</f>
        <v>0</v>
      </c>
      <c r="L224" s="145"/>
      <c r="M224" s="150"/>
      <c r="P224" s="151">
        <f>P225</f>
        <v>0</v>
      </c>
      <c r="R224" s="151">
        <f>R225</f>
        <v>0.111</v>
      </c>
      <c r="T224" s="152">
        <f>T225</f>
        <v>0</v>
      </c>
      <c r="AR224" s="146" t="s">
        <v>83</v>
      </c>
      <c r="AT224" s="153" t="s">
        <v>72</v>
      </c>
      <c r="AU224" s="153" t="s">
        <v>73</v>
      </c>
      <c r="AY224" s="146" t="s">
        <v>251</v>
      </c>
      <c r="BK224" s="154">
        <f>BK225</f>
        <v>0</v>
      </c>
    </row>
    <row r="225" spans="2:65" s="11" customFormat="1" ht="22.9" customHeight="1">
      <c r="B225" s="145"/>
      <c r="D225" s="146" t="s">
        <v>72</v>
      </c>
      <c r="E225" s="155" t="s">
        <v>1391</v>
      </c>
      <c r="F225" s="155" t="s">
        <v>2060</v>
      </c>
      <c r="I225" s="148"/>
      <c r="J225" s="156">
        <f>BK225</f>
        <v>0</v>
      </c>
      <c r="L225" s="145"/>
      <c r="M225" s="150"/>
      <c r="P225" s="151">
        <f>SUM(P226:P235)</f>
        <v>0</v>
      </c>
      <c r="R225" s="151">
        <f>SUM(R226:R235)</f>
        <v>0.111</v>
      </c>
      <c r="T225" s="152">
        <f>SUM(T226:T235)</f>
        <v>0</v>
      </c>
      <c r="AR225" s="146" t="s">
        <v>83</v>
      </c>
      <c r="AT225" s="153" t="s">
        <v>72</v>
      </c>
      <c r="AU225" s="153" t="s">
        <v>81</v>
      </c>
      <c r="AY225" s="146" t="s">
        <v>251</v>
      </c>
      <c r="BK225" s="154">
        <f>SUM(BK226:BK235)</f>
        <v>0</v>
      </c>
    </row>
    <row r="226" spans="2:65" s="1" customFormat="1" ht="16.5" customHeight="1">
      <c r="B226" s="31"/>
      <c r="C226" s="157" t="s">
        <v>495</v>
      </c>
      <c r="D226" s="157" t="s">
        <v>277</v>
      </c>
      <c r="E226" s="158" t="s">
        <v>1393</v>
      </c>
      <c r="F226" s="159" t="s">
        <v>1394</v>
      </c>
      <c r="G226" s="160" t="s">
        <v>431</v>
      </c>
      <c r="H226" s="161">
        <v>39.6</v>
      </c>
      <c r="I226" s="162"/>
      <c r="J226" s="163">
        <f>ROUND(I226*H226,2)</f>
        <v>0</v>
      </c>
      <c r="K226" s="159" t="s">
        <v>690</v>
      </c>
      <c r="L226" s="31"/>
      <c r="M226" s="164" t="s">
        <v>19</v>
      </c>
      <c r="N226" s="165" t="s">
        <v>44</v>
      </c>
      <c r="P226" s="142">
        <f>O226*H226</f>
        <v>0</v>
      </c>
      <c r="Q226" s="142">
        <v>0</v>
      </c>
      <c r="R226" s="142">
        <f>Q226*H226</f>
        <v>0</v>
      </c>
      <c r="S226" s="142">
        <v>0</v>
      </c>
      <c r="T226" s="143">
        <f>S226*H226</f>
        <v>0</v>
      </c>
      <c r="AR226" s="17" t="s">
        <v>318</v>
      </c>
      <c r="AT226" s="17" t="s">
        <v>277</v>
      </c>
      <c r="AU226" s="17" t="s">
        <v>83</v>
      </c>
      <c r="AY226" s="17" t="s">
        <v>251</v>
      </c>
      <c r="BE226" s="144">
        <f>IF(N226="základní",J226,0)</f>
        <v>0</v>
      </c>
      <c r="BF226" s="144">
        <f>IF(N226="snížená",J226,0)</f>
        <v>0</v>
      </c>
      <c r="BG226" s="144">
        <f>IF(N226="zákl. přenesená",J226,0)</f>
        <v>0</v>
      </c>
      <c r="BH226" s="144">
        <f>IF(N226="sníž. přenesená",J226,0)</f>
        <v>0</v>
      </c>
      <c r="BI226" s="144">
        <f>IF(N226="nulová",J226,0)</f>
        <v>0</v>
      </c>
      <c r="BJ226" s="17" t="s">
        <v>81</v>
      </c>
      <c r="BK226" s="144">
        <f>ROUND(I226*H226,2)</f>
        <v>0</v>
      </c>
      <c r="BL226" s="17" t="s">
        <v>318</v>
      </c>
      <c r="BM226" s="17" t="s">
        <v>3092</v>
      </c>
    </row>
    <row r="227" spans="2:65" s="1" customFormat="1" ht="19.5">
      <c r="B227" s="31"/>
      <c r="D227" s="171" t="s">
        <v>454</v>
      </c>
      <c r="F227" s="172" t="s">
        <v>3093</v>
      </c>
      <c r="I227" s="90"/>
      <c r="L227" s="31"/>
      <c r="M227" s="173"/>
      <c r="T227" s="49"/>
      <c r="AT227" s="17" t="s">
        <v>454</v>
      </c>
      <c r="AU227" s="17" t="s">
        <v>83</v>
      </c>
    </row>
    <row r="228" spans="2:65" s="13" customFormat="1">
      <c r="B228" s="182"/>
      <c r="D228" s="171" t="s">
        <v>639</v>
      </c>
      <c r="E228" s="183" t="s">
        <v>19</v>
      </c>
      <c r="F228" s="184" t="s">
        <v>3094</v>
      </c>
      <c r="H228" s="185">
        <v>39.6</v>
      </c>
      <c r="I228" s="186"/>
      <c r="L228" s="182"/>
      <c r="M228" s="187"/>
      <c r="T228" s="188"/>
      <c r="AT228" s="183" t="s">
        <v>639</v>
      </c>
      <c r="AU228" s="183" t="s">
        <v>83</v>
      </c>
      <c r="AV228" s="13" t="s">
        <v>83</v>
      </c>
      <c r="AW228" s="13" t="s">
        <v>36</v>
      </c>
      <c r="AX228" s="13" t="s">
        <v>81</v>
      </c>
      <c r="AY228" s="183" t="s">
        <v>251</v>
      </c>
    </row>
    <row r="229" spans="2:65" s="1" customFormat="1" ht="16.5" customHeight="1">
      <c r="B229" s="31"/>
      <c r="C229" s="132" t="s">
        <v>573</v>
      </c>
      <c r="D229" s="132" t="s">
        <v>246</v>
      </c>
      <c r="E229" s="133" t="s">
        <v>2903</v>
      </c>
      <c r="F229" s="134" t="s">
        <v>2904</v>
      </c>
      <c r="G229" s="135" t="s">
        <v>450</v>
      </c>
      <c r="H229" s="136">
        <v>1.6E-2</v>
      </c>
      <c r="I229" s="137"/>
      <c r="J229" s="138">
        <f>ROUND(I229*H229,2)</f>
        <v>0</v>
      </c>
      <c r="K229" s="134" t="s">
        <v>690</v>
      </c>
      <c r="L229" s="139"/>
      <c r="M229" s="140" t="s">
        <v>19</v>
      </c>
      <c r="N229" s="141" t="s">
        <v>44</v>
      </c>
      <c r="P229" s="142">
        <f>O229*H229</f>
        <v>0</v>
      </c>
      <c r="Q229" s="142">
        <v>1</v>
      </c>
      <c r="R229" s="142">
        <f>Q229*H229</f>
        <v>1.6E-2</v>
      </c>
      <c r="S229" s="142">
        <v>0</v>
      </c>
      <c r="T229" s="143">
        <f>S229*H229</f>
        <v>0</v>
      </c>
      <c r="AR229" s="17" t="s">
        <v>381</v>
      </c>
      <c r="AT229" s="17" t="s">
        <v>246</v>
      </c>
      <c r="AU229" s="17" t="s">
        <v>83</v>
      </c>
      <c r="AY229" s="17" t="s">
        <v>251</v>
      </c>
      <c r="BE229" s="144">
        <f>IF(N229="základní",J229,0)</f>
        <v>0</v>
      </c>
      <c r="BF229" s="144">
        <f>IF(N229="snížená",J229,0)</f>
        <v>0</v>
      </c>
      <c r="BG229" s="144">
        <f>IF(N229="zákl. přenesená",J229,0)</f>
        <v>0</v>
      </c>
      <c r="BH229" s="144">
        <f>IF(N229="sníž. přenesená",J229,0)</f>
        <v>0</v>
      </c>
      <c r="BI229" s="144">
        <f>IF(N229="nulová",J229,0)</f>
        <v>0</v>
      </c>
      <c r="BJ229" s="17" t="s">
        <v>81</v>
      </c>
      <c r="BK229" s="144">
        <f>ROUND(I229*H229,2)</f>
        <v>0</v>
      </c>
      <c r="BL229" s="17" t="s">
        <v>318</v>
      </c>
      <c r="BM229" s="17" t="s">
        <v>3095</v>
      </c>
    </row>
    <row r="230" spans="2:65" s="13" customFormat="1">
      <c r="B230" s="182"/>
      <c r="D230" s="171" t="s">
        <v>639</v>
      </c>
      <c r="E230" s="183" t="s">
        <v>19</v>
      </c>
      <c r="F230" s="184" t="s">
        <v>3096</v>
      </c>
      <c r="H230" s="185">
        <v>1.6E-2</v>
      </c>
      <c r="I230" s="186"/>
      <c r="L230" s="182"/>
      <c r="M230" s="187"/>
      <c r="T230" s="188"/>
      <c r="AT230" s="183" t="s">
        <v>639</v>
      </c>
      <c r="AU230" s="183" t="s">
        <v>83</v>
      </c>
      <c r="AV230" s="13" t="s">
        <v>83</v>
      </c>
      <c r="AW230" s="13" t="s">
        <v>36</v>
      </c>
      <c r="AX230" s="13" t="s">
        <v>81</v>
      </c>
      <c r="AY230" s="183" t="s">
        <v>251</v>
      </c>
    </row>
    <row r="231" spans="2:65" s="1" customFormat="1" ht="16.5" customHeight="1">
      <c r="B231" s="31"/>
      <c r="C231" s="157" t="s">
        <v>499</v>
      </c>
      <c r="D231" s="157" t="s">
        <v>277</v>
      </c>
      <c r="E231" s="158" t="s">
        <v>1401</v>
      </c>
      <c r="F231" s="159" t="s">
        <v>1402</v>
      </c>
      <c r="G231" s="160" t="s">
        <v>431</v>
      </c>
      <c r="H231" s="161">
        <v>79.2</v>
      </c>
      <c r="I231" s="162"/>
      <c r="J231" s="163">
        <f>ROUND(I231*H231,2)</f>
        <v>0</v>
      </c>
      <c r="K231" s="159" t="s">
        <v>690</v>
      </c>
      <c r="L231" s="31"/>
      <c r="M231" s="164" t="s">
        <v>19</v>
      </c>
      <c r="N231" s="165" t="s">
        <v>44</v>
      </c>
      <c r="P231" s="142">
        <f>O231*H231</f>
        <v>0</v>
      </c>
      <c r="Q231" s="142">
        <v>0</v>
      </c>
      <c r="R231" s="142">
        <f>Q231*H231</f>
        <v>0</v>
      </c>
      <c r="S231" s="142">
        <v>0</v>
      </c>
      <c r="T231" s="143">
        <f>S231*H231</f>
        <v>0</v>
      </c>
      <c r="AR231" s="17" t="s">
        <v>318</v>
      </c>
      <c r="AT231" s="17" t="s">
        <v>277</v>
      </c>
      <c r="AU231" s="17" t="s">
        <v>83</v>
      </c>
      <c r="AY231" s="17" t="s">
        <v>251</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318</v>
      </c>
      <c r="BM231" s="17" t="s">
        <v>3097</v>
      </c>
    </row>
    <row r="232" spans="2:65" s="1" customFormat="1" ht="19.5">
      <c r="B232" s="31"/>
      <c r="D232" s="171" t="s">
        <v>454</v>
      </c>
      <c r="F232" s="172" t="s">
        <v>2908</v>
      </c>
      <c r="I232" s="90"/>
      <c r="L232" s="31"/>
      <c r="M232" s="173"/>
      <c r="T232" s="49"/>
      <c r="AT232" s="17" t="s">
        <v>454</v>
      </c>
      <c r="AU232" s="17" t="s">
        <v>83</v>
      </c>
    </row>
    <row r="233" spans="2:65" s="13" customFormat="1">
      <c r="B233" s="182"/>
      <c r="D233" s="171" t="s">
        <v>639</v>
      </c>
      <c r="E233" s="183" t="s">
        <v>19</v>
      </c>
      <c r="F233" s="184" t="s">
        <v>3098</v>
      </c>
      <c r="H233" s="185">
        <v>79.2</v>
      </c>
      <c r="I233" s="186"/>
      <c r="L233" s="182"/>
      <c r="M233" s="187"/>
      <c r="T233" s="188"/>
      <c r="AT233" s="183" t="s">
        <v>639</v>
      </c>
      <c r="AU233" s="183" t="s">
        <v>83</v>
      </c>
      <c r="AV233" s="13" t="s">
        <v>83</v>
      </c>
      <c r="AW233" s="13" t="s">
        <v>36</v>
      </c>
      <c r="AX233" s="13" t="s">
        <v>81</v>
      </c>
      <c r="AY233" s="183" t="s">
        <v>251</v>
      </c>
    </row>
    <row r="234" spans="2:65" s="1" customFormat="1" ht="16.5" customHeight="1">
      <c r="B234" s="31"/>
      <c r="C234" s="132" t="s">
        <v>582</v>
      </c>
      <c r="D234" s="132" t="s">
        <v>246</v>
      </c>
      <c r="E234" s="133" t="s">
        <v>2910</v>
      </c>
      <c r="F234" s="134" t="s">
        <v>2911</v>
      </c>
      <c r="G234" s="135" t="s">
        <v>450</v>
      </c>
      <c r="H234" s="136">
        <v>9.5000000000000001E-2</v>
      </c>
      <c r="I234" s="137"/>
      <c r="J234" s="138">
        <f>ROUND(I234*H234,2)</f>
        <v>0</v>
      </c>
      <c r="K234" s="134" t="s">
        <v>690</v>
      </c>
      <c r="L234" s="139"/>
      <c r="M234" s="140" t="s">
        <v>19</v>
      </c>
      <c r="N234" s="141" t="s">
        <v>44</v>
      </c>
      <c r="P234" s="142">
        <f>O234*H234</f>
        <v>0</v>
      </c>
      <c r="Q234" s="142">
        <v>1</v>
      </c>
      <c r="R234" s="142">
        <f>Q234*H234</f>
        <v>9.5000000000000001E-2</v>
      </c>
      <c r="S234" s="142">
        <v>0</v>
      </c>
      <c r="T234" s="143">
        <f>S234*H234</f>
        <v>0</v>
      </c>
      <c r="AR234" s="17" t="s">
        <v>381</v>
      </c>
      <c r="AT234" s="17" t="s">
        <v>246</v>
      </c>
      <c r="AU234" s="17" t="s">
        <v>83</v>
      </c>
      <c r="AY234" s="17" t="s">
        <v>251</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318</v>
      </c>
      <c r="BM234" s="17" t="s">
        <v>3099</v>
      </c>
    </row>
    <row r="235" spans="2:65" s="13" customFormat="1">
      <c r="B235" s="182"/>
      <c r="D235" s="171" t="s">
        <v>639</v>
      </c>
      <c r="E235" s="183" t="s">
        <v>19</v>
      </c>
      <c r="F235" s="184" t="s">
        <v>3100</v>
      </c>
      <c r="H235" s="185">
        <v>9.5000000000000001E-2</v>
      </c>
      <c r="I235" s="186"/>
      <c r="L235" s="182"/>
      <c r="M235" s="202"/>
      <c r="N235" s="203"/>
      <c r="O235" s="203"/>
      <c r="P235" s="203"/>
      <c r="Q235" s="203"/>
      <c r="R235" s="203"/>
      <c r="S235" s="203"/>
      <c r="T235" s="204"/>
      <c r="AT235" s="183" t="s">
        <v>639</v>
      </c>
      <c r="AU235" s="183" t="s">
        <v>83</v>
      </c>
      <c r="AV235" s="13" t="s">
        <v>83</v>
      </c>
      <c r="AW235" s="13" t="s">
        <v>36</v>
      </c>
      <c r="AX235" s="13" t="s">
        <v>81</v>
      </c>
      <c r="AY235" s="183" t="s">
        <v>251</v>
      </c>
    </row>
    <row r="236" spans="2:65" s="1" customFormat="1" ht="6.95" customHeight="1">
      <c r="B236" s="39"/>
      <c r="C236" s="40"/>
      <c r="D236" s="40"/>
      <c r="E236" s="40"/>
      <c r="F236" s="40"/>
      <c r="G236" s="40"/>
      <c r="H236" s="40"/>
      <c r="I236" s="107"/>
      <c r="J236" s="40"/>
      <c r="K236" s="40"/>
      <c r="L236" s="31"/>
    </row>
  </sheetData>
  <sheetProtection password="D0DA" sheet="1" objects="1" scenarios="1" selectLockedCells="1" autoFilter="0"/>
  <autoFilter ref="C93:K235"/>
  <mergeCells count="12">
    <mergeCell ref="E86:H86"/>
    <mergeCell ref="L2:V2"/>
    <mergeCell ref="E50:H50"/>
    <mergeCell ref="E52:H52"/>
    <mergeCell ref="E54:H54"/>
    <mergeCell ref="E82:H82"/>
    <mergeCell ref="E84:H84"/>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37"/>
  <sheetViews>
    <sheetView showGridLines="0" topLeftCell="A85" workbookViewId="0">
      <selection activeCell="I103" sqref="I103"/>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205</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3101</v>
      </c>
      <c r="F9" s="303"/>
      <c r="G9" s="303"/>
      <c r="H9" s="303"/>
      <c r="I9" s="90"/>
      <c r="L9" s="31"/>
    </row>
    <row r="10" spans="2:46" s="1" customFormat="1" ht="12" customHeight="1">
      <c r="B10" s="31"/>
      <c r="D10" s="26" t="s">
        <v>1077</v>
      </c>
      <c r="I10" s="90"/>
      <c r="L10" s="31"/>
    </row>
    <row r="11" spans="2:46" s="1" customFormat="1" ht="36.950000000000003" customHeight="1">
      <c r="B11" s="31"/>
      <c r="E11" s="304" t="s">
        <v>3102</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ROUND(J97,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ROUND((SUM(BE97:BE336)),  2)</f>
        <v>0</v>
      </c>
      <c r="I35" s="99">
        <v>0.21</v>
      </c>
      <c r="J35" s="98">
        <f>ROUND(((SUM(BE97:BE336))*I35),  2)</f>
        <v>0</v>
      </c>
      <c r="L35" s="31"/>
    </row>
    <row r="36" spans="2:12" s="1" customFormat="1" ht="14.45" customHeight="1">
      <c r="B36" s="31"/>
      <c r="E36" s="26" t="s">
        <v>45</v>
      </c>
      <c r="F36" s="98">
        <f>ROUND((SUM(BF97:BF336)),  2)</f>
        <v>0</v>
      </c>
      <c r="I36" s="99">
        <v>0.15</v>
      </c>
      <c r="J36" s="98">
        <f>ROUND(((SUM(BF97:BF336))*I36),  2)</f>
        <v>0</v>
      </c>
      <c r="L36" s="31"/>
    </row>
    <row r="37" spans="2:12" s="1" customFormat="1" ht="14.45" hidden="1" customHeight="1">
      <c r="B37" s="31"/>
      <c r="E37" s="26" t="s">
        <v>46</v>
      </c>
      <c r="F37" s="98">
        <f>ROUND((SUM(BG97:BG336)),  2)</f>
        <v>0</v>
      </c>
      <c r="I37" s="99">
        <v>0.21</v>
      </c>
      <c r="J37" s="98">
        <f>0</f>
        <v>0</v>
      </c>
      <c r="L37" s="31"/>
    </row>
    <row r="38" spans="2:12" s="1" customFormat="1" ht="14.45" hidden="1" customHeight="1">
      <c r="B38" s="31"/>
      <c r="E38" s="26" t="s">
        <v>47</v>
      </c>
      <c r="F38" s="98">
        <f>ROUND((SUM(BH97:BH336)),  2)</f>
        <v>0</v>
      </c>
      <c r="I38" s="99">
        <v>0.15</v>
      </c>
      <c r="J38" s="98">
        <f>0</f>
        <v>0</v>
      </c>
      <c r="L38" s="31"/>
    </row>
    <row r="39" spans="2:12" s="1" customFormat="1" ht="14.45" hidden="1" customHeight="1">
      <c r="B39" s="31"/>
      <c r="E39" s="26" t="s">
        <v>48</v>
      </c>
      <c r="F39" s="98">
        <f>ROUND((SUM(BI97:BI336)),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3101</v>
      </c>
      <c r="F52" s="303"/>
      <c r="G52" s="303"/>
      <c r="H52" s="303"/>
      <c r="I52" s="90"/>
      <c r="L52" s="31"/>
    </row>
    <row r="53" spans="2:47" s="1" customFormat="1" ht="12" customHeight="1">
      <c r="B53" s="31"/>
      <c r="C53" s="26" t="s">
        <v>1077</v>
      </c>
      <c r="I53" s="90"/>
      <c r="L53" s="31"/>
    </row>
    <row r="54" spans="2:47" s="1" customFormat="1" ht="16.5" customHeight="1">
      <c r="B54" s="31"/>
      <c r="E54" s="304" t="str">
        <f>E11</f>
        <v>3110-16-074-13/01 - Propustek v ev. km 11,966</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J97</f>
        <v>0</v>
      </c>
      <c r="L63" s="31"/>
      <c r="AU63" s="17" t="s">
        <v>229</v>
      </c>
    </row>
    <row r="64" spans="2:47" s="8" customFormat="1" ht="24.95" customHeight="1">
      <c r="B64" s="113"/>
      <c r="D64" s="114" t="s">
        <v>2076</v>
      </c>
      <c r="E64" s="115"/>
      <c r="F64" s="115"/>
      <c r="G64" s="115"/>
      <c r="H64" s="115"/>
      <c r="I64" s="116"/>
      <c r="J64" s="117">
        <f>J98</f>
        <v>0</v>
      </c>
      <c r="L64" s="113"/>
    </row>
    <row r="65" spans="2:12" s="9" customFormat="1" ht="19.899999999999999" customHeight="1">
      <c r="B65" s="118"/>
      <c r="D65" s="119" t="s">
        <v>1578</v>
      </c>
      <c r="E65" s="120"/>
      <c r="F65" s="120"/>
      <c r="G65" s="120"/>
      <c r="H65" s="120"/>
      <c r="I65" s="121"/>
      <c r="J65" s="122">
        <f>J99</f>
        <v>0</v>
      </c>
      <c r="L65" s="118"/>
    </row>
    <row r="66" spans="2:12" s="9" customFormat="1" ht="19.899999999999999" customHeight="1">
      <c r="B66" s="118"/>
      <c r="D66" s="119" t="s">
        <v>1085</v>
      </c>
      <c r="E66" s="120"/>
      <c r="F66" s="120"/>
      <c r="G66" s="120"/>
      <c r="H66" s="120"/>
      <c r="I66" s="121"/>
      <c r="J66" s="122">
        <f>J179</f>
        <v>0</v>
      </c>
      <c r="L66" s="118"/>
    </row>
    <row r="67" spans="2:12" s="9" customFormat="1" ht="19.899999999999999" customHeight="1">
      <c r="B67" s="118"/>
      <c r="D67" s="119" t="s">
        <v>1086</v>
      </c>
      <c r="E67" s="120"/>
      <c r="F67" s="120"/>
      <c r="G67" s="120"/>
      <c r="H67" s="120"/>
      <c r="I67" s="121"/>
      <c r="J67" s="122">
        <f>J200</f>
        <v>0</v>
      </c>
      <c r="L67" s="118"/>
    </row>
    <row r="68" spans="2:12" s="9" customFormat="1" ht="19.899999999999999" customHeight="1">
      <c r="B68" s="118"/>
      <c r="D68" s="119" t="s">
        <v>1087</v>
      </c>
      <c r="E68" s="120"/>
      <c r="F68" s="120"/>
      <c r="G68" s="120"/>
      <c r="H68" s="120"/>
      <c r="I68" s="121"/>
      <c r="J68" s="122">
        <f>J226</f>
        <v>0</v>
      </c>
      <c r="L68" s="118"/>
    </row>
    <row r="69" spans="2:12" s="9" customFormat="1" ht="19.899999999999999" customHeight="1">
      <c r="B69" s="118"/>
      <c r="D69" s="119" t="s">
        <v>3103</v>
      </c>
      <c r="E69" s="120"/>
      <c r="F69" s="120"/>
      <c r="G69" s="120"/>
      <c r="H69" s="120"/>
      <c r="I69" s="121"/>
      <c r="J69" s="122">
        <f>J236</f>
        <v>0</v>
      </c>
      <c r="L69" s="118"/>
    </row>
    <row r="70" spans="2:12" s="9" customFormat="1" ht="19.899999999999999" customHeight="1">
      <c r="B70" s="118"/>
      <c r="D70" s="119" t="s">
        <v>1476</v>
      </c>
      <c r="E70" s="120"/>
      <c r="F70" s="120"/>
      <c r="G70" s="120"/>
      <c r="H70" s="120"/>
      <c r="I70" s="121"/>
      <c r="J70" s="122">
        <f>J250</f>
        <v>0</v>
      </c>
      <c r="L70" s="118"/>
    </row>
    <row r="71" spans="2:12" s="9" customFormat="1" ht="19.899999999999999" customHeight="1">
      <c r="B71" s="118"/>
      <c r="D71" s="119" t="s">
        <v>3104</v>
      </c>
      <c r="E71" s="120"/>
      <c r="F71" s="120"/>
      <c r="G71" s="120"/>
      <c r="H71" s="120"/>
      <c r="I71" s="121"/>
      <c r="J71" s="122">
        <f>J262</f>
        <v>0</v>
      </c>
      <c r="L71" s="118"/>
    </row>
    <row r="72" spans="2:12" s="9" customFormat="1" ht="19.899999999999999" customHeight="1">
      <c r="B72" s="118"/>
      <c r="D72" s="119" t="s">
        <v>1090</v>
      </c>
      <c r="E72" s="120"/>
      <c r="F72" s="120"/>
      <c r="G72" s="120"/>
      <c r="H72" s="120"/>
      <c r="I72" s="121"/>
      <c r="J72" s="122">
        <f>J278</f>
        <v>0</v>
      </c>
      <c r="L72" s="118"/>
    </row>
    <row r="73" spans="2:12" s="9" customFormat="1" ht="19.899999999999999" customHeight="1">
      <c r="B73" s="118"/>
      <c r="D73" s="119" t="s">
        <v>1478</v>
      </c>
      <c r="E73" s="120"/>
      <c r="F73" s="120"/>
      <c r="G73" s="120"/>
      <c r="H73" s="120"/>
      <c r="I73" s="121"/>
      <c r="J73" s="122">
        <f>J303</f>
        <v>0</v>
      </c>
      <c r="L73" s="118"/>
    </row>
    <row r="74" spans="2:12" s="8" customFormat="1" ht="24.95" customHeight="1">
      <c r="B74" s="113"/>
      <c r="D74" s="114" t="s">
        <v>1093</v>
      </c>
      <c r="E74" s="115"/>
      <c r="F74" s="115"/>
      <c r="G74" s="115"/>
      <c r="H74" s="115"/>
      <c r="I74" s="116"/>
      <c r="J74" s="117">
        <f>J319</f>
        <v>0</v>
      </c>
      <c r="L74" s="113"/>
    </row>
    <row r="75" spans="2:12" s="9" customFormat="1" ht="19.899999999999999" customHeight="1">
      <c r="B75" s="118"/>
      <c r="D75" s="119" t="s">
        <v>1898</v>
      </c>
      <c r="E75" s="120"/>
      <c r="F75" s="120"/>
      <c r="G75" s="120"/>
      <c r="H75" s="120"/>
      <c r="I75" s="121"/>
      <c r="J75" s="122">
        <f>J320</f>
        <v>0</v>
      </c>
      <c r="L75" s="118"/>
    </row>
    <row r="76" spans="2:12" s="1" customFormat="1" ht="21.75" customHeight="1">
      <c r="B76" s="31"/>
      <c r="I76" s="90"/>
      <c r="L76" s="31"/>
    </row>
    <row r="77" spans="2:12" s="1" customFormat="1" ht="6.95" customHeight="1">
      <c r="B77" s="39"/>
      <c r="C77" s="40"/>
      <c r="D77" s="40"/>
      <c r="E77" s="40"/>
      <c r="F77" s="40"/>
      <c r="G77" s="40"/>
      <c r="H77" s="40"/>
      <c r="I77" s="107"/>
      <c r="J77" s="40"/>
      <c r="K77" s="40"/>
      <c r="L77" s="31"/>
    </row>
    <row r="81" spans="2:20" s="1" customFormat="1" ht="6.95" customHeight="1">
      <c r="B81" s="41"/>
      <c r="C81" s="42"/>
      <c r="D81" s="42"/>
      <c r="E81" s="42"/>
      <c r="F81" s="42"/>
      <c r="G81" s="42"/>
      <c r="H81" s="42"/>
      <c r="I81" s="108"/>
      <c r="J81" s="42"/>
      <c r="K81" s="42"/>
      <c r="L81" s="31"/>
    </row>
    <row r="82" spans="2:20" s="1" customFormat="1" ht="24.95" customHeight="1">
      <c r="B82" s="31"/>
      <c r="C82" s="21" t="s">
        <v>233</v>
      </c>
      <c r="I82" s="90"/>
      <c r="L82" s="31"/>
    </row>
    <row r="83" spans="2:20" s="1" customFormat="1" ht="6.95" customHeight="1">
      <c r="B83" s="31"/>
      <c r="I83" s="90"/>
      <c r="L83" s="31"/>
    </row>
    <row r="84" spans="2:20" s="1" customFormat="1" ht="12" customHeight="1">
      <c r="B84" s="31"/>
      <c r="C84" s="26" t="s">
        <v>16</v>
      </c>
      <c r="I84" s="90"/>
      <c r="L84" s="31"/>
    </row>
    <row r="85" spans="2:20" s="1" customFormat="1" ht="16.5" customHeight="1">
      <c r="B85" s="31"/>
      <c r="E85" s="324" t="str">
        <f>E7</f>
        <v>Oprava traťového úseku Železný Brod - Tanvald</v>
      </c>
      <c r="F85" s="301"/>
      <c r="G85" s="301"/>
      <c r="H85" s="301"/>
      <c r="I85" s="90"/>
      <c r="L85" s="31"/>
    </row>
    <row r="86" spans="2:20" ht="12" customHeight="1">
      <c r="B86" s="20"/>
      <c r="C86" s="26" t="s">
        <v>223</v>
      </c>
      <c r="L86" s="20"/>
    </row>
    <row r="87" spans="2:20" s="1" customFormat="1" ht="16.5" customHeight="1">
      <c r="B87" s="31"/>
      <c r="E87" s="324" t="s">
        <v>3101</v>
      </c>
      <c r="F87" s="303"/>
      <c r="G87" s="303"/>
      <c r="H87" s="303"/>
      <c r="I87" s="90"/>
      <c r="L87" s="31"/>
    </row>
    <row r="88" spans="2:20" s="1" customFormat="1" ht="12" customHeight="1">
      <c r="B88" s="31"/>
      <c r="C88" s="26" t="s">
        <v>1077</v>
      </c>
      <c r="I88" s="90"/>
      <c r="L88" s="31"/>
    </row>
    <row r="89" spans="2:20" s="1" customFormat="1" ht="16.5" customHeight="1">
      <c r="B89" s="31"/>
      <c r="E89" s="304" t="str">
        <f>E11</f>
        <v>3110-16-074-13/01 - Propustek v ev. km 11,966</v>
      </c>
      <c r="F89" s="303"/>
      <c r="G89" s="303"/>
      <c r="H89" s="303"/>
      <c r="I89" s="90"/>
      <c r="L89" s="31"/>
    </row>
    <row r="90" spans="2:20" s="1" customFormat="1" ht="6.95" customHeight="1">
      <c r="B90" s="31"/>
      <c r="I90" s="90"/>
      <c r="L90" s="31"/>
    </row>
    <row r="91" spans="2:20" s="1" customFormat="1" ht="12" customHeight="1">
      <c r="B91" s="31"/>
      <c r="C91" s="26" t="s">
        <v>21</v>
      </c>
      <c r="F91" s="17" t="str">
        <f>F14</f>
        <v xml:space="preserve"> </v>
      </c>
      <c r="I91" s="91" t="s">
        <v>23</v>
      </c>
      <c r="J91" s="46" t="str">
        <f>IF(J14="","",J14)</f>
        <v>11. 2. 2019</v>
      </c>
      <c r="L91" s="31"/>
    </row>
    <row r="92" spans="2:20" s="1" customFormat="1" ht="6.95" customHeight="1">
      <c r="B92" s="31"/>
      <c r="I92" s="90"/>
      <c r="L92" s="31"/>
    </row>
    <row r="93" spans="2:20" s="1" customFormat="1" ht="13.7" customHeight="1">
      <c r="B93" s="31"/>
      <c r="C93" s="26" t="s">
        <v>25</v>
      </c>
      <c r="F93" s="17" t="str">
        <f>E17</f>
        <v>SŽDC, s.o., OŘ Hradec Králové</v>
      </c>
      <c r="I93" s="91" t="s">
        <v>32</v>
      </c>
      <c r="J93" s="29" t="str">
        <f>E23</f>
        <v xml:space="preserve"> </v>
      </c>
      <c r="L93" s="31"/>
    </row>
    <row r="94" spans="2:20" s="1" customFormat="1" ht="13.7" customHeight="1">
      <c r="B94" s="31"/>
      <c r="C94" s="26" t="s">
        <v>30</v>
      </c>
      <c r="F94" s="17">
        <f>IF(E20="","",E20)</f>
        <v>0</v>
      </c>
      <c r="I94" s="91" t="s">
        <v>37</v>
      </c>
      <c r="J94" s="29" t="str">
        <f>E26</f>
        <v xml:space="preserve"> </v>
      </c>
      <c r="L94" s="31"/>
    </row>
    <row r="95" spans="2:20" s="1" customFormat="1" ht="10.35" customHeight="1">
      <c r="B95" s="31"/>
      <c r="I95" s="90"/>
      <c r="L95" s="31"/>
    </row>
    <row r="96" spans="2:20" s="10" customFormat="1" ht="29.25" customHeight="1">
      <c r="B96" s="123"/>
      <c r="C96" s="124" t="s">
        <v>234</v>
      </c>
      <c r="D96" s="125" t="s">
        <v>58</v>
      </c>
      <c r="E96" s="125" t="s">
        <v>54</v>
      </c>
      <c r="F96" s="125" t="s">
        <v>55</v>
      </c>
      <c r="G96" s="125" t="s">
        <v>235</v>
      </c>
      <c r="H96" s="125" t="s">
        <v>236</v>
      </c>
      <c r="I96" s="126" t="s">
        <v>237</v>
      </c>
      <c r="J96" s="125" t="s">
        <v>228</v>
      </c>
      <c r="K96" s="127" t="s">
        <v>238</v>
      </c>
      <c r="L96" s="123"/>
      <c r="M96" s="52" t="s">
        <v>19</v>
      </c>
      <c r="N96" s="53" t="s">
        <v>43</v>
      </c>
      <c r="O96" s="53" t="s">
        <v>239</v>
      </c>
      <c r="P96" s="53" t="s">
        <v>240</v>
      </c>
      <c r="Q96" s="53" t="s">
        <v>241</v>
      </c>
      <c r="R96" s="53" t="s">
        <v>242</v>
      </c>
      <c r="S96" s="53" t="s">
        <v>243</v>
      </c>
      <c r="T96" s="54" t="s">
        <v>244</v>
      </c>
    </row>
    <row r="97" spans="2:65" s="1" customFormat="1" ht="22.9" customHeight="1">
      <c r="B97" s="31"/>
      <c r="C97" s="57" t="s">
        <v>245</v>
      </c>
      <c r="I97" s="90"/>
      <c r="J97" s="128">
        <f>BK97</f>
        <v>0</v>
      </c>
      <c r="L97" s="31"/>
      <c r="M97" s="55"/>
      <c r="N97" s="47"/>
      <c r="O97" s="47"/>
      <c r="P97" s="129">
        <f>P98+P319</f>
        <v>0</v>
      </c>
      <c r="Q97" s="47"/>
      <c r="R97" s="129">
        <f>R98+R319</f>
        <v>486.18239696000001</v>
      </c>
      <c r="S97" s="47"/>
      <c r="T97" s="130">
        <f>T98+T319</f>
        <v>3.6882499999999996</v>
      </c>
      <c r="AT97" s="17" t="s">
        <v>72</v>
      </c>
      <c r="AU97" s="17" t="s">
        <v>229</v>
      </c>
      <c r="BK97" s="131">
        <f>BK98+BK319</f>
        <v>0</v>
      </c>
    </row>
    <row r="98" spans="2:65" s="11" customFormat="1" ht="25.9" customHeight="1">
      <c r="B98" s="145"/>
      <c r="D98" s="146" t="s">
        <v>72</v>
      </c>
      <c r="E98" s="147" t="s">
        <v>424</v>
      </c>
      <c r="F98" s="147" t="s">
        <v>2077</v>
      </c>
      <c r="I98" s="148"/>
      <c r="J98" s="149">
        <f>BK98</f>
        <v>0</v>
      </c>
      <c r="L98" s="145"/>
      <c r="M98" s="150"/>
      <c r="P98" s="151">
        <f>P99+P179+P200+P226+P236+P250+P262+P278+P303</f>
        <v>0</v>
      </c>
      <c r="R98" s="151">
        <f>R99+R179+R200+R226+R236+R250+R262+R278+R303</f>
        <v>485.95639696000001</v>
      </c>
      <c r="T98" s="152">
        <f>T99+T179+T200+T226+T236+T250+T262+T278+T303</f>
        <v>3.6882499999999996</v>
      </c>
      <c r="AR98" s="146" t="s">
        <v>81</v>
      </c>
      <c r="AT98" s="153" t="s">
        <v>72</v>
      </c>
      <c r="AU98" s="153" t="s">
        <v>73</v>
      </c>
      <c r="AY98" s="146" t="s">
        <v>251</v>
      </c>
      <c r="BK98" s="154">
        <f>BK99+BK179+BK200+BK226+BK236+BK250+BK262+BK278+BK303</f>
        <v>0</v>
      </c>
    </row>
    <row r="99" spans="2:65" s="11" customFormat="1" ht="22.9" customHeight="1">
      <c r="B99" s="145"/>
      <c r="D99" s="146" t="s">
        <v>72</v>
      </c>
      <c r="E99" s="155" t="s">
        <v>81</v>
      </c>
      <c r="F99" s="155" t="s">
        <v>1587</v>
      </c>
      <c r="I99" s="148"/>
      <c r="J99" s="156">
        <f>BK99</f>
        <v>0</v>
      </c>
      <c r="L99" s="145"/>
      <c r="M99" s="150"/>
      <c r="P99" s="151">
        <f>SUM(P100:P178)</f>
        <v>0</v>
      </c>
      <c r="R99" s="151">
        <f>SUM(R100:R178)</f>
        <v>337.37732</v>
      </c>
      <c r="T99" s="152">
        <f>SUM(T100:T178)</f>
        <v>0</v>
      </c>
      <c r="AR99" s="146" t="s">
        <v>81</v>
      </c>
      <c r="AT99" s="153" t="s">
        <v>72</v>
      </c>
      <c r="AU99" s="153" t="s">
        <v>81</v>
      </c>
      <c r="AY99" s="146" t="s">
        <v>251</v>
      </c>
      <c r="BK99" s="154">
        <f>SUM(BK100:BK178)</f>
        <v>0</v>
      </c>
    </row>
    <row r="100" spans="2:65" s="1" customFormat="1" ht="16.5" customHeight="1">
      <c r="B100" s="31"/>
      <c r="C100" s="157" t="s">
        <v>81</v>
      </c>
      <c r="D100" s="157" t="s">
        <v>277</v>
      </c>
      <c r="E100" s="158" t="s">
        <v>1899</v>
      </c>
      <c r="F100" s="159" t="s">
        <v>1900</v>
      </c>
      <c r="G100" s="160" t="s">
        <v>431</v>
      </c>
      <c r="H100" s="161">
        <v>50</v>
      </c>
      <c r="I100" s="162"/>
      <c r="J100" s="163">
        <f>ROUND(I100*H100,2)</f>
        <v>0</v>
      </c>
      <c r="K100" s="159" t="s">
        <v>690</v>
      </c>
      <c r="L100" s="31"/>
      <c r="M100" s="164" t="s">
        <v>19</v>
      </c>
      <c r="N100" s="165" t="s">
        <v>44</v>
      </c>
      <c r="P100" s="142">
        <f>O100*H100</f>
        <v>0</v>
      </c>
      <c r="Q100" s="142">
        <v>0</v>
      </c>
      <c r="R100" s="142">
        <f>Q100*H100</f>
        <v>0</v>
      </c>
      <c r="S100" s="142">
        <v>0</v>
      </c>
      <c r="T100" s="143">
        <f>S100*H100</f>
        <v>0</v>
      </c>
      <c r="AR100" s="17" t="s">
        <v>252</v>
      </c>
      <c r="AT100" s="17" t="s">
        <v>277</v>
      </c>
      <c r="AU100" s="17" t="s">
        <v>83</v>
      </c>
      <c r="AY100" s="17" t="s">
        <v>251</v>
      </c>
      <c r="BE100" s="144">
        <f>IF(N100="základní",J100,0)</f>
        <v>0</v>
      </c>
      <c r="BF100" s="144">
        <f>IF(N100="snížená",J100,0)</f>
        <v>0</v>
      </c>
      <c r="BG100" s="144">
        <f>IF(N100="zákl. přenesená",J100,0)</f>
        <v>0</v>
      </c>
      <c r="BH100" s="144">
        <f>IF(N100="sníž. přenesená",J100,0)</f>
        <v>0</v>
      </c>
      <c r="BI100" s="144">
        <f>IF(N100="nulová",J100,0)</f>
        <v>0</v>
      </c>
      <c r="BJ100" s="17" t="s">
        <v>81</v>
      </c>
      <c r="BK100" s="144">
        <f>ROUND(I100*H100,2)</f>
        <v>0</v>
      </c>
      <c r="BL100" s="17" t="s">
        <v>252</v>
      </c>
      <c r="BM100" s="17" t="s">
        <v>3105</v>
      </c>
    </row>
    <row r="101" spans="2:65" s="1" customFormat="1" ht="19.5">
      <c r="B101" s="31"/>
      <c r="D101" s="171" t="s">
        <v>454</v>
      </c>
      <c r="F101" s="172" t="s">
        <v>1902</v>
      </c>
      <c r="I101" s="90"/>
      <c r="L101" s="31"/>
      <c r="M101" s="173"/>
      <c r="T101" s="49"/>
      <c r="AT101" s="17" t="s">
        <v>454</v>
      </c>
      <c r="AU101" s="17" t="s">
        <v>83</v>
      </c>
    </row>
    <row r="102" spans="2:65" s="13" customFormat="1">
      <c r="B102" s="182"/>
      <c r="D102" s="171" t="s">
        <v>639</v>
      </c>
      <c r="E102" s="183" t="s">
        <v>19</v>
      </c>
      <c r="F102" s="184" t="s">
        <v>2263</v>
      </c>
      <c r="H102" s="185">
        <v>50</v>
      </c>
      <c r="I102" s="186"/>
      <c r="L102" s="182"/>
      <c r="M102" s="187"/>
      <c r="T102" s="188"/>
      <c r="AT102" s="183" t="s">
        <v>639</v>
      </c>
      <c r="AU102" s="183" t="s">
        <v>83</v>
      </c>
      <c r="AV102" s="13" t="s">
        <v>83</v>
      </c>
      <c r="AW102" s="13" t="s">
        <v>36</v>
      </c>
      <c r="AX102" s="13" t="s">
        <v>81</v>
      </c>
      <c r="AY102" s="183" t="s">
        <v>251</v>
      </c>
    </row>
    <row r="103" spans="2:65" s="1" customFormat="1" ht="16.5" customHeight="1">
      <c r="B103" s="31"/>
      <c r="C103" s="157" t="s">
        <v>83</v>
      </c>
      <c r="D103" s="157" t="s">
        <v>277</v>
      </c>
      <c r="E103" s="158" t="s">
        <v>1904</v>
      </c>
      <c r="F103" s="159" t="s">
        <v>1905</v>
      </c>
      <c r="G103" s="160" t="s">
        <v>431</v>
      </c>
      <c r="H103" s="161">
        <v>10</v>
      </c>
      <c r="I103" s="162"/>
      <c r="J103" s="163">
        <f>ROUND(I103*H103,2)</f>
        <v>0</v>
      </c>
      <c r="K103" s="159" t="s">
        <v>690</v>
      </c>
      <c r="L103" s="31"/>
      <c r="M103" s="164" t="s">
        <v>19</v>
      </c>
      <c r="N103" s="165" t="s">
        <v>44</v>
      </c>
      <c r="P103" s="142">
        <f>O103*H103</f>
        <v>0</v>
      </c>
      <c r="Q103" s="142">
        <v>1.8000000000000001E-4</v>
      </c>
      <c r="R103" s="142">
        <f>Q103*H103</f>
        <v>1.8000000000000002E-3</v>
      </c>
      <c r="S103" s="142">
        <v>0</v>
      </c>
      <c r="T103" s="143">
        <f>S103*H103</f>
        <v>0</v>
      </c>
      <c r="AR103" s="17" t="s">
        <v>252</v>
      </c>
      <c r="AT103" s="17" t="s">
        <v>277</v>
      </c>
      <c r="AU103" s="17" t="s">
        <v>83</v>
      </c>
      <c r="AY103" s="17" t="s">
        <v>251</v>
      </c>
      <c r="BE103" s="144">
        <f>IF(N103="základní",J103,0)</f>
        <v>0</v>
      </c>
      <c r="BF103" s="144">
        <f>IF(N103="snížená",J103,0)</f>
        <v>0</v>
      </c>
      <c r="BG103" s="144">
        <f>IF(N103="zákl. přenesená",J103,0)</f>
        <v>0</v>
      </c>
      <c r="BH103" s="144">
        <f>IF(N103="sníž. přenesená",J103,0)</f>
        <v>0</v>
      </c>
      <c r="BI103" s="144">
        <f>IF(N103="nulová",J103,0)</f>
        <v>0</v>
      </c>
      <c r="BJ103" s="17" t="s">
        <v>81</v>
      </c>
      <c r="BK103" s="144">
        <f>ROUND(I103*H103,2)</f>
        <v>0</v>
      </c>
      <c r="BL103" s="17" t="s">
        <v>252</v>
      </c>
      <c r="BM103" s="17" t="s">
        <v>3106</v>
      </c>
    </row>
    <row r="104" spans="2:65" s="1" customFormat="1" ht="19.5">
      <c r="B104" s="31"/>
      <c r="D104" s="171" t="s">
        <v>454</v>
      </c>
      <c r="F104" s="172" t="s">
        <v>1907</v>
      </c>
      <c r="I104" s="90"/>
      <c r="L104" s="31"/>
      <c r="M104" s="173"/>
      <c r="T104" s="49"/>
      <c r="AT104" s="17" t="s">
        <v>454</v>
      </c>
      <c r="AU104" s="17" t="s">
        <v>83</v>
      </c>
    </row>
    <row r="105" spans="2:65" s="13" customFormat="1">
      <c r="B105" s="182"/>
      <c r="D105" s="171" t="s">
        <v>639</v>
      </c>
      <c r="E105" s="183" t="s">
        <v>19</v>
      </c>
      <c r="F105" s="184" t="s">
        <v>2265</v>
      </c>
      <c r="H105" s="185">
        <v>10</v>
      </c>
      <c r="I105" s="186"/>
      <c r="L105" s="182"/>
      <c r="M105" s="187"/>
      <c r="T105" s="188"/>
      <c r="AT105" s="183" t="s">
        <v>639</v>
      </c>
      <c r="AU105" s="183" t="s">
        <v>83</v>
      </c>
      <c r="AV105" s="13" t="s">
        <v>83</v>
      </c>
      <c r="AW105" s="13" t="s">
        <v>36</v>
      </c>
      <c r="AX105" s="13" t="s">
        <v>81</v>
      </c>
      <c r="AY105" s="183" t="s">
        <v>251</v>
      </c>
    </row>
    <row r="106" spans="2:65" s="1" customFormat="1" ht="16.5" customHeight="1">
      <c r="B106" s="31"/>
      <c r="C106" s="157" t="s">
        <v>257</v>
      </c>
      <c r="D106" s="157" t="s">
        <v>277</v>
      </c>
      <c r="E106" s="158" t="s">
        <v>1909</v>
      </c>
      <c r="F106" s="159" t="s">
        <v>1910</v>
      </c>
      <c r="G106" s="160" t="s">
        <v>431</v>
      </c>
      <c r="H106" s="161">
        <v>10</v>
      </c>
      <c r="I106" s="162"/>
      <c r="J106" s="163">
        <f>ROUND(I106*H106,2)</f>
        <v>0</v>
      </c>
      <c r="K106" s="159" t="s">
        <v>690</v>
      </c>
      <c r="L106" s="31"/>
      <c r="M106" s="164" t="s">
        <v>19</v>
      </c>
      <c r="N106" s="165" t="s">
        <v>44</v>
      </c>
      <c r="P106" s="142">
        <f>O106*H106</f>
        <v>0</v>
      </c>
      <c r="Q106" s="142">
        <v>0</v>
      </c>
      <c r="R106" s="142">
        <f>Q106*H106</f>
        <v>0</v>
      </c>
      <c r="S106" s="142">
        <v>0</v>
      </c>
      <c r="T106" s="143">
        <f>S106*H106</f>
        <v>0</v>
      </c>
      <c r="AR106" s="17" t="s">
        <v>252</v>
      </c>
      <c r="AT106" s="17" t="s">
        <v>277</v>
      </c>
      <c r="AU106" s="17" t="s">
        <v>83</v>
      </c>
      <c r="AY106" s="17" t="s">
        <v>251</v>
      </c>
      <c r="BE106" s="144">
        <f>IF(N106="základní",J106,0)</f>
        <v>0</v>
      </c>
      <c r="BF106" s="144">
        <f>IF(N106="snížená",J106,0)</f>
        <v>0</v>
      </c>
      <c r="BG106" s="144">
        <f>IF(N106="zákl. přenesená",J106,0)</f>
        <v>0</v>
      </c>
      <c r="BH106" s="144">
        <f>IF(N106="sníž. přenesená",J106,0)</f>
        <v>0</v>
      </c>
      <c r="BI106" s="144">
        <f>IF(N106="nulová",J106,0)</f>
        <v>0</v>
      </c>
      <c r="BJ106" s="17" t="s">
        <v>81</v>
      </c>
      <c r="BK106" s="144">
        <f>ROUND(I106*H106,2)</f>
        <v>0</v>
      </c>
      <c r="BL106" s="17" t="s">
        <v>252</v>
      </c>
      <c r="BM106" s="17" t="s">
        <v>3107</v>
      </c>
    </row>
    <row r="107" spans="2:65" s="1" customFormat="1" ht="19.5">
      <c r="B107" s="31"/>
      <c r="D107" s="171" t="s">
        <v>454</v>
      </c>
      <c r="F107" s="172" t="s">
        <v>1907</v>
      </c>
      <c r="I107" s="90"/>
      <c r="L107" s="31"/>
      <c r="M107" s="173"/>
      <c r="T107" s="49"/>
      <c r="AT107" s="17" t="s">
        <v>454</v>
      </c>
      <c r="AU107" s="17" t="s">
        <v>83</v>
      </c>
    </row>
    <row r="108" spans="2:65" s="13" customFormat="1">
      <c r="B108" s="182"/>
      <c r="D108" s="171" t="s">
        <v>639</v>
      </c>
      <c r="E108" s="183" t="s">
        <v>19</v>
      </c>
      <c r="F108" s="184" t="s">
        <v>2265</v>
      </c>
      <c r="H108" s="185">
        <v>10</v>
      </c>
      <c r="I108" s="186"/>
      <c r="L108" s="182"/>
      <c r="M108" s="187"/>
      <c r="T108" s="188"/>
      <c r="AT108" s="183" t="s">
        <v>639</v>
      </c>
      <c r="AU108" s="183" t="s">
        <v>83</v>
      </c>
      <c r="AV108" s="13" t="s">
        <v>83</v>
      </c>
      <c r="AW108" s="13" t="s">
        <v>36</v>
      </c>
      <c r="AX108" s="13" t="s">
        <v>81</v>
      </c>
      <c r="AY108" s="183" t="s">
        <v>251</v>
      </c>
    </row>
    <row r="109" spans="2:65" s="1" customFormat="1" ht="16.5" customHeight="1">
      <c r="B109" s="31"/>
      <c r="C109" s="157" t="s">
        <v>252</v>
      </c>
      <c r="D109" s="157" t="s">
        <v>277</v>
      </c>
      <c r="E109" s="158" t="s">
        <v>3108</v>
      </c>
      <c r="F109" s="159" t="s">
        <v>3109</v>
      </c>
      <c r="G109" s="160" t="s">
        <v>249</v>
      </c>
      <c r="H109" s="161">
        <v>16</v>
      </c>
      <c r="I109" s="162"/>
      <c r="J109" s="163">
        <f>ROUND(I109*H109,2)</f>
        <v>0</v>
      </c>
      <c r="K109" s="159" t="s">
        <v>690</v>
      </c>
      <c r="L109" s="31"/>
      <c r="M109" s="164" t="s">
        <v>19</v>
      </c>
      <c r="N109" s="165" t="s">
        <v>44</v>
      </c>
      <c r="P109" s="142">
        <f>O109*H109</f>
        <v>0</v>
      </c>
      <c r="Q109" s="142">
        <v>1.797E-2</v>
      </c>
      <c r="R109" s="142">
        <f>Q109*H109</f>
        <v>0.28752</v>
      </c>
      <c r="S109" s="142">
        <v>0</v>
      </c>
      <c r="T109" s="143">
        <f>S109*H109</f>
        <v>0</v>
      </c>
      <c r="AR109" s="17" t="s">
        <v>252</v>
      </c>
      <c r="AT109" s="17" t="s">
        <v>277</v>
      </c>
      <c r="AU109" s="17" t="s">
        <v>83</v>
      </c>
      <c r="AY109" s="17" t="s">
        <v>251</v>
      </c>
      <c r="BE109" s="144">
        <f>IF(N109="základní",J109,0)</f>
        <v>0</v>
      </c>
      <c r="BF109" s="144">
        <f>IF(N109="snížená",J109,0)</f>
        <v>0</v>
      </c>
      <c r="BG109" s="144">
        <f>IF(N109="zákl. přenesená",J109,0)</f>
        <v>0</v>
      </c>
      <c r="BH109" s="144">
        <f>IF(N109="sníž. přenesená",J109,0)</f>
        <v>0</v>
      </c>
      <c r="BI109" s="144">
        <f>IF(N109="nulová",J109,0)</f>
        <v>0</v>
      </c>
      <c r="BJ109" s="17" t="s">
        <v>81</v>
      </c>
      <c r="BK109" s="144">
        <f>ROUND(I109*H109,2)</f>
        <v>0</v>
      </c>
      <c r="BL109" s="17" t="s">
        <v>252</v>
      </c>
      <c r="BM109" s="17" t="s">
        <v>3110</v>
      </c>
    </row>
    <row r="110" spans="2:65" s="1" customFormat="1" ht="19.5">
      <c r="B110" s="31"/>
      <c r="D110" s="171" t="s">
        <v>454</v>
      </c>
      <c r="F110" s="172" t="s">
        <v>2790</v>
      </c>
      <c r="I110" s="90"/>
      <c r="L110" s="31"/>
      <c r="M110" s="173"/>
      <c r="T110" s="49"/>
      <c r="AT110" s="17" t="s">
        <v>454</v>
      </c>
      <c r="AU110" s="17" t="s">
        <v>83</v>
      </c>
    </row>
    <row r="111" spans="2:65" s="13" customFormat="1">
      <c r="B111" s="182"/>
      <c r="D111" s="171" t="s">
        <v>639</v>
      </c>
      <c r="E111" s="183" t="s">
        <v>19</v>
      </c>
      <c r="F111" s="184" t="s">
        <v>318</v>
      </c>
      <c r="H111" s="185">
        <v>16</v>
      </c>
      <c r="I111" s="186"/>
      <c r="L111" s="182"/>
      <c r="M111" s="187"/>
      <c r="T111" s="188"/>
      <c r="AT111" s="183" t="s">
        <v>639</v>
      </c>
      <c r="AU111" s="183" t="s">
        <v>83</v>
      </c>
      <c r="AV111" s="13" t="s">
        <v>83</v>
      </c>
      <c r="AW111" s="13" t="s">
        <v>36</v>
      </c>
      <c r="AX111" s="13" t="s">
        <v>81</v>
      </c>
      <c r="AY111" s="183" t="s">
        <v>251</v>
      </c>
    </row>
    <row r="112" spans="2:65" s="1" customFormat="1" ht="16.5" customHeight="1">
      <c r="B112" s="31"/>
      <c r="C112" s="157" t="s">
        <v>267</v>
      </c>
      <c r="D112" s="157" t="s">
        <v>277</v>
      </c>
      <c r="E112" s="158" t="s">
        <v>2713</v>
      </c>
      <c r="F112" s="159" t="s">
        <v>2714</v>
      </c>
      <c r="G112" s="160" t="s">
        <v>413</v>
      </c>
      <c r="H112" s="161">
        <v>72</v>
      </c>
      <c r="I112" s="162"/>
      <c r="J112" s="163">
        <f>ROUND(I112*H112,2)</f>
        <v>0</v>
      </c>
      <c r="K112" s="159" t="s">
        <v>690</v>
      </c>
      <c r="L112" s="31"/>
      <c r="M112" s="164" t="s">
        <v>19</v>
      </c>
      <c r="N112" s="165" t="s">
        <v>44</v>
      </c>
      <c r="P112" s="142">
        <f>O112*H112</f>
        <v>0</v>
      </c>
      <c r="Q112" s="142">
        <v>0</v>
      </c>
      <c r="R112" s="142">
        <f>Q112*H112</f>
        <v>0</v>
      </c>
      <c r="S112" s="142">
        <v>0</v>
      </c>
      <c r="T112" s="143">
        <f>S112*H112</f>
        <v>0</v>
      </c>
      <c r="AR112" s="17" t="s">
        <v>252</v>
      </c>
      <c r="AT112" s="17" t="s">
        <v>277</v>
      </c>
      <c r="AU112" s="17" t="s">
        <v>83</v>
      </c>
      <c r="AY112" s="17" t="s">
        <v>251</v>
      </c>
      <c r="BE112" s="144">
        <f>IF(N112="základní",J112,0)</f>
        <v>0</v>
      </c>
      <c r="BF112" s="144">
        <f>IF(N112="snížená",J112,0)</f>
        <v>0</v>
      </c>
      <c r="BG112" s="144">
        <f>IF(N112="zákl. přenesená",J112,0)</f>
        <v>0</v>
      </c>
      <c r="BH112" s="144">
        <f>IF(N112="sníž. přenesená",J112,0)</f>
        <v>0</v>
      </c>
      <c r="BI112" s="144">
        <f>IF(N112="nulová",J112,0)</f>
        <v>0</v>
      </c>
      <c r="BJ112" s="17" t="s">
        <v>81</v>
      </c>
      <c r="BK112" s="144">
        <f>ROUND(I112*H112,2)</f>
        <v>0</v>
      </c>
      <c r="BL112" s="17" t="s">
        <v>252</v>
      </c>
      <c r="BM112" s="17" t="s">
        <v>3111</v>
      </c>
    </row>
    <row r="113" spans="2:65" s="1" customFormat="1" ht="19.5">
      <c r="B113" s="31"/>
      <c r="D113" s="171" t="s">
        <v>454</v>
      </c>
      <c r="F113" s="172" t="s">
        <v>2716</v>
      </c>
      <c r="I113" s="90"/>
      <c r="L113" s="31"/>
      <c r="M113" s="173"/>
      <c r="T113" s="49"/>
      <c r="AT113" s="17" t="s">
        <v>454</v>
      </c>
      <c r="AU113" s="17" t="s">
        <v>83</v>
      </c>
    </row>
    <row r="114" spans="2:65" s="13" customFormat="1">
      <c r="B114" s="182"/>
      <c r="D114" s="171" t="s">
        <v>639</v>
      </c>
      <c r="E114" s="183" t="s">
        <v>19</v>
      </c>
      <c r="F114" s="184" t="s">
        <v>3112</v>
      </c>
      <c r="H114" s="185">
        <v>72</v>
      </c>
      <c r="I114" s="186"/>
      <c r="L114" s="182"/>
      <c r="M114" s="187"/>
      <c r="T114" s="188"/>
      <c r="AT114" s="183" t="s">
        <v>639</v>
      </c>
      <c r="AU114" s="183" t="s">
        <v>83</v>
      </c>
      <c r="AV114" s="13" t="s">
        <v>83</v>
      </c>
      <c r="AW114" s="13" t="s">
        <v>36</v>
      </c>
      <c r="AX114" s="13" t="s">
        <v>81</v>
      </c>
      <c r="AY114" s="183" t="s">
        <v>251</v>
      </c>
    </row>
    <row r="115" spans="2:65" s="1" customFormat="1" ht="16.5" customHeight="1">
      <c r="B115" s="31"/>
      <c r="C115" s="157" t="s">
        <v>276</v>
      </c>
      <c r="D115" s="157" t="s">
        <v>277</v>
      </c>
      <c r="E115" s="158" t="s">
        <v>2717</v>
      </c>
      <c r="F115" s="159" t="s">
        <v>2718</v>
      </c>
      <c r="G115" s="160" t="s">
        <v>1568</v>
      </c>
      <c r="H115" s="161">
        <v>5</v>
      </c>
      <c r="I115" s="162"/>
      <c r="J115" s="163">
        <f>ROUND(I115*H115,2)</f>
        <v>0</v>
      </c>
      <c r="K115" s="159" t="s">
        <v>690</v>
      </c>
      <c r="L115" s="31"/>
      <c r="M115" s="164" t="s">
        <v>19</v>
      </c>
      <c r="N115" s="165" t="s">
        <v>44</v>
      </c>
      <c r="P115" s="142">
        <f>O115*H115</f>
        <v>0</v>
      </c>
      <c r="Q115" s="142">
        <v>0</v>
      </c>
      <c r="R115" s="142">
        <f>Q115*H115</f>
        <v>0</v>
      </c>
      <c r="S115" s="142">
        <v>0</v>
      </c>
      <c r="T115" s="143">
        <f>S115*H115</f>
        <v>0</v>
      </c>
      <c r="AR115" s="17" t="s">
        <v>252</v>
      </c>
      <c r="AT115" s="17" t="s">
        <v>277</v>
      </c>
      <c r="AU115" s="17" t="s">
        <v>83</v>
      </c>
      <c r="AY115" s="17" t="s">
        <v>251</v>
      </c>
      <c r="BE115" s="144">
        <f>IF(N115="základní",J115,0)</f>
        <v>0</v>
      </c>
      <c r="BF115" s="144">
        <f>IF(N115="snížená",J115,0)</f>
        <v>0</v>
      </c>
      <c r="BG115" s="144">
        <f>IF(N115="zákl. přenesená",J115,0)</f>
        <v>0</v>
      </c>
      <c r="BH115" s="144">
        <f>IF(N115="sníž. přenesená",J115,0)</f>
        <v>0</v>
      </c>
      <c r="BI115" s="144">
        <f>IF(N115="nulová",J115,0)</f>
        <v>0</v>
      </c>
      <c r="BJ115" s="17" t="s">
        <v>81</v>
      </c>
      <c r="BK115" s="144">
        <f>ROUND(I115*H115,2)</f>
        <v>0</v>
      </c>
      <c r="BL115" s="17" t="s">
        <v>252</v>
      </c>
      <c r="BM115" s="17" t="s">
        <v>3113</v>
      </c>
    </row>
    <row r="116" spans="2:65" s="13" customFormat="1">
      <c r="B116" s="182"/>
      <c r="D116" s="171" t="s">
        <v>639</v>
      </c>
      <c r="E116" s="183" t="s">
        <v>19</v>
      </c>
      <c r="F116" s="184" t="s">
        <v>267</v>
      </c>
      <c r="H116" s="185">
        <v>5</v>
      </c>
      <c r="I116" s="186"/>
      <c r="L116" s="182"/>
      <c r="M116" s="187"/>
      <c r="T116" s="188"/>
      <c r="AT116" s="183" t="s">
        <v>639</v>
      </c>
      <c r="AU116" s="183" t="s">
        <v>83</v>
      </c>
      <c r="AV116" s="13" t="s">
        <v>83</v>
      </c>
      <c r="AW116" s="13" t="s">
        <v>36</v>
      </c>
      <c r="AX116" s="13" t="s">
        <v>81</v>
      </c>
      <c r="AY116" s="183" t="s">
        <v>251</v>
      </c>
    </row>
    <row r="117" spans="2:65" s="1" customFormat="1" ht="16.5" customHeight="1">
      <c r="B117" s="31"/>
      <c r="C117" s="157" t="s">
        <v>282</v>
      </c>
      <c r="D117" s="157" t="s">
        <v>277</v>
      </c>
      <c r="E117" s="158" t="s">
        <v>2083</v>
      </c>
      <c r="F117" s="159" t="s">
        <v>2084</v>
      </c>
      <c r="G117" s="160" t="s">
        <v>249</v>
      </c>
      <c r="H117" s="161">
        <v>15</v>
      </c>
      <c r="I117" s="162"/>
      <c r="J117" s="163">
        <f>ROUND(I117*H117,2)</f>
        <v>0</v>
      </c>
      <c r="K117" s="159" t="s">
        <v>690</v>
      </c>
      <c r="L117" s="31"/>
      <c r="M117" s="164" t="s">
        <v>19</v>
      </c>
      <c r="N117" s="165" t="s">
        <v>44</v>
      </c>
      <c r="P117" s="142">
        <f>O117*H117</f>
        <v>0</v>
      </c>
      <c r="Q117" s="142">
        <v>3.6900000000000002E-2</v>
      </c>
      <c r="R117" s="142">
        <f>Q117*H117</f>
        <v>0.55349999999999999</v>
      </c>
      <c r="S117" s="142">
        <v>0</v>
      </c>
      <c r="T117" s="143">
        <f>S117*H117</f>
        <v>0</v>
      </c>
      <c r="AR117" s="17" t="s">
        <v>252</v>
      </c>
      <c r="AT117" s="17" t="s">
        <v>277</v>
      </c>
      <c r="AU117" s="17" t="s">
        <v>83</v>
      </c>
      <c r="AY117" s="17" t="s">
        <v>251</v>
      </c>
      <c r="BE117" s="144">
        <f>IF(N117="základní",J117,0)</f>
        <v>0</v>
      </c>
      <c r="BF117" s="144">
        <f>IF(N117="snížená",J117,0)</f>
        <v>0</v>
      </c>
      <c r="BG117" s="144">
        <f>IF(N117="zákl. přenesená",J117,0)</f>
        <v>0</v>
      </c>
      <c r="BH117" s="144">
        <f>IF(N117="sníž. přenesená",J117,0)</f>
        <v>0</v>
      </c>
      <c r="BI117" s="144">
        <f>IF(N117="nulová",J117,0)</f>
        <v>0</v>
      </c>
      <c r="BJ117" s="17" t="s">
        <v>81</v>
      </c>
      <c r="BK117" s="144">
        <f>ROUND(I117*H117,2)</f>
        <v>0</v>
      </c>
      <c r="BL117" s="17" t="s">
        <v>252</v>
      </c>
      <c r="BM117" s="17" t="s">
        <v>3114</v>
      </c>
    </row>
    <row r="118" spans="2:65" s="1" customFormat="1" ht="19.5">
      <c r="B118" s="31"/>
      <c r="D118" s="171" t="s">
        <v>454</v>
      </c>
      <c r="F118" s="172" t="s">
        <v>2578</v>
      </c>
      <c r="I118" s="90"/>
      <c r="L118" s="31"/>
      <c r="M118" s="173"/>
      <c r="T118" s="49"/>
      <c r="AT118" s="17" t="s">
        <v>454</v>
      </c>
      <c r="AU118" s="17" t="s">
        <v>83</v>
      </c>
    </row>
    <row r="119" spans="2:65" s="13" customFormat="1">
      <c r="B119" s="182"/>
      <c r="D119" s="171" t="s">
        <v>639</v>
      </c>
      <c r="E119" s="183" t="s">
        <v>19</v>
      </c>
      <c r="F119" s="184" t="s">
        <v>8</v>
      </c>
      <c r="H119" s="185">
        <v>15</v>
      </c>
      <c r="I119" s="186"/>
      <c r="L119" s="182"/>
      <c r="M119" s="187"/>
      <c r="T119" s="188"/>
      <c r="AT119" s="183" t="s">
        <v>639</v>
      </c>
      <c r="AU119" s="183" t="s">
        <v>83</v>
      </c>
      <c r="AV119" s="13" t="s">
        <v>83</v>
      </c>
      <c r="AW119" s="13" t="s">
        <v>36</v>
      </c>
      <c r="AX119" s="13" t="s">
        <v>81</v>
      </c>
      <c r="AY119" s="183" t="s">
        <v>251</v>
      </c>
    </row>
    <row r="120" spans="2:65" s="1" customFormat="1" ht="16.5" customHeight="1">
      <c r="B120" s="31"/>
      <c r="C120" s="157" t="s">
        <v>250</v>
      </c>
      <c r="D120" s="157" t="s">
        <v>277</v>
      </c>
      <c r="E120" s="158" t="s">
        <v>2087</v>
      </c>
      <c r="F120" s="159" t="s">
        <v>2088</v>
      </c>
      <c r="G120" s="160" t="s">
        <v>436</v>
      </c>
      <c r="H120" s="161">
        <v>15</v>
      </c>
      <c r="I120" s="162"/>
      <c r="J120" s="163">
        <f>ROUND(I120*H120,2)</f>
        <v>0</v>
      </c>
      <c r="K120" s="159" t="s">
        <v>690</v>
      </c>
      <c r="L120" s="31"/>
      <c r="M120" s="164" t="s">
        <v>19</v>
      </c>
      <c r="N120" s="165" t="s">
        <v>44</v>
      </c>
      <c r="P120" s="142">
        <f>O120*H120</f>
        <v>0</v>
      </c>
      <c r="Q120" s="142">
        <v>0</v>
      </c>
      <c r="R120" s="142">
        <f>Q120*H120</f>
        <v>0</v>
      </c>
      <c r="S120" s="142">
        <v>0</v>
      </c>
      <c r="T120" s="143">
        <f>S120*H120</f>
        <v>0</v>
      </c>
      <c r="AR120" s="17" t="s">
        <v>252</v>
      </c>
      <c r="AT120" s="17" t="s">
        <v>277</v>
      </c>
      <c r="AU120" s="17" t="s">
        <v>83</v>
      </c>
      <c r="AY120" s="17" t="s">
        <v>251</v>
      </c>
      <c r="BE120" s="144">
        <f>IF(N120="základní",J120,0)</f>
        <v>0</v>
      </c>
      <c r="BF120" s="144">
        <f>IF(N120="snížená",J120,0)</f>
        <v>0</v>
      </c>
      <c r="BG120" s="144">
        <f>IF(N120="zákl. přenesená",J120,0)</f>
        <v>0</v>
      </c>
      <c r="BH120" s="144">
        <f>IF(N120="sníž. přenesená",J120,0)</f>
        <v>0</v>
      </c>
      <c r="BI120" s="144">
        <f>IF(N120="nulová",J120,0)</f>
        <v>0</v>
      </c>
      <c r="BJ120" s="17" t="s">
        <v>81</v>
      </c>
      <c r="BK120" s="144">
        <f>ROUND(I120*H120,2)</f>
        <v>0</v>
      </c>
      <c r="BL120" s="17" t="s">
        <v>252</v>
      </c>
      <c r="BM120" s="17" t="s">
        <v>3115</v>
      </c>
    </row>
    <row r="121" spans="2:65" s="1" customFormat="1" ht="19.5">
      <c r="B121" s="31"/>
      <c r="D121" s="171" t="s">
        <v>454</v>
      </c>
      <c r="F121" s="172" t="s">
        <v>2090</v>
      </c>
      <c r="I121" s="90"/>
      <c r="L121" s="31"/>
      <c r="M121" s="173"/>
      <c r="T121" s="49"/>
      <c r="AT121" s="17" t="s">
        <v>454</v>
      </c>
      <c r="AU121" s="17" t="s">
        <v>83</v>
      </c>
    </row>
    <row r="122" spans="2:65" s="13" customFormat="1">
      <c r="B122" s="182"/>
      <c r="D122" s="171" t="s">
        <v>639</v>
      </c>
      <c r="E122" s="183" t="s">
        <v>19</v>
      </c>
      <c r="F122" s="184" t="s">
        <v>2273</v>
      </c>
      <c r="H122" s="185">
        <v>15</v>
      </c>
      <c r="I122" s="186"/>
      <c r="L122" s="182"/>
      <c r="M122" s="187"/>
      <c r="T122" s="188"/>
      <c r="AT122" s="183" t="s">
        <v>639</v>
      </c>
      <c r="AU122" s="183" t="s">
        <v>83</v>
      </c>
      <c r="AV122" s="13" t="s">
        <v>83</v>
      </c>
      <c r="AW122" s="13" t="s">
        <v>36</v>
      </c>
      <c r="AX122" s="13" t="s">
        <v>81</v>
      </c>
      <c r="AY122" s="183" t="s">
        <v>251</v>
      </c>
    </row>
    <row r="123" spans="2:65" s="1" customFormat="1" ht="16.5" customHeight="1">
      <c r="B123" s="31"/>
      <c r="C123" s="157" t="s">
        <v>291</v>
      </c>
      <c r="D123" s="157" t="s">
        <v>277</v>
      </c>
      <c r="E123" s="158" t="s">
        <v>2092</v>
      </c>
      <c r="F123" s="159" t="s">
        <v>2093</v>
      </c>
      <c r="G123" s="160" t="s">
        <v>436</v>
      </c>
      <c r="H123" s="161">
        <v>170.04</v>
      </c>
      <c r="I123" s="162"/>
      <c r="J123" s="163">
        <f>ROUND(I123*H123,2)</f>
        <v>0</v>
      </c>
      <c r="K123" s="159" t="s">
        <v>690</v>
      </c>
      <c r="L123" s="31"/>
      <c r="M123" s="164" t="s">
        <v>19</v>
      </c>
      <c r="N123" s="165" t="s">
        <v>44</v>
      </c>
      <c r="P123" s="142">
        <f>O123*H123</f>
        <v>0</v>
      </c>
      <c r="Q123" s="142">
        <v>0</v>
      </c>
      <c r="R123" s="142">
        <f>Q123*H123</f>
        <v>0</v>
      </c>
      <c r="S123" s="142">
        <v>0</v>
      </c>
      <c r="T123" s="143">
        <f>S123*H123</f>
        <v>0</v>
      </c>
      <c r="AR123" s="17" t="s">
        <v>252</v>
      </c>
      <c r="AT123" s="17" t="s">
        <v>277</v>
      </c>
      <c r="AU123" s="17" t="s">
        <v>83</v>
      </c>
      <c r="AY123" s="17" t="s">
        <v>251</v>
      </c>
      <c r="BE123" s="144">
        <f>IF(N123="základní",J123,0)</f>
        <v>0</v>
      </c>
      <c r="BF123" s="144">
        <f>IF(N123="snížená",J123,0)</f>
        <v>0</v>
      </c>
      <c r="BG123" s="144">
        <f>IF(N123="zákl. přenesená",J123,0)</f>
        <v>0</v>
      </c>
      <c r="BH123" s="144">
        <f>IF(N123="sníž. přenesená",J123,0)</f>
        <v>0</v>
      </c>
      <c r="BI123" s="144">
        <f>IF(N123="nulová",J123,0)</f>
        <v>0</v>
      </c>
      <c r="BJ123" s="17" t="s">
        <v>81</v>
      </c>
      <c r="BK123" s="144">
        <f>ROUND(I123*H123,2)</f>
        <v>0</v>
      </c>
      <c r="BL123" s="17" t="s">
        <v>252</v>
      </c>
      <c r="BM123" s="17" t="s">
        <v>3116</v>
      </c>
    </row>
    <row r="124" spans="2:65" s="1" customFormat="1" ht="19.5">
      <c r="B124" s="31"/>
      <c r="D124" s="171" t="s">
        <v>454</v>
      </c>
      <c r="F124" s="172" t="s">
        <v>2723</v>
      </c>
      <c r="I124" s="90"/>
      <c r="L124" s="31"/>
      <c r="M124" s="173"/>
      <c r="T124" s="49"/>
      <c r="AT124" s="17" t="s">
        <v>454</v>
      </c>
      <c r="AU124" s="17" t="s">
        <v>83</v>
      </c>
    </row>
    <row r="125" spans="2:65" s="13" customFormat="1">
      <c r="B125" s="182"/>
      <c r="D125" s="171" t="s">
        <v>639</v>
      </c>
      <c r="E125" s="183" t="s">
        <v>19</v>
      </c>
      <c r="F125" s="184" t="s">
        <v>3117</v>
      </c>
      <c r="H125" s="185">
        <v>56.25</v>
      </c>
      <c r="I125" s="186"/>
      <c r="L125" s="182"/>
      <c r="M125" s="187"/>
      <c r="T125" s="188"/>
      <c r="AT125" s="183" t="s">
        <v>639</v>
      </c>
      <c r="AU125" s="183" t="s">
        <v>83</v>
      </c>
      <c r="AV125" s="13" t="s">
        <v>83</v>
      </c>
      <c r="AW125" s="13" t="s">
        <v>36</v>
      </c>
      <c r="AX125" s="13" t="s">
        <v>73</v>
      </c>
      <c r="AY125" s="183" t="s">
        <v>251</v>
      </c>
    </row>
    <row r="126" spans="2:65" s="13" customFormat="1">
      <c r="B126" s="182"/>
      <c r="D126" s="171" t="s">
        <v>639</v>
      </c>
      <c r="E126" s="183" t="s">
        <v>19</v>
      </c>
      <c r="F126" s="184" t="s">
        <v>3118</v>
      </c>
      <c r="H126" s="185">
        <v>70.5</v>
      </c>
      <c r="I126" s="186"/>
      <c r="L126" s="182"/>
      <c r="M126" s="187"/>
      <c r="T126" s="188"/>
      <c r="AT126" s="183" t="s">
        <v>639</v>
      </c>
      <c r="AU126" s="183" t="s">
        <v>83</v>
      </c>
      <c r="AV126" s="13" t="s">
        <v>83</v>
      </c>
      <c r="AW126" s="13" t="s">
        <v>36</v>
      </c>
      <c r="AX126" s="13" t="s">
        <v>73</v>
      </c>
      <c r="AY126" s="183" t="s">
        <v>251</v>
      </c>
    </row>
    <row r="127" spans="2:65" s="13" customFormat="1">
      <c r="B127" s="182"/>
      <c r="D127" s="171" t="s">
        <v>639</v>
      </c>
      <c r="E127" s="183" t="s">
        <v>19</v>
      </c>
      <c r="F127" s="184" t="s">
        <v>3119</v>
      </c>
      <c r="H127" s="185">
        <v>39.79</v>
      </c>
      <c r="I127" s="186"/>
      <c r="L127" s="182"/>
      <c r="M127" s="187"/>
      <c r="T127" s="188"/>
      <c r="AT127" s="183" t="s">
        <v>639</v>
      </c>
      <c r="AU127" s="183" t="s">
        <v>83</v>
      </c>
      <c r="AV127" s="13" t="s">
        <v>83</v>
      </c>
      <c r="AW127" s="13" t="s">
        <v>36</v>
      </c>
      <c r="AX127" s="13" t="s">
        <v>73</v>
      </c>
      <c r="AY127" s="183" t="s">
        <v>251</v>
      </c>
    </row>
    <row r="128" spans="2:65" s="13" customFormat="1">
      <c r="B128" s="182"/>
      <c r="D128" s="171" t="s">
        <v>639</v>
      </c>
      <c r="E128" s="183" t="s">
        <v>19</v>
      </c>
      <c r="F128" s="184" t="s">
        <v>3120</v>
      </c>
      <c r="H128" s="185">
        <v>2.5</v>
      </c>
      <c r="I128" s="186"/>
      <c r="L128" s="182"/>
      <c r="M128" s="187"/>
      <c r="T128" s="188"/>
      <c r="AT128" s="183" t="s">
        <v>639</v>
      </c>
      <c r="AU128" s="183" t="s">
        <v>83</v>
      </c>
      <c r="AV128" s="13" t="s">
        <v>83</v>
      </c>
      <c r="AW128" s="13" t="s">
        <v>36</v>
      </c>
      <c r="AX128" s="13" t="s">
        <v>73</v>
      </c>
      <c r="AY128" s="183" t="s">
        <v>251</v>
      </c>
    </row>
    <row r="129" spans="2:65" s="13" customFormat="1">
      <c r="B129" s="182"/>
      <c r="D129" s="171" t="s">
        <v>639</v>
      </c>
      <c r="E129" s="183" t="s">
        <v>19</v>
      </c>
      <c r="F129" s="184" t="s">
        <v>3121</v>
      </c>
      <c r="H129" s="185">
        <v>1</v>
      </c>
      <c r="I129" s="186"/>
      <c r="L129" s="182"/>
      <c r="M129" s="187"/>
      <c r="T129" s="188"/>
      <c r="AT129" s="183" t="s">
        <v>639</v>
      </c>
      <c r="AU129" s="183" t="s">
        <v>83</v>
      </c>
      <c r="AV129" s="13" t="s">
        <v>83</v>
      </c>
      <c r="AW129" s="13" t="s">
        <v>36</v>
      </c>
      <c r="AX129" s="13" t="s">
        <v>73</v>
      </c>
      <c r="AY129" s="183" t="s">
        <v>251</v>
      </c>
    </row>
    <row r="130" spans="2:65" s="14" customFormat="1">
      <c r="B130" s="191"/>
      <c r="D130" s="171" t="s">
        <v>639</v>
      </c>
      <c r="E130" s="192" t="s">
        <v>19</v>
      </c>
      <c r="F130" s="193" t="s">
        <v>830</v>
      </c>
      <c r="H130" s="194">
        <v>170.04</v>
      </c>
      <c r="I130" s="195"/>
      <c r="L130" s="191"/>
      <c r="M130" s="196"/>
      <c r="T130" s="197"/>
      <c r="AT130" s="192" t="s">
        <v>639</v>
      </c>
      <c r="AU130" s="192" t="s">
        <v>83</v>
      </c>
      <c r="AV130" s="14" t="s">
        <v>252</v>
      </c>
      <c r="AW130" s="14" t="s">
        <v>36</v>
      </c>
      <c r="AX130" s="14" t="s">
        <v>81</v>
      </c>
      <c r="AY130" s="192" t="s">
        <v>251</v>
      </c>
    </row>
    <row r="131" spans="2:65" s="1" customFormat="1" ht="16.5" customHeight="1">
      <c r="B131" s="31"/>
      <c r="C131" s="157" t="s">
        <v>295</v>
      </c>
      <c r="D131" s="157" t="s">
        <v>277</v>
      </c>
      <c r="E131" s="158" t="s">
        <v>2098</v>
      </c>
      <c r="F131" s="159" t="s">
        <v>2099</v>
      </c>
      <c r="G131" s="160" t="s">
        <v>436</v>
      </c>
      <c r="H131" s="161">
        <v>170.04</v>
      </c>
      <c r="I131" s="162"/>
      <c r="J131" s="163">
        <f>ROUND(I131*H131,2)</f>
        <v>0</v>
      </c>
      <c r="K131" s="159" t="s">
        <v>690</v>
      </c>
      <c r="L131" s="31"/>
      <c r="M131" s="164" t="s">
        <v>19</v>
      </c>
      <c r="N131" s="165" t="s">
        <v>44</v>
      </c>
      <c r="P131" s="142">
        <f>O131*H131</f>
        <v>0</v>
      </c>
      <c r="Q131" s="142">
        <v>0</v>
      </c>
      <c r="R131" s="142">
        <f>Q131*H131</f>
        <v>0</v>
      </c>
      <c r="S131" s="142">
        <v>0</v>
      </c>
      <c r="T131" s="143">
        <f>S131*H131</f>
        <v>0</v>
      </c>
      <c r="AR131" s="17" t="s">
        <v>252</v>
      </c>
      <c r="AT131" s="17" t="s">
        <v>277</v>
      </c>
      <c r="AU131" s="17" t="s">
        <v>83</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3122</v>
      </c>
    </row>
    <row r="132" spans="2:65" s="13" customFormat="1">
      <c r="B132" s="182"/>
      <c r="D132" s="171" t="s">
        <v>639</v>
      </c>
      <c r="E132" s="183" t="s">
        <v>19</v>
      </c>
      <c r="F132" s="184" t="s">
        <v>3117</v>
      </c>
      <c r="H132" s="185">
        <v>56.25</v>
      </c>
      <c r="I132" s="186"/>
      <c r="L132" s="182"/>
      <c r="M132" s="187"/>
      <c r="T132" s="188"/>
      <c r="AT132" s="183" t="s">
        <v>639</v>
      </c>
      <c r="AU132" s="183" t="s">
        <v>83</v>
      </c>
      <c r="AV132" s="13" t="s">
        <v>83</v>
      </c>
      <c r="AW132" s="13" t="s">
        <v>36</v>
      </c>
      <c r="AX132" s="13" t="s">
        <v>73</v>
      </c>
      <c r="AY132" s="183" t="s">
        <v>251</v>
      </c>
    </row>
    <row r="133" spans="2:65" s="13" customFormat="1">
      <c r="B133" s="182"/>
      <c r="D133" s="171" t="s">
        <v>639</v>
      </c>
      <c r="E133" s="183" t="s">
        <v>19</v>
      </c>
      <c r="F133" s="184" t="s">
        <v>3118</v>
      </c>
      <c r="H133" s="185">
        <v>70.5</v>
      </c>
      <c r="I133" s="186"/>
      <c r="L133" s="182"/>
      <c r="M133" s="187"/>
      <c r="T133" s="188"/>
      <c r="AT133" s="183" t="s">
        <v>639</v>
      </c>
      <c r="AU133" s="183" t="s">
        <v>83</v>
      </c>
      <c r="AV133" s="13" t="s">
        <v>83</v>
      </c>
      <c r="AW133" s="13" t="s">
        <v>36</v>
      </c>
      <c r="AX133" s="13" t="s">
        <v>73</v>
      </c>
      <c r="AY133" s="183" t="s">
        <v>251</v>
      </c>
    </row>
    <row r="134" spans="2:65" s="13" customFormat="1">
      <c r="B134" s="182"/>
      <c r="D134" s="171" t="s">
        <v>639</v>
      </c>
      <c r="E134" s="183" t="s">
        <v>19</v>
      </c>
      <c r="F134" s="184" t="s">
        <v>3119</v>
      </c>
      <c r="H134" s="185">
        <v>39.79</v>
      </c>
      <c r="I134" s="186"/>
      <c r="L134" s="182"/>
      <c r="M134" s="187"/>
      <c r="T134" s="188"/>
      <c r="AT134" s="183" t="s">
        <v>639</v>
      </c>
      <c r="AU134" s="183" t="s">
        <v>83</v>
      </c>
      <c r="AV134" s="13" t="s">
        <v>83</v>
      </c>
      <c r="AW134" s="13" t="s">
        <v>36</v>
      </c>
      <c r="AX134" s="13" t="s">
        <v>73</v>
      </c>
      <c r="AY134" s="183" t="s">
        <v>251</v>
      </c>
    </row>
    <row r="135" spans="2:65" s="13" customFormat="1">
      <c r="B135" s="182"/>
      <c r="D135" s="171" t="s">
        <v>639</v>
      </c>
      <c r="E135" s="183" t="s">
        <v>19</v>
      </c>
      <c r="F135" s="184" t="s">
        <v>3120</v>
      </c>
      <c r="H135" s="185">
        <v>2.5</v>
      </c>
      <c r="I135" s="186"/>
      <c r="L135" s="182"/>
      <c r="M135" s="187"/>
      <c r="T135" s="188"/>
      <c r="AT135" s="183" t="s">
        <v>639</v>
      </c>
      <c r="AU135" s="183" t="s">
        <v>83</v>
      </c>
      <c r="AV135" s="13" t="s">
        <v>83</v>
      </c>
      <c r="AW135" s="13" t="s">
        <v>36</v>
      </c>
      <c r="AX135" s="13" t="s">
        <v>73</v>
      </c>
      <c r="AY135" s="183" t="s">
        <v>251</v>
      </c>
    </row>
    <row r="136" spans="2:65" s="13" customFormat="1">
      <c r="B136" s="182"/>
      <c r="D136" s="171" t="s">
        <v>639</v>
      </c>
      <c r="E136" s="183" t="s">
        <v>19</v>
      </c>
      <c r="F136" s="184" t="s">
        <v>3121</v>
      </c>
      <c r="H136" s="185">
        <v>1</v>
      </c>
      <c r="I136" s="186"/>
      <c r="L136" s="182"/>
      <c r="M136" s="187"/>
      <c r="T136" s="188"/>
      <c r="AT136" s="183" t="s">
        <v>639</v>
      </c>
      <c r="AU136" s="183" t="s">
        <v>83</v>
      </c>
      <c r="AV136" s="13" t="s">
        <v>83</v>
      </c>
      <c r="AW136" s="13" t="s">
        <v>36</v>
      </c>
      <c r="AX136" s="13" t="s">
        <v>73</v>
      </c>
      <c r="AY136" s="183" t="s">
        <v>251</v>
      </c>
    </row>
    <row r="137" spans="2:65" s="14" customFormat="1">
      <c r="B137" s="191"/>
      <c r="D137" s="171" t="s">
        <v>639</v>
      </c>
      <c r="E137" s="192" t="s">
        <v>19</v>
      </c>
      <c r="F137" s="193" t="s">
        <v>830</v>
      </c>
      <c r="H137" s="194">
        <v>170.04</v>
      </c>
      <c r="I137" s="195"/>
      <c r="L137" s="191"/>
      <c r="M137" s="196"/>
      <c r="T137" s="197"/>
      <c r="AT137" s="192" t="s">
        <v>639</v>
      </c>
      <c r="AU137" s="192" t="s">
        <v>83</v>
      </c>
      <c r="AV137" s="14" t="s">
        <v>252</v>
      </c>
      <c r="AW137" s="14" t="s">
        <v>36</v>
      </c>
      <c r="AX137" s="14" t="s">
        <v>81</v>
      </c>
      <c r="AY137" s="192" t="s">
        <v>251</v>
      </c>
    </row>
    <row r="138" spans="2:65" s="1" customFormat="1" ht="16.5" customHeight="1">
      <c r="B138" s="31"/>
      <c r="C138" s="157" t="s">
        <v>299</v>
      </c>
      <c r="D138" s="157" t="s">
        <v>277</v>
      </c>
      <c r="E138" s="158" t="s">
        <v>2728</v>
      </c>
      <c r="F138" s="159" t="s">
        <v>2729</v>
      </c>
      <c r="G138" s="160" t="s">
        <v>436</v>
      </c>
      <c r="H138" s="161">
        <v>30.97</v>
      </c>
      <c r="I138" s="162"/>
      <c r="J138" s="163">
        <f>ROUND(I138*H138,2)</f>
        <v>0</v>
      </c>
      <c r="K138" s="159" t="s">
        <v>690</v>
      </c>
      <c r="L138" s="31"/>
      <c r="M138" s="164" t="s">
        <v>19</v>
      </c>
      <c r="N138" s="165" t="s">
        <v>44</v>
      </c>
      <c r="P138" s="142">
        <f>O138*H138</f>
        <v>0</v>
      </c>
      <c r="Q138" s="142">
        <v>0</v>
      </c>
      <c r="R138" s="142">
        <f>Q138*H138</f>
        <v>0</v>
      </c>
      <c r="S138" s="142">
        <v>0</v>
      </c>
      <c r="T138" s="143">
        <f>S138*H138</f>
        <v>0</v>
      </c>
      <c r="AR138" s="17" t="s">
        <v>252</v>
      </c>
      <c r="AT138" s="17" t="s">
        <v>277</v>
      </c>
      <c r="AU138" s="17" t="s">
        <v>83</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3123</v>
      </c>
    </row>
    <row r="139" spans="2:65" s="1" customFormat="1" ht="19.5">
      <c r="B139" s="31"/>
      <c r="D139" s="171" t="s">
        <v>454</v>
      </c>
      <c r="F139" s="172" t="s">
        <v>2731</v>
      </c>
      <c r="I139" s="90"/>
      <c r="L139" s="31"/>
      <c r="M139" s="173"/>
      <c r="T139" s="49"/>
      <c r="AT139" s="17" t="s">
        <v>454</v>
      </c>
      <c r="AU139" s="17" t="s">
        <v>83</v>
      </c>
    </row>
    <row r="140" spans="2:65" s="13" customFormat="1">
      <c r="B140" s="182"/>
      <c r="D140" s="171" t="s">
        <v>639</v>
      </c>
      <c r="E140" s="183" t="s">
        <v>19</v>
      </c>
      <c r="F140" s="184" t="s">
        <v>3124</v>
      </c>
      <c r="H140" s="185">
        <v>21.85</v>
      </c>
      <c r="I140" s="186"/>
      <c r="L140" s="182"/>
      <c r="M140" s="187"/>
      <c r="T140" s="188"/>
      <c r="AT140" s="183" t="s">
        <v>639</v>
      </c>
      <c r="AU140" s="183" t="s">
        <v>83</v>
      </c>
      <c r="AV140" s="13" t="s">
        <v>83</v>
      </c>
      <c r="AW140" s="13" t="s">
        <v>36</v>
      </c>
      <c r="AX140" s="13" t="s">
        <v>73</v>
      </c>
      <c r="AY140" s="183" t="s">
        <v>251</v>
      </c>
    </row>
    <row r="141" spans="2:65" s="13" customFormat="1">
      <c r="B141" s="182"/>
      <c r="D141" s="171" t="s">
        <v>639</v>
      </c>
      <c r="E141" s="183" t="s">
        <v>19</v>
      </c>
      <c r="F141" s="184" t="s">
        <v>3125</v>
      </c>
      <c r="H141" s="185">
        <v>6.06</v>
      </c>
      <c r="I141" s="186"/>
      <c r="L141" s="182"/>
      <c r="M141" s="187"/>
      <c r="T141" s="188"/>
      <c r="AT141" s="183" t="s">
        <v>639</v>
      </c>
      <c r="AU141" s="183" t="s">
        <v>83</v>
      </c>
      <c r="AV141" s="13" t="s">
        <v>83</v>
      </c>
      <c r="AW141" s="13" t="s">
        <v>36</v>
      </c>
      <c r="AX141" s="13" t="s">
        <v>73</v>
      </c>
      <c r="AY141" s="183" t="s">
        <v>251</v>
      </c>
    </row>
    <row r="142" spans="2:65" s="13" customFormat="1">
      <c r="B142" s="182"/>
      <c r="D142" s="171" t="s">
        <v>639</v>
      </c>
      <c r="E142" s="183" t="s">
        <v>19</v>
      </c>
      <c r="F142" s="184" t="s">
        <v>3126</v>
      </c>
      <c r="H142" s="185">
        <v>3.06</v>
      </c>
      <c r="I142" s="186"/>
      <c r="L142" s="182"/>
      <c r="M142" s="187"/>
      <c r="T142" s="188"/>
      <c r="AT142" s="183" t="s">
        <v>639</v>
      </c>
      <c r="AU142" s="183" t="s">
        <v>83</v>
      </c>
      <c r="AV142" s="13" t="s">
        <v>83</v>
      </c>
      <c r="AW142" s="13" t="s">
        <v>36</v>
      </c>
      <c r="AX142" s="13" t="s">
        <v>73</v>
      </c>
      <c r="AY142" s="183" t="s">
        <v>251</v>
      </c>
    </row>
    <row r="143" spans="2:65" s="14" customFormat="1">
      <c r="B143" s="191"/>
      <c r="D143" s="171" t="s">
        <v>639</v>
      </c>
      <c r="E143" s="192" t="s">
        <v>19</v>
      </c>
      <c r="F143" s="193" t="s">
        <v>830</v>
      </c>
      <c r="H143" s="194">
        <v>30.97</v>
      </c>
      <c r="I143" s="195"/>
      <c r="L143" s="191"/>
      <c r="M143" s="196"/>
      <c r="T143" s="197"/>
      <c r="AT143" s="192" t="s">
        <v>639</v>
      </c>
      <c r="AU143" s="192" t="s">
        <v>83</v>
      </c>
      <c r="AV143" s="14" t="s">
        <v>252</v>
      </c>
      <c r="AW143" s="14" t="s">
        <v>36</v>
      </c>
      <c r="AX143" s="14" t="s">
        <v>81</v>
      </c>
      <c r="AY143" s="192" t="s">
        <v>251</v>
      </c>
    </row>
    <row r="144" spans="2:65" s="1" customFormat="1" ht="16.5" customHeight="1">
      <c r="B144" s="31"/>
      <c r="C144" s="157" t="s">
        <v>303</v>
      </c>
      <c r="D144" s="157" t="s">
        <v>277</v>
      </c>
      <c r="E144" s="158" t="s">
        <v>1111</v>
      </c>
      <c r="F144" s="159" t="s">
        <v>1112</v>
      </c>
      <c r="G144" s="160" t="s">
        <v>436</v>
      </c>
      <c r="H144" s="161">
        <v>170.04</v>
      </c>
      <c r="I144" s="162"/>
      <c r="J144" s="163">
        <f>ROUND(I144*H144,2)</f>
        <v>0</v>
      </c>
      <c r="K144" s="159" t="s">
        <v>690</v>
      </c>
      <c r="L144" s="31"/>
      <c r="M144" s="164" t="s">
        <v>19</v>
      </c>
      <c r="N144" s="165" t="s">
        <v>44</v>
      </c>
      <c r="P144" s="142">
        <f>O144*H144</f>
        <v>0</v>
      </c>
      <c r="Q144" s="142">
        <v>0</v>
      </c>
      <c r="R144" s="142">
        <f>Q144*H144</f>
        <v>0</v>
      </c>
      <c r="S144" s="142">
        <v>0</v>
      </c>
      <c r="T144" s="143">
        <f>S144*H144</f>
        <v>0</v>
      </c>
      <c r="AR144" s="17" t="s">
        <v>252</v>
      </c>
      <c r="AT144" s="17" t="s">
        <v>277</v>
      </c>
      <c r="AU144" s="17" t="s">
        <v>83</v>
      </c>
      <c r="AY144" s="17" t="s">
        <v>251</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252</v>
      </c>
      <c r="BM144" s="17" t="s">
        <v>3127</v>
      </c>
    </row>
    <row r="145" spans="2:65" s="1" customFormat="1" ht="19.5">
      <c r="B145" s="31"/>
      <c r="D145" s="171" t="s">
        <v>454</v>
      </c>
      <c r="F145" s="172" t="s">
        <v>3128</v>
      </c>
      <c r="I145" s="90"/>
      <c r="L145" s="31"/>
      <c r="M145" s="173"/>
      <c r="T145" s="49"/>
      <c r="AT145" s="17" t="s">
        <v>454</v>
      </c>
      <c r="AU145" s="17" t="s">
        <v>83</v>
      </c>
    </row>
    <row r="146" spans="2:65" s="13" customFormat="1">
      <c r="B146" s="182"/>
      <c r="D146" s="171" t="s">
        <v>639</v>
      </c>
      <c r="E146" s="183" t="s">
        <v>19</v>
      </c>
      <c r="F146" s="184" t="s">
        <v>3129</v>
      </c>
      <c r="H146" s="185">
        <v>170.04</v>
      </c>
      <c r="I146" s="186"/>
      <c r="L146" s="182"/>
      <c r="M146" s="187"/>
      <c r="T146" s="188"/>
      <c r="AT146" s="183" t="s">
        <v>639</v>
      </c>
      <c r="AU146" s="183" t="s">
        <v>83</v>
      </c>
      <c r="AV146" s="13" t="s">
        <v>83</v>
      </c>
      <c r="AW146" s="13" t="s">
        <v>36</v>
      </c>
      <c r="AX146" s="13" t="s">
        <v>73</v>
      </c>
      <c r="AY146" s="183" t="s">
        <v>251</v>
      </c>
    </row>
    <row r="147" spans="2:65" s="14" customFormat="1">
      <c r="B147" s="191"/>
      <c r="D147" s="171" t="s">
        <v>639</v>
      </c>
      <c r="E147" s="192" t="s">
        <v>19</v>
      </c>
      <c r="F147" s="193" t="s">
        <v>830</v>
      </c>
      <c r="H147" s="194">
        <v>170.04</v>
      </c>
      <c r="I147" s="195"/>
      <c r="L147" s="191"/>
      <c r="M147" s="196"/>
      <c r="T147" s="197"/>
      <c r="AT147" s="192" t="s">
        <v>639</v>
      </c>
      <c r="AU147" s="192" t="s">
        <v>83</v>
      </c>
      <c r="AV147" s="14" t="s">
        <v>252</v>
      </c>
      <c r="AW147" s="14" t="s">
        <v>36</v>
      </c>
      <c r="AX147" s="14" t="s">
        <v>81</v>
      </c>
      <c r="AY147" s="192" t="s">
        <v>251</v>
      </c>
    </row>
    <row r="148" spans="2:65" s="1" customFormat="1" ht="16.5" customHeight="1">
      <c r="B148" s="31"/>
      <c r="C148" s="157" t="s">
        <v>307</v>
      </c>
      <c r="D148" s="157" t="s">
        <v>277</v>
      </c>
      <c r="E148" s="158" t="s">
        <v>1114</v>
      </c>
      <c r="F148" s="159" t="s">
        <v>1115</v>
      </c>
      <c r="G148" s="160" t="s">
        <v>436</v>
      </c>
      <c r="H148" s="161">
        <v>3740.88</v>
      </c>
      <c r="I148" s="162"/>
      <c r="J148" s="163">
        <f>ROUND(I148*H148,2)</f>
        <v>0</v>
      </c>
      <c r="K148" s="159" t="s">
        <v>690</v>
      </c>
      <c r="L148" s="31"/>
      <c r="M148" s="164" t="s">
        <v>19</v>
      </c>
      <c r="N148" s="165" t="s">
        <v>44</v>
      </c>
      <c r="P148" s="142">
        <f>O148*H148</f>
        <v>0</v>
      </c>
      <c r="Q148" s="142">
        <v>0</v>
      </c>
      <c r="R148" s="142">
        <f>Q148*H148</f>
        <v>0</v>
      </c>
      <c r="S148" s="142">
        <v>0</v>
      </c>
      <c r="T148" s="143">
        <f>S148*H148</f>
        <v>0</v>
      </c>
      <c r="AR148" s="17" t="s">
        <v>252</v>
      </c>
      <c r="AT148" s="17" t="s">
        <v>277</v>
      </c>
      <c r="AU148" s="17" t="s">
        <v>83</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3130</v>
      </c>
    </row>
    <row r="149" spans="2:65" s="13" customFormat="1">
      <c r="B149" s="182"/>
      <c r="D149" s="171" t="s">
        <v>639</v>
      </c>
      <c r="E149" s="183" t="s">
        <v>19</v>
      </c>
      <c r="F149" s="184" t="s">
        <v>3131</v>
      </c>
      <c r="H149" s="185">
        <v>3740.88</v>
      </c>
      <c r="I149" s="186"/>
      <c r="L149" s="182"/>
      <c r="M149" s="187"/>
      <c r="T149" s="188"/>
      <c r="AT149" s="183" t="s">
        <v>639</v>
      </c>
      <c r="AU149" s="183" t="s">
        <v>83</v>
      </c>
      <c r="AV149" s="13" t="s">
        <v>83</v>
      </c>
      <c r="AW149" s="13" t="s">
        <v>36</v>
      </c>
      <c r="AX149" s="13" t="s">
        <v>81</v>
      </c>
      <c r="AY149" s="183" t="s">
        <v>251</v>
      </c>
    </row>
    <row r="150" spans="2:65" s="1" customFormat="1" ht="16.5" customHeight="1">
      <c r="B150" s="31"/>
      <c r="C150" s="157" t="s">
        <v>311</v>
      </c>
      <c r="D150" s="157" t="s">
        <v>277</v>
      </c>
      <c r="E150" s="158" t="s">
        <v>1121</v>
      </c>
      <c r="F150" s="159" t="s">
        <v>1122</v>
      </c>
      <c r="G150" s="160" t="s">
        <v>450</v>
      </c>
      <c r="H150" s="161">
        <v>352.08</v>
      </c>
      <c r="I150" s="162"/>
      <c r="J150" s="163">
        <f>ROUND(I150*H150,2)</f>
        <v>0</v>
      </c>
      <c r="K150" s="159" t="s">
        <v>19</v>
      </c>
      <c r="L150" s="31"/>
      <c r="M150" s="164" t="s">
        <v>19</v>
      </c>
      <c r="N150" s="165" t="s">
        <v>44</v>
      </c>
      <c r="P150" s="142">
        <f>O150*H150</f>
        <v>0</v>
      </c>
      <c r="Q150" s="142">
        <v>0</v>
      </c>
      <c r="R150" s="142">
        <f>Q150*H150</f>
        <v>0</v>
      </c>
      <c r="S150" s="142">
        <v>0</v>
      </c>
      <c r="T150" s="143">
        <f>S150*H150</f>
        <v>0</v>
      </c>
      <c r="AR150" s="17" t="s">
        <v>252</v>
      </c>
      <c r="AT150" s="17" t="s">
        <v>277</v>
      </c>
      <c r="AU150" s="17" t="s">
        <v>83</v>
      </c>
      <c r="AY150" s="17" t="s">
        <v>251</v>
      </c>
      <c r="BE150" s="144">
        <f>IF(N150="základní",J150,0)</f>
        <v>0</v>
      </c>
      <c r="BF150" s="144">
        <f>IF(N150="snížená",J150,0)</f>
        <v>0</v>
      </c>
      <c r="BG150" s="144">
        <f>IF(N150="zákl. přenesená",J150,0)</f>
        <v>0</v>
      </c>
      <c r="BH150" s="144">
        <f>IF(N150="sníž. přenesená",J150,0)</f>
        <v>0</v>
      </c>
      <c r="BI150" s="144">
        <f>IF(N150="nulová",J150,0)</f>
        <v>0</v>
      </c>
      <c r="BJ150" s="17" t="s">
        <v>81</v>
      </c>
      <c r="BK150" s="144">
        <f>ROUND(I150*H150,2)</f>
        <v>0</v>
      </c>
      <c r="BL150" s="17" t="s">
        <v>252</v>
      </c>
      <c r="BM150" s="17" t="s">
        <v>3132</v>
      </c>
    </row>
    <row r="151" spans="2:65" s="1" customFormat="1" ht="19.5">
      <c r="B151" s="31"/>
      <c r="D151" s="171" t="s">
        <v>454</v>
      </c>
      <c r="F151" s="172" t="s">
        <v>2813</v>
      </c>
      <c r="I151" s="90"/>
      <c r="L151" s="31"/>
      <c r="M151" s="173"/>
      <c r="T151" s="49"/>
      <c r="AT151" s="17" t="s">
        <v>454</v>
      </c>
      <c r="AU151" s="17" t="s">
        <v>83</v>
      </c>
    </row>
    <row r="152" spans="2:65" s="13" customFormat="1">
      <c r="B152" s="182"/>
      <c r="D152" s="171" t="s">
        <v>639</v>
      </c>
      <c r="E152" s="183" t="s">
        <v>19</v>
      </c>
      <c r="F152" s="184" t="s">
        <v>2943</v>
      </c>
      <c r="H152" s="185">
        <v>12</v>
      </c>
      <c r="I152" s="186"/>
      <c r="L152" s="182"/>
      <c r="M152" s="187"/>
      <c r="T152" s="188"/>
      <c r="AT152" s="183" t="s">
        <v>639</v>
      </c>
      <c r="AU152" s="183" t="s">
        <v>83</v>
      </c>
      <c r="AV152" s="13" t="s">
        <v>83</v>
      </c>
      <c r="AW152" s="13" t="s">
        <v>36</v>
      </c>
      <c r="AX152" s="13" t="s">
        <v>73</v>
      </c>
      <c r="AY152" s="183" t="s">
        <v>251</v>
      </c>
    </row>
    <row r="153" spans="2:65" s="13" customFormat="1">
      <c r="B153" s="182"/>
      <c r="D153" s="171" t="s">
        <v>639</v>
      </c>
      <c r="E153" s="183" t="s">
        <v>19</v>
      </c>
      <c r="F153" s="184" t="s">
        <v>3133</v>
      </c>
      <c r="H153" s="185">
        <v>340.08</v>
      </c>
      <c r="I153" s="186"/>
      <c r="L153" s="182"/>
      <c r="M153" s="187"/>
      <c r="T153" s="188"/>
      <c r="AT153" s="183" t="s">
        <v>639</v>
      </c>
      <c r="AU153" s="183" t="s">
        <v>83</v>
      </c>
      <c r="AV153" s="13" t="s">
        <v>83</v>
      </c>
      <c r="AW153" s="13" t="s">
        <v>36</v>
      </c>
      <c r="AX153" s="13" t="s">
        <v>73</v>
      </c>
      <c r="AY153" s="183" t="s">
        <v>251</v>
      </c>
    </row>
    <row r="154" spans="2:65" s="14" customFormat="1">
      <c r="B154" s="191"/>
      <c r="D154" s="171" t="s">
        <v>639</v>
      </c>
      <c r="E154" s="192" t="s">
        <v>19</v>
      </c>
      <c r="F154" s="193" t="s">
        <v>830</v>
      </c>
      <c r="H154" s="194">
        <v>352.08</v>
      </c>
      <c r="I154" s="195"/>
      <c r="L154" s="191"/>
      <c r="M154" s="196"/>
      <c r="T154" s="197"/>
      <c r="AT154" s="192" t="s">
        <v>639</v>
      </c>
      <c r="AU154" s="192" t="s">
        <v>83</v>
      </c>
      <c r="AV154" s="14" t="s">
        <v>252</v>
      </c>
      <c r="AW154" s="14" t="s">
        <v>36</v>
      </c>
      <c r="AX154" s="14" t="s">
        <v>81</v>
      </c>
      <c r="AY154" s="192" t="s">
        <v>251</v>
      </c>
    </row>
    <row r="155" spans="2:65" s="1" customFormat="1" ht="16.5" customHeight="1">
      <c r="B155" s="31"/>
      <c r="C155" s="157" t="s">
        <v>8</v>
      </c>
      <c r="D155" s="157" t="s">
        <v>277</v>
      </c>
      <c r="E155" s="158" t="s">
        <v>2742</v>
      </c>
      <c r="F155" s="159" t="s">
        <v>2743</v>
      </c>
      <c r="G155" s="160" t="s">
        <v>436</v>
      </c>
      <c r="H155" s="161">
        <v>168.26599999999999</v>
      </c>
      <c r="I155" s="162"/>
      <c r="J155" s="163">
        <f>ROUND(I155*H155,2)</f>
        <v>0</v>
      </c>
      <c r="K155" s="159" t="s">
        <v>690</v>
      </c>
      <c r="L155" s="31"/>
      <c r="M155" s="164" t="s">
        <v>19</v>
      </c>
      <c r="N155" s="165" t="s">
        <v>44</v>
      </c>
      <c r="P155" s="142">
        <f>O155*H155</f>
        <v>0</v>
      </c>
      <c r="Q155" s="142">
        <v>0</v>
      </c>
      <c r="R155" s="142">
        <f>Q155*H155</f>
        <v>0</v>
      </c>
      <c r="S155" s="142">
        <v>0</v>
      </c>
      <c r="T155" s="143">
        <f>S155*H155</f>
        <v>0</v>
      </c>
      <c r="AR155" s="17" t="s">
        <v>252</v>
      </c>
      <c r="AT155" s="17" t="s">
        <v>277</v>
      </c>
      <c r="AU155" s="17" t="s">
        <v>83</v>
      </c>
      <c r="AY155" s="17" t="s">
        <v>251</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252</v>
      </c>
      <c r="BM155" s="17" t="s">
        <v>3134</v>
      </c>
    </row>
    <row r="156" spans="2:65" s="1" customFormat="1" ht="19.5">
      <c r="B156" s="31"/>
      <c r="D156" s="171" t="s">
        <v>454</v>
      </c>
      <c r="F156" s="172" t="s">
        <v>3044</v>
      </c>
      <c r="I156" s="90"/>
      <c r="L156" s="31"/>
      <c r="M156" s="173"/>
      <c r="T156" s="49"/>
      <c r="AT156" s="17" t="s">
        <v>454</v>
      </c>
      <c r="AU156" s="17" t="s">
        <v>83</v>
      </c>
    </row>
    <row r="157" spans="2:65" s="13" customFormat="1">
      <c r="B157" s="182"/>
      <c r="D157" s="171" t="s">
        <v>639</v>
      </c>
      <c r="E157" s="183" t="s">
        <v>19</v>
      </c>
      <c r="F157" s="184" t="s">
        <v>3135</v>
      </c>
      <c r="H157" s="185">
        <v>170.04</v>
      </c>
      <c r="I157" s="186"/>
      <c r="L157" s="182"/>
      <c r="M157" s="187"/>
      <c r="T157" s="188"/>
      <c r="AT157" s="183" t="s">
        <v>639</v>
      </c>
      <c r="AU157" s="183" t="s">
        <v>83</v>
      </c>
      <c r="AV157" s="13" t="s">
        <v>83</v>
      </c>
      <c r="AW157" s="13" t="s">
        <v>36</v>
      </c>
      <c r="AX157" s="13" t="s">
        <v>73</v>
      </c>
      <c r="AY157" s="183" t="s">
        <v>251</v>
      </c>
    </row>
    <row r="158" spans="2:65" s="13" customFormat="1">
      <c r="B158" s="182"/>
      <c r="D158" s="171" t="s">
        <v>639</v>
      </c>
      <c r="E158" s="183" t="s">
        <v>19</v>
      </c>
      <c r="F158" s="184" t="s">
        <v>3136</v>
      </c>
      <c r="H158" s="185">
        <v>30.97</v>
      </c>
      <c r="I158" s="186"/>
      <c r="L158" s="182"/>
      <c r="M158" s="187"/>
      <c r="T158" s="188"/>
      <c r="AT158" s="183" t="s">
        <v>639</v>
      </c>
      <c r="AU158" s="183" t="s">
        <v>83</v>
      </c>
      <c r="AV158" s="13" t="s">
        <v>83</v>
      </c>
      <c r="AW158" s="13" t="s">
        <v>36</v>
      </c>
      <c r="AX158" s="13" t="s">
        <v>73</v>
      </c>
      <c r="AY158" s="183" t="s">
        <v>251</v>
      </c>
    </row>
    <row r="159" spans="2:65" s="13" customFormat="1">
      <c r="B159" s="182"/>
      <c r="D159" s="171" t="s">
        <v>639</v>
      </c>
      <c r="E159" s="183" t="s">
        <v>19</v>
      </c>
      <c r="F159" s="184" t="s">
        <v>3137</v>
      </c>
      <c r="H159" s="185">
        <v>-14</v>
      </c>
      <c r="I159" s="186"/>
      <c r="L159" s="182"/>
      <c r="M159" s="187"/>
      <c r="T159" s="188"/>
      <c r="AT159" s="183" t="s">
        <v>639</v>
      </c>
      <c r="AU159" s="183" t="s">
        <v>83</v>
      </c>
      <c r="AV159" s="13" t="s">
        <v>83</v>
      </c>
      <c r="AW159" s="13" t="s">
        <v>36</v>
      </c>
      <c r="AX159" s="13" t="s">
        <v>73</v>
      </c>
      <c r="AY159" s="183" t="s">
        <v>251</v>
      </c>
    </row>
    <row r="160" spans="2:65" s="13" customFormat="1">
      <c r="B160" s="182"/>
      <c r="D160" s="171" t="s">
        <v>639</v>
      </c>
      <c r="E160" s="183" t="s">
        <v>19</v>
      </c>
      <c r="F160" s="184" t="s">
        <v>3138</v>
      </c>
      <c r="H160" s="185">
        <v>-8.0640000000000001</v>
      </c>
      <c r="I160" s="186"/>
      <c r="L160" s="182"/>
      <c r="M160" s="187"/>
      <c r="T160" s="188"/>
      <c r="AT160" s="183" t="s">
        <v>639</v>
      </c>
      <c r="AU160" s="183" t="s">
        <v>83</v>
      </c>
      <c r="AV160" s="13" t="s">
        <v>83</v>
      </c>
      <c r="AW160" s="13" t="s">
        <v>36</v>
      </c>
      <c r="AX160" s="13" t="s">
        <v>73</v>
      </c>
      <c r="AY160" s="183" t="s">
        <v>251</v>
      </c>
    </row>
    <row r="161" spans="2:65" s="13" customFormat="1">
      <c r="B161" s="182"/>
      <c r="D161" s="171" t="s">
        <v>639</v>
      </c>
      <c r="E161" s="183" t="s">
        <v>19</v>
      </c>
      <c r="F161" s="184" t="s">
        <v>3139</v>
      </c>
      <c r="H161" s="185">
        <v>-10.68</v>
      </c>
      <c r="I161" s="186"/>
      <c r="L161" s="182"/>
      <c r="M161" s="187"/>
      <c r="T161" s="188"/>
      <c r="AT161" s="183" t="s">
        <v>639</v>
      </c>
      <c r="AU161" s="183" t="s">
        <v>83</v>
      </c>
      <c r="AV161" s="13" t="s">
        <v>83</v>
      </c>
      <c r="AW161" s="13" t="s">
        <v>36</v>
      </c>
      <c r="AX161" s="13" t="s">
        <v>73</v>
      </c>
      <c r="AY161" s="183" t="s">
        <v>251</v>
      </c>
    </row>
    <row r="162" spans="2:65" s="14" customFormat="1">
      <c r="B162" s="191"/>
      <c r="D162" s="171" t="s">
        <v>639</v>
      </c>
      <c r="E162" s="192" t="s">
        <v>19</v>
      </c>
      <c r="F162" s="193" t="s">
        <v>830</v>
      </c>
      <c r="H162" s="194">
        <v>168.26599999999999</v>
      </c>
      <c r="I162" s="195"/>
      <c r="L162" s="191"/>
      <c r="M162" s="196"/>
      <c r="T162" s="197"/>
      <c r="AT162" s="192" t="s">
        <v>639</v>
      </c>
      <c r="AU162" s="192" t="s">
        <v>83</v>
      </c>
      <c r="AV162" s="14" t="s">
        <v>252</v>
      </c>
      <c r="AW162" s="14" t="s">
        <v>36</v>
      </c>
      <c r="AX162" s="14" t="s">
        <v>81</v>
      </c>
      <c r="AY162" s="192" t="s">
        <v>251</v>
      </c>
    </row>
    <row r="163" spans="2:65" s="1" customFormat="1" ht="16.5" customHeight="1">
      <c r="B163" s="31"/>
      <c r="C163" s="157" t="s">
        <v>318</v>
      </c>
      <c r="D163" s="157" t="s">
        <v>277</v>
      </c>
      <c r="E163" s="158" t="s">
        <v>2745</v>
      </c>
      <c r="F163" s="159" t="s">
        <v>2746</v>
      </c>
      <c r="G163" s="160" t="s">
        <v>436</v>
      </c>
      <c r="H163" s="161">
        <v>168.26599999999999</v>
      </c>
      <c r="I163" s="162"/>
      <c r="J163" s="163">
        <f>ROUND(I163*H163,2)</f>
        <v>0</v>
      </c>
      <c r="K163" s="159" t="s">
        <v>690</v>
      </c>
      <c r="L163" s="31"/>
      <c r="M163" s="164" t="s">
        <v>19</v>
      </c>
      <c r="N163" s="165" t="s">
        <v>44</v>
      </c>
      <c r="P163" s="142">
        <f>O163*H163</f>
        <v>0</v>
      </c>
      <c r="Q163" s="142">
        <v>0</v>
      </c>
      <c r="R163" s="142">
        <f>Q163*H163</f>
        <v>0</v>
      </c>
      <c r="S163" s="142">
        <v>0</v>
      </c>
      <c r="T163" s="143">
        <f>S163*H163</f>
        <v>0</v>
      </c>
      <c r="AR163" s="17" t="s">
        <v>252</v>
      </c>
      <c r="AT163" s="17" t="s">
        <v>277</v>
      </c>
      <c r="AU163" s="17" t="s">
        <v>83</v>
      </c>
      <c r="AY163" s="17" t="s">
        <v>251</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252</v>
      </c>
      <c r="BM163" s="17" t="s">
        <v>3140</v>
      </c>
    </row>
    <row r="164" spans="2:65" s="13" customFormat="1">
      <c r="B164" s="182"/>
      <c r="D164" s="171" t="s">
        <v>639</v>
      </c>
      <c r="E164" s="183" t="s">
        <v>19</v>
      </c>
      <c r="F164" s="184" t="s">
        <v>3141</v>
      </c>
      <c r="H164" s="185">
        <v>168.26599999999999</v>
      </c>
      <c r="I164" s="186"/>
      <c r="L164" s="182"/>
      <c r="M164" s="187"/>
      <c r="T164" s="188"/>
      <c r="AT164" s="183" t="s">
        <v>639</v>
      </c>
      <c r="AU164" s="183" t="s">
        <v>83</v>
      </c>
      <c r="AV164" s="13" t="s">
        <v>83</v>
      </c>
      <c r="AW164" s="13" t="s">
        <v>36</v>
      </c>
      <c r="AX164" s="13" t="s">
        <v>81</v>
      </c>
      <c r="AY164" s="183" t="s">
        <v>251</v>
      </c>
    </row>
    <row r="165" spans="2:65" s="1" customFormat="1" ht="16.5" customHeight="1">
      <c r="B165" s="31"/>
      <c r="C165" s="132" t="s">
        <v>322</v>
      </c>
      <c r="D165" s="132" t="s">
        <v>246</v>
      </c>
      <c r="E165" s="133" t="s">
        <v>1130</v>
      </c>
      <c r="F165" s="134" t="s">
        <v>1131</v>
      </c>
      <c r="G165" s="135" t="s">
        <v>450</v>
      </c>
      <c r="H165" s="136">
        <v>336.53199999999998</v>
      </c>
      <c r="I165" s="137"/>
      <c r="J165" s="138">
        <f>ROUND(I165*H165,2)</f>
        <v>0</v>
      </c>
      <c r="K165" s="134" t="s">
        <v>690</v>
      </c>
      <c r="L165" s="139"/>
      <c r="M165" s="140" t="s">
        <v>19</v>
      </c>
      <c r="N165" s="141" t="s">
        <v>44</v>
      </c>
      <c r="P165" s="142">
        <f>O165*H165</f>
        <v>0</v>
      </c>
      <c r="Q165" s="142">
        <v>1</v>
      </c>
      <c r="R165" s="142">
        <f>Q165*H165</f>
        <v>336.53199999999998</v>
      </c>
      <c r="S165" s="142">
        <v>0</v>
      </c>
      <c r="T165" s="143">
        <f>S165*H165</f>
        <v>0</v>
      </c>
      <c r="AR165" s="17" t="s">
        <v>250</v>
      </c>
      <c r="AT165" s="17" t="s">
        <v>246</v>
      </c>
      <c r="AU165" s="17" t="s">
        <v>83</v>
      </c>
      <c r="AY165" s="17" t="s">
        <v>251</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252</v>
      </c>
      <c r="BM165" s="17" t="s">
        <v>3142</v>
      </c>
    </row>
    <row r="166" spans="2:65" s="13" customFormat="1">
      <c r="B166" s="182"/>
      <c r="D166" s="171" t="s">
        <v>639</v>
      </c>
      <c r="E166" s="183" t="s">
        <v>19</v>
      </c>
      <c r="F166" s="184" t="s">
        <v>3143</v>
      </c>
      <c r="H166" s="185">
        <v>336.53199999999998</v>
      </c>
      <c r="I166" s="186"/>
      <c r="L166" s="182"/>
      <c r="M166" s="187"/>
      <c r="T166" s="188"/>
      <c r="AT166" s="183" t="s">
        <v>639</v>
      </c>
      <c r="AU166" s="183" t="s">
        <v>83</v>
      </c>
      <c r="AV166" s="13" t="s">
        <v>83</v>
      </c>
      <c r="AW166" s="13" t="s">
        <v>36</v>
      </c>
      <c r="AX166" s="13" t="s">
        <v>81</v>
      </c>
      <c r="AY166" s="183" t="s">
        <v>251</v>
      </c>
    </row>
    <row r="167" spans="2:65" s="1" customFormat="1" ht="16.5" customHeight="1">
      <c r="B167" s="31"/>
      <c r="C167" s="157" t="s">
        <v>326</v>
      </c>
      <c r="D167" s="157" t="s">
        <v>277</v>
      </c>
      <c r="E167" s="158" t="s">
        <v>2112</v>
      </c>
      <c r="F167" s="159" t="s">
        <v>2113</v>
      </c>
      <c r="G167" s="160" t="s">
        <v>431</v>
      </c>
      <c r="H167" s="161">
        <v>90</v>
      </c>
      <c r="I167" s="162"/>
      <c r="J167" s="163">
        <f>ROUND(I167*H167,2)</f>
        <v>0</v>
      </c>
      <c r="K167" s="159" t="s">
        <v>690</v>
      </c>
      <c r="L167" s="31"/>
      <c r="M167" s="164" t="s">
        <v>19</v>
      </c>
      <c r="N167" s="165" t="s">
        <v>44</v>
      </c>
      <c r="P167" s="142">
        <f>O167*H167</f>
        <v>0</v>
      </c>
      <c r="Q167" s="142">
        <v>0</v>
      </c>
      <c r="R167" s="142">
        <f>Q167*H167</f>
        <v>0</v>
      </c>
      <c r="S167" s="142">
        <v>0</v>
      </c>
      <c r="T167" s="143">
        <f>S167*H167</f>
        <v>0</v>
      </c>
      <c r="AR167" s="17" t="s">
        <v>252</v>
      </c>
      <c r="AT167" s="17" t="s">
        <v>277</v>
      </c>
      <c r="AU167" s="17" t="s">
        <v>83</v>
      </c>
      <c r="AY167" s="17" t="s">
        <v>251</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252</v>
      </c>
      <c r="BM167" s="17" t="s">
        <v>3144</v>
      </c>
    </row>
    <row r="168" spans="2:65" s="1" customFormat="1" ht="19.5">
      <c r="B168" s="31"/>
      <c r="D168" s="171" t="s">
        <v>454</v>
      </c>
      <c r="F168" s="172" t="s">
        <v>3145</v>
      </c>
      <c r="I168" s="90"/>
      <c r="L168" s="31"/>
      <c r="M168" s="173"/>
      <c r="T168" s="49"/>
      <c r="AT168" s="17" t="s">
        <v>454</v>
      </c>
      <c r="AU168" s="17" t="s">
        <v>83</v>
      </c>
    </row>
    <row r="169" spans="2:65" s="13" customFormat="1">
      <c r="B169" s="182"/>
      <c r="D169" s="171" t="s">
        <v>639</v>
      </c>
      <c r="E169" s="183" t="s">
        <v>19</v>
      </c>
      <c r="F169" s="184" t="s">
        <v>3146</v>
      </c>
      <c r="H169" s="185">
        <v>90</v>
      </c>
      <c r="I169" s="186"/>
      <c r="L169" s="182"/>
      <c r="M169" s="187"/>
      <c r="T169" s="188"/>
      <c r="AT169" s="183" t="s">
        <v>639</v>
      </c>
      <c r="AU169" s="183" t="s">
        <v>83</v>
      </c>
      <c r="AV169" s="13" t="s">
        <v>83</v>
      </c>
      <c r="AW169" s="13" t="s">
        <v>36</v>
      </c>
      <c r="AX169" s="13" t="s">
        <v>81</v>
      </c>
      <c r="AY169" s="183" t="s">
        <v>251</v>
      </c>
    </row>
    <row r="170" spans="2:65" s="1" customFormat="1" ht="16.5" customHeight="1">
      <c r="B170" s="31"/>
      <c r="C170" s="157" t="s">
        <v>330</v>
      </c>
      <c r="D170" s="157" t="s">
        <v>277</v>
      </c>
      <c r="E170" s="158" t="s">
        <v>2117</v>
      </c>
      <c r="F170" s="159" t="s">
        <v>2118</v>
      </c>
      <c r="G170" s="160" t="s">
        <v>431</v>
      </c>
      <c r="H170" s="161">
        <v>100</v>
      </c>
      <c r="I170" s="162"/>
      <c r="J170" s="163">
        <f>ROUND(I170*H170,2)</f>
        <v>0</v>
      </c>
      <c r="K170" s="159" t="s">
        <v>690</v>
      </c>
      <c r="L170" s="31"/>
      <c r="M170" s="164" t="s">
        <v>19</v>
      </c>
      <c r="N170" s="165" t="s">
        <v>44</v>
      </c>
      <c r="P170" s="142">
        <f>O170*H170</f>
        <v>0</v>
      </c>
      <c r="Q170" s="142">
        <v>0</v>
      </c>
      <c r="R170" s="142">
        <f>Q170*H170</f>
        <v>0</v>
      </c>
      <c r="S170" s="142">
        <v>0</v>
      </c>
      <c r="T170" s="143">
        <f>S170*H170</f>
        <v>0</v>
      </c>
      <c r="AR170" s="17" t="s">
        <v>252</v>
      </c>
      <c r="AT170" s="17" t="s">
        <v>277</v>
      </c>
      <c r="AU170" s="17" t="s">
        <v>83</v>
      </c>
      <c r="AY170" s="17" t="s">
        <v>251</v>
      </c>
      <c r="BE170" s="144">
        <f>IF(N170="základní",J170,0)</f>
        <v>0</v>
      </c>
      <c r="BF170" s="144">
        <f>IF(N170="snížená",J170,0)</f>
        <v>0</v>
      </c>
      <c r="BG170" s="144">
        <f>IF(N170="zákl. přenesená",J170,0)</f>
        <v>0</v>
      </c>
      <c r="BH170" s="144">
        <f>IF(N170="sníž. přenesená",J170,0)</f>
        <v>0</v>
      </c>
      <c r="BI170" s="144">
        <f>IF(N170="nulová",J170,0)</f>
        <v>0</v>
      </c>
      <c r="BJ170" s="17" t="s">
        <v>81</v>
      </c>
      <c r="BK170" s="144">
        <f>ROUND(I170*H170,2)</f>
        <v>0</v>
      </c>
      <c r="BL170" s="17" t="s">
        <v>252</v>
      </c>
      <c r="BM170" s="17" t="s">
        <v>3147</v>
      </c>
    </row>
    <row r="171" spans="2:65" s="13" customFormat="1">
      <c r="B171" s="182"/>
      <c r="D171" s="171" t="s">
        <v>639</v>
      </c>
      <c r="E171" s="183" t="s">
        <v>19</v>
      </c>
      <c r="F171" s="184" t="s">
        <v>2293</v>
      </c>
      <c r="H171" s="185">
        <v>100</v>
      </c>
      <c r="I171" s="186"/>
      <c r="L171" s="182"/>
      <c r="M171" s="187"/>
      <c r="T171" s="188"/>
      <c r="AT171" s="183" t="s">
        <v>639</v>
      </c>
      <c r="AU171" s="183" t="s">
        <v>83</v>
      </c>
      <c r="AV171" s="13" t="s">
        <v>83</v>
      </c>
      <c r="AW171" s="13" t="s">
        <v>36</v>
      </c>
      <c r="AX171" s="13" t="s">
        <v>81</v>
      </c>
      <c r="AY171" s="183" t="s">
        <v>251</v>
      </c>
    </row>
    <row r="172" spans="2:65" s="1" customFormat="1" ht="16.5" customHeight="1">
      <c r="B172" s="31"/>
      <c r="C172" s="132" t="s">
        <v>334</v>
      </c>
      <c r="D172" s="132" t="s">
        <v>246</v>
      </c>
      <c r="E172" s="133" t="s">
        <v>2121</v>
      </c>
      <c r="F172" s="134" t="s">
        <v>2122</v>
      </c>
      <c r="G172" s="135" t="s">
        <v>1278</v>
      </c>
      <c r="H172" s="136">
        <v>2.5</v>
      </c>
      <c r="I172" s="137"/>
      <c r="J172" s="138">
        <f>ROUND(I172*H172,2)</f>
        <v>0</v>
      </c>
      <c r="K172" s="134" t="s">
        <v>690</v>
      </c>
      <c r="L172" s="139"/>
      <c r="M172" s="140" t="s">
        <v>19</v>
      </c>
      <c r="N172" s="141" t="s">
        <v>44</v>
      </c>
      <c r="P172" s="142">
        <f>O172*H172</f>
        <v>0</v>
      </c>
      <c r="Q172" s="142">
        <v>1E-3</v>
      </c>
      <c r="R172" s="142">
        <f>Q172*H172</f>
        <v>2.5000000000000001E-3</v>
      </c>
      <c r="S172" s="142">
        <v>0</v>
      </c>
      <c r="T172" s="143">
        <f>S172*H172</f>
        <v>0</v>
      </c>
      <c r="AR172" s="17" t="s">
        <v>250</v>
      </c>
      <c r="AT172" s="17" t="s">
        <v>246</v>
      </c>
      <c r="AU172" s="17" t="s">
        <v>83</v>
      </c>
      <c r="AY172" s="17" t="s">
        <v>251</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252</v>
      </c>
      <c r="BM172" s="17" t="s">
        <v>3148</v>
      </c>
    </row>
    <row r="173" spans="2:65" s="13" customFormat="1">
      <c r="B173" s="182"/>
      <c r="D173" s="171" t="s">
        <v>639</v>
      </c>
      <c r="E173" s="183" t="s">
        <v>19</v>
      </c>
      <c r="F173" s="184" t="s">
        <v>2295</v>
      </c>
      <c r="H173" s="185">
        <v>2.5</v>
      </c>
      <c r="I173" s="186"/>
      <c r="L173" s="182"/>
      <c r="M173" s="187"/>
      <c r="T173" s="188"/>
      <c r="AT173" s="183" t="s">
        <v>639</v>
      </c>
      <c r="AU173" s="183" t="s">
        <v>83</v>
      </c>
      <c r="AV173" s="13" t="s">
        <v>83</v>
      </c>
      <c r="AW173" s="13" t="s">
        <v>36</v>
      </c>
      <c r="AX173" s="13" t="s">
        <v>81</v>
      </c>
      <c r="AY173" s="183" t="s">
        <v>251</v>
      </c>
    </row>
    <row r="174" spans="2:65" s="1" customFormat="1" ht="16.5" customHeight="1">
      <c r="B174" s="31"/>
      <c r="C174" s="157" t="s">
        <v>7</v>
      </c>
      <c r="D174" s="157" t="s">
        <v>277</v>
      </c>
      <c r="E174" s="158" t="s">
        <v>2296</v>
      </c>
      <c r="F174" s="159" t="s">
        <v>2297</v>
      </c>
      <c r="G174" s="160" t="s">
        <v>431</v>
      </c>
      <c r="H174" s="161">
        <v>70</v>
      </c>
      <c r="I174" s="162"/>
      <c r="J174" s="163">
        <f>ROUND(I174*H174,2)</f>
        <v>0</v>
      </c>
      <c r="K174" s="159" t="s">
        <v>690</v>
      </c>
      <c r="L174" s="31"/>
      <c r="M174" s="164" t="s">
        <v>19</v>
      </c>
      <c r="N174" s="165" t="s">
        <v>44</v>
      </c>
      <c r="P174" s="142">
        <f>O174*H174</f>
        <v>0</v>
      </c>
      <c r="Q174" s="142">
        <v>0</v>
      </c>
      <c r="R174" s="142">
        <f>Q174*H174</f>
        <v>0</v>
      </c>
      <c r="S174" s="142">
        <v>0</v>
      </c>
      <c r="T174" s="143">
        <f>S174*H174</f>
        <v>0</v>
      </c>
      <c r="AR174" s="17" t="s">
        <v>252</v>
      </c>
      <c r="AT174" s="17" t="s">
        <v>277</v>
      </c>
      <c r="AU174" s="17" t="s">
        <v>83</v>
      </c>
      <c r="AY174" s="17" t="s">
        <v>251</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252</v>
      </c>
      <c r="BM174" s="17" t="s">
        <v>3149</v>
      </c>
    </row>
    <row r="175" spans="2:65" s="13" customFormat="1">
      <c r="B175" s="182"/>
      <c r="D175" s="171" t="s">
        <v>639</v>
      </c>
      <c r="E175" s="183" t="s">
        <v>19</v>
      </c>
      <c r="F175" s="184" t="s">
        <v>3150</v>
      </c>
      <c r="H175" s="185">
        <v>70</v>
      </c>
      <c r="I175" s="186"/>
      <c r="L175" s="182"/>
      <c r="M175" s="187"/>
      <c r="T175" s="188"/>
      <c r="AT175" s="183" t="s">
        <v>639</v>
      </c>
      <c r="AU175" s="183" t="s">
        <v>83</v>
      </c>
      <c r="AV175" s="13" t="s">
        <v>83</v>
      </c>
      <c r="AW175" s="13" t="s">
        <v>36</v>
      </c>
      <c r="AX175" s="13" t="s">
        <v>81</v>
      </c>
      <c r="AY175" s="183" t="s">
        <v>251</v>
      </c>
    </row>
    <row r="176" spans="2:65" s="1" customFormat="1" ht="16.5" customHeight="1">
      <c r="B176" s="31"/>
      <c r="C176" s="157" t="s">
        <v>341</v>
      </c>
      <c r="D176" s="157" t="s">
        <v>277</v>
      </c>
      <c r="E176" s="158" t="s">
        <v>2125</v>
      </c>
      <c r="F176" s="159" t="s">
        <v>2126</v>
      </c>
      <c r="G176" s="160" t="s">
        <v>431</v>
      </c>
      <c r="H176" s="161">
        <v>100</v>
      </c>
      <c r="I176" s="162"/>
      <c r="J176" s="163">
        <f>ROUND(I176*H176,2)</f>
        <v>0</v>
      </c>
      <c r="K176" s="159" t="s">
        <v>690</v>
      </c>
      <c r="L176" s="31"/>
      <c r="M176" s="164" t="s">
        <v>19</v>
      </c>
      <c r="N176" s="165" t="s">
        <v>44</v>
      </c>
      <c r="P176" s="142">
        <f>O176*H176</f>
        <v>0</v>
      </c>
      <c r="Q176" s="142">
        <v>0</v>
      </c>
      <c r="R176" s="142">
        <f>Q176*H176</f>
        <v>0</v>
      </c>
      <c r="S176" s="142">
        <v>0</v>
      </c>
      <c r="T176" s="143">
        <f>S176*H176</f>
        <v>0</v>
      </c>
      <c r="AR176" s="17" t="s">
        <v>252</v>
      </c>
      <c r="AT176" s="17" t="s">
        <v>277</v>
      </c>
      <c r="AU176" s="17" t="s">
        <v>83</v>
      </c>
      <c r="AY176" s="17" t="s">
        <v>251</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252</v>
      </c>
      <c r="BM176" s="17" t="s">
        <v>3151</v>
      </c>
    </row>
    <row r="177" spans="2:65" s="1" customFormat="1" ht="19.5">
      <c r="B177" s="31"/>
      <c r="D177" s="171" t="s">
        <v>454</v>
      </c>
      <c r="F177" s="172" t="s">
        <v>2128</v>
      </c>
      <c r="I177" s="90"/>
      <c r="L177" s="31"/>
      <c r="M177" s="173"/>
      <c r="T177" s="49"/>
      <c r="AT177" s="17" t="s">
        <v>454</v>
      </c>
      <c r="AU177" s="17" t="s">
        <v>83</v>
      </c>
    </row>
    <row r="178" spans="2:65" s="13" customFormat="1">
      <c r="B178" s="182"/>
      <c r="D178" s="171" t="s">
        <v>639</v>
      </c>
      <c r="E178" s="183" t="s">
        <v>19</v>
      </c>
      <c r="F178" s="184" t="s">
        <v>2293</v>
      </c>
      <c r="H178" s="185">
        <v>100</v>
      </c>
      <c r="I178" s="186"/>
      <c r="L178" s="182"/>
      <c r="M178" s="187"/>
      <c r="T178" s="188"/>
      <c r="AT178" s="183" t="s">
        <v>639</v>
      </c>
      <c r="AU178" s="183" t="s">
        <v>83</v>
      </c>
      <c r="AV178" s="13" t="s">
        <v>83</v>
      </c>
      <c r="AW178" s="13" t="s">
        <v>36</v>
      </c>
      <c r="AX178" s="13" t="s">
        <v>81</v>
      </c>
      <c r="AY178" s="183" t="s">
        <v>251</v>
      </c>
    </row>
    <row r="179" spans="2:65" s="11" customFormat="1" ht="22.9" customHeight="1">
      <c r="B179" s="145"/>
      <c r="D179" s="146" t="s">
        <v>72</v>
      </c>
      <c r="E179" s="155" t="s">
        <v>83</v>
      </c>
      <c r="F179" s="155" t="s">
        <v>1135</v>
      </c>
      <c r="I179" s="148"/>
      <c r="J179" s="156">
        <f>BK179</f>
        <v>0</v>
      </c>
      <c r="L179" s="145"/>
      <c r="M179" s="150"/>
      <c r="P179" s="151">
        <f>SUM(P180:P199)</f>
        <v>0</v>
      </c>
      <c r="R179" s="151">
        <f>SUM(R180:R199)</f>
        <v>21.733091990000002</v>
      </c>
      <c r="T179" s="152">
        <f>SUM(T180:T199)</f>
        <v>0</v>
      </c>
      <c r="AR179" s="146" t="s">
        <v>81</v>
      </c>
      <c r="AT179" s="153" t="s">
        <v>72</v>
      </c>
      <c r="AU179" s="153" t="s">
        <v>81</v>
      </c>
      <c r="AY179" s="146" t="s">
        <v>251</v>
      </c>
      <c r="BK179" s="154">
        <f>SUM(BK180:BK199)</f>
        <v>0</v>
      </c>
    </row>
    <row r="180" spans="2:65" s="1" customFormat="1" ht="16.5" customHeight="1">
      <c r="B180" s="31"/>
      <c r="C180" s="157" t="s">
        <v>345</v>
      </c>
      <c r="D180" s="157" t="s">
        <v>277</v>
      </c>
      <c r="E180" s="158" t="s">
        <v>2829</v>
      </c>
      <c r="F180" s="159" t="s">
        <v>2830</v>
      </c>
      <c r="G180" s="160" t="s">
        <v>436</v>
      </c>
      <c r="H180" s="161">
        <v>8.5410000000000004</v>
      </c>
      <c r="I180" s="162"/>
      <c r="J180" s="163">
        <f>ROUND(I180*H180,2)</f>
        <v>0</v>
      </c>
      <c r="K180" s="159" t="s">
        <v>690</v>
      </c>
      <c r="L180" s="31"/>
      <c r="M180" s="164" t="s">
        <v>19</v>
      </c>
      <c r="N180" s="165" t="s">
        <v>44</v>
      </c>
      <c r="P180" s="142">
        <f>O180*H180</f>
        <v>0</v>
      </c>
      <c r="Q180" s="142">
        <v>2.5262500000000001</v>
      </c>
      <c r="R180" s="142">
        <f>Q180*H180</f>
        <v>21.576701250000003</v>
      </c>
      <c r="S180" s="142">
        <v>0</v>
      </c>
      <c r="T180" s="143">
        <f>S180*H180</f>
        <v>0</v>
      </c>
      <c r="AR180" s="17" t="s">
        <v>252</v>
      </c>
      <c r="AT180" s="17" t="s">
        <v>277</v>
      </c>
      <c r="AU180" s="17" t="s">
        <v>83</v>
      </c>
      <c r="AY180" s="17" t="s">
        <v>251</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252</v>
      </c>
      <c r="BM180" s="17" t="s">
        <v>3152</v>
      </c>
    </row>
    <row r="181" spans="2:65" s="13" customFormat="1">
      <c r="B181" s="182"/>
      <c r="D181" s="171" t="s">
        <v>639</v>
      </c>
      <c r="E181" s="183" t="s">
        <v>19</v>
      </c>
      <c r="F181" s="184" t="s">
        <v>3153</v>
      </c>
      <c r="H181" s="185">
        <v>1.008</v>
      </c>
      <c r="I181" s="186"/>
      <c r="L181" s="182"/>
      <c r="M181" s="187"/>
      <c r="T181" s="188"/>
      <c r="AT181" s="183" t="s">
        <v>639</v>
      </c>
      <c r="AU181" s="183" t="s">
        <v>83</v>
      </c>
      <c r="AV181" s="13" t="s">
        <v>83</v>
      </c>
      <c r="AW181" s="13" t="s">
        <v>36</v>
      </c>
      <c r="AX181" s="13" t="s">
        <v>73</v>
      </c>
      <c r="AY181" s="183" t="s">
        <v>251</v>
      </c>
    </row>
    <row r="182" spans="2:65" s="13" customFormat="1">
      <c r="B182" s="182"/>
      <c r="D182" s="171" t="s">
        <v>639</v>
      </c>
      <c r="E182" s="183" t="s">
        <v>19</v>
      </c>
      <c r="F182" s="184" t="s">
        <v>3154</v>
      </c>
      <c r="H182" s="185">
        <v>3.7349999999999999</v>
      </c>
      <c r="I182" s="186"/>
      <c r="L182" s="182"/>
      <c r="M182" s="187"/>
      <c r="T182" s="188"/>
      <c r="AT182" s="183" t="s">
        <v>639</v>
      </c>
      <c r="AU182" s="183" t="s">
        <v>83</v>
      </c>
      <c r="AV182" s="13" t="s">
        <v>83</v>
      </c>
      <c r="AW182" s="13" t="s">
        <v>36</v>
      </c>
      <c r="AX182" s="13" t="s">
        <v>73</v>
      </c>
      <c r="AY182" s="183" t="s">
        <v>251</v>
      </c>
    </row>
    <row r="183" spans="2:65" s="13" customFormat="1">
      <c r="B183" s="182"/>
      <c r="D183" s="171" t="s">
        <v>639</v>
      </c>
      <c r="E183" s="183" t="s">
        <v>19</v>
      </c>
      <c r="F183" s="184" t="s">
        <v>3155</v>
      </c>
      <c r="H183" s="185">
        <v>3.798</v>
      </c>
      <c r="I183" s="186"/>
      <c r="L183" s="182"/>
      <c r="M183" s="187"/>
      <c r="T183" s="188"/>
      <c r="AT183" s="183" t="s">
        <v>639</v>
      </c>
      <c r="AU183" s="183" t="s">
        <v>83</v>
      </c>
      <c r="AV183" s="13" t="s">
        <v>83</v>
      </c>
      <c r="AW183" s="13" t="s">
        <v>36</v>
      </c>
      <c r="AX183" s="13" t="s">
        <v>73</v>
      </c>
      <c r="AY183" s="183" t="s">
        <v>251</v>
      </c>
    </row>
    <row r="184" spans="2:65" s="14" customFormat="1">
      <c r="B184" s="191"/>
      <c r="D184" s="171" t="s">
        <v>639</v>
      </c>
      <c r="E184" s="192" t="s">
        <v>19</v>
      </c>
      <c r="F184" s="193" t="s">
        <v>830</v>
      </c>
      <c r="H184" s="194">
        <v>8.5410000000000004</v>
      </c>
      <c r="I184" s="195"/>
      <c r="L184" s="191"/>
      <c r="M184" s="196"/>
      <c r="T184" s="197"/>
      <c r="AT184" s="192" t="s">
        <v>639</v>
      </c>
      <c r="AU184" s="192" t="s">
        <v>83</v>
      </c>
      <c r="AV184" s="14" t="s">
        <v>252</v>
      </c>
      <c r="AW184" s="14" t="s">
        <v>36</v>
      </c>
      <c r="AX184" s="14" t="s">
        <v>81</v>
      </c>
      <c r="AY184" s="192" t="s">
        <v>251</v>
      </c>
    </row>
    <row r="185" spans="2:65" s="1" customFormat="1" ht="16.5" customHeight="1">
      <c r="B185" s="31"/>
      <c r="C185" s="157" t="s">
        <v>349</v>
      </c>
      <c r="D185" s="157" t="s">
        <v>277</v>
      </c>
      <c r="E185" s="158" t="s">
        <v>2310</v>
      </c>
      <c r="F185" s="159" t="s">
        <v>2311</v>
      </c>
      <c r="G185" s="160" t="s">
        <v>431</v>
      </c>
      <c r="H185" s="161">
        <v>13.22</v>
      </c>
      <c r="I185" s="162"/>
      <c r="J185" s="163">
        <f>ROUND(I185*H185,2)</f>
        <v>0</v>
      </c>
      <c r="K185" s="159" t="s">
        <v>690</v>
      </c>
      <c r="L185" s="31"/>
      <c r="M185" s="164" t="s">
        <v>19</v>
      </c>
      <c r="N185" s="165" t="s">
        <v>44</v>
      </c>
      <c r="P185" s="142">
        <f>O185*H185</f>
        <v>0</v>
      </c>
      <c r="Q185" s="142">
        <v>1.4400000000000001E-3</v>
      </c>
      <c r="R185" s="142">
        <f>Q185*H185</f>
        <v>1.9036800000000003E-2</v>
      </c>
      <c r="S185" s="142">
        <v>0</v>
      </c>
      <c r="T185" s="143">
        <f>S185*H185</f>
        <v>0</v>
      </c>
      <c r="AR185" s="17" t="s">
        <v>252</v>
      </c>
      <c r="AT185" s="17" t="s">
        <v>277</v>
      </c>
      <c r="AU185" s="17" t="s">
        <v>83</v>
      </c>
      <c r="AY185" s="17" t="s">
        <v>251</v>
      </c>
      <c r="BE185" s="144">
        <f>IF(N185="základní",J185,0)</f>
        <v>0</v>
      </c>
      <c r="BF185" s="144">
        <f>IF(N185="snížená",J185,0)</f>
        <v>0</v>
      </c>
      <c r="BG185" s="144">
        <f>IF(N185="zákl. přenesená",J185,0)</f>
        <v>0</v>
      </c>
      <c r="BH185" s="144">
        <f>IF(N185="sníž. přenesená",J185,0)</f>
        <v>0</v>
      </c>
      <c r="BI185" s="144">
        <f>IF(N185="nulová",J185,0)</f>
        <v>0</v>
      </c>
      <c r="BJ185" s="17" t="s">
        <v>81</v>
      </c>
      <c r="BK185" s="144">
        <f>ROUND(I185*H185,2)</f>
        <v>0</v>
      </c>
      <c r="BL185" s="17" t="s">
        <v>252</v>
      </c>
      <c r="BM185" s="17" t="s">
        <v>3156</v>
      </c>
    </row>
    <row r="186" spans="2:65" s="13" customFormat="1">
      <c r="B186" s="182"/>
      <c r="D186" s="171" t="s">
        <v>639</v>
      </c>
      <c r="E186" s="183" t="s">
        <v>19</v>
      </c>
      <c r="F186" s="184" t="s">
        <v>3157</v>
      </c>
      <c r="H186" s="185">
        <v>2.2799999999999998</v>
      </c>
      <c r="I186" s="186"/>
      <c r="L186" s="182"/>
      <c r="M186" s="187"/>
      <c r="T186" s="188"/>
      <c r="AT186" s="183" t="s">
        <v>639</v>
      </c>
      <c r="AU186" s="183" t="s">
        <v>83</v>
      </c>
      <c r="AV186" s="13" t="s">
        <v>83</v>
      </c>
      <c r="AW186" s="13" t="s">
        <v>36</v>
      </c>
      <c r="AX186" s="13" t="s">
        <v>73</v>
      </c>
      <c r="AY186" s="183" t="s">
        <v>251</v>
      </c>
    </row>
    <row r="187" spans="2:65" s="13" customFormat="1">
      <c r="B187" s="182"/>
      <c r="D187" s="171" t="s">
        <v>639</v>
      </c>
      <c r="E187" s="183" t="s">
        <v>19</v>
      </c>
      <c r="F187" s="184" t="s">
        <v>3158</v>
      </c>
      <c r="H187" s="185">
        <v>4.1500000000000004</v>
      </c>
      <c r="I187" s="186"/>
      <c r="L187" s="182"/>
      <c r="M187" s="187"/>
      <c r="T187" s="188"/>
      <c r="AT187" s="183" t="s">
        <v>639</v>
      </c>
      <c r="AU187" s="183" t="s">
        <v>83</v>
      </c>
      <c r="AV187" s="13" t="s">
        <v>83</v>
      </c>
      <c r="AW187" s="13" t="s">
        <v>36</v>
      </c>
      <c r="AX187" s="13" t="s">
        <v>73</v>
      </c>
      <c r="AY187" s="183" t="s">
        <v>251</v>
      </c>
    </row>
    <row r="188" spans="2:65" s="13" customFormat="1">
      <c r="B188" s="182"/>
      <c r="D188" s="171" t="s">
        <v>639</v>
      </c>
      <c r="E188" s="183" t="s">
        <v>19</v>
      </c>
      <c r="F188" s="184" t="s">
        <v>3159</v>
      </c>
      <c r="H188" s="185">
        <v>6.79</v>
      </c>
      <c r="I188" s="186"/>
      <c r="L188" s="182"/>
      <c r="M188" s="187"/>
      <c r="T188" s="188"/>
      <c r="AT188" s="183" t="s">
        <v>639</v>
      </c>
      <c r="AU188" s="183" t="s">
        <v>83</v>
      </c>
      <c r="AV188" s="13" t="s">
        <v>83</v>
      </c>
      <c r="AW188" s="13" t="s">
        <v>36</v>
      </c>
      <c r="AX188" s="13" t="s">
        <v>73</v>
      </c>
      <c r="AY188" s="183" t="s">
        <v>251</v>
      </c>
    </row>
    <row r="189" spans="2:65" s="14" customFormat="1">
      <c r="B189" s="191"/>
      <c r="D189" s="171" t="s">
        <v>639</v>
      </c>
      <c r="E189" s="192" t="s">
        <v>19</v>
      </c>
      <c r="F189" s="193" t="s">
        <v>830</v>
      </c>
      <c r="H189" s="194">
        <v>13.219999999999999</v>
      </c>
      <c r="I189" s="195"/>
      <c r="L189" s="191"/>
      <c r="M189" s="196"/>
      <c r="T189" s="197"/>
      <c r="AT189" s="192" t="s">
        <v>639</v>
      </c>
      <c r="AU189" s="192" t="s">
        <v>83</v>
      </c>
      <c r="AV189" s="14" t="s">
        <v>252</v>
      </c>
      <c r="AW189" s="14" t="s">
        <v>36</v>
      </c>
      <c r="AX189" s="14" t="s">
        <v>81</v>
      </c>
      <c r="AY189" s="192" t="s">
        <v>251</v>
      </c>
    </row>
    <row r="190" spans="2:65" s="1" customFormat="1" ht="16.5" customHeight="1">
      <c r="B190" s="31"/>
      <c r="C190" s="157" t="s">
        <v>353</v>
      </c>
      <c r="D190" s="157" t="s">
        <v>277</v>
      </c>
      <c r="E190" s="158" t="s">
        <v>2314</v>
      </c>
      <c r="F190" s="159" t="s">
        <v>2315</v>
      </c>
      <c r="G190" s="160" t="s">
        <v>431</v>
      </c>
      <c r="H190" s="161">
        <v>13.22</v>
      </c>
      <c r="I190" s="162"/>
      <c r="J190" s="163">
        <f>ROUND(I190*H190,2)</f>
        <v>0</v>
      </c>
      <c r="K190" s="159" t="s">
        <v>690</v>
      </c>
      <c r="L190" s="31"/>
      <c r="M190" s="164" t="s">
        <v>19</v>
      </c>
      <c r="N190" s="165" t="s">
        <v>44</v>
      </c>
      <c r="P190" s="142">
        <f>O190*H190</f>
        <v>0</v>
      </c>
      <c r="Q190" s="142">
        <v>4.0000000000000003E-5</v>
      </c>
      <c r="R190" s="142">
        <f>Q190*H190</f>
        <v>5.2880000000000006E-4</v>
      </c>
      <c r="S190" s="142">
        <v>0</v>
      </c>
      <c r="T190" s="143">
        <f>S190*H190</f>
        <v>0</v>
      </c>
      <c r="AR190" s="17" t="s">
        <v>252</v>
      </c>
      <c r="AT190" s="17" t="s">
        <v>277</v>
      </c>
      <c r="AU190" s="17" t="s">
        <v>83</v>
      </c>
      <c r="AY190" s="17" t="s">
        <v>251</v>
      </c>
      <c r="BE190" s="144">
        <f>IF(N190="základní",J190,0)</f>
        <v>0</v>
      </c>
      <c r="BF190" s="144">
        <f>IF(N190="snížená",J190,0)</f>
        <v>0</v>
      </c>
      <c r="BG190" s="144">
        <f>IF(N190="zákl. přenesená",J190,0)</f>
        <v>0</v>
      </c>
      <c r="BH190" s="144">
        <f>IF(N190="sníž. přenesená",J190,0)</f>
        <v>0</v>
      </c>
      <c r="BI190" s="144">
        <f>IF(N190="nulová",J190,0)</f>
        <v>0</v>
      </c>
      <c r="BJ190" s="17" t="s">
        <v>81</v>
      </c>
      <c r="BK190" s="144">
        <f>ROUND(I190*H190,2)</f>
        <v>0</v>
      </c>
      <c r="BL190" s="17" t="s">
        <v>252</v>
      </c>
      <c r="BM190" s="17" t="s">
        <v>3160</v>
      </c>
    </row>
    <row r="191" spans="2:65" s="13" customFormat="1">
      <c r="B191" s="182"/>
      <c r="D191" s="171" t="s">
        <v>639</v>
      </c>
      <c r="E191" s="183" t="s">
        <v>19</v>
      </c>
      <c r="F191" s="184" t="s">
        <v>3157</v>
      </c>
      <c r="H191" s="185">
        <v>2.2799999999999998</v>
      </c>
      <c r="I191" s="186"/>
      <c r="L191" s="182"/>
      <c r="M191" s="187"/>
      <c r="T191" s="188"/>
      <c r="AT191" s="183" t="s">
        <v>639</v>
      </c>
      <c r="AU191" s="183" t="s">
        <v>83</v>
      </c>
      <c r="AV191" s="13" t="s">
        <v>83</v>
      </c>
      <c r="AW191" s="13" t="s">
        <v>36</v>
      </c>
      <c r="AX191" s="13" t="s">
        <v>73</v>
      </c>
      <c r="AY191" s="183" t="s">
        <v>251</v>
      </c>
    </row>
    <row r="192" spans="2:65" s="13" customFormat="1">
      <c r="B192" s="182"/>
      <c r="D192" s="171" t="s">
        <v>639</v>
      </c>
      <c r="E192" s="183" t="s">
        <v>19</v>
      </c>
      <c r="F192" s="184" t="s">
        <v>3158</v>
      </c>
      <c r="H192" s="185">
        <v>4.1500000000000004</v>
      </c>
      <c r="I192" s="186"/>
      <c r="L192" s="182"/>
      <c r="M192" s="187"/>
      <c r="T192" s="188"/>
      <c r="AT192" s="183" t="s">
        <v>639</v>
      </c>
      <c r="AU192" s="183" t="s">
        <v>83</v>
      </c>
      <c r="AV192" s="13" t="s">
        <v>83</v>
      </c>
      <c r="AW192" s="13" t="s">
        <v>36</v>
      </c>
      <c r="AX192" s="13" t="s">
        <v>73</v>
      </c>
      <c r="AY192" s="183" t="s">
        <v>251</v>
      </c>
    </row>
    <row r="193" spans="2:65" s="13" customFormat="1">
      <c r="B193" s="182"/>
      <c r="D193" s="171" t="s">
        <v>639</v>
      </c>
      <c r="E193" s="183" t="s">
        <v>19</v>
      </c>
      <c r="F193" s="184" t="s">
        <v>3159</v>
      </c>
      <c r="H193" s="185">
        <v>6.79</v>
      </c>
      <c r="I193" s="186"/>
      <c r="L193" s="182"/>
      <c r="M193" s="187"/>
      <c r="T193" s="188"/>
      <c r="AT193" s="183" t="s">
        <v>639</v>
      </c>
      <c r="AU193" s="183" t="s">
        <v>83</v>
      </c>
      <c r="AV193" s="13" t="s">
        <v>83</v>
      </c>
      <c r="AW193" s="13" t="s">
        <v>36</v>
      </c>
      <c r="AX193" s="13" t="s">
        <v>73</v>
      </c>
      <c r="AY193" s="183" t="s">
        <v>251</v>
      </c>
    </row>
    <row r="194" spans="2:65" s="14" customFormat="1">
      <c r="B194" s="191"/>
      <c r="D194" s="171" t="s">
        <v>639</v>
      </c>
      <c r="E194" s="192" t="s">
        <v>19</v>
      </c>
      <c r="F194" s="193" t="s">
        <v>830</v>
      </c>
      <c r="H194" s="194">
        <v>13.219999999999999</v>
      </c>
      <c r="I194" s="195"/>
      <c r="L194" s="191"/>
      <c r="M194" s="196"/>
      <c r="T194" s="197"/>
      <c r="AT194" s="192" t="s">
        <v>639</v>
      </c>
      <c r="AU194" s="192" t="s">
        <v>83</v>
      </c>
      <c r="AV194" s="14" t="s">
        <v>252</v>
      </c>
      <c r="AW194" s="14" t="s">
        <v>36</v>
      </c>
      <c r="AX194" s="14" t="s">
        <v>81</v>
      </c>
      <c r="AY194" s="192" t="s">
        <v>251</v>
      </c>
    </row>
    <row r="195" spans="2:65" s="1" customFormat="1" ht="16.5" customHeight="1">
      <c r="B195" s="31"/>
      <c r="C195" s="157" t="s">
        <v>357</v>
      </c>
      <c r="D195" s="157" t="s">
        <v>277</v>
      </c>
      <c r="E195" s="158" t="s">
        <v>2317</v>
      </c>
      <c r="F195" s="159" t="s">
        <v>2318</v>
      </c>
      <c r="G195" s="160" t="s">
        <v>450</v>
      </c>
      <c r="H195" s="161">
        <v>0.129</v>
      </c>
      <c r="I195" s="162"/>
      <c r="J195" s="163">
        <f>ROUND(I195*H195,2)</f>
        <v>0</v>
      </c>
      <c r="K195" s="159" t="s">
        <v>690</v>
      </c>
      <c r="L195" s="31"/>
      <c r="M195" s="164" t="s">
        <v>19</v>
      </c>
      <c r="N195" s="165" t="s">
        <v>44</v>
      </c>
      <c r="P195" s="142">
        <f>O195*H195</f>
        <v>0</v>
      </c>
      <c r="Q195" s="142">
        <v>1.0606599999999999</v>
      </c>
      <c r="R195" s="142">
        <f>Q195*H195</f>
        <v>0.13682513999999998</v>
      </c>
      <c r="S195" s="142">
        <v>0</v>
      </c>
      <c r="T195" s="143">
        <f>S195*H195</f>
        <v>0</v>
      </c>
      <c r="AR195" s="17" t="s">
        <v>252</v>
      </c>
      <c r="AT195" s="17" t="s">
        <v>277</v>
      </c>
      <c r="AU195" s="17" t="s">
        <v>83</v>
      </c>
      <c r="AY195" s="17" t="s">
        <v>251</v>
      </c>
      <c r="BE195" s="144">
        <f>IF(N195="základní",J195,0)</f>
        <v>0</v>
      </c>
      <c r="BF195" s="144">
        <f>IF(N195="snížená",J195,0)</f>
        <v>0</v>
      </c>
      <c r="BG195" s="144">
        <f>IF(N195="zákl. přenesená",J195,0)</f>
        <v>0</v>
      </c>
      <c r="BH195" s="144">
        <f>IF(N195="sníž. přenesená",J195,0)</f>
        <v>0</v>
      </c>
      <c r="BI195" s="144">
        <f>IF(N195="nulová",J195,0)</f>
        <v>0</v>
      </c>
      <c r="BJ195" s="17" t="s">
        <v>81</v>
      </c>
      <c r="BK195" s="144">
        <f>ROUND(I195*H195,2)</f>
        <v>0</v>
      </c>
      <c r="BL195" s="17" t="s">
        <v>252</v>
      </c>
      <c r="BM195" s="17" t="s">
        <v>3161</v>
      </c>
    </row>
    <row r="196" spans="2:65" s="1" customFormat="1" ht="19.5">
      <c r="B196" s="31"/>
      <c r="D196" s="171" t="s">
        <v>454</v>
      </c>
      <c r="F196" s="172" t="s">
        <v>3162</v>
      </c>
      <c r="I196" s="90"/>
      <c r="L196" s="31"/>
      <c r="M196" s="173"/>
      <c r="T196" s="49"/>
      <c r="AT196" s="17" t="s">
        <v>454</v>
      </c>
      <c r="AU196" s="17" t="s">
        <v>83</v>
      </c>
    </row>
    <row r="197" spans="2:65" s="13" customFormat="1">
      <c r="B197" s="182"/>
      <c r="D197" s="171" t="s">
        <v>639</v>
      </c>
      <c r="E197" s="183" t="s">
        <v>19</v>
      </c>
      <c r="F197" s="184" t="s">
        <v>3163</v>
      </c>
      <c r="H197" s="185">
        <v>6.6000000000000003E-2</v>
      </c>
      <c r="I197" s="186"/>
      <c r="L197" s="182"/>
      <c r="M197" s="187"/>
      <c r="T197" s="188"/>
      <c r="AT197" s="183" t="s">
        <v>639</v>
      </c>
      <c r="AU197" s="183" t="s">
        <v>83</v>
      </c>
      <c r="AV197" s="13" t="s">
        <v>83</v>
      </c>
      <c r="AW197" s="13" t="s">
        <v>36</v>
      </c>
      <c r="AX197" s="13" t="s">
        <v>73</v>
      </c>
      <c r="AY197" s="183" t="s">
        <v>251</v>
      </c>
    </row>
    <row r="198" spans="2:65" s="13" customFormat="1">
      <c r="B198" s="182"/>
      <c r="D198" s="171" t="s">
        <v>639</v>
      </c>
      <c r="E198" s="183" t="s">
        <v>19</v>
      </c>
      <c r="F198" s="184" t="s">
        <v>3164</v>
      </c>
      <c r="H198" s="185">
        <v>6.3E-2</v>
      </c>
      <c r="I198" s="186"/>
      <c r="L198" s="182"/>
      <c r="M198" s="187"/>
      <c r="T198" s="188"/>
      <c r="AT198" s="183" t="s">
        <v>639</v>
      </c>
      <c r="AU198" s="183" t="s">
        <v>83</v>
      </c>
      <c r="AV198" s="13" t="s">
        <v>83</v>
      </c>
      <c r="AW198" s="13" t="s">
        <v>36</v>
      </c>
      <c r="AX198" s="13" t="s">
        <v>73</v>
      </c>
      <c r="AY198" s="183" t="s">
        <v>251</v>
      </c>
    </row>
    <row r="199" spans="2:65" s="14" customFormat="1">
      <c r="B199" s="191"/>
      <c r="D199" s="171" t="s">
        <v>639</v>
      </c>
      <c r="E199" s="192" t="s">
        <v>19</v>
      </c>
      <c r="F199" s="193" t="s">
        <v>830</v>
      </c>
      <c r="H199" s="194">
        <v>0.129</v>
      </c>
      <c r="I199" s="195"/>
      <c r="L199" s="191"/>
      <c r="M199" s="196"/>
      <c r="T199" s="197"/>
      <c r="AT199" s="192" t="s">
        <v>639</v>
      </c>
      <c r="AU199" s="192" t="s">
        <v>83</v>
      </c>
      <c r="AV199" s="14" t="s">
        <v>252</v>
      </c>
      <c r="AW199" s="14" t="s">
        <v>36</v>
      </c>
      <c r="AX199" s="14" t="s">
        <v>81</v>
      </c>
      <c r="AY199" s="192" t="s">
        <v>251</v>
      </c>
    </row>
    <row r="200" spans="2:65" s="11" customFormat="1" ht="22.9" customHeight="1">
      <c r="B200" s="145"/>
      <c r="D200" s="146" t="s">
        <v>72</v>
      </c>
      <c r="E200" s="155" t="s">
        <v>257</v>
      </c>
      <c r="F200" s="155" t="s">
        <v>1169</v>
      </c>
      <c r="I200" s="148"/>
      <c r="J200" s="156">
        <f>BK200</f>
        <v>0</v>
      </c>
      <c r="L200" s="145"/>
      <c r="M200" s="150"/>
      <c r="P200" s="151">
        <f>SUM(P201:P225)</f>
        <v>0</v>
      </c>
      <c r="R200" s="151">
        <f>SUM(R201:R225)</f>
        <v>16.574099349999997</v>
      </c>
      <c r="T200" s="152">
        <f>SUM(T201:T225)</f>
        <v>0</v>
      </c>
      <c r="AR200" s="146" t="s">
        <v>81</v>
      </c>
      <c r="AT200" s="153" t="s">
        <v>72</v>
      </c>
      <c r="AU200" s="153" t="s">
        <v>81</v>
      </c>
      <c r="AY200" s="146" t="s">
        <v>251</v>
      </c>
      <c r="BK200" s="154">
        <f>SUM(BK201:BK225)</f>
        <v>0</v>
      </c>
    </row>
    <row r="201" spans="2:65" s="1" customFormat="1" ht="16.5" customHeight="1">
      <c r="B201" s="31"/>
      <c r="C201" s="157" t="s">
        <v>361</v>
      </c>
      <c r="D201" s="157" t="s">
        <v>277</v>
      </c>
      <c r="E201" s="158" t="s">
        <v>1632</v>
      </c>
      <c r="F201" s="159" t="s">
        <v>1633</v>
      </c>
      <c r="G201" s="160" t="s">
        <v>436</v>
      </c>
      <c r="H201" s="161">
        <v>0.35299999999999998</v>
      </c>
      <c r="I201" s="162"/>
      <c r="J201" s="163">
        <f>ROUND(I201*H201,2)</f>
        <v>0</v>
      </c>
      <c r="K201" s="159" t="s">
        <v>690</v>
      </c>
      <c r="L201" s="31"/>
      <c r="M201" s="164" t="s">
        <v>19</v>
      </c>
      <c r="N201" s="165" t="s">
        <v>44</v>
      </c>
      <c r="P201" s="142">
        <f>O201*H201</f>
        <v>0</v>
      </c>
      <c r="Q201" s="142">
        <v>2.4778600000000002</v>
      </c>
      <c r="R201" s="142">
        <f>Q201*H201</f>
        <v>0.87468458000000004</v>
      </c>
      <c r="S201" s="142">
        <v>0</v>
      </c>
      <c r="T201" s="143">
        <f>S201*H201</f>
        <v>0</v>
      </c>
      <c r="AR201" s="17" t="s">
        <v>252</v>
      </c>
      <c r="AT201" s="17" t="s">
        <v>277</v>
      </c>
      <c r="AU201" s="17" t="s">
        <v>83</v>
      </c>
      <c r="AY201" s="17" t="s">
        <v>251</v>
      </c>
      <c r="BE201" s="144">
        <f>IF(N201="základní",J201,0)</f>
        <v>0</v>
      </c>
      <c r="BF201" s="144">
        <f>IF(N201="snížená",J201,0)</f>
        <v>0</v>
      </c>
      <c r="BG201" s="144">
        <f>IF(N201="zákl. přenesená",J201,0)</f>
        <v>0</v>
      </c>
      <c r="BH201" s="144">
        <f>IF(N201="sníž. přenesená",J201,0)</f>
        <v>0</v>
      </c>
      <c r="BI201" s="144">
        <f>IF(N201="nulová",J201,0)</f>
        <v>0</v>
      </c>
      <c r="BJ201" s="17" t="s">
        <v>81</v>
      </c>
      <c r="BK201" s="144">
        <f>ROUND(I201*H201,2)</f>
        <v>0</v>
      </c>
      <c r="BL201" s="17" t="s">
        <v>252</v>
      </c>
      <c r="BM201" s="17" t="s">
        <v>3165</v>
      </c>
    </row>
    <row r="202" spans="2:65" s="1" customFormat="1" ht="19.5">
      <c r="B202" s="31"/>
      <c r="D202" s="171" t="s">
        <v>454</v>
      </c>
      <c r="F202" s="172" t="s">
        <v>3166</v>
      </c>
      <c r="I202" s="90"/>
      <c r="L202" s="31"/>
      <c r="M202" s="173"/>
      <c r="T202" s="49"/>
      <c r="AT202" s="17" t="s">
        <v>454</v>
      </c>
      <c r="AU202" s="17" t="s">
        <v>83</v>
      </c>
    </row>
    <row r="203" spans="2:65" s="13" customFormat="1">
      <c r="B203" s="182"/>
      <c r="D203" s="171" t="s">
        <v>639</v>
      </c>
      <c r="E203" s="183" t="s">
        <v>19</v>
      </c>
      <c r="F203" s="184" t="s">
        <v>3167</v>
      </c>
      <c r="H203" s="185">
        <v>0.35299999999999998</v>
      </c>
      <c r="I203" s="186"/>
      <c r="L203" s="182"/>
      <c r="M203" s="187"/>
      <c r="T203" s="188"/>
      <c r="AT203" s="183" t="s">
        <v>639</v>
      </c>
      <c r="AU203" s="183" t="s">
        <v>83</v>
      </c>
      <c r="AV203" s="13" t="s">
        <v>83</v>
      </c>
      <c r="AW203" s="13" t="s">
        <v>36</v>
      </c>
      <c r="AX203" s="13" t="s">
        <v>81</v>
      </c>
      <c r="AY203" s="183" t="s">
        <v>251</v>
      </c>
    </row>
    <row r="204" spans="2:65" s="1" customFormat="1" ht="16.5" customHeight="1">
      <c r="B204" s="31"/>
      <c r="C204" s="157" t="s">
        <v>365</v>
      </c>
      <c r="D204" s="157" t="s">
        <v>277</v>
      </c>
      <c r="E204" s="158" t="s">
        <v>1637</v>
      </c>
      <c r="F204" s="159" t="s">
        <v>1638</v>
      </c>
      <c r="G204" s="160" t="s">
        <v>431</v>
      </c>
      <c r="H204" s="161">
        <v>1.778</v>
      </c>
      <c r="I204" s="162"/>
      <c r="J204" s="163">
        <f>ROUND(I204*H204,2)</f>
        <v>0</v>
      </c>
      <c r="K204" s="159" t="s">
        <v>690</v>
      </c>
      <c r="L204" s="31"/>
      <c r="M204" s="164" t="s">
        <v>19</v>
      </c>
      <c r="N204" s="165" t="s">
        <v>44</v>
      </c>
      <c r="P204" s="142">
        <f>O204*H204</f>
        <v>0</v>
      </c>
      <c r="Q204" s="142">
        <v>4.1739999999999999E-2</v>
      </c>
      <c r="R204" s="142">
        <f>Q204*H204</f>
        <v>7.4213719999999997E-2</v>
      </c>
      <c r="S204" s="142">
        <v>0</v>
      </c>
      <c r="T204" s="143">
        <f>S204*H204</f>
        <v>0</v>
      </c>
      <c r="AR204" s="17" t="s">
        <v>252</v>
      </c>
      <c r="AT204" s="17" t="s">
        <v>277</v>
      </c>
      <c r="AU204" s="17" t="s">
        <v>83</v>
      </c>
      <c r="AY204" s="17" t="s">
        <v>251</v>
      </c>
      <c r="BE204" s="144">
        <f>IF(N204="základní",J204,0)</f>
        <v>0</v>
      </c>
      <c r="BF204" s="144">
        <f>IF(N204="snížená",J204,0)</f>
        <v>0</v>
      </c>
      <c r="BG204" s="144">
        <f>IF(N204="zákl. přenesená",J204,0)</f>
        <v>0</v>
      </c>
      <c r="BH204" s="144">
        <f>IF(N204="sníž. přenesená",J204,0)</f>
        <v>0</v>
      </c>
      <c r="BI204" s="144">
        <f>IF(N204="nulová",J204,0)</f>
        <v>0</v>
      </c>
      <c r="BJ204" s="17" t="s">
        <v>81</v>
      </c>
      <c r="BK204" s="144">
        <f>ROUND(I204*H204,2)</f>
        <v>0</v>
      </c>
      <c r="BL204" s="17" t="s">
        <v>252</v>
      </c>
      <c r="BM204" s="17" t="s">
        <v>3168</v>
      </c>
    </row>
    <row r="205" spans="2:65" s="13" customFormat="1">
      <c r="B205" s="182"/>
      <c r="D205" s="171" t="s">
        <v>639</v>
      </c>
      <c r="E205" s="183" t="s">
        <v>19</v>
      </c>
      <c r="F205" s="184" t="s">
        <v>3169</v>
      </c>
      <c r="H205" s="185">
        <v>1.778</v>
      </c>
      <c r="I205" s="186"/>
      <c r="L205" s="182"/>
      <c r="M205" s="187"/>
      <c r="T205" s="188"/>
      <c r="AT205" s="183" t="s">
        <v>639</v>
      </c>
      <c r="AU205" s="183" t="s">
        <v>83</v>
      </c>
      <c r="AV205" s="13" t="s">
        <v>83</v>
      </c>
      <c r="AW205" s="13" t="s">
        <v>36</v>
      </c>
      <c r="AX205" s="13" t="s">
        <v>81</v>
      </c>
      <c r="AY205" s="183" t="s">
        <v>251</v>
      </c>
    </row>
    <row r="206" spans="2:65" s="1" customFormat="1" ht="16.5" customHeight="1">
      <c r="B206" s="31"/>
      <c r="C206" s="157" t="s">
        <v>369</v>
      </c>
      <c r="D206" s="157" t="s">
        <v>277</v>
      </c>
      <c r="E206" s="158" t="s">
        <v>1641</v>
      </c>
      <c r="F206" s="159" t="s">
        <v>1642</v>
      </c>
      <c r="G206" s="160" t="s">
        <v>431</v>
      </c>
      <c r="H206" s="161">
        <v>1.778</v>
      </c>
      <c r="I206" s="162"/>
      <c r="J206" s="163">
        <f>ROUND(I206*H206,2)</f>
        <v>0</v>
      </c>
      <c r="K206" s="159" t="s">
        <v>690</v>
      </c>
      <c r="L206" s="31"/>
      <c r="M206" s="164" t="s">
        <v>19</v>
      </c>
      <c r="N206" s="165" t="s">
        <v>44</v>
      </c>
      <c r="P206" s="142">
        <f>O206*H206</f>
        <v>0</v>
      </c>
      <c r="Q206" s="142">
        <v>2.0000000000000002E-5</v>
      </c>
      <c r="R206" s="142">
        <f>Q206*H206</f>
        <v>3.5560000000000005E-5</v>
      </c>
      <c r="S206" s="142">
        <v>0</v>
      </c>
      <c r="T206" s="143">
        <f>S206*H206</f>
        <v>0</v>
      </c>
      <c r="AR206" s="17" t="s">
        <v>252</v>
      </c>
      <c r="AT206" s="17" t="s">
        <v>277</v>
      </c>
      <c r="AU206" s="17" t="s">
        <v>83</v>
      </c>
      <c r="AY206" s="17" t="s">
        <v>251</v>
      </c>
      <c r="BE206" s="144">
        <f>IF(N206="základní",J206,0)</f>
        <v>0</v>
      </c>
      <c r="BF206" s="144">
        <f>IF(N206="snížená",J206,0)</f>
        <v>0</v>
      </c>
      <c r="BG206" s="144">
        <f>IF(N206="zákl. přenesená",J206,0)</f>
        <v>0</v>
      </c>
      <c r="BH206" s="144">
        <f>IF(N206="sníž. přenesená",J206,0)</f>
        <v>0</v>
      </c>
      <c r="BI206" s="144">
        <f>IF(N206="nulová",J206,0)</f>
        <v>0</v>
      </c>
      <c r="BJ206" s="17" t="s">
        <v>81</v>
      </c>
      <c r="BK206" s="144">
        <f>ROUND(I206*H206,2)</f>
        <v>0</v>
      </c>
      <c r="BL206" s="17" t="s">
        <v>252</v>
      </c>
      <c r="BM206" s="17" t="s">
        <v>3170</v>
      </c>
    </row>
    <row r="207" spans="2:65" s="13" customFormat="1">
      <c r="B207" s="182"/>
      <c r="D207" s="171" t="s">
        <v>639</v>
      </c>
      <c r="E207" s="183" t="s">
        <v>19</v>
      </c>
      <c r="F207" s="184" t="s">
        <v>3169</v>
      </c>
      <c r="H207" s="185">
        <v>1.778</v>
      </c>
      <c r="I207" s="186"/>
      <c r="L207" s="182"/>
      <c r="M207" s="187"/>
      <c r="T207" s="188"/>
      <c r="AT207" s="183" t="s">
        <v>639</v>
      </c>
      <c r="AU207" s="183" t="s">
        <v>83</v>
      </c>
      <c r="AV207" s="13" t="s">
        <v>83</v>
      </c>
      <c r="AW207" s="13" t="s">
        <v>36</v>
      </c>
      <c r="AX207" s="13" t="s">
        <v>81</v>
      </c>
      <c r="AY207" s="183" t="s">
        <v>251</v>
      </c>
    </row>
    <row r="208" spans="2:65" s="1" customFormat="1" ht="16.5" customHeight="1">
      <c r="B208" s="31"/>
      <c r="C208" s="157" t="s">
        <v>373</v>
      </c>
      <c r="D208" s="157" t="s">
        <v>277</v>
      </c>
      <c r="E208" s="158" t="s">
        <v>1644</v>
      </c>
      <c r="F208" s="159" t="s">
        <v>1645</v>
      </c>
      <c r="G208" s="160" t="s">
        <v>450</v>
      </c>
      <c r="H208" s="161">
        <v>6.0999999999999999E-2</v>
      </c>
      <c r="I208" s="162"/>
      <c r="J208" s="163">
        <f>ROUND(I208*H208,2)</f>
        <v>0</v>
      </c>
      <c r="K208" s="159" t="s">
        <v>690</v>
      </c>
      <c r="L208" s="31"/>
      <c r="M208" s="164" t="s">
        <v>19</v>
      </c>
      <c r="N208" s="165" t="s">
        <v>44</v>
      </c>
      <c r="P208" s="142">
        <f>O208*H208</f>
        <v>0</v>
      </c>
      <c r="Q208" s="142">
        <v>1.04877</v>
      </c>
      <c r="R208" s="142">
        <f>Q208*H208</f>
        <v>6.3974969999999992E-2</v>
      </c>
      <c r="S208" s="142">
        <v>0</v>
      </c>
      <c r="T208" s="143">
        <f>S208*H208</f>
        <v>0</v>
      </c>
      <c r="AR208" s="17" t="s">
        <v>252</v>
      </c>
      <c r="AT208" s="17" t="s">
        <v>277</v>
      </c>
      <c r="AU208" s="17" t="s">
        <v>83</v>
      </c>
      <c r="AY208" s="17" t="s">
        <v>251</v>
      </c>
      <c r="BE208" s="144">
        <f>IF(N208="základní",J208,0)</f>
        <v>0</v>
      </c>
      <c r="BF208" s="144">
        <f>IF(N208="snížená",J208,0)</f>
        <v>0</v>
      </c>
      <c r="BG208" s="144">
        <f>IF(N208="zákl. přenesená",J208,0)</f>
        <v>0</v>
      </c>
      <c r="BH208" s="144">
        <f>IF(N208="sníž. přenesená",J208,0)</f>
        <v>0</v>
      </c>
      <c r="BI208" s="144">
        <f>IF(N208="nulová",J208,0)</f>
        <v>0</v>
      </c>
      <c r="BJ208" s="17" t="s">
        <v>81</v>
      </c>
      <c r="BK208" s="144">
        <f>ROUND(I208*H208,2)</f>
        <v>0</v>
      </c>
      <c r="BL208" s="17" t="s">
        <v>252</v>
      </c>
      <c r="BM208" s="17" t="s">
        <v>3171</v>
      </c>
    </row>
    <row r="209" spans="2:65" s="13" customFormat="1">
      <c r="B209" s="182"/>
      <c r="D209" s="171" t="s">
        <v>639</v>
      </c>
      <c r="E209" s="183" t="s">
        <v>19</v>
      </c>
      <c r="F209" s="184" t="s">
        <v>3172</v>
      </c>
      <c r="H209" s="185">
        <v>6.0999999999999999E-2</v>
      </c>
      <c r="I209" s="186"/>
      <c r="L209" s="182"/>
      <c r="M209" s="187"/>
      <c r="T209" s="188"/>
      <c r="AT209" s="183" t="s">
        <v>639</v>
      </c>
      <c r="AU209" s="183" t="s">
        <v>83</v>
      </c>
      <c r="AV209" s="13" t="s">
        <v>83</v>
      </c>
      <c r="AW209" s="13" t="s">
        <v>36</v>
      </c>
      <c r="AX209" s="13" t="s">
        <v>81</v>
      </c>
      <c r="AY209" s="183" t="s">
        <v>251</v>
      </c>
    </row>
    <row r="210" spans="2:65" s="1" customFormat="1" ht="16.5" customHeight="1">
      <c r="B210" s="31"/>
      <c r="C210" s="157" t="s">
        <v>377</v>
      </c>
      <c r="D210" s="157" t="s">
        <v>277</v>
      </c>
      <c r="E210" s="158" t="s">
        <v>2480</v>
      </c>
      <c r="F210" s="159" t="s">
        <v>1180</v>
      </c>
      <c r="G210" s="160" t="s">
        <v>436</v>
      </c>
      <c r="H210" s="161">
        <v>6.1959999999999997</v>
      </c>
      <c r="I210" s="162"/>
      <c r="J210" s="163">
        <f>ROUND(I210*H210,2)</f>
        <v>0</v>
      </c>
      <c r="K210" s="159" t="s">
        <v>690</v>
      </c>
      <c r="L210" s="31"/>
      <c r="M210" s="164" t="s">
        <v>19</v>
      </c>
      <c r="N210" s="165" t="s">
        <v>44</v>
      </c>
      <c r="P210" s="142">
        <f>O210*H210</f>
        <v>0</v>
      </c>
      <c r="Q210" s="142">
        <v>2.4535100000000001</v>
      </c>
      <c r="R210" s="142">
        <f>Q210*H210</f>
        <v>15.20194796</v>
      </c>
      <c r="S210" s="142">
        <v>0</v>
      </c>
      <c r="T210" s="143">
        <f>S210*H210</f>
        <v>0</v>
      </c>
      <c r="AR210" s="17" t="s">
        <v>252</v>
      </c>
      <c r="AT210" s="17" t="s">
        <v>277</v>
      </c>
      <c r="AU210" s="17" t="s">
        <v>83</v>
      </c>
      <c r="AY210" s="17" t="s">
        <v>251</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252</v>
      </c>
      <c r="BM210" s="17" t="s">
        <v>3173</v>
      </c>
    </row>
    <row r="211" spans="2:65" s="1" customFormat="1" ht="19.5">
      <c r="B211" s="31"/>
      <c r="D211" s="171" t="s">
        <v>454</v>
      </c>
      <c r="F211" s="172" t="s">
        <v>3174</v>
      </c>
      <c r="I211" s="90"/>
      <c r="L211" s="31"/>
      <c r="M211" s="173"/>
      <c r="T211" s="49"/>
      <c r="AT211" s="17" t="s">
        <v>454</v>
      </c>
      <c r="AU211" s="17" t="s">
        <v>83</v>
      </c>
    </row>
    <row r="212" spans="2:65" s="13" customFormat="1">
      <c r="B212" s="182"/>
      <c r="D212" s="171" t="s">
        <v>639</v>
      </c>
      <c r="E212" s="183" t="s">
        <v>19</v>
      </c>
      <c r="F212" s="184" t="s">
        <v>3175</v>
      </c>
      <c r="H212" s="185">
        <v>6.1959999999999997</v>
      </c>
      <c r="I212" s="186"/>
      <c r="L212" s="182"/>
      <c r="M212" s="187"/>
      <c r="T212" s="188"/>
      <c r="AT212" s="183" t="s">
        <v>639</v>
      </c>
      <c r="AU212" s="183" t="s">
        <v>83</v>
      </c>
      <c r="AV212" s="13" t="s">
        <v>83</v>
      </c>
      <c r="AW212" s="13" t="s">
        <v>36</v>
      </c>
      <c r="AX212" s="13" t="s">
        <v>73</v>
      </c>
      <c r="AY212" s="183" t="s">
        <v>251</v>
      </c>
    </row>
    <row r="213" spans="2:65" s="14" customFormat="1">
      <c r="B213" s="191"/>
      <c r="D213" s="171" t="s">
        <v>639</v>
      </c>
      <c r="E213" s="192" t="s">
        <v>19</v>
      </c>
      <c r="F213" s="193" t="s">
        <v>830</v>
      </c>
      <c r="H213" s="194">
        <v>6.1959999999999997</v>
      </c>
      <c r="I213" s="195"/>
      <c r="L213" s="191"/>
      <c r="M213" s="196"/>
      <c r="T213" s="197"/>
      <c r="AT213" s="192" t="s">
        <v>639</v>
      </c>
      <c r="AU213" s="192" t="s">
        <v>83</v>
      </c>
      <c r="AV213" s="14" t="s">
        <v>252</v>
      </c>
      <c r="AW213" s="14" t="s">
        <v>36</v>
      </c>
      <c r="AX213" s="14" t="s">
        <v>81</v>
      </c>
      <c r="AY213" s="192" t="s">
        <v>251</v>
      </c>
    </row>
    <row r="214" spans="2:65" s="1" customFormat="1" ht="16.5" customHeight="1">
      <c r="B214" s="31"/>
      <c r="C214" s="157" t="s">
        <v>381</v>
      </c>
      <c r="D214" s="157" t="s">
        <v>277</v>
      </c>
      <c r="E214" s="158" t="s">
        <v>1186</v>
      </c>
      <c r="F214" s="159" t="s">
        <v>1187</v>
      </c>
      <c r="G214" s="160" t="s">
        <v>431</v>
      </c>
      <c r="H214" s="161">
        <v>48.311999999999998</v>
      </c>
      <c r="I214" s="162"/>
      <c r="J214" s="163">
        <f>ROUND(I214*H214,2)</f>
        <v>0</v>
      </c>
      <c r="K214" s="159" t="s">
        <v>690</v>
      </c>
      <c r="L214" s="31"/>
      <c r="M214" s="164" t="s">
        <v>19</v>
      </c>
      <c r="N214" s="165" t="s">
        <v>44</v>
      </c>
      <c r="P214" s="142">
        <f>O214*H214</f>
        <v>0</v>
      </c>
      <c r="Q214" s="142">
        <v>1.82E-3</v>
      </c>
      <c r="R214" s="142">
        <f>Q214*H214</f>
        <v>8.7927839999999993E-2</v>
      </c>
      <c r="S214" s="142">
        <v>0</v>
      </c>
      <c r="T214" s="143">
        <f>S214*H214</f>
        <v>0</v>
      </c>
      <c r="AR214" s="17" t="s">
        <v>252</v>
      </c>
      <c r="AT214" s="17" t="s">
        <v>277</v>
      </c>
      <c r="AU214" s="17" t="s">
        <v>83</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3176</v>
      </c>
    </row>
    <row r="215" spans="2:65" s="13" customFormat="1">
      <c r="B215" s="182"/>
      <c r="D215" s="171" t="s">
        <v>639</v>
      </c>
      <c r="E215" s="183" t="s">
        <v>19</v>
      </c>
      <c r="F215" s="184" t="s">
        <v>3177</v>
      </c>
      <c r="H215" s="185">
        <v>26.88</v>
      </c>
      <c r="I215" s="186"/>
      <c r="L215" s="182"/>
      <c r="M215" s="187"/>
      <c r="T215" s="188"/>
      <c r="AT215" s="183" t="s">
        <v>639</v>
      </c>
      <c r="AU215" s="183" t="s">
        <v>83</v>
      </c>
      <c r="AV215" s="13" t="s">
        <v>83</v>
      </c>
      <c r="AW215" s="13" t="s">
        <v>36</v>
      </c>
      <c r="AX215" s="13" t="s">
        <v>73</v>
      </c>
      <c r="AY215" s="183" t="s">
        <v>251</v>
      </c>
    </row>
    <row r="216" spans="2:65" s="13" customFormat="1">
      <c r="B216" s="182"/>
      <c r="D216" s="171" t="s">
        <v>639</v>
      </c>
      <c r="E216" s="183" t="s">
        <v>19</v>
      </c>
      <c r="F216" s="184" t="s">
        <v>3178</v>
      </c>
      <c r="H216" s="185">
        <v>21.431999999999999</v>
      </c>
      <c r="I216" s="186"/>
      <c r="L216" s="182"/>
      <c r="M216" s="187"/>
      <c r="T216" s="188"/>
      <c r="AT216" s="183" t="s">
        <v>639</v>
      </c>
      <c r="AU216" s="183" t="s">
        <v>83</v>
      </c>
      <c r="AV216" s="13" t="s">
        <v>83</v>
      </c>
      <c r="AW216" s="13" t="s">
        <v>36</v>
      </c>
      <c r="AX216" s="13" t="s">
        <v>73</v>
      </c>
      <c r="AY216" s="183" t="s">
        <v>251</v>
      </c>
    </row>
    <row r="217" spans="2:65" s="14" customFormat="1">
      <c r="B217" s="191"/>
      <c r="D217" s="171" t="s">
        <v>639</v>
      </c>
      <c r="E217" s="192" t="s">
        <v>19</v>
      </c>
      <c r="F217" s="193" t="s">
        <v>830</v>
      </c>
      <c r="H217" s="194">
        <v>48.311999999999998</v>
      </c>
      <c r="I217" s="195"/>
      <c r="L217" s="191"/>
      <c r="M217" s="196"/>
      <c r="T217" s="197"/>
      <c r="AT217" s="192" t="s">
        <v>639</v>
      </c>
      <c r="AU217" s="192" t="s">
        <v>83</v>
      </c>
      <c r="AV217" s="14" t="s">
        <v>252</v>
      </c>
      <c r="AW217" s="14" t="s">
        <v>36</v>
      </c>
      <c r="AX217" s="14" t="s">
        <v>81</v>
      </c>
      <c r="AY217" s="192" t="s">
        <v>251</v>
      </c>
    </row>
    <row r="218" spans="2:65" s="1" customFormat="1" ht="16.5" customHeight="1">
      <c r="B218" s="31"/>
      <c r="C218" s="157" t="s">
        <v>385</v>
      </c>
      <c r="D218" s="157" t="s">
        <v>277</v>
      </c>
      <c r="E218" s="158" t="s">
        <v>1191</v>
      </c>
      <c r="F218" s="159" t="s">
        <v>1192</v>
      </c>
      <c r="G218" s="160" t="s">
        <v>431</v>
      </c>
      <c r="H218" s="161">
        <v>48.311999999999998</v>
      </c>
      <c r="I218" s="162"/>
      <c r="J218" s="163">
        <f>ROUND(I218*H218,2)</f>
        <v>0</v>
      </c>
      <c r="K218" s="159" t="s">
        <v>690</v>
      </c>
      <c r="L218" s="31"/>
      <c r="M218" s="164" t="s">
        <v>19</v>
      </c>
      <c r="N218" s="165" t="s">
        <v>44</v>
      </c>
      <c r="P218" s="142">
        <f>O218*H218</f>
        <v>0</v>
      </c>
      <c r="Q218" s="142">
        <v>4.0000000000000003E-5</v>
      </c>
      <c r="R218" s="142">
        <f>Q218*H218</f>
        <v>1.9324800000000001E-3</v>
      </c>
      <c r="S218" s="142">
        <v>0</v>
      </c>
      <c r="T218" s="143">
        <f>S218*H218</f>
        <v>0</v>
      </c>
      <c r="AR218" s="17" t="s">
        <v>252</v>
      </c>
      <c r="AT218" s="17" t="s">
        <v>277</v>
      </c>
      <c r="AU218" s="17" t="s">
        <v>83</v>
      </c>
      <c r="AY218" s="17" t="s">
        <v>251</v>
      </c>
      <c r="BE218" s="144">
        <f>IF(N218="základní",J218,0)</f>
        <v>0</v>
      </c>
      <c r="BF218" s="144">
        <f>IF(N218="snížená",J218,0)</f>
        <v>0</v>
      </c>
      <c r="BG218" s="144">
        <f>IF(N218="zákl. přenesená",J218,0)</f>
        <v>0</v>
      </c>
      <c r="BH218" s="144">
        <f>IF(N218="sníž. přenesená",J218,0)</f>
        <v>0</v>
      </c>
      <c r="BI218" s="144">
        <f>IF(N218="nulová",J218,0)</f>
        <v>0</v>
      </c>
      <c r="BJ218" s="17" t="s">
        <v>81</v>
      </c>
      <c r="BK218" s="144">
        <f>ROUND(I218*H218,2)</f>
        <v>0</v>
      </c>
      <c r="BL218" s="17" t="s">
        <v>252</v>
      </c>
      <c r="BM218" s="17" t="s">
        <v>3179</v>
      </c>
    </row>
    <row r="219" spans="2:65" s="13" customFormat="1">
      <c r="B219" s="182"/>
      <c r="D219" s="171" t="s">
        <v>639</v>
      </c>
      <c r="E219" s="183" t="s">
        <v>19</v>
      </c>
      <c r="F219" s="184" t="s">
        <v>3177</v>
      </c>
      <c r="H219" s="185">
        <v>26.88</v>
      </c>
      <c r="I219" s="186"/>
      <c r="L219" s="182"/>
      <c r="M219" s="187"/>
      <c r="T219" s="188"/>
      <c r="AT219" s="183" t="s">
        <v>639</v>
      </c>
      <c r="AU219" s="183" t="s">
        <v>83</v>
      </c>
      <c r="AV219" s="13" t="s">
        <v>83</v>
      </c>
      <c r="AW219" s="13" t="s">
        <v>36</v>
      </c>
      <c r="AX219" s="13" t="s">
        <v>73</v>
      </c>
      <c r="AY219" s="183" t="s">
        <v>251</v>
      </c>
    </row>
    <row r="220" spans="2:65" s="13" customFormat="1">
      <c r="B220" s="182"/>
      <c r="D220" s="171" t="s">
        <v>639</v>
      </c>
      <c r="E220" s="183" t="s">
        <v>19</v>
      </c>
      <c r="F220" s="184" t="s">
        <v>3178</v>
      </c>
      <c r="H220" s="185">
        <v>21.431999999999999</v>
      </c>
      <c r="I220" s="186"/>
      <c r="L220" s="182"/>
      <c r="M220" s="187"/>
      <c r="T220" s="188"/>
      <c r="AT220" s="183" t="s">
        <v>639</v>
      </c>
      <c r="AU220" s="183" t="s">
        <v>83</v>
      </c>
      <c r="AV220" s="13" t="s">
        <v>83</v>
      </c>
      <c r="AW220" s="13" t="s">
        <v>36</v>
      </c>
      <c r="AX220" s="13" t="s">
        <v>73</v>
      </c>
      <c r="AY220" s="183" t="s">
        <v>251</v>
      </c>
    </row>
    <row r="221" spans="2:65" s="14" customFormat="1">
      <c r="B221" s="191"/>
      <c r="D221" s="171" t="s">
        <v>639</v>
      </c>
      <c r="E221" s="192" t="s">
        <v>19</v>
      </c>
      <c r="F221" s="193" t="s">
        <v>830</v>
      </c>
      <c r="H221" s="194">
        <v>48.311999999999998</v>
      </c>
      <c r="I221" s="195"/>
      <c r="L221" s="191"/>
      <c r="M221" s="196"/>
      <c r="T221" s="197"/>
      <c r="AT221" s="192" t="s">
        <v>639</v>
      </c>
      <c r="AU221" s="192" t="s">
        <v>83</v>
      </c>
      <c r="AV221" s="14" t="s">
        <v>252</v>
      </c>
      <c r="AW221" s="14" t="s">
        <v>36</v>
      </c>
      <c r="AX221" s="14" t="s">
        <v>81</v>
      </c>
      <c r="AY221" s="192" t="s">
        <v>251</v>
      </c>
    </row>
    <row r="222" spans="2:65" s="1" customFormat="1" ht="16.5" customHeight="1">
      <c r="B222" s="31"/>
      <c r="C222" s="157" t="s">
        <v>390</v>
      </c>
      <c r="D222" s="157" t="s">
        <v>277</v>
      </c>
      <c r="E222" s="158" t="s">
        <v>1194</v>
      </c>
      <c r="F222" s="159" t="s">
        <v>1195</v>
      </c>
      <c r="G222" s="160" t="s">
        <v>450</v>
      </c>
      <c r="H222" s="161">
        <v>0.254</v>
      </c>
      <c r="I222" s="162"/>
      <c r="J222" s="163">
        <f>ROUND(I222*H222,2)</f>
        <v>0</v>
      </c>
      <c r="K222" s="159" t="s">
        <v>690</v>
      </c>
      <c r="L222" s="31"/>
      <c r="M222" s="164" t="s">
        <v>19</v>
      </c>
      <c r="N222" s="165" t="s">
        <v>44</v>
      </c>
      <c r="P222" s="142">
        <f>O222*H222</f>
        <v>0</v>
      </c>
      <c r="Q222" s="142">
        <v>1.0605599999999999</v>
      </c>
      <c r="R222" s="142">
        <f>Q222*H222</f>
        <v>0.26938224</v>
      </c>
      <c r="S222" s="142">
        <v>0</v>
      </c>
      <c r="T222" s="143">
        <f>S222*H222</f>
        <v>0</v>
      </c>
      <c r="AR222" s="17" t="s">
        <v>252</v>
      </c>
      <c r="AT222" s="17" t="s">
        <v>277</v>
      </c>
      <c r="AU222" s="17" t="s">
        <v>83</v>
      </c>
      <c r="AY222" s="17" t="s">
        <v>251</v>
      </c>
      <c r="BE222" s="144">
        <f>IF(N222="základní",J222,0)</f>
        <v>0</v>
      </c>
      <c r="BF222" s="144">
        <f>IF(N222="snížená",J222,0)</f>
        <v>0</v>
      </c>
      <c r="BG222" s="144">
        <f>IF(N222="zákl. přenesená",J222,0)</f>
        <v>0</v>
      </c>
      <c r="BH222" s="144">
        <f>IF(N222="sníž. přenesená",J222,0)</f>
        <v>0</v>
      </c>
      <c r="BI222" s="144">
        <f>IF(N222="nulová",J222,0)</f>
        <v>0</v>
      </c>
      <c r="BJ222" s="17" t="s">
        <v>81</v>
      </c>
      <c r="BK222" s="144">
        <f>ROUND(I222*H222,2)</f>
        <v>0</v>
      </c>
      <c r="BL222" s="17" t="s">
        <v>252</v>
      </c>
      <c r="BM222" s="17" t="s">
        <v>3180</v>
      </c>
    </row>
    <row r="223" spans="2:65" s="1" customFormat="1" ht="19.5">
      <c r="B223" s="31"/>
      <c r="D223" s="171" t="s">
        <v>454</v>
      </c>
      <c r="F223" s="172" t="s">
        <v>3181</v>
      </c>
      <c r="I223" s="90"/>
      <c r="L223" s="31"/>
      <c r="M223" s="173"/>
      <c r="T223" s="49"/>
      <c r="AT223" s="17" t="s">
        <v>454</v>
      </c>
      <c r="AU223" s="17" t="s">
        <v>83</v>
      </c>
    </row>
    <row r="224" spans="2:65" s="13" customFormat="1">
      <c r="B224" s="182"/>
      <c r="D224" s="171" t="s">
        <v>639</v>
      </c>
      <c r="E224" s="183" t="s">
        <v>19</v>
      </c>
      <c r="F224" s="184" t="s">
        <v>3182</v>
      </c>
      <c r="H224" s="185">
        <v>0.254</v>
      </c>
      <c r="I224" s="186"/>
      <c r="L224" s="182"/>
      <c r="M224" s="187"/>
      <c r="T224" s="188"/>
      <c r="AT224" s="183" t="s">
        <v>639</v>
      </c>
      <c r="AU224" s="183" t="s">
        <v>83</v>
      </c>
      <c r="AV224" s="13" t="s">
        <v>83</v>
      </c>
      <c r="AW224" s="13" t="s">
        <v>36</v>
      </c>
      <c r="AX224" s="13" t="s">
        <v>73</v>
      </c>
      <c r="AY224" s="183" t="s">
        <v>251</v>
      </c>
    </row>
    <row r="225" spans="2:65" s="14" customFormat="1">
      <c r="B225" s="191"/>
      <c r="D225" s="171" t="s">
        <v>639</v>
      </c>
      <c r="E225" s="192" t="s">
        <v>19</v>
      </c>
      <c r="F225" s="193" t="s">
        <v>830</v>
      </c>
      <c r="H225" s="194">
        <v>0.254</v>
      </c>
      <c r="I225" s="195"/>
      <c r="L225" s="191"/>
      <c r="M225" s="196"/>
      <c r="T225" s="197"/>
      <c r="AT225" s="192" t="s">
        <v>639</v>
      </c>
      <c r="AU225" s="192" t="s">
        <v>83</v>
      </c>
      <c r="AV225" s="14" t="s">
        <v>252</v>
      </c>
      <c r="AW225" s="14" t="s">
        <v>36</v>
      </c>
      <c r="AX225" s="14" t="s">
        <v>81</v>
      </c>
      <c r="AY225" s="192" t="s">
        <v>251</v>
      </c>
    </row>
    <row r="226" spans="2:65" s="11" customFormat="1" ht="22.9" customHeight="1">
      <c r="B226" s="145"/>
      <c r="D226" s="146" t="s">
        <v>72</v>
      </c>
      <c r="E226" s="155" t="s">
        <v>252</v>
      </c>
      <c r="F226" s="155" t="s">
        <v>1199</v>
      </c>
      <c r="I226" s="148"/>
      <c r="J226" s="156">
        <f>BK226</f>
        <v>0</v>
      </c>
      <c r="L226" s="145"/>
      <c r="M226" s="150"/>
      <c r="P226" s="151">
        <f>SUM(P227:P235)</f>
        <v>0</v>
      </c>
      <c r="R226" s="151">
        <f>SUM(R227:R235)</f>
        <v>32.286820899999995</v>
      </c>
      <c r="T226" s="152">
        <f>SUM(T227:T235)</f>
        <v>0</v>
      </c>
      <c r="AR226" s="146" t="s">
        <v>81</v>
      </c>
      <c r="AT226" s="153" t="s">
        <v>72</v>
      </c>
      <c r="AU226" s="153" t="s">
        <v>81</v>
      </c>
      <c r="AY226" s="146" t="s">
        <v>251</v>
      </c>
      <c r="BK226" s="154">
        <f>SUM(BK227:BK235)</f>
        <v>0</v>
      </c>
    </row>
    <row r="227" spans="2:65" s="1" customFormat="1" ht="16.5" customHeight="1">
      <c r="B227" s="31"/>
      <c r="C227" s="157" t="s">
        <v>394</v>
      </c>
      <c r="D227" s="157" t="s">
        <v>277</v>
      </c>
      <c r="E227" s="158" t="s">
        <v>3183</v>
      </c>
      <c r="F227" s="159" t="s">
        <v>3184</v>
      </c>
      <c r="G227" s="160" t="s">
        <v>431</v>
      </c>
      <c r="H227" s="161">
        <v>26.725000000000001</v>
      </c>
      <c r="I227" s="162"/>
      <c r="J227" s="163">
        <f>ROUND(I227*H227,2)</f>
        <v>0</v>
      </c>
      <c r="K227" s="159" t="s">
        <v>690</v>
      </c>
      <c r="L227" s="31"/>
      <c r="M227" s="164" t="s">
        <v>19</v>
      </c>
      <c r="N227" s="165" t="s">
        <v>44</v>
      </c>
      <c r="P227" s="142">
        <f>O227*H227</f>
        <v>0</v>
      </c>
      <c r="Q227" s="142">
        <v>0.22797999999999999</v>
      </c>
      <c r="R227" s="142">
        <f>Q227*H227</f>
        <v>6.0927654999999996</v>
      </c>
      <c r="S227" s="142">
        <v>0</v>
      </c>
      <c r="T227" s="143">
        <f>S227*H227</f>
        <v>0</v>
      </c>
      <c r="AR227" s="17" t="s">
        <v>252</v>
      </c>
      <c r="AT227" s="17" t="s">
        <v>277</v>
      </c>
      <c r="AU227" s="17" t="s">
        <v>83</v>
      </c>
      <c r="AY227" s="17" t="s">
        <v>251</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252</v>
      </c>
      <c r="BM227" s="17" t="s">
        <v>3185</v>
      </c>
    </row>
    <row r="228" spans="2:65" s="13" customFormat="1">
      <c r="B228" s="182"/>
      <c r="D228" s="171" t="s">
        <v>639</v>
      </c>
      <c r="E228" s="183" t="s">
        <v>19</v>
      </c>
      <c r="F228" s="184" t="s">
        <v>3186</v>
      </c>
      <c r="H228" s="185">
        <v>4.59</v>
      </c>
      <c r="I228" s="186"/>
      <c r="L228" s="182"/>
      <c r="M228" s="187"/>
      <c r="T228" s="188"/>
      <c r="AT228" s="183" t="s">
        <v>639</v>
      </c>
      <c r="AU228" s="183" t="s">
        <v>83</v>
      </c>
      <c r="AV228" s="13" t="s">
        <v>83</v>
      </c>
      <c r="AW228" s="13" t="s">
        <v>36</v>
      </c>
      <c r="AX228" s="13" t="s">
        <v>73</v>
      </c>
      <c r="AY228" s="183" t="s">
        <v>251</v>
      </c>
    </row>
    <row r="229" spans="2:65" s="13" customFormat="1">
      <c r="B229" s="182"/>
      <c r="D229" s="171" t="s">
        <v>639</v>
      </c>
      <c r="E229" s="183" t="s">
        <v>19</v>
      </c>
      <c r="F229" s="184" t="s">
        <v>3187</v>
      </c>
      <c r="H229" s="185">
        <v>15.7</v>
      </c>
      <c r="I229" s="186"/>
      <c r="L229" s="182"/>
      <c r="M229" s="187"/>
      <c r="T229" s="188"/>
      <c r="AT229" s="183" t="s">
        <v>639</v>
      </c>
      <c r="AU229" s="183" t="s">
        <v>83</v>
      </c>
      <c r="AV229" s="13" t="s">
        <v>83</v>
      </c>
      <c r="AW229" s="13" t="s">
        <v>36</v>
      </c>
      <c r="AX229" s="13" t="s">
        <v>73</v>
      </c>
      <c r="AY229" s="183" t="s">
        <v>251</v>
      </c>
    </row>
    <row r="230" spans="2:65" s="13" customFormat="1">
      <c r="B230" s="182"/>
      <c r="D230" s="171" t="s">
        <v>639</v>
      </c>
      <c r="E230" s="183" t="s">
        <v>19</v>
      </c>
      <c r="F230" s="184" t="s">
        <v>3188</v>
      </c>
      <c r="H230" s="185">
        <v>6.4349999999999996</v>
      </c>
      <c r="I230" s="186"/>
      <c r="L230" s="182"/>
      <c r="M230" s="187"/>
      <c r="T230" s="188"/>
      <c r="AT230" s="183" t="s">
        <v>639</v>
      </c>
      <c r="AU230" s="183" t="s">
        <v>83</v>
      </c>
      <c r="AV230" s="13" t="s">
        <v>83</v>
      </c>
      <c r="AW230" s="13" t="s">
        <v>36</v>
      </c>
      <c r="AX230" s="13" t="s">
        <v>73</v>
      </c>
      <c r="AY230" s="183" t="s">
        <v>251</v>
      </c>
    </row>
    <row r="231" spans="2:65" s="14" customFormat="1">
      <c r="B231" s="191"/>
      <c r="D231" s="171" t="s">
        <v>639</v>
      </c>
      <c r="E231" s="192" t="s">
        <v>19</v>
      </c>
      <c r="F231" s="193" t="s">
        <v>830</v>
      </c>
      <c r="H231" s="194">
        <v>26.724999999999998</v>
      </c>
      <c r="I231" s="195"/>
      <c r="L231" s="191"/>
      <c r="M231" s="196"/>
      <c r="T231" s="197"/>
      <c r="AT231" s="192" t="s">
        <v>639</v>
      </c>
      <c r="AU231" s="192" t="s">
        <v>83</v>
      </c>
      <c r="AV231" s="14" t="s">
        <v>252</v>
      </c>
      <c r="AW231" s="14" t="s">
        <v>36</v>
      </c>
      <c r="AX231" s="14" t="s">
        <v>81</v>
      </c>
      <c r="AY231" s="192" t="s">
        <v>251</v>
      </c>
    </row>
    <row r="232" spans="2:65" s="1" customFormat="1" ht="22.5" customHeight="1">
      <c r="B232" s="31"/>
      <c r="C232" s="157" t="s">
        <v>398</v>
      </c>
      <c r="D232" s="157" t="s">
        <v>277</v>
      </c>
      <c r="E232" s="158" t="s">
        <v>2387</v>
      </c>
      <c r="F232" s="159" t="s">
        <v>2147</v>
      </c>
      <c r="G232" s="160" t="s">
        <v>431</v>
      </c>
      <c r="H232" s="161">
        <v>20.34</v>
      </c>
      <c r="I232" s="162"/>
      <c r="J232" s="163">
        <f>ROUND(I232*H232,2)</f>
        <v>0</v>
      </c>
      <c r="K232" s="159" t="s">
        <v>19</v>
      </c>
      <c r="L232" s="31"/>
      <c r="M232" s="164" t="s">
        <v>19</v>
      </c>
      <c r="N232" s="165" t="s">
        <v>44</v>
      </c>
      <c r="P232" s="142">
        <f>O232*H232</f>
        <v>0</v>
      </c>
      <c r="Q232" s="142">
        <v>1.2878099999999999</v>
      </c>
      <c r="R232" s="142">
        <f>Q232*H232</f>
        <v>26.194055399999996</v>
      </c>
      <c r="S232" s="142">
        <v>0</v>
      </c>
      <c r="T232" s="143">
        <f>S232*H232</f>
        <v>0</v>
      </c>
      <c r="AR232" s="17" t="s">
        <v>252</v>
      </c>
      <c r="AT232" s="17" t="s">
        <v>277</v>
      </c>
      <c r="AU232" s="17" t="s">
        <v>83</v>
      </c>
      <c r="AY232" s="17" t="s">
        <v>251</v>
      </c>
      <c r="BE232" s="144">
        <f>IF(N232="základní",J232,0)</f>
        <v>0</v>
      </c>
      <c r="BF232" s="144">
        <f>IF(N232="snížená",J232,0)</f>
        <v>0</v>
      </c>
      <c r="BG232" s="144">
        <f>IF(N232="zákl. přenesená",J232,0)</f>
        <v>0</v>
      </c>
      <c r="BH232" s="144">
        <f>IF(N232="sníž. přenesená",J232,0)</f>
        <v>0</v>
      </c>
      <c r="BI232" s="144">
        <f>IF(N232="nulová",J232,0)</f>
        <v>0</v>
      </c>
      <c r="BJ232" s="17" t="s">
        <v>81</v>
      </c>
      <c r="BK232" s="144">
        <f>ROUND(I232*H232,2)</f>
        <v>0</v>
      </c>
      <c r="BL232" s="17" t="s">
        <v>252</v>
      </c>
      <c r="BM232" s="17" t="s">
        <v>3189</v>
      </c>
    </row>
    <row r="233" spans="2:65" s="13" customFormat="1">
      <c r="B233" s="182"/>
      <c r="D233" s="171" t="s">
        <v>639</v>
      </c>
      <c r="E233" s="183" t="s">
        <v>19</v>
      </c>
      <c r="F233" s="184" t="s">
        <v>3190</v>
      </c>
      <c r="H233" s="185">
        <v>10.54</v>
      </c>
      <c r="I233" s="186"/>
      <c r="L233" s="182"/>
      <c r="M233" s="187"/>
      <c r="T233" s="188"/>
      <c r="AT233" s="183" t="s">
        <v>639</v>
      </c>
      <c r="AU233" s="183" t="s">
        <v>83</v>
      </c>
      <c r="AV233" s="13" t="s">
        <v>83</v>
      </c>
      <c r="AW233" s="13" t="s">
        <v>36</v>
      </c>
      <c r="AX233" s="13" t="s">
        <v>73</v>
      </c>
      <c r="AY233" s="183" t="s">
        <v>251</v>
      </c>
    </row>
    <row r="234" spans="2:65" s="13" customFormat="1">
      <c r="B234" s="182"/>
      <c r="D234" s="171" t="s">
        <v>639</v>
      </c>
      <c r="E234" s="183" t="s">
        <v>19</v>
      </c>
      <c r="F234" s="184" t="s">
        <v>3191</v>
      </c>
      <c r="H234" s="185">
        <v>9.8000000000000007</v>
      </c>
      <c r="I234" s="186"/>
      <c r="L234" s="182"/>
      <c r="M234" s="187"/>
      <c r="T234" s="188"/>
      <c r="AT234" s="183" t="s">
        <v>639</v>
      </c>
      <c r="AU234" s="183" t="s">
        <v>83</v>
      </c>
      <c r="AV234" s="13" t="s">
        <v>83</v>
      </c>
      <c r="AW234" s="13" t="s">
        <v>36</v>
      </c>
      <c r="AX234" s="13" t="s">
        <v>73</v>
      </c>
      <c r="AY234" s="183" t="s">
        <v>251</v>
      </c>
    </row>
    <row r="235" spans="2:65" s="14" customFormat="1">
      <c r="B235" s="191"/>
      <c r="D235" s="171" t="s">
        <v>639</v>
      </c>
      <c r="E235" s="192" t="s">
        <v>19</v>
      </c>
      <c r="F235" s="193" t="s">
        <v>830</v>
      </c>
      <c r="H235" s="194">
        <v>20.34</v>
      </c>
      <c r="I235" s="195"/>
      <c r="L235" s="191"/>
      <c r="M235" s="196"/>
      <c r="T235" s="197"/>
      <c r="AT235" s="192" t="s">
        <v>639</v>
      </c>
      <c r="AU235" s="192" t="s">
        <v>83</v>
      </c>
      <c r="AV235" s="14" t="s">
        <v>252</v>
      </c>
      <c r="AW235" s="14" t="s">
        <v>36</v>
      </c>
      <c r="AX235" s="14" t="s">
        <v>81</v>
      </c>
      <c r="AY235" s="192" t="s">
        <v>251</v>
      </c>
    </row>
    <row r="236" spans="2:65" s="11" customFormat="1" ht="22.9" customHeight="1">
      <c r="B236" s="145"/>
      <c r="D236" s="146" t="s">
        <v>72</v>
      </c>
      <c r="E236" s="155" t="s">
        <v>267</v>
      </c>
      <c r="F236" s="155" t="s">
        <v>3192</v>
      </c>
      <c r="I236" s="148"/>
      <c r="J236" s="156">
        <f>BK236</f>
        <v>0</v>
      </c>
      <c r="L236" s="145"/>
      <c r="M236" s="150"/>
      <c r="P236" s="151">
        <f>SUM(P237:P249)</f>
        <v>0</v>
      </c>
      <c r="R236" s="151">
        <f>SUM(R237:R249)</f>
        <v>27.1494</v>
      </c>
      <c r="T236" s="152">
        <f>SUM(T237:T249)</f>
        <v>0</v>
      </c>
      <c r="AR236" s="146" t="s">
        <v>81</v>
      </c>
      <c r="AT236" s="153" t="s">
        <v>72</v>
      </c>
      <c r="AU236" s="153" t="s">
        <v>81</v>
      </c>
      <c r="AY236" s="146" t="s">
        <v>251</v>
      </c>
      <c r="BK236" s="154">
        <f>SUM(BK237:BK249)</f>
        <v>0</v>
      </c>
    </row>
    <row r="237" spans="2:65" s="1" customFormat="1" ht="16.5" customHeight="1">
      <c r="B237" s="31"/>
      <c r="C237" s="157" t="s">
        <v>402</v>
      </c>
      <c r="D237" s="157" t="s">
        <v>277</v>
      </c>
      <c r="E237" s="158" t="s">
        <v>3193</v>
      </c>
      <c r="F237" s="159" t="s">
        <v>3194</v>
      </c>
      <c r="G237" s="160" t="s">
        <v>431</v>
      </c>
      <c r="H237" s="161">
        <v>30</v>
      </c>
      <c r="I237" s="162"/>
      <c r="J237" s="163">
        <f>ROUND(I237*H237,2)</f>
        <v>0</v>
      </c>
      <c r="K237" s="159" t="s">
        <v>690</v>
      </c>
      <c r="L237" s="31"/>
      <c r="M237" s="164" t="s">
        <v>19</v>
      </c>
      <c r="N237" s="165" t="s">
        <v>44</v>
      </c>
      <c r="P237" s="142">
        <f>O237*H237</f>
        <v>0</v>
      </c>
      <c r="Q237" s="142">
        <v>0.378</v>
      </c>
      <c r="R237" s="142">
        <f>Q237*H237</f>
        <v>11.34</v>
      </c>
      <c r="S237" s="142">
        <v>0</v>
      </c>
      <c r="T237" s="143">
        <f>S237*H237</f>
        <v>0</v>
      </c>
      <c r="AR237" s="17" t="s">
        <v>252</v>
      </c>
      <c r="AT237" s="17" t="s">
        <v>277</v>
      </c>
      <c r="AU237" s="17" t="s">
        <v>83</v>
      </c>
      <c r="AY237" s="17" t="s">
        <v>251</v>
      </c>
      <c r="BE237" s="144">
        <f>IF(N237="základní",J237,0)</f>
        <v>0</v>
      </c>
      <c r="BF237" s="144">
        <f>IF(N237="snížená",J237,0)</f>
        <v>0</v>
      </c>
      <c r="BG237" s="144">
        <f>IF(N237="zákl. přenesená",J237,0)</f>
        <v>0</v>
      </c>
      <c r="BH237" s="144">
        <f>IF(N237="sníž. přenesená",J237,0)</f>
        <v>0</v>
      </c>
      <c r="BI237" s="144">
        <f>IF(N237="nulová",J237,0)</f>
        <v>0</v>
      </c>
      <c r="BJ237" s="17" t="s">
        <v>81</v>
      </c>
      <c r="BK237" s="144">
        <f>ROUND(I237*H237,2)</f>
        <v>0</v>
      </c>
      <c r="BL237" s="17" t="s">
        <v>252</v>
      </c>
      <c r="BM237" s="17" t="s">
        <v>3195</v>
      </c>
    </row>
    <row r="238" spans="2:65" s="1" customFormat="1" ht="19.5">
      <c r="B238" s="31"/>
      <c r="D238" s="171" t="s">
        <v>454</v>
      </c>
      <c r="F238" s="172" t="s">
        <v>3196</v>
      </c>
      <c r="I238" s="90"/>
      <c r="L238" s="31"/>
      <c r="M238" s="173"/>
      <c r="T238" s="49"/>
      <c r="AT238" s="17" t="s">
        <v>454</v>
      </c>
      <c r="AU238" s="17" t="s">
        <v>83</v>
      </c>
    </row>
    <row r="239" spans="2:65" s="13" customFormat="1">
      <c r="B239" s="182"/>
      <c r="D239" s="171" t="s">
        <v>639</v>
      </c>
      <c r="E239" s="183" t="s">
        <v>19</v>
      </c>
      <c r="F239" s="184" t="s">
        <v>3197</v>
      </c>
      <c r="H239" s="185">
        <v>30</v>
      </c>
      <c r="I239" s="186"/>
      <c r="L239" s="182"/>
      <c r="M239" s="187"/>
      <c r="T239" s="188"/>
      <c r="AT239" s="183" t="s">
        <v>639</v>
      </c>
      <c r="AU239" s="183" t="s">
        <v>83</v>
      </c>
      <c r="AV239" s="13" t="s">
        <v>83</v>
      </c>
      <c r="AW239" s="13" t="s">
        <v>36</v>
      </c>
      <c r="AX239" s="13" t="s">
        <v>81</v>
      </c>
      <c r="AY239" s="183" t="s">
        <v>251</v>
      </c>
    </row>
    <row r="240" spans="2:65" s="1" customFormat="1" ht="16.5" customHeight="1">
      <c r="B240" s="31"/>
      <c r="C240" s="132" t="s">
        <v>406</v>
      </c>
      <c r="D240" s="132" t="s">
        <v>246</v>
      </c>
      <c r="E240" s="133" t="s">
        <v>3198</v>
      </c>
      <c r="F240" s="134" t="s">
        <v>3199</v>
      </c>
      <c r="G240" s="135" t="s">
        <v>450</v>
      </c>
      <c r="H240" s="136">
        <v>12</v>
      </c>
      <c r="I240" s="137"/>
      <c r="J240" s="138">
        <f>ROUND(I240*H240,2)</f>
        <v>0</v>
      </c>
      <c r="K240" s="134" t="s">
        <v>690</v>
      </c>
      <c r="L240" s="139"/>
      <c r="M240" s="140" t="s">
        <v>19</v>
      </c>
      <c r="N240" s="141" t="s">
        <v>44</v>
      </c>
      <c r="P240" s="142">
        <f>O240*H240</f>
        <v>0</v>
      </c>
      <c r="Q240" s="142">
        <v>1</v>
      </c>
      <c r="R240" s="142">
        <f>Q240*H240</f>
        <v>12</v>
      </c>
      <c r="S240" s="142">
        <v>0</v>
      </c>
      <c r="T240" s="143">
        <f>S240*H240</f>
        <v>0</v>
      </c>
      <c r="AR240" s="17" t="s">
        <v>250</v>
      </c>
      <c r="AT240" s="17" t="s">
        <v>246</v>
      </c>
      <c r="AU240" s="17" t="s">
        <v>83</v>
      </c>
      <c r="AY240" s="17" t="s">
        <v>251</v>
      </c>
      <c r="BE240" s="144">
        <f>IF(N240="základní",J240,0)</f>
        <v>0</v>
      </c>
      <c r="BF240" s="144">
        <f>IF(N240="snížená",J240,0)</f>
        <v>0</v>
      </c>
      <c r="BG240" s="144">
        <f>IF(N240="zákl. přenesená",J240,0)</f>
        <v>0</v>
      </c>
      <c r="BH240" s="144">
        <f>IF(N240="sníž. přenesená",J240,0)</f>
        <v>0</v>
      </c>
      <c r="BI240" s="144">
        <f>IF(N240="nulová",J240,0)</f>
        <v>0</v>
      </c>
      <c r="BJ240" s="17" t="s">
        <v>81</v>
      </c>
      <c r="BK240" s="144">
        <f>ROUND(I240*H240,2)</f>
        <v>0</v>
      </c>
      <c r="BL240" s="17" t="s">
        <v>252</v>
      </c>
      <c r="BM240" s="17" t="s">
        <v>3200</v>
      </c>
    </row>
    <row r="241" spans="2:65" s="13" customFormat="1">
      <c r="B241" s="182"/>
      <c r="D241" s="171" t="s">
        <v>639</v>
      </c>
      <c r="E241" s="183" t="s">
        <v>19</v>
      </c>
      <c r="F241" s="184" t="s">
        <v>3201</v>
      </c>
      <c r="H241" s="185">
        <v>12</v>
      </c>
      <c r="I241" s="186"/>
      <c r="L241" s="182"/>
      <c r="M241" s="187"/>
      <c r="T241" s="188"/>
      <c r="AT241" s="183" t="s">
        <v>639</v>
      </c>
      <c r="AU241" s="183" t="s">
        <v>83</v>
      </c>
      <c r="AV241" s="13" t="s">
        <v>83</v>
      </c>
      <c r="AW241" s="13" t="s">
        <v>36</v>
      </c>
      <c r="AX241" s="13" t="s">
        <v>81</v>
      </c>
      <c r="AY241" s="183" t="s">
        <v>251</v>
      </c>
    </row>
    <row r="242" spans="2:65" s="1" customFormat="1" ht="16.5" customHeight="1">
      <c r="B242" s="31"/>
      <c r="C242" s="157" t="s">
        <v>410</v>
      </c>
      <c r="D242" s="157" t="s">
        <v>277</v>
      </c>
      <c r="E242" s="158" t="s">
        <v>876</v>
      </c>
      <c r="F242" s="159" t="s">
        <v>877</v>
      </c>
      <c r="G242" s="160" t="s">
        <v>431</v>
      </c>
      <c r="H242" s="161">
        <v>30</v>
      </c>
      <c r="I242" s="162"/>
      <c r="J242" s="163">
        <f>ROUND(I242*H242,2)</f>
        <v>0</v>
      </c>
      <c r="K242" s="159" t="s">
        <v>690</v>
      </c>
      <c r="L242" s="31"/>
      <c r="M242" s="164" t="s">
        <v>19</v>
      </c>
      <c r="N242" s="165" t="s">
        <v>44</v>
      </c>
      <c r="P242" s="142">
        <f>O242*H242</f>
        <v>0</v>
      </c>
      <c r="Q242" s="142">
        <v>0.108</v>
      </c>
      <c r="R242" s="142">
        <f>Q242*H242</f>
        <v>3.2399999999999998</v>
      </c>
      <c r="S242" s="142">
        <v>0</v>
      </c>
      <c r="T242" s="143">
        <f>S242*H242</f>
        <v>0</v>
      </c>
      <c r="AR242" s="17" t="s">
        <v>252</v>
      </c>
      <c r="AT242" s="17" t="s">
        <v>277</v>
      </c>
      <c r="AU242" s="17" t="s">
        <v>83</v>
      </c>
      <c r="AY242" s="17" t="s">
        <v>251</v>
      </c>
      <c r="BE242" s="144">
        <f>IF(N242="základní",J242,0)</f>
        <v>0</v>
      </c>
      <c r="BF242" s="144">
        <f>IF(N242="snížená",J242,0)</f>
        <v>0</v>
      </c>
      <c r="BG242" s="144">
        <f>IF(N242="zákl. přenesená",J242,0)</f>
        <v>0</v>
      </c>
      <c r="BH242" s="144">
        <f>IF(N242="sníž. přenesená",J242,0)</f>
        <v>0</v>
      </c>
      <c r="BI242" s="144">
        <f>IF(N242="nulová",J242,0)</f>
        <v>0</v>
      </c>
      <c r="BJ242" s="17" t="s">
        <v>81</v>
      </c>
      <c r="BK242" s="144">
        <f>ROUND(I242*H242,2)</f>
        <v>0</v>
      </c>
      <c r="BL242" s="17" t="s">
        <v>252</v>
      </c>
      <c r="BM242" s="17" t="s">
        <v>3202</v>
      </c>
    </row>
    <row r="243" spans="2:65" s="1" customFormat="1" ht="19.5">
      <c r="B243" s="31"/>
      <c r="D243" s="171" t="s">
        <v>454</v>
      </c>
      <c r="F243" s="172" t="s">
        <v>3203</v>
      </c>
      <c r="I243" s="90"/>
      <c r="L243" s="31"/>
      <c r="M243" s="173"/>
      <c r="T243" s="49"/>
      <c r="AT243" s="17" t="s">
        <v>454</v>
      </c>
      <c r="AU243" s="17" t="s">
        <v>83</v>
      </c>
    </row>
    <row r="244" spans="2:65" s="13" customFormat="1">
      <c r="B244" s="182"/>
      <c r="D244" s="171" t="s">
        <v>639</v>
      </c>
      <c r="E244" s="183" t="s">
        <v>19</v>
      </c>
      <c r="F244" s="184" t="s">
        <v>3197</v>
      </c>
      <c r="H244" s="185">
        <v>30</v>
      </c>
      <c r="I244" s="186"/>
      <c r="L244" s="182"/>
      <c r="M244" s="187"/>
      <c r="T244" s="188"/>
      <c r="AT244" s="183" t="s">
        <v>639</v>
      </c>
      <c r="AU244" s="183" t="s">
        <v>83</v>
      </c>
      <c r="AV244" s="13" t="s">
        <v>83</v>
      </c>
      <c r="AW244" s="13" t="s">
        <v>36</v>
      </c>
      <c r="AX244" s="13" t="s">
        <v>81</v>
      </c>
      <c r="AY244" s="183" t="s">
        <v>251</v>
      </c>
    </row>
    <row r="245" spans="2:65" s="1" customFormat="1" ht="16.5" customHeight="1">
      <c r="B245" s="31"/>
      <c r="C245" s="132" t="s">
        <v>482</v>
      </c>
      <c r="D245" s="132" t="s">
        <v>246</v>
      </c>
      <c r="E245" s="133" t="s">
        <v>3204</v>
      </c>
      <c r="F245" s="134" t="s">
        <v>3205</v>
      </c>
      <c r="G245" s="135" t="s">
        <v>450</v>
      </c>
      <c r="H245" s="136">
        <v>2.4</v>
      </c>
      <c r="I245" s="137"/>
      <c r="J245" s="138">
        <f>ROUND(I245*H245,2)</f>
        <v>0</v>
      </c>
      <c r="K245" s="134" t="s">
        <v>19</v>
      </c>
      <c r="L245" s="139"/>
      <c r="M245" s="140" t="s">
        <v>19</v>
      </c>
      <c r="N245" s="141" t="s">
        <v>44</v>
      </c>
      <c r="P245" s="142">
        <f>O245*H245</f>
        <v>0</v>
      </c>
      <c r="Q245" s="142">
        <v>0</v>
      </c>
      <c r="R245" s="142">
        <f>Q245*H245</f>
        <v>0</v>
      </c>
      <c r="S245" s="142">
        <v>0</v>
      </c>
      <c r="T245" s="143">
        <f>S245*H245</f>
        <v>0</v>
      </c>
      <c r="AR245" s="17" t="s">
        <v>250</v>
      </c>
      <c r="AT245" s="17" t="s">
        <v>246</v>
      </c>
      <c r="AU245" s="17" t="s">
        <v>83</v>
      </c>
      <c r="AY245" s="17" t="s">
        <v>251</v>
      </c>
      <c r="BE245" s="144">
        <f>IF(N245="základní",J245,0)</f>
        <v>0</v>
      </c>
      <c r="BF245" s="144">
        <f>IF(N245="snížená",J245,0)</f>
        <v>0</v>
      </c>
      <c r="BG245" s="144">
        <f>IF(N245="zákl. přenesená",J245,0)</f>
        <v>0</v>
      </c>
      <c r="BH245" s="144">
        <f>IF(N245="sníž. přenesená",J245,0)</f>
        <v>0</v>
      </c>
      <c r="BI245" s="144">
        <f>IF(N245="nulová",J245,0)</f>
        <v>0</v>
      </c>
      <c r="BJ245" s="17" t="s">
        <v>81</v>
      </c>
      <c r="BK245" s="144">
        <f>ROUND(I245*H245,2)</f>
        <v>0</v>
      </c>
      <c r="BL245" s="17" t="s">
        <v>252</v>
      </c>
      <c r="BM245" s="17" t="s">
        <v>3206</v>
      </c>
    </row>
    <row r="246" spans="2:65" s="13" customFormat="1">
      <c r="B246" s="182"/>
      <c r="D246" s="171" t="s">
        <v>639</v>
      </c>
      <c r="E246" s="183" t="s">
        <v>19</v>
      </c>
      <c r="F246" s="184" t="s">
        <v>3207</v>
      </c>
      <c r="H246" s="185">
        <v>2.4</v>
      </c>
      <c r="I246" s="186"/>
      <c r="L246" s="182"/>
      <c r="M246" s="187"/>
      <c r="T246" s="188"/>
      <c r="AT246" s="183" t="s">
        <v>639</v>
      </c>
      <c r="AU246" s="183" t="s">
        <v>83</v>
      </c>
      <c r="AV246" s="13" t="s">
        <v>83</v>
      </c>
      <c r="AW246" s="13" t="s">
        <v>36</v>
      </c>
      <c r="AX246" s="13" t="s">
        <v>81</v>
      </c>
      <c r="AY246" s="183" t="s">
        <v>251</v>
      </c>
    </row>
    <row r="247" spans="2:65" s="1" customFormat="1" ht="16.5" customHeight="1">
      <c r="B247" s="31"/>
      <c r="C247" s="157" t="s">
        <v>538</v>
      </c>
      <c r="D247" s="157" t="s">
        <v>277</v>
      </c>
      <c r="E247" s="158" t="s">
        <v>3208</v>
      </c>
      <c r="F247" s="159" t="s">
        <v>3209</v>
      </c>
      <c r="G247" s="160" t="s">
        <v>431</v>
      </c>
      <c r="H247" s="161">
        <v>30</v>
      </c>
      <c r="I247" s="162"/>
      <c r="J247" s="163">
        <f>ROUND(I247*H247,2)</f>
        <v>0</v>
      </c>
      <c r="K247" s="159" t="s">
        <v>19</v>
      </c>
      <c r="L247" s="31"/>
      <c r="M247" s="164" t="s">
        <v>19</v>
      </c>
      <c r="N247" s="165" t="s">
        <v>44</v>
      </c>
      <c r="P247" s="142">
        <f>O247*H247</f>
        <v>0</v>
      </c>
      <c r="Q247" s="142">
        <v>1.898E-2</v>
      </c>
      <c r="R247" s="142">
        <f>Q247*H247</f>
        <v>0.56940000000000002</v>
      </c>
      <c r="S247" s="142">
        <v>0</v>
      </c>
      <c r="T247" s="143">
        <f>S247*H247</f>
        <v>0</v>
      </c>
      <c r="AR247" s="17" t="s">
        <v>252</v>
      </c>
      <c r="AT247" s="17" t="s">
        <v>277</v>
      </c>
      <c r="AU247" s="17" t="s">
        <v>83</v>
      </c>
      <c r="AY247" s="17" t="s">
        <v>251</v>
      </c>
      <c r="BE247" s="144">
        <f>IF(N247="základní",J247,0)</f>
        <v>0</v>
      </c>
      <c r="BF247" s="144">
        <f>IF(N247="snížená",J247,0)</f>
        <v>0</v>
      </c>
      <c r="BG247" s="144">
        <f>IF(N247="zákl. přenesená",J247,0)</f>
        <v>0</v>
      </c>
      <c r="BH247" s="144">
        <f>IF(N247="sníž. přenesená",J247,0)</f>
        <v>0</v>
      </c>
      <c r="BI247" s="144">
        <f>IF(N247="nulová",J247,0)</f>
        <v>0</v>
      </c>
      <c r="BJ247" s="17" t="s">
        <v>81</v>
      </c>
      <c r="BK247" s="144">
        <f>ROUND(I247*H247,2)</f>
        <v>0</v>
      </c>
      <c r="BL247" s="17" t="s">
        <v>252</v>
      </c>
      <c r="BM247" s="17" t="s">
        <v>3210</v>
      </c>
    </row>
    <row r="248" spans="2:65" s="1" customFormat="1" ht="19.5">
      <c r="B248" s="31"/>
      <c r="D248" s="171" t="s">
        <v>454</v>
      </c>
      <c r="F248" s="172" t="s">
        <v>3211</v>
      </c>
      <c r="I248" s="90"/>
      <c r="L248" s="31"/>
      <c r="M248" s="173"/>
      <c r="T248" s="49"/>
      <c r="AT248" s="17" t="s">
        <v>454</v>
      </c>
      <c r="AU248" s="17" t="s">
        <v>83</v>
      </c>
    </row>
    <row r="249" spans="2:65" s="13" customFormat="1">
      <c r="B249" s="182"/>
      <c r="D249" s="171" t="s">
        <v>639</v>
      </c>
      <c r="E249" s="183" t="s">
        <v>19</v>
      </c>
      <c r="F249" s="184" t="s">
        <v>3197</v>
      </c>
      <c r="H249" s="185">
        <v>30</v>
      </c>
      <c r="I249" s="186"/>
      <c r="L249" s="182"/>
      <c r="M249" s="187"/>
      <c r="T249" s="188"/>
      <c r="AT249" s="183" t="s">
        <v>639</v>
      </c>
      <c r="AU249" s="183" t="s">
        <v>83</v>
      </c>
      <c r="AV249" s="13" t="s">
        <v>83</v>
      </c>
      <c r="AW249" s="13" t="s">
        <v>36</v>
      </c>
      <c r="AX249" s="13" t="s">
        <v>81</v>
      </c>
      <c r="AY249" s="183" t="s">
        <v>251</v>
      </c>
    </row>
    <row r="250" spans="2:65" s="11" customFormat="1" ht="22.9" customHeight="1">
      <c r="B250" s="145"/>
      <c r="D250" s="146" t="s">
        <v>72</v>
      </c>
      <c r="E250" s="155" t="s">
        <v>276</v>
      </c>
      <c r="F250" s="155" t="s">
        <v>1521</v>
      </c>
      <c r="I250" s="148"/>
      <c r="J250" s="156">
        <f>BK250</f>
        <v>0</v>
      </c>
      <c r="L250" s="145"/>
      <c r="M250" s="150"/>
      <c r="P250" s="151">
        <f>SUM(P251:P261)</f>
        <v>0</v>
      </c>
      <c r="R250" s="151">
        <f>SUM(R251:R261)</f>
        <v>0.22598960000000001</v>
      </c>
      <c r="T250" s="152">
        <f>SUM(T251:T261)</f>
        <v>0.24825</v>
      </c>
      <c r="AR250" s="146" t="s">
        <v>81</v>
      </c>
      <c r="AT250" s="153" t="s">
        <v>72</v>
      </c>
      <c r="AU250" s="153" t="s">
        <v>81</v>
      </c>
      <c r="AY250" s="146" t="s">
        <v>251</v>
      </c>
      <c r="BK250" s="154">
        <f>SUM(BK251:BK261)</f>
        <v>0</v>
      </c>
    </row>
    <row r="251" spans="2:65" s="1" customFormat="1" ht="16.5" customHeight="1">
      <c r="B251" s="31"/>
      <c r="C251" s="157" t="s">
        <v>485</v>
      </c>
      <c r="D251" s="157" t="s">
        <v>277</v>
      </c>
      <c r="E251" s="158" t="s">
        <v>3212</v>
      </c>
      <c r="F251" s="159" t="s">
        <v>3213</v>
      </c>
      <c r="G251" s="160" t="s">
        <v>431</v>
      </c>
      <c r="H251" s="161">
        <v>20.709</v>
      </c>
      <c r="I251" s="162"/>
      <c r="J251" s="163">
        <f>ROUND(I251*H251,2)</f>
        <v>0</v>
      </c>
      <c r="K251" s="159" t="s">
        <v>19</v>
      </c>
      <c r="L251" s="31"/>
      <c r="M251" s="164" t="s">
        <v>19</v>
      </c>
      <c r="N251" s="165" t="s">
        <v>44</v>
      </c>
      <c r="P251" s="142">
        <f>O251*H251</f>
        <v>0</v>
      </c>
      <c r="Q251" s="142">
        <v>0</v>
      </c>
      <c r="R251" s="142">
        <f>Q251*H251</f>
        <v>0</v>
      </c>
      <c r="S251" s="142">
        <v>0</v>
      </c>
      <c r="T251" s="143">
        <f>S251*H251</f>
        <v>0</v>
      </c>
      <c r="AR251" s="17" t="s">
        <v>252</v>
      </c>
      <c r="AT251" s="17" t="s">
        <v>277</v>
      </c>
      <c r="AU251" s="17" t="s">
        <v>83</v>
      </c>
      <c r="AY251" s="17" t="s">
        <v>251</v>
      </c>
      <c r="BE251" s="144">
        <f>IF(N251="základní",J251,0)</f>
        <v>0</v>
      </c>
      <c r="BF251" s="144">
        <f>IF(N251="snížená",J251,0)</f>
        <v>0</v>
      </c>
      <c r="BG251" s="144">
        <f>IF(N251="zákl. přenesená",J251,0)</f>
        <v>0</v>
      </c>
      <c r="BH251" s="144">
        <f>IF(N251="sníž. přenesená",J251,0)</f>
        <v>0</v>
      </c>
      <c r="BI251" s="144">
        <f>IF(N251="nulová",J251,0)</f>
        <v>0</v>
      </c>
      <c r="BJ251" s="17" t="s">
        <v>81</v>
      </c>
      <c r="BK251" s="144">
        <f>ROUND(I251*H251,2)</f>
        <v>0</v>
      </c>
      <c r="BL251" s="17" t="s">
        <v>252</v>
      </c>
      <c r="BM251" s="17" t="s">
        <v>3214</v>
      </c>
    </row>
    <row r="252" spans="2:65" s="13" customFormat="1">
      <c r="B252" s="182"/>
      <c r="D252" s="171" t="s">
        <v>639</v>
      </c>
      <c r="E252" s="183" t="s">
        <v>19</v>
      </c>
      <c r="F252" s="184" t="s">
        <v>3215</v>
      </c>
      <c r="H252" s="185">
        <v>11.423999999999999</v>
      </c>
      <c r="I252" s="186"/>
      <c r="L252" s="182"/>
      <c r="M252" s="187"/>
      <c r="T252" s="188"/>
      <c r="AT252" s="183" t="s">
        <v>639</v>
      </c>
      <c r="AU252" s="183" t="s">
        <v>83</v>
      </c>
      <c r="AV252" s="13" t="s">
        <v>83</v>
      </c>
      <c r="AW252" s="13" t="s">
        <v>36</v>
      </c>
      <c r="AX252" s="13" t="s">
        <v>73</v>
      </c>
      <c r="AY252" s="183" t="s">
        <v>251</v>
      </c>
    </row>
    <row r="253" spans="2:65" s="13" customFormat="1">
      <c r="B253" s="182"/>
      <c r="D253" s="171" t="s">
        <v>639</v>
      </c>
      <c r="E253" s="183" t="s">
        <v>19</v>
      </c>
      <c r="F253" s="184" t="s">
        <v>3216</v>
      </c>
      <c r="H253" s="185">
        <v>9.2850000000000001</v>
      </c>
      <c r="I253" s="186"/>
      <c r="L253" s="182"/>
      <c r="M253" s="187"/>
      <c r="T253" s="188"/>
      <c r="AT253" s="183" t="s">
        <v>639</v>
      </c>
      <c r="AU253" s="183" t="s">
        <v>83</v>
      </c>
      <c r="AV253" s="13" t="s">
        <v>83</v>
      </c>
      <c r="AW253" s="13" t="s">
        <v>36</v>
      </c>
      <c r="AX253" s="13" t="s">
        <v>73</v>
      </c>
      <c r="AY253" s="183" t="s">
        <v>251</v>
      </c>
    </row>
    <row r="254" spans="2:65" s="14" customFormat="1">
      <c r="B254" s="191"/>
      <c r="D254" s="171" t="s">
        <v>639</v>
      </c>
      <c r="E254" s="192" t="s">
        <v>19</v>
      </c>
      <c r="F254" s="193" t="s">
        <v>830</v>
      </c>
      <c r="H254" s="194">
        <v>20.709</v>
      </c>
      <c r="I254" s="195"/>
      <c r="L254" s="191"/>
      <c r="M254" s="196"/>
      <c r="T254" s="197"/>
      <c r="AT254" s="192" t="s">
        <v>639</v>
      </c>
      <c r="AU254" s="192" t="s">
        <v>83</v>
      </c>
      <c r="AV254" s="14" t="s">
        <v>252</v>
      </c>
      <c r="AW254" s="14" t="s">
        <v>36</v>
      </c>
      <c r="AX254" s="14" t="s">
        <v>81</v>
      </c>
      <c r="AY254" s="192" t="s">
        <v>251</v>
      </c>
    </row>
    <row r="255" spans="2:65" s="1" customFormat="1" ht="16.5" customHeight="1">
      <c r="B255" s="31"/>
      <c r="C255" s="157" t="s">
        <v>546</v>
      </c>
      <c r="D255" s="157" t="s">
        <v>277</v>
      </c>
      <c r="E255" s="158" t="s">
        <v>2863</v>
      </c>
      <c r="F255" s="159" t="s">
        <v>2864</v>
      </c>
      <c r="G255" s="160" t="s">
        <v>249</v>
      </c>
      <c r="H255" s="161">
        <v>6.4</v>
      </c>
      <c r="I255" s="162"/>
      <c r="J255" s="163">
        <f>ROUND(I255*H255,2)</f>
        <v>0</v>
      </c>
      <c r="K255" s="159" t="s">
        <v>690</v>
      </c>
      <c r="L255" s="31"/>
      <c r="M255" s="164" t="s">
        <v>19</v>
      </c>
      <c r="N255" s="165" t="s">
        <v>44</v>
      </c>
      <c r="P255" s="142">
        <f>O255*H255</f>
        <v>0</v>
      </c>
      <c r="Q255" s="142">
        <v>6.8000000000000005E-4</v>
      </c>
      <c r="R255" s="142">
        <f>Q255*H255</f>
        <v>4.3520000000000008E-3</v>
      </c>
      <c r="S255" s="142">
        <v>0</v>
      </c>
      <c r="T255" s="143">
        <f>S255*H255</f>
        <v>0</v>
      </c>
      <c r="AR255" s="17" t="s">
        <v>252</v>
      </c>
      <c r="AT255" s="17" t="s">
        <v>277</v>
      </c>
      <c r="AU255" s="17" t="s">
        <v>83</v>
      </c>
      <c r="AY255" s="17" t="s">
        <v>251</v>
      </c>
      <c r="BE255" s="144">
        <f>IF(N255="základní",J255,0)</f>
        <v>0</v>
      </c>
      <c r="BF255" s="144">
        <f>IF(N255="snížená",J255,0)</f>
        <v>0</v>
      </c>
      <c r="BG255" s="144">
        <f>IF(N255="zákl. přenesená",J255,0)</f>
        <v>0</v>
      </c>
      <c r="BH255" s="144">
        <f>IF(N255="sníž. přenesená",J255,0)</f>
        <v>0</v>
      </c>
      <c r="BI255" s="144">
        <f>IF(N255="nulová",J255,0)</f>
        <v>0</v>
      </c>
      <c r="BJ255" s="17" t="s">
        <v>81</v>
      </c>
      <c r="BK255" s="144">
        <f>ROUND(I255*H255,2)</f>
        <v>0</v>
      </c>
      <c r="BL255" s="17" t="s">
        <v>252</v>
      </c>
      <c r="BM255" s="17" t="s">
        <v>3217</v>
      </c>
    </row>
    <row r="256" spans="2:65" s="1" customFormat="1" ht="19.5">
      <c r="B256" s="31"/>
      <c r="D256" s="171" t="s">
        <v>454</v>
      </c>
      <c r="F256" s="172" t="s">
        <v>2866</v>
      </c>
      <c r="I256" s="90"/>
      <c r="L256" s="31"/>
      <c r="M256" s="173"/>
      <c r="T256" s="49"/>
      <c r="AT256" s="17" t="s">
        <v>454</v>
      </c>
      <c r="AU256" s="17" t="s">
        <v>83</v>
      </c>
    </row>
    <row r="257" spans="2:65" s="13" customFormat="1">
      <c r="B257" s="182"/>
      <c r="D257" s="171" t="s">
        <v>639</v>
      </c>
      <c r="E257" s="183" t="s">
        <v>19</v>
      </c>
      <c r="F257" s="184" t="s">
        <v>3218</v>
      </c>
      <c r="H257" s="185">
        <v>6.4</v>
      </c>
      <c r="I257" s="186"/>
      <c r="L257" s="182"/>
      <c r="M257" s="187"/>
      <c r="T257" s="188"/>
      <c r="AT257" s="183" t="s">
        <v>639</v>
      </c>
      <c r="AU257" s="183" t="s">
        <v>83</v>
      </c>
      <c r="AV257" s="13" t="s">
        <v>83</v>
      </c>
      <c r="AW257" s="13" t="s">
        <v>36</v>
      </c>
      <c r="AX257" s="13" t="s">
        <v>81</v>
      </c>
      <c r="AY257" s="183" t="s">
        <v>251</v>
      </c>
    </row>
    <row r="258" spans="2:65" s="1" customFormat="1" ht="16.5" customHeight="1">
      <c r="B258" s="31"/>
      <c r="C258" s="157" t="s">
        <v>488</v>
      </c>
      <c r="D258" s="157" t="s">
        <v>277</v>
      </c>
      <c r="E258" s="158" t="s">
        <v>1522</v>
      </c>
      <c r="F258" s="159" t="s">
        <v>1523</v>
      </c>
      <c r="G258" s="160" t="s">
        <v>431</v>
      </c>
      <c r="H258" s="161">
        <v>3.31</v>
      </c>
      <c r="I258" s="162"/>
      <c r="J258" s="163">
        <f>ROUND(I258*H258,2)</f>
        <v>0</v>
      </c>
      <c r="K258" s="159" t="s">
        <v>690</v>
      </c>
      <c r="L258" s="31"/>
      <c r="M258" s="164" t="s">
        <v>19</v>
      </c>
      <c r="N258" s="165" t="s">
        <v>44</v>
      </c>
      <c r="P258" s="142">
        <f>O258*H258</f>
        <v>0</v>
      </c>
      <c r="Q258" s="142">
        <v>6.6960000000000006E-2</v>
      </c>
      <c r="R258" s="142">
        <f>Q258*H258</f>
        <v>0.22163760000000002</v>
      </c>
      <c r="S258" s="142">
        <v>7.4999999999999997E-2</v>
      </c>
      <c r="T258" s="143">
        <f>S258*H258</f>
        <v>0.24825</v>
      </c>
      <c r="AR258" s="17" t="s">
        <v>252</v>
      </c>
      <c r="AT258" s="17" t="s">
        <v>277</v>
      </c>
      <c r="AU258" s="17" t="s">
        <v>83</v>
      </c>
      <c r="AY258" s="17" t="s">
        <v>251</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252</v>
      </c>
      <c r="BM258" s="17" t="s">
        <v>3219</v>
      </c>
    </row>
    <row r="259" spans="2:65" s="1" customFormat="1" ht="16.5" customHeight="1">
      <c r="B259" s="31"/>
      <c r="C259" s="132" t="s">
        <v>556</v>
      </c>
      <c r="D259" s="132" t="s">
        <v>246</v>
      </c>
      <c r="E259" s="133" t="s">
        <v>1276</v>
      </c>
      <c r="F259" s="134" t="s">
        <v>1277</v>
      </c>
      <c r="G259" s="135" t="s">
        <v>1278</v>
      </c>
      <c r="H259" s="136">
        <v>3.641</v>
      </c>
      <c r="I259" s="137"/>
      <c r="J259" s="138">
        <f>ROUND(I259*H259,2)</f>
        <v>0</v>
      </c>
      <c r="K259" s="134" t="s">
        <v>19</v>
      </c>
      <c r="L259" s="139"/>
      <c r="M259" s="140" t="s">
        <v>19</v>
      </c>
      <c r="N259" s="141" t="s">
        <v>44</v>
      </c>
      <c r="P259" s="142">
        <f>O259*H259</f>
        <v>0</v>
      </c>
      <c r="Q259" s="142">
        <v>0</v>
      </c>
      <c r="R259" s="142">
        <f>Q259*H259</f>
        <v>0</v>
      </c>
      <c r="S259" s="142">
        <v>0</v>
      </c>
      <c r="T259" s="143">
        <f>S259*H259</f>
        <v>0</v>
      </c>
      <c r="AR259" s="17" t="s">
        <v>250</v>
      </c>
      <c r="AT259" s="17" t="s">
        <v>246</v>
      </c>
      <c r="AU259" s="17" t="s">
        <v>83</v>
      </c>
      <c r="AY259" s="17" t="s">
        <v>251</v>
      </c>
      <c r="BE259" s="144">
        <f>IF(N259="základní",J259,0)</f>
        <v>0</v>
      </c>
      <c r="BF259" s="144">
        <f>IF(N259="snížená",J259,0)</f>
        <v>0</v>
      </c>
      <c r="BG259" s="144">
        <f>IF(N259="zákl. přenesená",J259,0)</f>
        <v>0</v>
      </c>
      <c r="BH259" s="144">
        <f>IF(N259="sníž. přenesená",J259,0)</f>
        <v>0</v>
      </c>
      <c r="BI259" s="144">
        <f>IF(N259="nulová",J259,0)</f>
        <v>0</v>
      </c>
      <c r="BJ259" s="17" t="s">
        <v>81</v>
      </c>
      <c r="BK259" s="144">
        <f>ROUND(I259*H259,2)</f>
        <v>0</v>
      </c>
      <c r="BL259" s="17" t="s">
        <v>252</v>
      </c>
      <c r="BM259" s="17" t="s">
        <v>3220</v>
      </c>
    </row>
    <row r="260" spans="2:65" s="1" customFormat="1" ht="19.5">
      <c r="B260" s="31"/>
      <c r="D260" s="171" t="s">
        <v>454</v>
      </c>
      <c r="F260" s="172" t="s">
        <v>3221</v>
      </c>
      <c r="I260" s="90"/>
      <c r="L260" s="31"/>
      <c r="M260" s="173"/>
      <c r="T260" s="49"/>
      <c r="AT260" s="17" t="s">
        <v>454</v>
      </c>
      <c r="AU260" s="17" t="s">
        <v>83</v>
      </c>
    </row>
    <row r="261" spans="2:65" s="13" customFormat="1">
      <c r="B261" s="182"/>
      <c r="D261" s="171" t="s">
        <v>639</v>
      </c>
      <c r="E261" s="183" t="s">
        <v>19</v>
      </c>
      <c r="F261" s="184" t="s">
        <v>3222</v>
      </c>
      <c r="H261" s="185">
        <v>3.641</v>
      </c>
      <c r="I261" s="186"/>
      <c r="L261" s="182"/>
      <c r="M261" s="187"/>
      <c r="T261" s="188"/>
      <c r="AT261" s="183" t="s">
        <v>639</v>
      </c>
      <c r="AU261" s="183" t="s">
        <v>83</v>
      </c>
      <c r="AV261" s="13" t="s">
        <v>83</v>
      </c>
      <c r="AW261" s="13" t="s">
        <v>36</v>
      </c>
      <c r="AX261" s="13" t="s">
        <v>81</v>
      </c>
      <c r="AY261" s="183" t="s">
        <v>251</v>
      </c>
    </row>
    <row r="262" spans="2:65" s="11" customFormat="1" ht="22.9" customHeight="1">
      <c r="B262" s="145"/>
      <c r="D262" s="146" t="s">
        <v>72</v>
      </c>
      <c r="E262" s="155" t="s">
        <v>250</v>
      </c>
      <c r="F262" s="155" t="s">
        <v>3223</v>
      </c>
      <c r="I262" s="148"/>
      <c r="J262" s="156">
        <f>BK262</f>
        <v>0</v>
      </c>
      <c r="L262" s="145"/>
      <c r="M262" s="150"/>
      <c r="P262" s="151">
        <f>SUM(P263:P277)</f>
        <v>0</v>
      </c>
      <c r="R262" s="151">
        <f>SUM(R263:R277)</f>
        <v>9.2476261200000014</v>
      </c>
      <c r="T262" s="152">
        <f>SUM(T263:T277)</f>
        <v>0</v>
      </c>
      <c r="AR262" s="146" t="s">
        <v>81</v>
      </c>
      <c r="AT262" s="153" t="s">
        <v>72</v>
      </c>
      <c r="AU262" s="153" t="s">
        <v>81</v>
      </c>
      <c r="AY262" s="146" t="s">
        <v>251</v>
      </c>
      <c r="BK262" s="154">
        <f>SUM(BK263:BK277)</f>
        <v>0</v>
      </c>
    </row>
    <row r="263" spans="2:65" s="1" customFormat="1" ht="16.5" customHeight="1">
      <c r="B263" s="31"/>
      <c r="C263" s="157" t="s">
        <v>491</v>
      </c>
      <c r="D263" s="157" t="s">
        <v>277</v>
      </c>
      <c r="E263" s="158" t="s">
        <v>3224</v>
      </c>
      <c r="F263" s="159" t="s">
        <v>3225</v>
      </c>
      <c r="G263" s="160" t="s">
        <v>436</v>
      </c>
      <c r="H263" s="161">
        <v>3.57</v>
      </c>
      <c r="I263" s="162"/>
      <c r="J263" s="163">
        <f>ROUND(I263*H263,2)</f>
        <v>0</v>
      </c>
      <c r="K263" s="159" t="s">
        <v>690</v>
      </c>
      <c r="L263" s="31"/>
      <c r="M263" s="164" t="s">
        <v>19</v>
      </c>
      <c r="N263" s="165" t="s">
        <v>44</v>
      </c>
      <c r="P263" s="142">
        <f>O263*H263</f>
        <v>0</v>
      </c>
      <c r="Q263" s="142">
        <v>2.4775800000000001</v>
      </c>
      <c r="R263" s="142">
        <f>Q263*H263</f>
        <v>8.8449606000000003</v>
      </c>
      <c r="S263" s="142">
        <v>0</v>
      </c>
      <c r="T263" s="143">
        <f>S263*H263</f>
        <v>0</v>
      </c>
      <c r="AR263" s="17" t="s">
        <v>252</v>
      </c>
      <c r="AT263" s="17" t="s">
        <v>277</v>
      </c>
      <c r="AU263" s="17" t="s">
        <v>83</v>
      </c>
      <c r="AY263" s="17" t="s">
        <v>251</v>
      </c>
      <c r="BE263" s="144">
        <f>IF(N263="základní",J263,0)</f>
        <v>0</v>
      </c>
      <c r="BF263" s="144">
        <f>IF(N263="snížená",J263,0)</f>
        <v>0</v>
      </c>
      <c r="BG263" s="144">
        <f>IF(N263="zákl. přenesená",J263,0)</f>
        <v>0</v>
      </c>
      <c r="BH263" s="144">
        <f>IF(N263="sníž. přenesená",J263,0)</f>
        <v>0</v>
      </c>
      <c r="BI263" s="144">
        <f>IF(N263="nulová",J263,0)</f>
        <v>0</v>
      </c>
      <c r="BJ263" s="17" t="s">
        <v>81</v>
      </c>
      <c r="BK263" s="144">
        <f>ROUND(I263*H263,2)</f>
        <v>0</v>
      </c>
      <c r="BL263" s="17" t="s">
        <v>252</v>
      </c>
      <c r="BM263" s="17" t="s">
        <v>3226</v>
      </c>
    </row>
    <row r="264" spans="2:65" s="13" customFormat="1">
      <c r="B264" s="182"/>
      <c r="D264" s="171" t="s">
        <v>639</v>
      </c>
      <c r="E264" s="183" t="s">
        <v>19</v>
      </c>
      <c r="F264" s="184" t="s">
        <v>3227</v>
      </c>
      <c r="H264" s="185">
        <v>3.57</v>
      </c>
      <c r="I264" s="186"/>
      <c r="L264" s="182"/>
      <c r="M264" s="187"/>
      <c r="T264" s="188"/>
      <c r="AT264" s="183" t="s">
        <v>639</v>
      </c>
      <c r="AU264" s="183" t="s">
        <v>83</v>
      </c>
      <c r="AV264" s="13" t="s">
        <v>83</v>
      </c>
      <c r="AW264" s="13" t="s">
        <v>36</v>
      </c>
      <c r="AX264" s="13" t="s">
        <v>81</v>
      </c>
      <c r="AY264" s="183" t="s">
        <v>251</v>
      </c>
    </row>
    <row r="265" spans="2:65" s="1" customFormat="1" ht="16.5" customHeight="1">
      <c r="B265" s="31"/>
      <c r="C265" s="157" t="s">
        <v>565</v>
      </c>
      <c r="D265" s="157" t="s">
        <v>277</v>
      </c>
      <c r="E265" s="158" t="s">
        <v>3228</v>
      </c>
      <c r="F265" s="159" t="s">
        <v>3229</v>
      </c>
      <c r="G265" s="160" t="s">
        <v>431</v>
      </c>
      <c r="H265" s="161">
        <v>26.88</v>
      </c>
      <c r="I265" s="162"/>
      <c r="J265" s="163">
        <f>ROUND(I265*H265,2)</f>
        <v>0</v>
      </c>
      <c r="K265" s="159" t="s">
        <v>690</v>
      </c>
      <c r="L265" s="31"/>
      <c r="M265" s="164" t="s">
        <v>19</v>
      </c>
      <c r="N265" s="165" t="s">
        <v>44</v>
      </c>
      <c r="P265" s="142">
        <f>O265*H265</f>
        <v>0</v>
      </c>
      <c r="Q265" s="142">
        <v>4.6499999999999996E-3</v>
      </c>
      <c r="R265" s="142">
        <f>Q265*H265</f>
        <v>0.12499199999999999</v>
      </c>
      <c r="S265" s="142">
        <v>0</v>
      </c>
      <c r="T265" s="143">
        <f>S265*H265</f>
        <v>0</v>
      </c>
      <c r="AR265" s="17" t="s">
        <v>252</v>
      </c>
      <c r="AT265" s="17" t="s">
        <v>277</v>
      </c>
      <c r="AU265" s="17" t="s">
        <v>83</v>
      </c>
      <c r="AY265" s="17" t="s">
        <v>251</v>
      </c>
      <c r="BE265" s="144">
        <f>IF(N265="základní",J265,0)</f>
        <v>0</v>
      </c>
      <c r="BF265" s="144">
        <f>IF(N265="snížená",J265,0)</f>
        <v>0</v>
      </c>
      <c r="BG265" s="144">
        <f>IF(N265="zákl. přenesená",J265,0)</f>
        <v>0</v>
      </c>
      <c r="BH265" s="144">
        <f>IF(N265="sníž. přenesená",J265,0)</f>
        <v>0</v>
      </c>
      <c r="BI265" s="144">
        <f>IF(N265="nulová",J265,0)</f>
        <v>0</v>
      </c>
      <c r="BJ265" s="17" t="s">
        <v>81</v>
      </c>
      <c r="BK265" s="144">
        <f>ROUND(I265*H265,2)</f>
        <v>0</v>
      </c>
      <c r="BL265" s="17" t="s">
        <v>252</v>
      </c>
      <c r="BM265" s="17" t="s">
        <v>3230</v>
      </c>
    </row>
    <row r="266" spans="2:65" s="13" customFormat="1">
      <c r="B266" s="182"/>
      <c r="D266" s="171" t="s">
        <v>639</v>
      </c>
      <c r="E266" s="183" t="s">
        <v>19</v>
      </c>
      <c r="F266" s="184" t="s">
        <v>3177</v>
      </c>
      <c r="H266" s="185">
        <v>26.88</v>
      </c>
      <c r="I266" s="186"/>
      <c r="L266" s="182"/>
      <c r="M266" s="187"/>
      <c r="T266" s="188"/>
      <c r="AT266" s="183" t="s">
        <v>639</v>
      </c>
      <c r="AU266" s="183" t="s">
        <v>83</v>
      </c>
      <c r="AV266" s="13" t="s">
        <v>83</v>
      </c>
      <c r="AW266" s="13" t="s">
        <v>36</v>
      </c>
      <c r="AX266" s="13" t="s">
        <v>81</v>
      </c>
      <c r="AY266" s="183" t="s">
        <v>251</v>
      </c>
    </row>
    <row r="267" spans="2:65" s="1" customFormat="1" ht="16.5" customHeight="1">
      <c r="B267" s="31"/>
      <c r="C267" s="157" t="s">
        <v>495</v>
      </c>
      <c r="D267" s="157" t="s">
        <v>277</v>
      </c>
      <c r="E267" s="158" t="s">
        <v>3231</v>
      </c>
      <c r="F267" s="159" t="s">
        <v>3232</v>
      </c>
      <c r="G267" s="160" t="s">
        <v>450</v>
      </c>
      <c r="H267" s="161">
        <v>0.26200000000000001</v>
      </c>
      <c r="I267" s="162"/>
      <c r="J267" s="163">
        <f>ROUND(I267*H267,2)</f>
        <v>0</v>
      </c>
      <c r="K267" s="159" t="s">
        <v>690</v>
      </c>
      <c r="L267" s="31"/>
      <c r="M267" s="164" t="s">
        <v>19</v>
      </c>
      <c r="N267" s="165" t="s">
        <v>44</v>
      </c>
      <c r="P267" s="142">
        <f>O267*H267</f>
        <v>0</v>
      </c>
      <c r="Q267" s="142">
        <v>1.04196</v>
      </c>
      <c r="R267" s="142">
        <f>Q267*H267</f>
        <v>0.27299351999999999</v>
      </c>
      <c r="S267" s="142">
        <v>0</v>
      </c>
      <c r="T267" s="143">
        <f>S267*H267</f>
        <v>0</v>
      </c>
      <c r="AR267" s="17" t="s">
        <v>252</v>
      </c>
      <c r="AT267" s="17" t="s">
        <v>277</v>
      </c>
      <c r="AU267" s="17" t="s">
        <v>83</v>
      </c>
      <c r="AY267" s="17" t="s">
        <v>251</v>
      </c>
      <c r="BE267" s="144">
        <f>IF(N267="základní",J267,0)</f>
        <v>0</v>
      </c>
      <c r="BF267" s="144">
        <f>IF(N267="snížená",J267,0)</f>
        <v>0</v>
      </c>
      <c r="BG267" s="144">
        <f>IF(N267="zákl. přenesená",J267,0)</f>
        <v>0</v>
      </c>
      <c r="BH267" s="144">
        <f>IF(N267="sníž. přenesená",J267,0)</f>
        <v>0</v>
      </c>
      <c r="BI267" s="144">
        <f>IF(N267="nulová",J267,0)</f>
        <v>0</v>
      </c>
      <c r="BJ267" s="17" t="s">
        <v>81</v>
      </c>
      <c r="BK267" s="144">
        <f>ROUND(I267*H267,2)</f>
        <v>0</v>
      </c>
      <c r="BL267" s="17" t="s">
        <v>252</v>
      </c>
      <c r="BM267" s="17" t="s">
        <v>3233</v>
      </c>
    </row>
    <row r="268" spans="2:65" s="1" customFormat="1" ht="19.5">
      <c r="B268" s="31"/>
      <c r="D268" s="171" t="s">
        <v>454</v>
      </c>
      <c r="F268" s="172" t="s">
        <v>3234</v>
      </c>
      <c r="I268" s="90"/>
      <c r="L268" s="31"/>
      <c r="M268" s="173"/>
      <c r="T268" s="49"/>
      <c r="AT268" s="17" t="s">
        <v>454</v>
      </c>
      <c r="AU268" s="17" t="s">
        <v>83</v>
      </c>
    </row>
    <row r="269" spans="2:65" s="13" customFormat="1">
      <c r="B269" s="182"/>
      <c r="D269" s="171" t="s">
        <v>639</v>
      </c>
      <c r="E269" s="183" t="s">
        <v>19</v>
      </c>
      <c r="F269" s="184" t="s">
        <v>3235</v>
      </c>
      <c r="H269" s="185">
        <v>0.26200000000000001</v>
      </c>
      <c r="I269" s="186"/>
      <c r="L269" s="182"/>
      <c r="M269" s="187"/>
      <c r="T269" s="188"/>
      <c r="AT269" s="183" t="s">
        <v>639</v>
      </c>
      <c r="AU269" s="183" t="s">
        <v>83</v>
      </c>
      <c r="AV269" s="13" t="s">
        <v>83</v>
      </c>
      <c r="AW269" s="13" t="s">
        <v>36</v>
      </c>
      <c r="AX269" s="13" t="s">
        <v>81</v>
      </c>
      <c r="AY269" s="183" t="s">
        <v>251</v>
      </c>
    </row>
    <row r="270" spans="2:65" s="1" customFormat="1" ht="16.5" customHeight="1">
      <c r="B270" s="31"/>
      <c r="C270" s="157" t="s">
        <v>573</v>
      </c>
      <c r="D270" s="157" t="s">
        <v>277</v>
      </c>
      <c r="E270" s="158" t="s">
        <v>3236</v>
      </c>
      <c r="F270" s="159" t="s">
        <v>3237</v>
      </c>
      <c r="G270" s="160" t="s">
        <v>265</v>
      </c>
      <c r="H270" s="161">
        <v>1</v>
      </c>
      <c r="I270" s="162"/>
      <c r="J270" s="163">
        <f>ROUND(I270*H270,2)</f>
        <v>0</v>
      </c>
      <c r="K270" s="159" t="s">
        <v>19</v>
      </c>
      <c r="L270" s="31"/>
      <c r="M270" s="164" t="s">
        <v>19</v>
      </c>
      <c r="N270" s="165" t="s">
        <v>44</v>
      </c>
      <c r="P270" s="142">
        <f>O270*H270</f>
        <v>0</v>
      </c>
      <c r="Q270" s="142">
        <v>4.6800000000000001E-3</v>
      </c>
      <c r="R270" s="142">
        <f>Q270*H270</f>
        <v>4.6800000000000001E-3</v>
      </c>
      <c r="S270" s="142">
        <v>0</v>
      </c>
      <c r="T270" s="143">
        <f>S270*H270</f>
        <v>0</v>
      </c>
      <c r="AR270" s="17" t="s">
        <v>252</v>
      </c>
      <c r="AT270" s="17" t="s">
        <v>277</v>
      </c>
      <c r="AU270" s="17" t="s">
        <v>83</v>
      </c>
      <c r="AY270" s="17" t="s">
        <v>251</v>
      </c>
      <c r="BE270" s="144">
        <f>IF(N270="základní",J270,0)</f>
        <v>0</v>
      </c>
      <c r="BF270" s="144">
        <f>IF(N270="snížená",J270,0)</f>
        <v>0</v>
      </c>
      <c r="BG270" s="144">
        <f>IF(N270="zákl. přenesená",J270,0)</f>
        <v>0</v>
      </c>
      <c r="BH270" s="144">
        <f>IF(N270="sníž. přenesená",J270,0)</f>
        <v>0</v>
      </c>
      <c r="BI270" s="144">
        <f>IF(N270="nulová",J270,0)</f>
        <v>0</v>
      </c>
      <c r="BJ270" s="17" t="s">
        <v>81</v>
      </c>
      <c r="BK270" s="144">
        <f>ROUND(I270*H270,2)</f>
        <v>0</v>
      </c>
      <c r="BL270" s="17" t="s">
        <v>252</v>
      </c>
      <c r="BM270" s="17" t="s">
        <v>3238</v>
      </c>
    </row>
    <row r="271" spans="2:65" s="13" customFormat="1">
      <c r="B271" s="182"/>
      <c r="D271" s="171" t="s">
        <v>639</v>
      </c>
      <c r="E271" s="183" t="s">
        <v>19</v>
      </c>
      <c r="F271" s="184" t="s">
        <v>81</v>
      </c>
      <c r="H271" s="185">
        <v>1</v>
      </c>
      <c r="I271" s="186"/>
      <c r="L271" s="182"/>
      <c r="M271" s="187"/>
      <c r="T271" s="188"/>
      <c r="AT271" s="183" t="s">
        <v>639</v>
      </c>
      <c r="AU271" s="183" t="s">
        <v>83</v>
      </c>
      <c r="AV271" s="13" t="s">
        <v>83</v>
      </c>
      <c r="AW271" s="13" t="s">
        <v>36</v>
      </c>
      <c r="AX271" s="13" t="s">
        <v>81</v>
      </c>
      <c r="AY271" s="183" t="s">
        <v>251</v>
      </c>
    </row>
    <row r="272" spans="2:65" s="1" customFormat="1" ht="16.5" customHeight="1">
      <c r="B272" s="31"/>
      <c r="C272" s="157" t="s">
        <v>499</v>
      </c>
      <c r="D272" s="157" t="s">
        <v>277</v>
      </c>
      <c r="E272" s="158" t="s">
        <v>1970</v>
      </c>
      <c r="F272" s="159" t="s">
        <v>1971</v>
      </c>
      <c r="G272" s="160" t="s">
        <v>1278</v>
      </c>
      <c r="H272" s="161">
        <v>35.46</v>
      </c>
      <c r="I272" s="162"/>
      <c r="J272" s="163">
        <f>ROUND(I272*H272,2)</f>
        <v>0</v>
      </c>
      <c r="K272" s="159" t="s">
        <v>690</v>
      </c>
      <c r="L272" s="31"/>
      <c r="M272" s="164" t="s">
        <v>19</v>
      </c>
      <c r="N272" s="165" t="s">
        <v>44</v>
      </c>
      <c r="P272" s="142">
        <f>O272*H272</f>
        <v>0</v>
      </c>
      <c r="Q272" s="142">
        <v>0</v>
      </c>
      <c r="R272" s="142">
        <f>Q272*H272</f>
        <v>0</v>
      </c>
      <c r="S272" s="142">
        <v>0</v>
      </c>
      <c r="T272" s="143">
        <f>S272*H272</f>
        <v>0</v>
      </c>
      <c r="AR272" s="17" t="s">
        <v>252</v>
      </c>
      <c r="AT272" s="17" t="s">
        <v>277</v>
      </c>
      <c r="AU272" s="17" t="s">
        <v>83</v>
      </c>
      <c r="AY272" s="17" t="s">
        <v>251</v>
      </c>
      <c r="BE272" s="144">
        <f>IF(N272="základní",J272,0)</f>
        <v>0</v>
      </c>
      <c r="BF272" s="144">
        <f>IF(N272="snížená",J272,0)</f>
        <v>0</v>
      </c>
      <c r="BG272" s="144">
        <f>IF(N272="zákl. přenesená",J272,0)</f>
        <v>0</v>
      </c>
      <c r="BH272" s="144">
        <f>IF(N272="sníž. přenesená",J272,0)</f>
        <v>0</v>
      </c>
      <c r="BI272" s="144">
        <f>IF(N272="nulová",J272,0)</f>
        <v>0</v>
      </c>
      <c r="BJ272" s="17" t="s">
        <v>81</v>
      </c>
      <c r="BK272" s="144">
        <f>ROUND(I272*H272,2)</f>
        <v>0</v>
      </c>
      <c r="BL272" s="17" t="s">
        <v>252</v>
      </c>
      <c r="BM272" s="17" t="s">
        <v>3239</v>
      </c>
    </row>
    <row r="273" spans="2:65" s="1" customFormat="1" ht="16.5" customHeight="1">
      <c r="B273" s="31"/>
      <c r="C273" s="157" t="s">
        <v>582</v>
      </c>
      <c r="D273" s="157" t="s">
        <v>277</v>
      </c>
      <c r="E273" s="158" t="s">
        <v>1981</v>
      </c>
      <c r="F273" s="159" t="s">
        <v>1982</v>
      </c>
      <c r="G273" s="160" t="s">
        <v>1278</v>
      </c>
      <c r="H273" s="161">
        <v>35.46</v>
      </c>
      <c r="I273" s="162"/>
      <c r="J273" s="163">
        <f>ROUND(I273*H273,2)</f>
        <v>0</v>
      </c>
      <c r="K273" s="159" t="s">
        <v>690</v>
      </c>
      <c r="L273" s="31"/>
      <c r="M273" s="164" t="s">
        <v>19</v>
      </c>
      <c r="N273" s="165" t="s">
        <v>44</v>
      </c>
      <c r="P273" s="142">
        <f>O273*H273</f>
        <v>0</v>
      </c>
      <c r="Q273" s="142">
        <v>0</v>
      </c>
      <c r="R273" s="142">
        <f>Q273*H273</f>
        <v>0</v>
      </c>
      <c r="S273" s="142">
        <v>0</v>
      </c>
      <c r="T273" s="143">
        <f>S273*H273</f>
        <v>0</v>
      </c>
      <c r="AR273" s="17" t="s">
        <v>252</v>
      </c>
      <c r="AT273" s="17" t="s">
        <v>277</v>
      </c>
      <c r="AU273" s="17" t="s">
        <v>83</v>
      </c>
      <c r="AY273" s="17" t="s">
        <v>251</v>
      </c>
      <c r="BE273" s="144">
        <f>IF(N273="základní",J273,0)</f>
        <v>0</v>
      </c>
      <c r="BF273" s="144">
        <f>IF(N273="snížená",J273,0)</f>
        <v>0</v>
      </c>
      <c r="BG273" s="144">
        <f>IF(N273="zákl. přenesená",J273,0)</f>
        <v>0</v>
      </c>
      <c r="BH273" s="144">
        <f>IF(N273="sníž. přenesená",J273,0)</f>
        <v>0</v>
      </c>
      <c r="BI273" s="144">
        <f>IF(N273="nulová",J273,0)</f>
        <v>0</v>
      </c>
      <c r="BJ273" s="17" t="s">
        <v>81</v>
      </c>
      <c r="BK273" s="144">
        <f>ROUND(I273*H273,2)</f>
        <v>0</v>
      </c>
      <c r="BL273" s="17" t="s">
        <v>252</v>
      </c>
      <c r="BM273" s="17" t="s">
        <v>3240</v>
      </c>
    </row>
    <row r="274" spans="2:65" s="1" customFormat="1" ht="16.5" customHeight="1">
      <c r="B274" s="31"/>
      <c r="C274" s="132" t="s">
        <v>502</v>
      </c>
      <c r="D274" s="132" t="s">
        <v>246</v>
      </c>
      <c r="E274" s="133" t="s">
        <v>3241</v>
      </c>
      <c r="F274" s="134" t="s">
        <v>3242</v>
      </c>
      <c r="G274" s="135" t="s">
        <v>450</v>
      </c>
      <c r="H274" s="136">
        <v>3.6999999999999998E-2</v>
      </c>
      <c r="I274" s="137"/>
      <c r="J274" s="138">
        <f>ROUND(I274*H274,2)</f>
        <v>0</v>
      </c>
      <c r="K274" s="134" t="s">
        <v>19</v>
      </c>
      <c r="L274" s="139"/>
      <c r="M274" s="140" t="s">
        <v>19</v>
      </c>
      <c r="N274" s="141" t="s">
        <v>44</v>
      </c>
      <c r="P274" s="142">
        <f>O274*H274</f>
        <v>0</v>
      </c>
      <c r="Q274" s="142">
        <v>0</v>
      </c>
      <c r="R274" s="142">
        <f>Q274*H274</f>
        <v>0</v>
      </c>
      <c r="S274" s="142">
        <v>0</v>
      </c>
      <c r="T274" s="143">
        <f>S274*H274</f>
        <v>0</v>
      </c>
      <c r="AR274" s="17" t="s">
        <v>250</v>
      </c>
      <c r="AT274" s="17" t="s">
        <v>246</v>
      </c>
      <c r="AU274" s="17" t="s">
        <v>83</v>
      </c>
      <c r="AY274" s="17" t="s">
        <v>251</v>
      </c>
      <c r="BE274" s="144">
        <f>IF(N274="základní",J274,0)</f>
        <v>0</v>
      </c>
      <c r="BF274" s="144">
        <f>IF(N274="snížená",J274,0)</f>
        <v>0</v>
      </c>
      <c r="BG274" s="144">
        <f>IF(N274="zákl. přenesená",J274,0)</f>
        <v>0</v>
      </c>
      <c r="BH274" s="144">
        <f>IF(N274="sníž. přenesená",J274,0)</f>
        <v>0</v>
      </c>
      <c r="BI274" s="144">
        <f>IF(N274="nulová",J274,0)</f>
        <v>0</v>
      </c>
      <c r="BJ274" s="17" t="s">
        <v>81</v>
      </c>
      <c r="BK274" s="144">
        <f>ROUND(I274*H274,2)</f>
        <v>0</v>
      </c>
      <c r="BL274" s="17" t="s">
        <v>252</v>
      </c>
      <c r="BM274" s="17" t="s">
        <v>3243</v>
      </c>
    </row>
    <row r="275" spans="2:65" s="13" customFormat="1">
      <c r="B275" s="182"/>
      <c r="D275" s="171" t="s">
        <v>639</v>
      </c>
      <c r="E275" s="183" t="s">
        <v>19</v>
      </c>
      <c r="F275" s="184" t="s">
        <v>3244</v>
      </c>
      <c r="H275" s="185">
        <v>3.6999999999999998E-2</v>
      </c>
      <c r="I275" s="186"/>
      <c r="L275" s="182"/>
      <c r="M275" s="187"/>
      <c r="T275" s="188"/>
      <c r="AT275" s="183" t="s">
        <v>639</v>
      </c>
      <c r="AU275" s="183" t="s">
        <v>83</v>
      </c>
      <c r="AV275" s="13" t="s">
        <v>83</v>
      </c>
      <c r="AW275" s="13" t="s">
        <v>36</v>
      </c>
      <c r="AX275" s="13" t="s">
        <v>81</v>
      </c>
      <c r="AY275" s="183" t="s">
        <v>251</v>
      </c>
    </row>
    <row r="276" spans="2:65" s="1" customFormat="1" ht="16.5" customHeight="1">
      <c r="B276" s="31"/>
      <c r="C276" s="132" t="s">
        <v>589</v>
      </c>
      <c r="D276" s="132" t="s">
        <v>246</v>
      </c>
      <c r="E276" s="133" t="s">
        <v>2362</v>
      </c>
      <c r="F276" s="134" t="s">
        <v>2363</v>
      </c>
      <c r="G276" s="135" t="s">
        <v>431</v>
      </c>
      <c r="H276" s="136">
        <v>2</v>
      </c>
      <c r="I276" s="137"/>
      <c r="J276" s="138">
        <f>ROUND(I276*H276,2)</f>
        <v>0</v>
      </c>
      <c r="K276" s="134" t="s">
        <v>19</v>
      </c>
      <c r="L276" s="139"/>
      <c r="M276" s="140" t="s">
        <v>19</v>
      </c>
      <c r="N276" s="141" t="s">
        <v>44</v>
      </c>
      <c r="P276" s="142">
        <f>O276*H276</f>
        <v>0</v>
      </c>
      <c r="Q276" s="142">
        <v>0</v>
      </c>
      <c r="R276" s="142">
        <f>Q276*H276</f>
        <v>0</v>
      </c>
      <c r="S276" s="142">
        <v>0</v>
      </c>
      <c r="T276" s="143">
        <f>S276*H276</f>
        <v>0</v>
      </c>
      <c r="AR276" s="17" t="s">
        <v>250</v>
      </c>
      <c r="AT276" s="17" t="s">
        <v>246</v>
      </c>
      <c r="AU276" s="17" t="s">
        <v>83</v>
      </c>
      <c r="AY276" s="17" t="s">
        <v>251</v>
      </c>
      <c r="BE276" s="144">
        <f>IF(N276="základní",J276,0)</f>
        <v>0</v>
      </c>
      <c r="BF276" s="144">
        <f>IF(N276="snížená",J276,0)</f>
        <v>0</v>
      </c>
      <c r="BG276" s="144">
        <f>IF(N276="zákl. přenesená",J276,0)</f>
        <v>0</v>
      </c>
      <c r="BH276" s="144">
        <f>IF(N276="sníž. přenesená",J276,0)</f>
        <v>0</v>
      </c>
      <c r="BI276" s="144">
        <f>IF(N276="nulová",J276,0)</f>
        <v>0</v>
      </c>
      <c r="BJ276" s="17" t="s">
        <v>81</v>
      </c>
      <c r="BK276" s="144">
        <f>ROUND(I276*H276,2)</f>
        <v>0</v>
      </c>
      <c r="BL276" s="17" t="s">
        <v>252</v>
      </c>
      <c r="BM276" s="17" t="s">
        <v>3245</v>
      </c>
    </row>
    <row r="277" spans="2:65" s="13" customFormat="1">
      <c r="B277" s="182"/>
      <c r="D277" s="171" t="s">
        <v>639</v>
      </c>
      <c r="E277" s="183" t="s">
        <v>19</v>
      </c>
      <c r="F277" s="184" t="s">
        <v>3246</v>
      </c>
      <c r="H277" s="185">
        <v>2</v>
      </c>
      <c r="I277" s="186"/>
      <c r="L277" s="182"/>
      <c r="M277" s="187"/>
      <c r="T277" s="188"/>
      <c r="AT277" s="183" t="s">
        <v>639</v>
      </c>
      <c r="AU277" s="183" t="s">
        <v>83</v>
      </c>
      <c r="AV277" s="13" t="s">
        <v>83</v>
      </c>
      <c r="AW277" s="13" t="s">
        <v>36</v>
      </c>
      <c r="AX277" s="13" t="s">
        <v>81</v>
      </c>
      <c r="AY277" s="183" t="s">
        <v>251</v>
      </c>
    </row>
    <row r="278" spans="2:65" s="11" customFormat="1" ht="22.9" customHeight="1">
      <c r="B278" s="145"/>
      <c r="D278" s="146" t="s">
        <v>72</v>
      </c>
      <c r="E278" s="155" t="s">
        <v>291</v>
      </c>
      <c r="F278" s="155" t="s">
        <v>1282</v>
      </c>
      <c r="I278" s="148"/>
      <c r="J278" s="156">
        <f>BK278</f>
        <v>0</v>
      </c>
      <c r="L278" s="145"/>
      <c r="M278" s="150"/>
      <c r="P278" s="151">
        <f>SUM(P279:P302)</f>
        <v>0</v>
      </c>
      <c r="R278" s="151">
        <f>SUM(R279:R302)</f>
        <v>41.362049000000006</v>
      </c>
      <c r="T278" s="152">
        <f>SUM(T279:T302)</f>
        <v>3.4399999999999995</v>
      </c>
      <c r="AR278" s="146" t="s">
        <v>81</v>
      </c>
      <c r="AT278" s="153" t="s">
        <v>72</v>
      </c>
      <c r="AU278" s="153" t="s">
        <v>81</v>
      </c>
      <c r="AY278" s="146" t="s">
        <v>251</v>
      </c>
      <c r="BK278" s="154">
        <f>SUM(BK279:BK302)</f>
        <v>0</v>
      </c>
    </row>
    <row r="279" spans="2:65" s="1" customFormat="1" ht="16.5" customHeight="1">
      <c r="B279" s="31"/>
      <c r="C279" s="157" t="s">
        <v>505</v>
      </c>
      <c r="D279" s="157" t="s">
        <v>277</v>
      </c>
      <c r="E279" s="158" t="s">
        <v>1283</v>
      </c>
      <c r="F279" s="159" t="s">
        <v>1284</v>
      </c>
      <c r="G279" s="160" t="s">
        <v>249</v>
      </c>
      <c r="H279" s="161">
        <v>3</v>
      </c>
      <c r="I279" s="162"/>
      <c r="J279" s="163">
        <f>ROUND(I279*H279,2)</f>
        <v>0</v>
      </c>
      <c r="K279" s="159" t="s">
        <v>690</v>
      </c>
      <c r="L279" s="31"/>
      <c r="M279" s="164" t="s">
        <v>19</v>
      </c>
      <c r="N279" s="165" t="s">
        <v>44</v>
      </c>
      <c r="P279" s="142">
        <f>O279*H279</f>
        <v>0</v>
      </c>
      <c r="Q279" s="142">
        <v>1.17E-3</v>
      </c>
      <c r="R279" s="142">
        <f>Q279*H279</f>
        <v>3.5100000000000001E-3</v>
      </c>
      <c r="S279" s="142">
        <v>0</v>
      </c>
      <c r="T279" s="143">
        <f>S279*H279</f>
        <v>0</v>
      </c>
      <c r="AR279" s="17" t="s">
        <v>252</v>
      </c>
      <c r="AT279" s="17" t="s">
        <v>277</v>
      </c>
      <c r="AU279" s="17" t="s">
        <v>83</v>
      </c>
      <c r="AY279" s="17" t="s">
        <v>251</v>
      </c>
      <c r="BE279" s="144">
        <f>IF(N279="základní",J279,0)</f>
        <v>0</v>
      </c>
      <c r="BF279" s="144">
        <f>IF(N279="snížená",J279,0)</f>
        <v>0</v>
      </c>
      <c r="BG279" s="144">
        <f>IF(N279="zákl. přenesená",J279,0)</f>
        <v>0</v>
      </c>
      <c r="BH279" s="144">
        <f>IF(N279="sníž. přenesená",J279,0)</f>
        <v>0</v>
      </c>
      <c r="BI279" s="144">
        <f>IF(N279="nulová",J279,0)</f>
        <v>0</v>
      </c>
      <c r="BJ279" s="17" t="s">
        <v>81</v>
      </c>
      <c r="BK279" s="144">
        <f>ROUND(I279*H279,2)</f>
        <v>0</v>
      </c>
      <c r="BL279" s="17" t="s">
        <v>252</v>
      </c>
      <c r="BM279" s="17" t="s">
        <v>3247</v>
      </c>
    </row>
    <row r="280" spans="2:65" s="13" customFormat="1">
      <c r="B280" s="182"/>
      <c r="D280" s="171" t="s">
        <v>639</v>
      </c>
      <c r="E280" s="183" t="s">
        <v>19</v>
      </c>
      <c r="F280" s="184" t="s">
        <v>257</v>
      </c>
      <c r="H280" s="185">
        <v>3</v>
      </c>
      <c r="I280" s="186"/>
      <c r="L280" s="182"/>
      <c r="M280" s="187"/>
      <c r="T280" s="188"/>
      <c r="AT280" s="183" t="s">
        <v>639</v>
      </c>
      <c r="AU280" s="183" t="s">
        <v>83</v>
      </c>
      <c r="AV280" s="13" t="s">
        <v>83</v>
      </c>
      <c r="AW280" s="13" t="s">
        <v>36</v>
      </c>
      <c r="AX280" s="13" t="s">
        <v>81</v>
      </c>
      <c r="AY280" s="183" t="s">
        <v>251</v>
      </c>
    </row>
    <row r="281" spans="2:65" s="1" customFormat="1" ht="16.5" customHeight="1">
      <c r="B281" s="31"/>
      <c r="C281" s="157" t="s">
        <v>598</v>
      </c>
      <c r="D281" s="157" t="s">
        <v>277</v>
      </c>
      <c r="E281" s="158" t="s">
        <v>1287</v>
      </c>
      <c r="F281" s="159" t="s">
        <v>1288</v>
      </c>
      <c r="G281" s="160" t="s">
        <v>249</v>
      </c>
      <c r="H281" s="161">
        <v>3</v>
      </c>
      <c r="I281" s="162"/>
      <c r="J281" s="163">
        <f>ROUND(I281*H281,2)</f>
        <v>0</v>
      </c>
      <c r="K281" s="159" t="s">
        <v>690</v>
      </c>
      <c r="L281" s="31"/>
      <c r="M281" s="164" t="s">
        <v>19</v>
      </c>
      <c r="N281" s="165" t="s">
        <v>44</v>
      </c>
      <c r="P281" s="142">
        <f>O281*H281</f>
        <v>0</v>
      </c>
      <c r="Q281" s="142">
        <v>6.6E-4</v>
      </c>
      <c r="R281" s="142">
        <f>Q281*H281</f>
        <v>1.98E-3</v>
      </c>
      <c r="S281" s="142">
        <v>0</v>
      </c>
      <c r="T281" s="143">
        <f>S281*H281</f>
        <v>0</v>
      </c>
      <c r="AR281" s="17" t="s">
        <v>252</v>
      </c>
      <c r="AT281" s="17" t="s">
        <v>277</v>
      </c>
      <c r="AU281" s="17" t="s">
        <v>83</v>
      </c>
      <c r="AY281" s="17" t="s">
        <v>251</v>
      </c>
      <c r="BE281" s="144">
        <f>IF(N281="základní",J281,0)</f>
        <v>0</v>
      </c>
      <c r="BF281" s="144">
        <f>IF(N281="snížená",J281,0)</f>
        <v>0</v>
      </c>
      <c r="BG281" s="144">
        <f>IF(N281="zákl. přenesená",J281,0)</f>
        <v>0</v>
      </c>
      <c r="BH281" s="144">
        <f>IF(N281="sníž. přenesená",J281,0)</f>
        <v>0</v>
      </c>
      <c r="BI281" s="144">
        <f>IF(N281="nulová",J281,0)</f>
        <v>0</v>
      </c>
      <c r="BJ281" s="17" t="s">
        <v>81</v>
      </c>
      <c r="BK281" s="144">
        <f>ROUND(I281*H281,2)</f>
        <v>0</v>
      </c>
      <c r="BL281" s="17" t="s">
        <v>252</v>
      </c>
      <c r="BM281" s="17" t="s">
        <v>3248</v>
      </c>
    </row>
    <row r="282" spans="2:65" s="13" customFormat="1">
      <c r="B282" s="182"/>
      <c r="D282" s="171" t="s">
        <v>639</v>
      </c>
      <c r="E282" s="183" t="s">
        <v>19</v>
      </c>
      <c r="F282" s="184" t="s">
        <v>257</v>
      </c>
      <c r="H282" s="185">
        <v>3</v>
      </c>
      <c r="I282" s="186"/>
      <c r="L282" s="182"/>
      <c r="M282" s="187"/>
      <c r="T282" s="188"/>
      <c r="AT282" s="183" t="s">
        <v>639</v>
      </c>
      <c r="AU282" s="183" t="s">
        <v>83</v>
      </c>
      <c r="AV282" s="13" t="s">
        <v>83</v>
      </c>
      <c r="AW282" s="13" t="s">
        <v>36</v>
      </c>
      <c r="AX282" s="13" t="s">
        <v>81</v>
      </c>
      <c r="AY282" s="183" t="s">
        <v>251</v>
      </c>
    </row>
    <row r="283" spans="2:65" s="1" customFormat="1" ht="16.5" customHeight="1">
      <c r="B283" s="31"/>
      <c r="C283" s="132" t="s">
        <v>508</v>
      </c>
      <c r="D283" s="132" t="s">
        <v>246</v>
      </c>
      <c r="E283" s="133" t="s">
        <v>2399</v>
      </c>
      <c r="F283" s="134" t="s">
        <v>2400</v>
      </c>
      <c r="G283" s="135" t="s">
        <v>450</v>
      </c>
      <c r="H283" s="136">
        <v>2.5999999999999999E-2</v>
      </c>
      <c r="I283" s="137"/>
      <c r="J283" s="138">
        <f>ROUND(I283*H283,2)</f>
        <v>0</v>
      </c>
      <c r="K283" s="134" t="s">
        <v>690</v>
      </c>
      <c r="L283" s="139"/>
      <c r="M283" s="140" t="s">
        <v>19</v>
      </c>
      <c r="N283" s="141" t="s">
        <v>44</v>
      </c>
      <c r="P283" s="142">
        <f>O283*H283</f>
        <v>0</v>
      </c>
      <c r="Q283" s="142">
        <v>1</v>
      </c>
      <c r="R283" s="142">
        <f>Q283*H283</f>
        <v>2.5999999999999999E-2</v>
      </c>
      <c r="S283" s="142">
        <v>0</v>
      </c>
      <c r="T283" s="143">
        <f>S283*H283</f>
        <v>0</v>
      </c>
      <c r="AR283" s="17" t="s">
        <v>250</v>
      </c>
      <c r="AT283" s="17" t="s">
        <v>246</v>
      </c>
      <c r="AU283" s="17" t="s">
        <v>83</v>
      </c>
      <c r="AY283" s="17" t="s">
        <v>251</v>
      </c>
      <c r="BE283" s="144">
        <f>IF(N283="základní",J283,0)</f>
        <v>0</v>
      </c>
      <c r="BF283" s="144">
        <f>IF(N283="snížená",J283,0)</f>
        <v>0</v>
      </c>
      <c r="BG283" s="144">
        <f>IF(N283="zákl. přenesená",J283,0)</f>
        <v>0</v>
      </c>
      <c r="BH283" s="144">
        <f>IF(N283="sníž. přenesená",J283,0)</f>
        <v>0</v>
      </c>
      <c r="BI283" s="144">
        <f>IF(N283="nulová",J283,0)</f>
        <v>0</v>
      </c>
      <c r="BJ283" s="17" t="s">
        <v>81</v>
      </c>
      <c r="BK283" s="144">
        <f>ROUND(I283*H283,2)</f>
        <v>0</v>
      </c>
      <c r="BL283" s="17" t="s">
        <v>252</v>
      </c>
      <c r="BM283" s="17" t="s">
        <v>3249</v>
      </c>
    </row>
    <row r="284" spans="2:65" s="13" customFormat="1">
      <c r="B284" s="182"/>
      <c r="D284" s="171" t="s">
        <v>639</v>
      </c>
      <c r="E284" s="183" t="s">
        <v>19</v>
      </c>
      <c r="F284" s="184" t="s">
        <v>3250</v>
      </c>
      <c r="H284" s="185">
        <v>2.5999999999999999E-2</v>
      </c>
      <c r="I284" s="186"/>
      <c r="L284" s="182"/>
      <c r="M284" s="187"/>
      <c r="T284" s="188"/>
      <c r="AT284" s="183" t="s">
        <v>639</v>
      </c>
      <c r="AU284" s="183" t="s">
        <v>83</v>
      </c>
      <c r="AV284" s="13" t="s">
        <v>83</v>
      </c>
      <c r="AW284" s="13" t="s">
        <v>36</v>
      </c>
      <c r="AX284" s="13" t="s">
        <v>81</v>
      </c>
      <c r="AY284" s="183" t="s">
        <v>251</v>
      </c>
    </row>
    <row r="285" spans="2:65" s="1" customFormat="1" ht="16.5" customHeight="1">
      <c r="B285" s="31"/>
      <c r="C285" s="132" t="s">
        <v>606</v>
      </c>
      <c r="D285" s="132" t="s">
        <v>246</v>
      </c>
      <c r="E285" s="133" t="s">
        <v>1726</v>
      </c>
      <c r="F285" s="134" t="s">
        <v>3251</v>
      </c>
      <c r="G285" s="135" t="s">
        <v>450</v>
      </c>
      <c r="H285" s="136">
        <v>5.8999999999999997E-2</v>
      </c>
      <c r="I285" s="137"/>
      <c r="J285" s="138">
        <f>ROUND(I285*H285,2)</f>
        <v>0</v>
      </c>
      <c r="K285" s="134" t="s">
        <v>690</v>
      </c>
      <c r="L285" s="139"/>
      <c r="M285" s="140" t="s">
        <v>19</v>
      </c>
      <c r="N285" s="141" t="s">
        <v>44</v>
      </c>
      <c r="P285" s="142">
        <f>O285*H285</f>
        <v>0</v>
      </c>
      <c r="Q285" s="142">
        <v>1</v>
      </c>
      <c r="R285" s="142">
        <f>Q285*H285</f>
        <v>5.8999999999999997E-2</v>
      </c>
      <c r="S285" s="142">
        <v>0</v>
      </c>
      <c r="T285" s="143">
        <f>S285*H285</f>
        <v>0</v>
      </c>
      <c r="AR285" s="17" t="s">
        <v>250</v>
      </c>
      <c r="AT285" s="17" t="s">
        <v>246</v>
      </c>
      <c r="AU285" s="17" t="s">
        <v>83</v>
      </c>
      <c r="AY285" s="17" t="s">
        <v>251</v>
      </c>
      <c r="BE285" s="144">
        <f>IF(N285="základní",J285,0)</f>
        <v>0</v>
      </c>
      <c r="BF285" s="144">
        <f>IF(N285="snížená",J285,0)</f>
        <v>0</v>
      </c>
      <c r="BG285" s="144">
        <f>IF(N285="zákl. přenesená",J285,0)</f>
        <v>0</v>
      </c>
      <c r="BH285" s="144">
        <f>IF(N285="sníž. přenesená",J285,0)</f>
        <v>0</v>
      </c>
      <c r="BI285" s="144">
        <f>IF(N285="nulová",J285,0)</f>
        <v>0</v>
      </c>
      <c r="BJ285" s="17" t="s">
        <v>81</v>
      </c>
      <c r="BK285" s="144">
        <f>ROUND(I285*H285,2)</f>
        <v>0</v>
      </c>
      <c r="BL285" s="17" t="s">
        <v>252</v>
      </c>
      <c r="BM285" s="17" t="s">
        <v>3252</v>
      </c>
    </row>
    <row r="286" spans="2:65" s="13" customFormat="1">
      <c r="B286" s="182"/>
      <c r="D286" s="171" t="s">
        <v>639</v>
      </c>
      <c r="E286" s="183" t="s">
        <v>19</v>
      </c>
      <c r="F286" s="184" t="s">
        <v>3253</v>
      </c>
      <c r="H286" s="185">
        <v>5.8999999999999997E-2</v>
      </c>
      <c r="I286" s="186"/>
      <c r="L286" s="182"/>
      <c r="M286" s="187"/>
      <c r="T286" s="188"/>
      <c r="AT286" s="183" t="s">
        <v>639</v>
      </c>
      <c r="AU286" s="183" t="s">
        <v>83</v>
      </c>
      <c r="AV286" s="13" t="s">
        <v>83</v>
      </c>
      <c r="AW286" s="13" t="s">
        <v>36</v>
      </c>
      <c r="AX286" s="13" t="s">
        <v>81</v>
      </c>
      <c r="AY286" s="183" t="s">
        <v>251</v>
      </c>
    </row>
    <row r="287" spans="2:65" s="1" customFormat="1" ht="16.5" customHeight="1">
      <c r="B287" s="31"/>
      <c r="C287" s="132" t="s">
        <v>509</v>
      </c>
      <c r="D287" s="132" t="s">
        <v>246</v>
      </c>
      <c r="E287" s="133" t="s">
        <v>2170</v>
      </c>
      <c r="F287" s="134" t="s">
        <v>2171</v>
      </c>
      <c r="G287" s="135" t="s">
        <v>450</v>
      </c>
      <c r="H287" s="136">
        <v>8.9999999999999993E-3</v>
      </c>
      <c r="I287" s="137"/>
      <c r="J287" s="138">
        <f>ROUND(I287*H287,2)</f>
        <v>0</v>
      </c>
      <c r="K287" s="134" t="s">
        <v>19</v>
      </c>
      <c r="L287" s="139"/>
      <c r="M287" s="140" t="s">
        <v>19</v>
      </c>
      <c r="N287" s="141" t="s">
        <v>44</v>
      </c>
      <c r="P287" s="142">
        <f>O287*H287</f>
        <v>0</v>
      </c>
      <c r="Q287" s="142">
        <v>1</v>
      </c>
      <c r="R287" s="142">
        <f>Q287*H287</f>
        <v>8.9999999999999993E-3</v>
      </c>
      <c r="S287" s="142">
        <v>0</v>
      </c>
      <c r="T287" s="143">
        <f>S287*H287</f>
        <v>0</v>
      </c>
      <c r="AR287" s="17" t="s">
        <v>250</v>
      </c>
      <c r="AT287" s="17" t="s">
        <v>246</v>
      </c>
      <c r="AU287" s="17" t="s">
        <v>83</v>
      </c>
      <c r="AY287" s="17" t="s">
        <v>251</v>
      </c>
      <c r="BE287" s="144">
        <f>IF(N287="základní",J287,0)</f>
        <v>0</v>
      </c>
      <c r="BF287" s="144">
        <f>IF(N287="snížená",J287,0)</f>
        <v>0</v>
      </c>
      <c r="BG287" s="144">
        <f>IF(N287="zákl. přenesená",J287,0)</f>
        <v>0</v>
      </c>
      <c r="BH287" s="144">
        <f>IF(N287="sníž. přenesená",J287,0)</f>
        <v>0</v>
      </c>
      <c r="BI287" s="144">
        <f>IF(N287="nulová",J287,0)</f>
        <v>0</v>
      </c>
      <c r="BJ287" s="17" t="s">
        <v>81</v>
      </c>
      <c r="BK287" s="144">
        <f>ROUND(I287*H287,2)</f>
        <v>0</v>
      </c>
      <c r="BL287" s="17" t="s">
        <v>252</v>
      </c>
      <c r="BM287" s="17" t="s">
        <v>3254</v>
      </c>
    </row>
    <row r="288" spans="2:65" s="13" customFormat="1">
      <c r="B288" s="182"/>
      <c r="D288" s="171" t="s">
        <v>639</v>
      </c>
      <c r="E288" s="183" t="s">
        <v>19</v>
      </c>
      <c r="F288" s="184" t="s">
        <v>3255</v>
      </c>
      <c r="H288" s="185">
        <v>8.9999999999999993E-3</v>
      </c>
      <c r="I288" s="186"/>
      <c r="L288" s="182"/>
      <c r="M288" s="187"/>
      <c r="T288" s="188"/>
      <c r="AT288" s="183" t="s">
        <v>639</v>
      </c>
      <c r="AU288" s="183" t="s">
        <v>83</v>
      </c>
      <c r="AV288" s="13" t="s">
        <v>83</v>
      </c>
      <c r="AW288" s="13" t="s">
        <v>36</v>
      </c>
      <c r="AX288" s="13" t="s">
        <v>81</v>
      </c>
      <c r="AY288" s="183" t="s">
        <v>251</v>
      </c>
    </row>
    <row r="289" spans="2:65" s="1" customFormat="1" ht="16.5" customHeight="1">
      <c r="B289" s="31"/>
      <c r="C289" s="157" t="s">
        <v>615</v>
      </c>
      <c r="D289" s="157" t="s">
        <v>277</v>
      </c>
      <c r="E289" s="158" t="s">
        <v>2873</v>
      </c>
      <c r="F289" s="159" t="s">
        <v>2874</v>
      </c>
      <c r="G289" s="160" t="s">
        <v>249</v>
      </c>
      <c r="H289" s="161">
        <v>9.1</v>
      </c>
      <c r="I289" s="162"/>
      <c r="J289" s="163">
        <f>ROUND(I289*H289,2)</f>
        <v>0</v>
      </c>
      <c r="K289" s="159" t="s">
        <v>690</v>
      </c>
      <c r="L289" s="31"/>
      <c r="M289" s="164" t="s">
        <v>19</v>
      </c>
      <c r="N289" s="165" t="s">
        <v>44</v>
      </c>
      <c r="P289" s="142">
        <f>O289*H289</f>
        <v>0</v>
      </c>
      <c r="Q289" s="142">
        <v>1.8065899999999999</v>
      </c>
      <c r="R289" s="142">
        <f>Q289*H289</f>
        <v>16.439968999999998</v>
      </c>
      <c r="S289" s="142">
        <v>0</v>
      </c>
      <c r="T289" s="143">
        <f>S289*H289</f>
        <v>0</v>
      </c>
      <c r="AR289" s="17" t="s">
        <v>252</v>
      </c>
      <c r="AT289" s="17" t="s">
        <v>277</v>
      </c>
      <c r="AU289" s="17" t="s">
        <v>83</v>
      </c>
      <c r="AY289" s="17" t="s">
        <v>251</v>
      </c>
      <c r="BE289" s="144">
        <f>IF(N289="základní",J289,0)</f>
        <v>0</v>
      </c>
      <c r="BF289" s="144">
        <f>IF(N289="snížená",J289,0)</f>
        <v>0</v>
      </c>
      <c r="BG289" s="144">
        <f>IF(N289="zákl. přenesená",J289,0)</f>
        <v>0</v>
      </c>
      <c r="BH289" s="144">
        <f>IF(N289="sníž. přenesená",J289,0)</f>
        <v>0</v>
      </c>
      <c r="BI289" s="144">
        <f>IF(N289="nulová",J289,0)</f>
        <v>0</v>
      </c>
      <c r="BJ289" s="17" t="s">
        <v>81</v>
      </c>
      <c r="BK289" s="144">
        <f>ROUND(I289*H289,2)</f>
        <v>0</v>
      </c>
      <c r="BL289" s="17" t="s">
        <v>252</v>
      </c>
      <c r="BM289" s="17" t="s">
        <v>3256</v>
      </c>
    </row>
    <row r="290" spans="2:65" s="13" customFormat="1">
      <c r="B290" s="182"/>
      <c r="D290" s="171" t="s">
        <v>639</v>
      </c>
      <c r="E290" s="183" t="s">
        <v>19</v>
      </c>
      <c r="F290" s="184" t="s">
        <v>3257</v>
      </c>
      <c r="H290" s="185">
        <v>9.1</v>
      </c>
      <c r="I290" s="186"/>
      <c r="L290" s="182"/>
      <c r="M290" s="187"/>
      <c r="T290" s="188"/>
      <c r="AT290" s="183" t="s">
        <v>639</v>
      </c>
      <c r="AU290" s="183" t="s">
        <v>83</v>
      </c>
      <c r="AV290" s="13" t="s">
        <v>83</v>
      </c>
      <c r="AW290" s="13" t="s">
        <v>36</v>
      </c>
      <c r="AX290" s="13" t="s">
        <v>81</v>
      </c>
      <c r="AY290" s="183" t="s">
        <v>251</v>
      </c>
    </row>
    <row r="291" spans="2:65" s="1" customFormat="1" ht="16.5" customHeight="1">
      <c r="B291" s="31"/>
      <c r="C291" s="132" t="s">
        <v>512</v>
      </c>
      <c r="D291" s="132" t="s">
        <v>246</v>
      </c>
      <c r="E291" s="133" t="s">
        <v>3258</v>
      </c>
      <c r="F291" s="134" t="s">
        <v>2878</v>
      </c>
      <c r="G291" s="135" t="s">
        <v>265</v>
      </c>
      <c r="H291" s="136">
        <v>8</v>
      </c>
      <c r="I291" s="137"/>
      <c r="J291" s="138">
        <f>ROUND(I291*H291,2)</f>
        <v>0</v>
      </c>
      <c r="K291" s="134" t="s">
        <v>19</v>
      </c>
      <c r="L291" s="139"/>
      <c r="M291" s="140" t="s">
        <v>19</v>
      </c>
      <c r="N291" s="141" t="s">
        <v>44</v>
      </c>
      <c r="P291" s="142">
        <f>O291*H291</f>
        <v>0</v>
      </c>
      <c r="Q291" s="142">
        <v>2.4500000000000002</v>
      </c>
      <c r="R291" s="142">
        <f>Q291*H291</f>
        <v>19.600000000000001</v>
      </c>
      <c r="S291" s="142">
        <v>0</v>
      </c>
      <c r="T291" s="143">
        <f>S291*H291</f>
        <v>0</v>
      </c>
      <c r="AR291" s="17" t="s">
        <v>250</v>
      </c>
      <c r="AT291" s="17" t="s">
        <v>246</v>
      </c>
      <c r="AU291" s="17" t="s">
        <v>83</v>
      </c>
      <c r="AY291" s="17" t="s">
        <v>251</v>
      </c>
      <c r="BE291" s="144">
        <f>IF(N291="základní",J291,0)</f>
        <v>0</v>
      </c>
      <c r="BF291" s="144">
        <f>IF(N291="snížená",J291,0)</f>
        <v>0</v>
      </c>
      <c r="BG291" s="144">
        <f>IF(N291="zákl. přenesená",J291,0)</f>
        <v>0</v>
      </c>
      <c r="BH291" s="144">
        <f>IF(N291="sníž. přenesená",J291,0)</f>
        <v>0</v>
      </c>
      <c r="BI291" s="144">
        <f>IF(N291="nulová",J291,0)</f>
        <v>0</v>
      </c>
      <c r="BJ291" s="17" t="s">
        <v>81</v>
      </c>
      <c r="BK291" s="144">
        <f>ROUND(I291*H291,2)</f>
        <v>0</v>
      </c>
      <c r="BL291" s="17" t="s">
        <v>252</v>
      </c>
      <c r="BM291" s="17" t="s">
        <v>3259</v>
      </c>
    </row>
    <row r="292" spans="2:65" s="1" customFormat="1" ht="16.5" customHeight="1">
      <c r="B292" s="31"/>
      <c r="C292" s="132" t="s">
        <v>625</v>
      </c>
      <c r="D292" s="132" t="s">
        <v>246</v>
      </c>
      <c r="E292" s="133" t="s">
        <v>3260</v>
      </c>
      <c r="F292" s="134" t="s">
        <v>3261</v>
      </c>
      <c r="G292" s="135" t="s">
        <v>265</v>
      </c>
      <c r="H292" s="136">
        <v>1</v>
      </c>
      <c r="I292" s="137"/>
      <c r="J292" s="138">
        <f>ROUND(I292*H292,2)</f>
        <v>0</v>
      </c>
      <c r="K292" s="134" t="s">
        <v>19</v>
      </c>
      <c r="L292" s="139"/>
      <c r="M292" s="140" t="s">
        <v>19</v>
      </c>
      <c r="N292" s="141" t="s">
        <v>44</v>
      </c>
      <c r="P292" s="142">
        <f>O292*H292</f>
        <v>0</v>
      </c>
      <c r="Q292" s="142">
        <v>2.4500000000000002</v>
      </c>
      <c r="R292" s="142">
        <f>Q292*H292</f>
        <v>2.4500000000000002</v>
      </c>
      <c r="S292" s="142">
        <v>0</v>
      </c>
      <c r="T292" s="143">
        <f>S292*H292</f>
        <v>0</v>
      </c>
      <c r="AR292" s="17" t="s">
        <v>250</v>
      </c>
      <c r="AT292" s="17" t="s">
        <v>246</v>
      </c>
      <c r="AU292" s="17" t="s">
        <v>83</v>
      </c>
      <c r="AY292" s="17" t="s">
        <v>251</v>
      </c>
      <c r="BE292" s="144">
        <f>IF(N292="základní",J292,0)</f>
        <v>0</v>
      </c>
      <c r="BF292" s="144">
        <f>IF(N292="snížená",J292,0)</f>
        <v>0</v>
      </c>
      <c r="BG292" s="144">
        <f>IF(N292="zákl. přenesená",J292,0)</f>
        <v>0</v>
      </c>
      <c r="BH292" s="144">
        <f>IF(N292="sníž. přenesená",J292,0)</f>
        <v>0</v>
      </c>
      <c r="BI292" s="144">
        <f>IF(N292="nulová",J292,0)</f>
        <v>0</v>
      </c>
      <c r="BJ292" s="17" t="s">
        <v>81</v>
      </c>
      <c r="BK292" s="144">
        <f>ROUND(I292*H292,2)</f>
        <v>0</v>
      </c>
      <c r="BL292" s="17" t="s">
        <v>252</v>
      </c>
      <c r="BM292" s="17" t="s">
        <v>3262</v>
      </c>
    </row>
    <row r="293" spans="2:65" s="13" customFormat="1">
      <c r="B293" s="182"/>
      <c r="D293" s="171" t="s">
        <v>639</v>
      </c>
      <c r="E293" s="183" t="s">
        <v>19</v>
      </c>
      <c r="F293" s="184" t="s">
        <v>81</v>
      </c>
      <c r="H293" s="185">
        <v>1</v>
      </c>
      <c r="I293" s="186"/>
      <c r="L293" s="182"/>
      <c r="M293" s="187"/>
      <c r="T293" s="188"/>
      <c r="AT293" s="183" t="s">
        <v>639</v>
      </c>
      <c r="AU293" s="183" t="s">
        <v>83</v>
      </c>
      <c r="AV293" s="13" t="s">
        <v>83</v>
      </c>
      <c r="AW293" s="13" t="s">
        <v>36</v>
      </c>
      <c r="AX293" s="13" t="s">
        <v>81</v>
      </c>
      <c r="AY293" s="183" t="s">
        <v>251</v>
      </c>
    </row>
    <row r="294" spans="2:65" s="1" customFormat="1" ht="16.5" customHeight="1">
      <c r="B294" s="31"/>
      <c r="C294" s="157" t="s">
        <v>515</v>
      </c>
      <c r="D294" s="157" t="s">
        <v>277</v>
      </c>
      <c r="E294" s="158" t="s">
        <v>1747</v>
      </c>
      <c r="F294" s="159" t="s">
        <v>1748</v>
      </c>
      <c r="G294" s="160" t="s">
        <v>265</v>
      </c>
      <c r="H294" s="161">
        <v>1</v>
      </c>
      <c r="I294" s="162"/>
      <c r="J294" s="163">
        <f>ROUND(I294*H294,2)</f>
        <v>0</v>
      </c>
      <c r="K294" s="159" t="s">
        <v>690</v>
      </c>
      <c r="L294" s="31"/>
      <c r="M294" s="164" t="s">
        <v>19</v>
      </c>
      <c r="N294" s="165" t="s">
        <v>44</v>
      </c>
      <c r="P294" s="142">
        <f>O294*H294</f>
        <v>0</v>
      </c>
      <c r="Q294" s="142">
        <v>6.4900000000000001E-3</v>
      </c>
      <c r="R294" s="142">
        <f>Q294*H294</f>
        <v>6.4900000000000001E-3</v>
      </c>
      <c r="S294" s="142">
        <v>0</v>
      </c>
      <c r="T294" s="143">
        <f>S294*H294</f>
        <v>0</v>
      </c>
      <c r="AR294" s="17" t="s">
        <v>252</v>
      </c>
      <c r="AT294" s="17" t="s">
        <v>277</v>
      </c>
      <c r="AU294" s="17" t="s">
        <v>83</v>
      </c>
      <c r="AY294" s="17" t="s">
        <v>251</v>
      </c>
      <c r="BE294" s="144">
        <f>IF(N294="základní",J294,0)</f>
        <v>0</v>
      </c>
      <c r="BF294" s="144">
        <f>IF(N294="snížená",J294,0)</f>
        <v>0</v>
      </c>
      <c r="BG294" s="144">
        <f>IF(N294="zákl. přenesená",J294,0)</f>
        <v>0</v>
      </c>
      <c r="BH294" s="144">
        <f>IF(N294="sníž. přenesená",J294,0)</f>
        <v>0</v>
      </c>
      <c r="BI294" s="144">
        <f>IF(N294="nulová",J294,0)</f>
        <v>0</v>
      </c>
      <c r="BJ294" s="17" t="s">
        <v>81</v>
      </c>
      <c r="BK294" s="144">
        <f>ROUND(I294*H294,2)</f>
        <v>0</v>
      </c>
      <c r="BL294" s="17" t="s">
        <v>252</v>
      </c>
      <c r="BM294" s="17" t="s">
        <v>3263</v>
      </c>
    </row>
    <row r="295" spans="2:65" s="1" customFormat="1" ht="19.5">
      <c r="B295" s="31"/>
      <c r="D295" s="171" t="s">
        <v>454</v>
      </c>
      <c r="F295" s="172" t="s">
        <v>2175</v>
      </c>
      <c r="I295" s="90"/>
      <c r="L295" s="31"/>
      <c r="M295" s="173"/>
      <c r="T295" s="49"/>
      <c r="AT295" s="17" t="s">
        <v>454</v>
      </c>
      <c r="AU295" s="17" t="s">
        <v>83</v>
      </c>
    </row>
    <row r="296" spans="2:65" s="13" customFormat="1">
      <c r="B296" s="182"/>
      <c r="D296" s="171" t="s">
        <v>639</v>
      </c>
      <c r="E296" s="183" t="s">
        <v>19</v>
      </c>
      <c r="F296" s="184" t="s">
        <v>81</v>
      </c>
      <c r="H296" s="185">
        <v>1</v>
      </c>
      <c r="I296" s="186"/>
      <c r="L296" s="182"/>
      <c r="M296" s="187"/>
      <c r="T296" s="188"/>
      <c r="AT296" s="183" t="s">
        <v>639</v>
      </c>
      <c r="AU296" s="183" t="s">
        <v>83</v>
      </c>
      <c r="AV296" s="13" t="s">
        <v>83</v>
      </c>
      <c r="AW296" s="13" t="s">
        <v>36</v>
      </c>
      <c r="AX296" s="13" t="s">
        <v>81</v>
      </c>
      <c r="AY296" s="183" t="s">
        <v>251</v>
      </c>
    </row>
    <row r="297" spans="2:65" s="1" customFormat="1" ht="16.5" customHeight="1">
      <c r="B297" s="31"/>
      <c r="C297" s="157" t="s">
        <v>630</v>
      </c>
      <c r="D297" s="157" t="s">
        <v>277</v>
      </c>
      <c r="E297" s="158" t="s">
        <v>3264</v>
      </c>
      <c r="F297" s="159" t="s">
        <v>3265</v>
      </c>
      <c r="G297" s="160" t="s">
        <v>249</v>
      </c>
      <c r="H297" s="161">
        <v>10</v>
      </c>
      <c r="I297" s="162"/>
      <c r="J297" s="163">
        <f>ROUND(I297*H297,2)</f>
        <v>0</v>
      </c>
      <c r="K297" s="159" t="s">
        <v>690</v>
      </c>
      <c r="L297" s="31"/>
      <c r="M297" s="164" t="s">
        <v>19</v>
      </c>
      <c r="N297" s="165" t="s">
        <v>44</v>
      </c>
      <c r="P297" s="142">
        <f>O297*H297</f>
        <v>0</v>
      </c>
      <c r="Q297" s="142">
        <v>0.14760999999999999</v>
      </c>
      <c r="R297" s="142">
        <f>Q297*H297</f>
        <v>1.4761</v>
      </c>
      <c r="S297" s="142">
        <v>0</v>
      </c>
      <c r="T297" s="143">
        <f>S297*H297</f>
        <v>0</v>
      </c>
      <c r="AR297" s="17" t="s">
        <v>252</v>
      </c>
      <c r="AT297" s="17" t="s">
        <v>277</v>
      </c>
      <c r="AU297" s="17" t="s">
        <v>83</v>
      </c>
      <c r="AY297" s="17" t="s">
        <v>251</v>
      </c>
      <c r="BE297" s="144">
        <f>IF(N297="základní",J297,0)</f>
        <v>0</v>
      </c>
      <c r="BF297" s="144">
        <f>IF(N297="snížená",J297,0)</f>
        <v>0</v>
      </c>
      <c r="BG297" s="144">
        <f>IF(N297="zákl. přenesená",J297,0)</f>
        <v>0</v>
      </c>
      <c r="BH297" s="144">
        <f>IF(N297="sníž. přenesená",J297,0)</f>
        <v>0</v>
      </c>
      <c r="BI297" s="144">
        <f>IF(N297="nulová",J297,0)</f>
        <v>0</v>
      </c>
      <c r="BJ297" s="17" t="s">
        <v>81</v>
      </c>
      <c r="BK297" s="144">
        <f>ROUND(I297*H297,2)</f>
        <v>0</v>
      </c>
      <c r="BL297" s="17" t="s">
        <v>252</v>
      </c>
      <c r="BM297" s="17" t="s">
        <v>3266</v>
      </c>
    </row>
    <row r="298" spans="2:65" s="13" customFormat="1">
      <c r="B298" s="182"/>
      <c r="D298" s="171" t="s">
        <v>639</v>
      </c>
      <c r="E298" s="183" t="s">
        <v>19</v>
      </c>
      <c r="F298" s="184" t="s">
        <v>2664</v>
      </c>
      <c r="H298" s="185">
        <v>10</v>
      </c>
      <c r="I298" s="186"/>
      <c r="L298" s="182"/>
      <c r="M298" s="187"/>
      <c r="T298" s="188"/>
      <c r="AT298" s="183" t="s">
        <v>639</v>
      </c>
      <c r="AU298" s="183" t="s">
        <v>83</v>
      </c>
      <c r="AV298" s="13" t="s">
        <v>83</v>
      </c>
      <c r="AW298" s="13" t="s">
        <v>36</v>
      </c>
      <c r="AX298" s="13" t="s">
        <v>81</v>
      </c>
      <c r="AY298" s="183" t="s">
        <v>251</v>
      </c>
    </row>
    <row r="299" spans="2:65" s="1" customFormat="1" ht="16.5" customHeight="1">
      <c r="B299" s="31"/>
      <c r="C299" s="132" t="s">
        <v>280</v>
      </c>
      <c r="D299" s="132" t="s">
        <v>246</v>
      </c>
      <c r="E299" s="133" t="s">
        <v>3267</v>
      </c>
      <c r="F299" s="134" t="s">
        <v>3268</v>
      </c>
      <c r="G299" s="135" t="s">
        <v>265</v>
      </c>
      <c r="H299" s="136">
        <v>30</v>
      </c>
      <c r="I299" s="137"/>
      <c r="J299" s="138">
        <f>ROUND(I299*H299,2)</f>
        <v>0</v>
      </c>
      <c r="K299" s="134" t="s">
        <v>19</v>
      </c>
      <c r="L299" s="139"/>
      <c r="M299" s="140" t="s">
        <v>19</v>
      </c>
      <c r="N299" s="141" t="s">
        <v>44</v>
      </c>
      <c r="P299" s="142">
        <f>O299*H299</f>
        <v>0</v>
      </c>
      <c r="Q299" s="142">
        <v>4.2999999999999997E-2</v>
      </c>
      <c r="R299" s="142">
        <f>Q299*H299</f>
        <v>1.2899999999999998</v>
      </c>
      <c r="S299" s="142">
        <v>0</v>
      </c>
      <c r="T299" s="143">
        <f>S299*H299</f>
        <v>0</v>
      </c>
      <c r="AR299" s="17" t="s">
        <v>250</v>
      </c>
      <c r="AT299" s="17" t="s">
        <v>246</v>
      </c>
      <c r="AU299" s="17" t="s">
        <v>83</v>
      </c>
      <c r="AY299" s="17" t="s">
        <v>251</v>
      </c>
      <c r="BE299" s="144">
        <f>IF(N299="základní",J299,0)</f>
        <v>0</v>
      </c>
      <c r="BF299" s="144">
        <f>IF(N299="snížená",J299,0)</f>
        <v>0</v>
      </c>
      <c r="BG299" s="144">
        <f>IF(N299="zákl. přenesená",J299,0)</f>
        <v>0</v>
      </c>
      <c r="BH299" s="144">
        <f>IF(N299="sníž. přenesená",J299,0)</f>
        <v>0</v>
      </c>
      <c r="BI299" s="144">
        <f>IF(N299="nulová",J299,0)</f>
        <v>0</v>
      </c>
      <c r="BJ299" s="17" t="s">
        <v>81</v>
      </c>
      <c r="BK299" s="144">
        <f>ROUND(I299*H299,2)</f>
        <v>0</v>
      </c>
      <c r="BL299" s="17" t="s">
        <v>252</v>
      </c>
      <c r="BM299" s="17" t="s">
        <v>3269</v>
      </c>
    </row>
    <row r="300" spans="2:65" s="13" customFormat="1">
      <c r="B300" s="182"/>
      <c r="D300" s="171" t="s">
        <v>639</v>
      </c>
      <c r="E300" s="183" t="s">
        <v>19</v>
      </c>
      <c r="F300" s="184" t="s">
        <v>3270</v>
      </c>
      <c r="H300" s="185">
        <v>30</v>
      </c>
      <c r="I300" s="186"/>
      <c r="L300" s="182"/>
      <c r="M300" s="187"/>
      <c r="T300" s="188"/>
      <c r="AT300" s="183" t="s">
        <v>639</v>
      </c>
      <c r="AU300" s="183" t="s">
        <v>83</v>
      </c>
      <c r="AV300" s="13" t="s">
        <v>83</v>
      </c>
      <c r="AW300" s="13" t="s">
        <v>36</v>
      </c>
      <c r="AX300" s="13" t="s">
        <v>81</v>
      </c>
      <c r="AY300" s="183" t="s">
        <v>251</v>
      </c>
    </row>
    <row r="301" spans="2:65" s="1" customFormat="1" ht="16.5" customHeight="1">
      <c r="B301" s="31"/>
      <c r="C301" s="157" t="s">
        <v>633</v>
      </c>
      <c r="D301" s="157" t="s">
        <v>277</v>
      </c>
      <c r="E301" s="158" t="s">
        <v>2661</v>
      </c>
      <c r="F301" s="159" t="s">
        <v>2662</v>
      </c>
      <c r="G301" s="160" t="s">
        <v>249</v>
      </c>
      <c r="H301" s="161">
        <v>20</v>
      </c>
      <c r="I301" s="162"/>
      <c r="J301" s="163">
        <f>ROUND(I301*H301,2)</f>
        <v>0</v>
      </c>
      <c r="K301" s="159" t="s">
        <v>690</v>
      </c>
      <c r="L301" s="31"/>
      <c r="M301" s="164" t="s">
        <v>19</v>
      </c>
      <c r="N301" s="165" t="s">
        <v>44</v>
      </c>
      <c r="P301" s="142">
        <f>O301*H301</f>
        <v>0</v>
      </c>
      <c r="Q301" s="142">
        <v>0</v>
      </c>
      <c r="R301" s="142">
        <f>Q301*H301</f>
        <v>0</v>
      </c>
      <c r="S301" s="142">
        <v>0.17199999999999999</v>
      </c>
      <c r="T301" s="143">
        <f>S301*H301</f>
        <v>3.4399999999999995</v>
      </c>
      <c r="AR301" s="17" t="s">
        <v>252</v>
      </c>
      <c r="AT301" s="17" t="s">
        <v>277</v>
      </c>
      <c r="AU301" s="17" t="s">
        <v>83</v>
      </c>
      <c r="AY301" s="17" t="s">
        <v>251</v>
      </c>
      <c r="BE301" s="144">
        <f>IF(N301="základní",J301,0)</f>
        <v>0</v>
      </c>
      <c r="BF301" s="144">
        <f>IF(N301="snížená",J301,0)</f>
        <v>0</v>
      </c>
      <c r="BG301" s="144">
        <f>IF(N301="zákl. přenesená",J301,0)</f>
        <v>0</v>
      </c>
      <c r="BH301" s="144">
        <f>IF(N301="sníž. přenesená",J301,0)</f>
        <v>0</v>
      </c>
      <c r="BI301" s="144">
        <f>IF(N301="nulová",J301,0)</f>
        <v>0</v>
      </c>
      <c r="BJ301" s="17" t="s">
        <v>81</v>
      </c>
      <c r="BK301" s="144">
        <f>ROUND(I301*H301,2)</f>
        <v>0</v>
      </c>
      <c r="BL301" s="17" t="s">
        <v>252</v>
      </c>
      <c r="BM301" s="17" t="s">
        <v>3271</v>
      </c>
    </row>
    <row r="302" spans="2:65" s="13" customFormat="1">
      <c r="B302" s="182"/>
      <c r="D302" s="171" t="s">
        <v>639</v>
      </c>
      <c r="E302" s="183" t="s">
        <v>19</v>
      </c>
      <c r="F302" s="184" t="s">
        <v>1547</v>
      </c>
      <c r="H302" s="185">
        <v>20</v>
      </c>
      <c r="I302" s="186"/>
      <c r="L302" s="182"/>
      <c r="M302" s="187"/>
      <c r="T302" s="188"/>
      <c r="AT302" s="183" t="s">
        <v>639</v>
      </c>
      <c r="AU302" s="183" t="s">
        <v>83</v>
      </c>
      <c r="AV302" s="13" t="s">
        <v>83</v>
      </c>
      <c r="AW302" s="13" t="s">
        <v>36</v>
      </c>
      <c r="AX302" s="13" t="s">
        <v>81</v>
      </c>
      <c r="AY302" s="183" t="s">
        <v>251</v>
      </c>
    </row>
    <row r="303" spans="2:65" s="11" customFormat="1" ht="22.9" customHeight="1">
      <c r="B303" s="145"/>
      <c r="D303" s="146" t="s">
        <v>72</v>
      </c>
      <c r="E303" s="155" t="s">
        <v>1560</v>
      </c>
      <c r="F303" s="155" t="s">
        <v>1561</v>
      </c>
      <c r="I303" s="148"/>
      <c r="J303" s="156">
        <f>BK303</f>
        <v>0</v>
      </c>
      <c r="L303" s="145"/>
      <c r="M303" s="150"/>
      <c r="P303" s="151">
        <f>SUM(P304:P318)</f>
        <v>0</v>
      </c>
      <c r="R303" s="151">
        <f>SUM(R304:R318)</f>
        <v>0</v>
      </c>
      <c r="T303" s="152">
        <f>SUM(T304:T318)</f>
        <v>0</v>
      </c>
      <c r="AR303" s="146" t="s">
        <v>81</v>
      </c>
      <c r="AT303" s="153" t="s">
        <v>72</v>
      </c>
      <c r="AU303" s="153" t="s">
        <v>81</v>
      </c>
      <c r="AY303" s="146" t="s">
        <v>251</v>
      </c>
      <c r="BK303" s="154">
        <f>SUM(BK304:BK318)</f>
        <v>0</v>
      </c>
    </row>
    <row r="304" spans="2:65" s="1" customFormat="1" ht="16.5" customHeight="1">
      <c r="B304" s="31"/>
      <c r="C304" s="157" t="s">
        <v>520</v>
      </c>
      <c r="D304" s="157" t="s">
        <v>277</v>
      </c>
      <c r="E304" s="158" t="s">
        <v>1372</v>
      </c>
      <c r="F304" s="159" t="s">
        <v>1373</v>
      </c>
      <c r="G304" s="160" t="s">
        <v>450</v>
      </c>
      <c r="H304" s="161">
        <v>74.328000000000003</v>
      </c>
      <c r="I304" s="162"/>
      <c r="J304" s="163">
        <f>ROUND(I304*H304,2)</f>
        <v>0</v>
      </c>
      <c r="K304" s="159" t="s">
        <v>690</v>
      </c>
      <c r="L304" s="31"/>
      <c r="M304" s="164" t="s">
        <v>19</v>
      </c>
      <c r="N304" s="165" t="s">
        <v>44</v>
      </c>
      <c r="P304" s="142">
        <f>O304*H304</f>
        <v>0</v>
      </c>
      <c r="Q304" s="142">
        <v>0</v>
      </c>
      <c r="R304" s="142">
        <f>Q304*H304</f>
        <v>0</v>
      </c>
      <c r="S304" s="142">
        <v>0</v>
      </c>
      <c r="T304" s="143">
        <f>S304*H304</f>
        <v>0</v>
      </c>
      <c r="AR304" s="17" t="s">
        <v>252</v>
      </c>
      <c r="AT304" s="17" t="s">
        <v>277</v>
      </c>
      <c r="AU304" s="17" t="s">
        <v>83</v>
      </c>
      <c r="AY304" s="17" t="s">
        <v>251</v>
      </c>
      <c r="BE304" s="144">
        <f>IF(N304="základní",J304,0)</f>
        <v>0</v>
      </c>
      <c r="BF304" s="144">
        <f>IF(N304="snížená",J304,0)</f>
        <v>0</v>
      </c>
      <c r="BG304" s="144">
        <f>IF(N304="zákl. přenesená",J304,0)</f>
        <v>0</v>
      </c>
      <c r="BH304" s="144">
        <f>IF(N304="sníž. přenesená",J304,0)</f>
        <v>0</v>
      </c>
      <c r="BI304" s="144">
        <f>IF(N304="nulová",J304,0)</f>
        <v>0</v>
      </c>
      <c r="BJ304" s="17" t="s">
        <v>81</v>
      </c>
      <c r="BK304" s="144">
        <f>ROUND(I304*H304,2)</f>
        <v>0</v>
      </c>
      <c r="BL304" s="17" t="s">
        <v>252</v>
      </c>
      <c r="BM304" s="17" t="s">
        <v>3272</v>
      </c>
    </row>
    <row r="305" spans="2:65" s="1" customFormat="1" ht="19.5">
      <c r="B305" s="31"/>
      <c r="D305" s="171" t="s">
        <v>454</v>
      </c>
      <c r="F305" s="172" t="s">
        <v>3273</v>
      </c>
      <c r="I305" s="90"/>
      <c r="L305" s="31"/>
      <c r="M305" s="173"/>
      <c r="T305" s="49"/>
      <c r="AT305" s="17" t="s">
        <v>454</v>
      </c>
      <c r="AU305" s="17" t="s">
        <v>83</v>
      </c>
    </row>
    <row r="306" spans="2:65" s="13" customFormat="1">
      <c r="B306" s="182"/>
      <c r="D306" s="171" t="s">
        <v>639</v>
      </c>
      <c r="E306" s="183" t="s">
        <v>19</v>
      </c>
      <c r="F306" s="184" t="s">
        <v>3274</v>
      </c>
      <c r="H306" s="185">
        <v>74.328000000000003</v>
      </c>
      <c r="I306" s="186"/>
      <c r="L306" s="182"/>
      <c r="M306" s="187"/>
      <c r="T306" s="188"/>
      <c r="AT306" s="183" t="s">
        <v>639</v>
      </c>
      <c r="AU306" s="183" t="s">
        <v>83</v>
      </c>
      <c r="AV306" s="13" t="s">
        <v>83</v>
      </c>
      <c r="AW306" s="13" t="s">
        <v>36</v>
      </c>
      <c r="AX306" s="13" t="s">
        <v>73</v>
      </c>
      <c r="AY306" s="183" t="s">
        <v>251</v>
      </c>
    </row>
    <row r="307" spans="2:65" s="14" customFormat="1">
      <c r="B307" s="191"/>
      <c r="D307" s="171" t="s">
        <v>639</v>
      </c>
      <c r="E307" s="192" t="s">
        <v>19</v>
      </c>
      <c r="F307" s="193" t="s">
        <v>830</v>
      </c>
      <c r="H307" s="194">
        <v>74.328000000000003</v>
      </c>
      <c r="I307" s="195"/>
      <c r="L307" s="191"/>
      <c r="M307" s="196"/>
      <c r="T307" s="197"/>
      <c r="AT307" s="192" t="s">
        <v>639</v>
      </c>
      <c r="AU307" s="192" t="s">
        <v>83</v>
      </c>
      <c r="AV307" s="14" t="s">
        <v>252</v>
      </c>
      <c r="AW307" s="14" t="s">
        <v>36</v>
      </c>
      <c r="AX307" s="14" t="s">
        <v>81</v>
      </c>
      <c r="AY307" s="192" t="s">
        <v>251</v>
      </c>
    </row>
    <row r="308" spans="2:65" s="1" customFormat="1" ht="16.5" customHeight="1">
      <c r="B308" s="31"/>
      <c r="C308" s="157" t="s">
        <v>641</v>
      </c>
      <c r="D308" s="157" t="s">
        <v>277</v>
      </c>
      <c r="E308" s="158" t="s">
        <v>2444</v>
      </c>
      <c r="F308" s="159" t="s">
        <v>2445</v>
      </c>
      <c r="G308" s="160" t="s">
        <v>450</v>
      </c>
      <c r="H308" s="161">
        <v>2304.1680000000001</v>
      </c>
      <c r="I308" s="162"/>
      <c r="J308" s="163">
        <f>ROUND(I308*H308,2)</f>
        <v>0</v>
      </c>
      <c r="K308" s="159" t="s">
        <v>690</v>
      </c>
      <c r="L308" s="31"/>
      <c r="M308" s="164" t="s">
        <v>19</v>
      </c>
      <c r="N308" s="165" t="s">
        <v>44</v>
      </c>
      <c r="P308" s="142">
        <f>O308*H308</f>
        <v>0</v>
      </c>
      <c r="Q308" s="142">
        <v>0</v>
      </c>
      <c r="R308" s="142">
        <f>Q308*H308</f>
        <v>0</v>
      </c>
      <c r="S308" s="142">
        <v>0</v>
      </c>
      <c r="T308" s="143">
        <f>S308*H308</f>
        <v>0</v>
      </c>
      <c r="AR308" s="17" t="s">
        <v>252</v>
      </c>
      <c r="AT308" s="17" t="s">
        <v>277</v>
      </c>
      <c r="AU308" s="17" t="s">
        <v>83</v>
      </c>
      <c r="AY308" s="17" t="s">
        <v>251</v>
      </c>
      <c r="BE308" s="144">
        <f>IF(N308="základní",J308,0)</f>
        <v>0</v>
      </c>
      <c r="BF308" s="144">
        <f>IF(N308="snížená",J308,0)</f>
        <v>0</v>
      </c>
      <c r="BG308" s="144">
        <f>IF(N308="zákl. přenesená",J308,0)</f>
        <v>0</v>
      </c>
      <c r="BH308" s="144">
        <f>IF(N308="sníž. přenesená",J308,0)</f>
        <v>0</v>
      </c>
      <c r="BI308" s="144">
        <f>IF(N308="nulová",J308,0)</f>
        <v>0</v>
      </c>
      <c r="BJ308" s="17" t="s">
        <v>81</v>
      </c>
      <c r="BK308" s="144">
        <f>ROUND(I308*H308,2)</f>
        <v>0</v>
      </c>
      <c r="BL308" s="17" t="s">
        <v>252</v>
      </c>
      <c r="BM308" s="17" t="s">
        <v>3275</v>
      </c>
    </row>
    <row r="309" spans="2:65" s="13" customFormat="1">
      <c r="B309" s="182"/>
      <c r="D309" s="171" t="s">
        <v>639</v>
      </c>
      <c r="E309" s="183" t="s">
        <v>19</v>
      </c>
      <c r="F309" s="184" t="s">
        <v>3276</v>
      </c>
      <c r="H309" s="185">
        <v>2304.1680000000001</v>
      </c>
      <c r="I309" s="186"/>
      <c r="L309" s="182"/>
      <c r="M309" s="187"/>
      <c r="T309" s="188"/>
      <c r="AT309" s="183" t="s">
        <v>639</v>
      </c>
      <c r="AU309" s="183" t="s">
        <v>83</v>
      </c>
      <c r="AV309" s="13" t="s">
        <v>83</v>
      </c>
      <c r="AW309" s="13" t="s">
        <v>36</v>
      </c>
      <c r="AX309" s="13" t="s">
        <v>81</v>
      </c>
      <c r="AY309" s="183" t="s">
        <v>251</v>
      </c>
    </row>
    <row r="310" spans="2:65" s="1" customFormat="1" ht="16.5" customHeight="1">
      <c r="B310" s="31"/>
      <c r="C310" s="157" t="s">
        <v>521</v>
      </c>
      <c r="D310" s="157" t="s">
        <v>277</v>
      </c>
      <c r="E310" s="158" t="s">
        <v>1364</v>
      </c>
      <c r="F310" s="159" t="s">
        <v>1365</v>
      </c>
      <c r="G310" s="160" t="s">
        <v>450</v>
      </c>
      <c r="H310" s="161">
        <v>74.328000000000003</v>
      </c>
      <c r="I310" s="162"/>
      <c r="J310" s="163">
        <f>ROUND(I310*H310,2)</f>
        <v>0</v>
      </c>
      <c r="K310" s="159" t="s">
        <v>690</v>
      </c>
      <c r="L310" s="31"/>
      <c r="M310" s="164" t="s">
        <v>19</v>
      </c>
      <c r="N310" s="165" t="s">
        <v>44</v>
      </c>
      <c r="P310" s="142">
        <f>O310*H310</f>
        <v>0</v>
      </c>
      <c r="Q310" s="142">
        <v>0</v>
      </c>
      <c r="R310" s="142">
        <f>Q310*H310</f>
        <v>0</v>
      </c>
      <c r="S310" s="142">
        <v>0</v>
      </c>
      <c r="T310" s="143">
        <f>S310*H310</f>
        <v>0</v>
      </c>
      <c r="AR310" s="17" t="s">
        <v>252</v>
      </c>
      <c r="AT310" s="17" t="s">
        <v>277</v>
      </c>
      <c r="AU310" s="17" t="s">
        <v>83</v>
      </c>
      <c r="AY310" s="17" t="s">
        <v>251</v>
      </c>
      <c r="BE310" s="144">
        <f>IF(N310="základní",J310,0)</f>
        <v>0</v>
      </c>
      <c r="BF310" s="144">
        <f>IF(N310="snížená",J310,0)</f>
        <v>0</v>
      </c>
      <c r="BG310" s="144">
        <f>IF(N310="zákl. přenesená",J310,0)</f>
        <v>0</v>
      </c>
      <c r="BH310" s="144">
        <f>IF(N310="sníž. přenesená",J310,0)</f>
        <v>0</v>
      </c>
      <c r="BI310" s="144">
        <f>IF(N310="nulová",J310,0)</f>
        <v>0</v>
      </c>
      <c r="BJ310" s="17" t="s">
        <v>81</v>
      </c>
      <c r="BK310" s="144">
        <f>ROUND(I310*H310,2)</f>
        <v>0</v>
      </c>
      <c r="BL310" s="17" t="s">
        <v>252</v>
      </c>
      <c r="BM310" s="17" t="s">
        <v>3277</v>
      </c>
    </row>
    <row r="311" spans="2:65" s="13" customFormat="1">
      <c r="B311" s="182"/>
      <c r="D311" s="171" t="s">
        <v>639</v>
      </c>
      <c r="E311" s="183" t="s">
        <v>19</v>
      </c>
      <c r="F311" s="184" t="s">
        <v>3278</v>
      </c>
      <c r="H311" s="185">
        <v>74.328000000000003</v>
      </c>
      <c r="I311" s="186"/>
      <c r="L311" s="182"/>
      <c r="M311" s="187"/>
      <c r="T311" s="188"/>
      <c r="AT311" s="183" t="s">
        <v>639</v>
      </c>
      <c r="AU311" s="183" t="s">
        <v>83</v>
      </c>
      <c r="AV311" s="13" t="s">
        <v>83</v>
      </c>
      <c r="AW311" s="13" t="s">
        <v>36</v>
      </c>
      <c r="AX311" s="13" t="s">
        <v>81</v>
      </c>
      <c r="AY311" s="183" t="s">
        <v>251</v>
      </c>
    </row>
    <row r="312" spans="2:65" s="1" customFormat="1" ht="16.5" customHeight="1">
      <c r="B312" s="31"/>
      <c r="C312" s="157" t="s">
        <v>651</v>
      </c>
      <c r="D312" s="157" t="s">
        <v>277</v>
      </c>
      <c r="E312" s="158" t="s">
        <v>1562</v>
      </c>
      <c r="F312" s="159" t="s">
        <v>1563</v>
      </c>
      <c r="G312" s="160" t="s">
        <v>1564</v>
      </c>
      <c r="H312" s="161">
        <v>40</v>
      </c>
      <c r="I312" s="162"/>
      <c r="J312" s="163">
        <f>ROUND(I312*H312,2)</f>
        <v>0</v>
      </c>
      <c r="K312" s="159" t="s">
        <v>19</v>
      </c>
      <c r="L312" s="31"/>
      <c r="M312" s="164" t="s">
        <v>19</v>
      </c>
      <c r="N312" s="165" t="s">
        <v>44</v>
      </c>
      <c r="P312" s="142">
        <f>O312*H312</f>
        <v>0</v>
      </c>
      <c r="Q312" s="142">
        <v>0</v>
      </c>
      <c r="R312" s="142">
        <f>Q312*H312</f>
        <v>0</v>
      </c>
      <c r="S312" s="142">
        <v>0</v>
      </c>
      <c r="T312" s="143">
        <f>S312*H312</f>
        <v>0</v>
      </c>
      <c r="AR312" s="17" t="s">
        <v>252</v>
      </c>
      <c r="AT312" s="17" t="s">
        <v>277</v>
      </c>
      <c r="AU312" s="17" t="s">
        <v>83</v>
      </c>
      <c r="AY312" s="17" t="s">
        <v>251</v>
      </c>
      <c r="BE312" s="144">
        <f>IF(N312="základní",J312,0)</f>
        <v>0</v>
      </c>
      <c r="BF312" s="144">
        <f>IF(N312="snížená",J312,0)</f>
        <v>0</v>
      </c>
      <c r="BG312" s="144">
        <f>IF(N312="zákl. přenesená",J312,0)</f>
        <v>0</v>
      </c>
      <c r="BH312" s="144">
        <f>IF(N312="sníž. přenesená",J312,0)</f>
        <v>0</v>
      </c>
      <c r="BI312" s="144">
        <f>IF(N312="nulová",J312,0)</f>
        <v>0</v>
      </c>
      <c r="BJ312" s="17" t="s">
        <v>81</v>
      </c>
      <c r="BK312" s="144">
        <f>ROUND(I312*H312,2)</f>
        <v>0</v>
      </c>
      <c r="BL312" s="17" t="s">
        <v>252</v>
      </c>
      <c r="BM312" s="17" t="s">
        <v>3279</v>
      </c>
    </row>
    <row r="313" spans="2:65" s="1" customFormat="1" ht="16.5" customHeight="1">
      <c r="B313" s="31"/>
      <c r="C313" s="157" t="s">
        <v>522</v>
      </c>
      <c r="D313" s="157" t="s">
        <v>277</v>
      </c>
      <c r="E313" s="158" t="s">
        <v>1820</v>
      </c>
      <c r="F313" s="159" t="s">
        <v>1821</v>
      </c>
      <c r="G313" s="160" t="s">
        <v>1568</v>
      </c>
      <c r="H313" s="161">
        <v>3</v>
      </c>
      <c r="I313" s="162"/>
      <c r="J313" s="163">
        <f>ROUND(I313*H313,2)</f>
        <v>0</v>
      </c>
      <c r="K313" s="159" t="s">
        <v>19</v>
      </c>
      <c r="L313" s="31"/>
      <c r="M313" s="164" t="s">
        <v>19</v>
      </c>
      <c r="N313" s="165" t="s">
        <v>44</v>
      </c>
      <c r="P313" s="142">
        <f>O313*H313</f>
        <v>0</v>
      </c>
      <c r="Q313" s="142">
        <v>0</v>
      </c>
      <c r="R313" s="142">
        <f>Q313*H313</f>
        <v>0</v>
      </c>
      <c r="S313" s="142">
        <v>0</v>
      </c>
      <c r="T313" s="143">
        <f>S313*H313</f>
        <v>0</v>
      </c>
      <c r="AR313" s="17" t="s">
        <v>252</v>
      </c>
      <c r="AT313" s="17" t="s">
        <v>277</v>
      </c>
      <c r="AU313" s="17" t="s">
        <v>83</v>
      </c>
      <c r="AY313" s="17" t="s">
        <v>251</v>
      </c>
      <c r="BE313" s="144">
        <f>IF(N313="základní",J313,0)</f>
        <v>0</v>
      </c>
      <c r="BF313" s="144">
        <f>IF(N313="snížená",J313,0)</f>
        <v>0</v>
      </c>
      <c r="BG313" s="144">
        <f>IF(N313="zákl. přenesená",J313,0)</f>
        <v>0</v>
      </c>
      <c r="BH313" s="144">
        <f>IF(N313="sníž. přenesená",J313,0)</f>
        <v>0</v>
      </c>
      <c r="BI313" s="144">
        <f>IF(N313="nulová",J313,0)</f>
        <v>0</v>
      </c>
      <c r="BJ313" s="17" t="s">
        <v>81</v>
      </c>
      <c r="BK313" s="144">
        <f>ROUND(I313*H313,2)</f>
        <v>0</v>
      </c>
      <c r="BL313" s="17" t="s">
        <v>252</v>
      </c>
      <c r="BM313" s="17" t="s">
        <v>3280</v>
      </c>
    </row>
    <row r="314" spans="2:65" s="1" customFormat="1" ht="16.5" customHeight="1">
      <c r="B314" s="31"/>
      <c r="C314" s="157" t="s">
        <v>659</v>
      </c>
      <c r="D314" s="157" t="s">
        <v>277</v>
      </c>
      <c r="E314" s="158" t="s">
        <v>1566</v>
      </c>
      <c r="F314" s="159" t="s">
        <v>1567</v>
      </c>
      <c r="G314" s="160" t="s">
        <v>1568</v>
      </c>
      <c r="H314" s="161">
        <v>5</v>
      </c>
      <c r="I314" s="162"/>
      <c r="J314" s="163">
        <f>ROUND(I314*H314,2)</f>
        <v>0</v>
      </c>
      <c r="K314" s="159" t="s">
        <v>19</v>
      </c>
      <c r="L314" s="31"/>
      <c r="M314" s="164" t="s">
        <v>19</v>
      </c>
      <c r="N314" s="165" t="s">
        <v>44</v>
      </c>
      <c r="P314" s="142">
        <f>O314*H314</f>
        <v>0</v>
      </c>
      <c r="Q314" s="142">
        <v>0</v>
      </c>
      <c r="R314" s="142">
        <f>Q314*H314</f>
        <v>0</v>
      </c>
      <c r="S314" s="142">
        <v>0</v>
      </c>
      <c r="T314" s="143">
        <f>S314*H314</f>
        <v>0</v>
      </c>
      <c r="AR314" s="17" t="s">
        <v>252</v>
      </c>
      <c r="AT314" s="17" t="s">
        <v>277</v>
      </c>
      <c r="AU314" s="17" t="s">
        <v>83</v>
      </c>
      <c r="AY314" s="17" t="s">
        <v>251</v>
      </c>
      <c r="BE314" s="144">
        <f>IF(N314="základní",J314,0)</f>
        <v>0</v>
      </c>
      <c r="BF314" s="144">
        <f>IF(N314="snížená",J314,0)</f>
        <v>0</v>
      </c>
      <c r="BG314" s="144">
        <f>IF(N314="zákl. přenesená",J314,0)</f>
        <v>0</v>
      </c>
      <c r="BH314" s="144">
        <f>IF(N314="sníž. přenesená",J314,0)</f>
        <v>0</v>
      </c>
      <c r="BI314" s="144">
        <f>IF(N314="nulová",J314,0)</f>
        <v>0</v>
      </c>
      <c r="BJ314" s="17" t="s">
        <v>81</v>
      </c>
      <c r="BK314" s="144">
        <f>ROUND(I314*H314,2)</f>
        <v>0</v>
      </c>
      <c r="BL314" s="17" t="s">
        <v>252</v>
      </c>
      <c r="BM314" s="17" t="s">
        <v>3281</v>
      </c>
    </row>
    <row r="315" spans="2:65" s="1" customFormat="1" ht="16.5" customHeight="1">
      <c r="B315" s="31"/>
      <c r="C315" s="157" t="s">
        <v>525</v>
      </c>
      <c r="D315" s="157" t="s">
        <v>277</v>
      </c>
      <c r="E315" s="158" t="s">
        <v>1386</v>
      </c>
      <c r="F315" s="159" t="s">
        <v>1387</v>
      </c>
      <c r="G315" s="160" t="s">
        <v>450</v>
      </c>
      <c r="H315" s="161">
        <v>486.18200000000002</v>
      </c>
      <c r="I315" s="162"/>
      <c r="J315" s="163">
        <f>ROUND(I315*H315,2)</f>
        <v>0</v>
      </c>
      <c r="K315" s="159" t="s">
        <v>690</v>
      </c>
      <c r="L315" s="31"/>
      <c r="M315" s="164" t="s">
        <v>19</v>
      </c>
      <c r="N315" s="165" t="s">
        <v>44</v>
      </c>
      <c r="P315" s="142">
        <f>O315*H315</f>
        <v>0</v>
      </c>
      <c r="Q315" s="142">
        <v>0</v>
      </c>
      <c r="R315" s="142">
        <f>Q315*H315</f>
        <v>0</v>
      </c>
      <c r="S315" s="142">
        <v>0</v>
      </c>
      <c r="T315" s="143">
        <f>S315*H315</f>
        <v>0</v>
      </c>
      <c r="AR315" s="17" t="s">
        <v>252</v>
      </c>
      <c r="AT315" s="17" t="s">
        <v>277</v>
      </c>
      <c r="AU315" s="17" t="s">
        <v>83</v>
      </c>
      <c r="AY315" s="17" t="s">
        <v>251</v>
      </c>
      <c r="BE315" s="144">
        <f>IF(N315="základní",J315,0)</f>
        <v>0</v>
      </c>
      <c r="BF315" s="144">
        <f>IF(N315="snížená",J315,0)</f>
        <v>0</v>
      </c>
      <c r="BG315" s="144">
        <f>IF(N315="zákl. přenesená",J315,0)</f>
        <v>0</v>
      </c>
      <c r="BH315" s="144">
        <f>IF(N315="sníž. přenesená",J315,0)</f>
        <v>0</v>
      </c>
      <c r="BI315" s="144">
        <f>IF(N315="nulová",J315,0)</f>
        <v>0</v>
      </c>
      <c r="BJ315" s="17" t="s">
        <v>81</v>
      </c>
      <c r="BK315" s="144">
        <f>ROUND(I315*H315,2)</f>
        <v>0</v>
      </c>
      <c r="BL315" s="17" t="s">
        <v>252</v>
      </c>
      <c r="BM315" s="17" t="s">
        <v>3282</v>
      </c>
    </row>
    <row r="316" spans="2:65" s="1" customFormat="1" ht="16.5" customHeight="1">
      <c r="B316" s="31"/>
      <c r="C316" s="157" t="s">
        <v>669</v>
      </c>
      <c r="D316" s="157" t="s">
        <v>277</v>
      </c>
      <c r="E316" s="158" t="s">
        <v>3283</v>
      </c>
      <c r="F316" s="159" t="s">
        <v>3284</v>
      </c>
      <c r="G316" s="160" t="s">
        <v>450</v>
      </c>
      <c r="H316" s="161">
        <v>14.4</v>
      </c>
      <c r="I316" s="162"/>
      <c r="J316" s="163">
        <f>ROUND(I316*H316,2)</f>
        <v>0</v>
      </c>
      <c r="K316" s="159" t="s">
        <v>690</v>
      </c>
      <c r="L316" s="31"/>
      <c r="M316" s="164" t="s">
        <v>19</v>
      </c>
      <c r="N316" s="165" t="s">
        <v>44</v>
      </c>
      <c r="P316" s="142">
        <f>O316*H316</f>
        <v>0</v>
      </c>
      <c r="Q316" s="142">
        <v>0</v>
      </c>
      <c r="R316" s="142">
        <f>Q316*H316</f>
        <v>0</v>
      </c>
      <c r="S316" s="142">
        <v>0</v>
      </c>
      <c r="T316" s="143">
        <f>S316*H316</f>
        <v>0</v>
      </c>
      <c r="AR316" s="17" t="s">
        <v>252</v>
      </c>
      <c r="AT316" s="17" t="s">
        <v>277</v>
      </c>
      <c r="AU316" s="17" t="s">
        <v>83</v>
      </c>
      <c r="AY316" s="17" t="s">
        <v>251</v>
      </c>
      <c r="BE316" s="144">
        <f>IF(N316="základní",J316,0)</f>
        <v>0</v>
      </c>
      <c r="BF316" s="144">
        <f>IF(N316="snížená",J316,0)</f>
        <v>0</v>
      </c>
      <c r="BG316" s="144">
        <f>IF(N316="zákl. přenesená",J316,0)</f>
        <v>0</v>
      </c>
      <c r="BH316" s="144">
        <f>IF(N316="sníž. přenesená",J316,0)</f>
        <v>0</v>
      </c>
      <c r="BI316" s="144">
        <f>IF(N316="nulová",J316,0)</f>
        <v>0</v>
      </c>
      <c r="BJ316" s="17" t="s">
        <v>81</v>
      </c>
      <c r="BK316" s="144">
        <f>ROUND(I316*H316,2)</f>
        <v>0</v>
      </c>
      <c r="BL316" s="17" t="s">
        <v>252</v>
      </c>
      <c r="BM316" s="17" t="s">
        <v>3285</v>
      </c>
    </row>
    <row r="317" spans="2:65" s="13" customFormat="1">
      <c r="B317" s="182"/>
      <c r="D317" s="171" t="s">
        <v>639</v>
      </c>
      <c r="E317" s="183" t="s">
        <v>19</v>
      </c>
      <c r="F317" s="184" t="s">
        <v>3286</v>
      </c>
      <c r="H317" s="185">
        <v>14.4</v>
      </c>
      <c r="I317" s="186"/>
      <c r="L317" s="182"/>
      <c r="M317" s="187"/>
      <c r="T317" s="188"/>
      <c r="AT317" s="183" t="s">
        <v>639</v>
      </c>
      <c r="AU317" s="183" t="s">
        <v>83</v>
      </c>
      <c r="AV317" s="13" t="s">
        <v>83</v>
      </c>
      <c r="AW317" s="13" t="s">
        <v>36</v>
      </c>
      <c r="AX317" s="13" t="s">
        <v>81</v>
      </c>
      <c r="AY317" s="183" t="s">
        <v>251</v>
      </c>
    </row>
    <row r="318" spans="2:65" s="1" customFormat="1" ht="16.5" customHeight="1">
      <c r="B318" s="31"/>
      <c r="C318" s="157" t="s">
        <v>529</v>
      </c>
      <c r="D318" s="157" t="s">
        <v>277</v>
      </c>
      <c r="E318" s="158" t="s">
        <v>2070</v>
      </c>
      <c r="F318" s="159" t="s">
        <v>2071</v>
      </c>
      <c r="G318" s="160" t="s">
        <v>450</v>
      </c>
      <c r="H318" s="161">
        <v>0.22600000000000001</v>
      </c>
      <c r="I318" s="162"/>
      <c r="J318" s="163">
        <f>ROUND(I318*H318,2)</f>
        <v>0</v>
      </c>
      <c r="K318" s="159" t="s">
        <v>690</v>
      </c>
      <c r="L318" s="31"/>
      <c r="M318" s="164" t="s">
        <v>19</v>
      </c>
      <c r="N318" s="165" t="s">
        <v>44</v>
      </c>
      <c r="P318" s="142">
        <f>O318*H318</f>
        <v>0</v>
      </c>
      <c r="Q318" s="142">
        <v>0</v>
      </c>
      <c r="R318" s="142">
        <f>Q318*H318</f>
        <v>0</v>
      </c>
      <c r="S318" s="142">
        <v>0</v>
      </c>
      <c r="T318" s="143">
        <f>S318*H318</f>
        <v>0</v>
      </c>
      <c r="AR318" s="17" t="s">
        <v>318</v>
      </c>
      <c r="AT318" s="17" t="s">
        <v>277</v>
      </c>
      <c r="AU318" s="17" t="s">
        <v>83</v>
      </c>
      <c r="AY318" s="17" t="s">
        <v>251</v>
      </c>
      <c r="BE318" s="144">
        <f>IF(N318="základní",J318,0)</f>
        <v>0</v>
      </c>
      <c r="BF318" s="144">
        <f>IF(N318="snížená",J318,0)</f>
        <v>0</v>
      </c>
      <c r="BG318" s="144">
        <f>IF(N318="zákl. přenesená",J318,0)</f>
        <v>0</v>
      </c>
      <c r="BH318" s="144">
        <f>IF(N318="sníž. přenesená",J318,0)</f>
        <v>0</v>
      </c>
      <c r="BI318" s="144">
        <f>IF(N318="nulová",J318,0)</f>
        <v>0</v>
      </c>
      <c r="BJ318" s="17" t="s">
        <v>81</v>
      </c>
      <c r="BK318" s="144">
        <f>ROUND(I318*H318,2)</f>
        <v>0</v>
      </c>
      <c r="BL318" s="17" t="s">
        <v>318</v>
      </c>
      <c r="BM318" s="17" t="s">
        <v>3287</v>
      </c>
    </row>
    <row r="319" spans="2:65" s="11" customFormat="1" ht="25.9" customHeight="1">
      <c r="B319" s="145"/>
      <c r="D319" s="146" t="s">
        <v>72</v>
      </c>
      <c r="E319" s="147" t="s">
        <v>1389</v>
      </c>
      <c r="F319" s="147" t="s">
        <v>1390</v>
      </c>
      <c r="I319" s="148"/>
      <c r="J319" s="149">
        <f>BK319</f>
        <v>0</v>
      </c>
      <c r="L319" s="145"/>
      <c r="M319" s="150"/>
      <c r="P319" s="151">
        <f>P320</f>
        <v>0</v>
      </c>
      <c r="R319" s="151">
        <f>R320</f>
        <v>0.22600000000000001</v>
      </c>
      <c r="T319" s="152">
        <f>T320</f>
        <v>0</v>
      </c>
      <c r="AR319" s="146" t="s">
        <v>83</v>
      </c>
      <c r="AT319" s="153" t="s">
        <v>72</v>
      </c>
      <c r="AU319" s="153" t="s">
        <v>73</v>
      </c>
      <c r="AY319" s="146" t="s">
        <v>251</v>
      </c>
      <c r="BK319" s="154">
        <f>BK320</f>
        <v>0</v>
      </c>
    </row>
    <row r="320" spans="2:65" s="11" customFormat="1" ht="22.9" customHeight="1">
      <c r="B320" s="145"/>
      <c r="D320" s="146" t="s">
        <v>72</v>
      </c>
      <c r="E320" s="155" t="s">
        <v>1391</v>
      </c>
      <c r="F320" s="155" t="s">
        <v>2060</v>
      </c>
      <c r="I320" s="148"/>
      <c r="J320" s="156">
        <f>BK320</f>
        <v>0</v>
      </c>
      <c r="L320" s="145"/>
      <c r="M320" s="150"/>
      <c r="P320" s="151">
        <f>SUM(P321:P336)</f>
        <v>0</v>
      </c>
      <c r="R320" s="151">
        <f>SUM(R321:R336)</f>
        <v>0.22600000000000001</v>
      </c>
      <c r="T320" s="152">
        <f>SUM(T321:T336)</f>
        <v>0</v>
      </c>
      <c r="AR320" s="146" t="s">
        <v>83</v>
      </c>
      <c r="AT320" s="153" t="s">
        <v>72</v>
      </c>
      <c r="AU320" s="153" t="s">
        <v>81</v>
      </c>
      <c r="AY320" s="146" t="s">
        <v>251</v>
      </c>
      <c r="BK320" s="154">
        <f>SUM(BK321:BK336)</f>
        <v>0</v>
      </c>
    </row>
    <row r="321" spans="2:65" s="1" customFormat="1" ht="16.5" customHeight="1">
      <c r="B321" s="31"/>
      <c r="C321" s="157" t="s">
        <v>678</v>
      </c>
      <c r="D321" s="157" t="s">
        <v>277</v>
      </c>
      <c r="E321" s="158" t="s">
        <v>1393</v>
      </c>
      <c r="F321" s="159" t="s">
        <v>1394</v>
      </c>
      <c r="G321" s="160" t="s">
        <v>431</v>
      </c>
      <c r="H321" s="161">
        <v>81.03</v>
      </c>
      <c r="I321" s="162"/>
      <c r="J321" s="163">
        <f>ROUND(I321*H321,2)</f>
        <v>0</v>
      </c>
      <c r="K321" s="159" t="s">
        <v>690</v>
      </c>
      <c r="L321" s="31"/>
      <c r="M321" s="164" t="s">
        <v>19</v>
      </c>
      <c r="N321" s="165" t="s">
        <v>44</v>
      </c>
      <c r="P321" s="142">
        <f>O321*H321</f>
        <v>0</v>
      </c>
      <c r="Q321" s="142">
        <v>0</v>
      </c>
      <c r="R321" s="142">
        <f>Q321*H321</f>
        <v>0</v>
      </c>
      <c r="S321" s="142">
        <v>0</v>
      </c>
      <c r="T321" s="143">
        <f>S321*H321</f>
        <v>0</v>
      </c>
      <c r="AR321" s="17" t="s">
        <v>318</v>
      </c>
      <c r="AT321" s="17" t="s">
        <v>277</v>
      </c>
      <c r="AU321" s="17" t="s">
        <v>83</v>
      </c>
      <c r="AY321" s="17" t="s">
        <v>251</v>
      </c>
      <c r="BE321" s="144">
        <f>IF(N321="základní",J321,0)</f>
        <v>0</v>
      </c>
      <c r="BF321" s="144">
        <f>IF(N321="snížená",J321,0)</f>
        <v>0</v>
      </c>
      <c r="BG321" s="144">
        <f>IF(N321="zákl. přenesená",J321,0)</f>
        <v>0</v>
      </c>
      <c r="BH321" s="144">
        <f>IF(N321="sníž. přenesená",J321,0)</f>
        <v>0</v>
      </c>
      <c r="BI321" s="144">
        <f>IF(N321="nulová",J321,0)</f>
        <v>0</v>
      </c>
      <c r="BJ321" s="17" t="s">
        <v>81</v>
      </c>
      <c r="BK321" s="144">
        <f>ROUND(I321*H321,2)</f>
        <v>0</v>
      </c>
      <c r="BL321" s="17" t="s">
        <v>318</v>
      </c>
      <c r="BM321" s="17" t="s">
        <v>3288</v>
      </c>
    </row>
    <row r="322" spans="2:65" s="1" customFormat="1" ht="19.5">
      <c r="B322" s="31"/>
      <c r="D322" s="171" t="s">
        <v>454</v>
      </c>
      <c r="F322" s="172" t="s">
        <v>2901</v>
      </c>
      <c r="I322" s="90"/>
      <c r="L322" s="31"/>
      <c r="M322" s="173"/>
      <c r="T322" s="49"/>
      <c r="AT322" s="17" t="s">
        <v>454</v>
      </c>
      <c r="AU322" s="17" t="s">
        <v>83</v>
      </c>
    </row>
    <row r="323" spans="2:65" s="13" customFormat="1">
      <c r="B323" s="182"/>
      <c r="D323" s="171" t="s">
        <v>639</v>
      </c>
      <c r="E323" s="183" t="s">
        <v>19</v>
      </c>
      <c r="F323" s="184" t="s">
        <v>3289</v>
      </c>
      <c r="H323" s="185">
        <v>43.68</v>
      </c>
      <c r="I323" s="186"/>
      <c r="L323" s="182"/>
      <c r="M323" s="187"/>
      <c r="T323" s="188"/>
      <c r="AT323" s="183" t="s">
        <v>639</v>
      </c>
      <c r="AU323" s="183" t="s">
        <v>83</v>
      </c>
      <c r="AV323" s="13" t="s">
        <v>83</v>
      </c>
      <c r="AW323" s="13" t="s">
        <v>36</v>
      </c>
      <c r="AX323" s="13" t="s">
        <v>73</v>
      </c>
      <c r="AY323" s="183" t="s">
        <v>251</v>
      </c>
    </row>
    <row r="324" spans="2:65" s="13" customFormat="1">
      <c r="B324" s="182"/>
      <c r="D324" s="171" t="s">
        <v>639</v>
      </c>
      <c r="E324" s="183" t="s">
        <v>19</v>
      </c>
      <c r="F324" s="184" t="s">
        <v>3290</v>
      </c>
      <c r="H324" s="185">
        <v>18.239999999999998</v>
      </c>
      <c r="I324" s="186"/>
      <c r="L324" s="182"/>
      <c r="M324" s="187"/>
      <c r="T324" s="188"/>
      <c r="AT324" s="183" t="s">
        <v>639</v>
      </c>
      <c r="AU324" s="183" t="s">
        <v>83</v>
      </c>
      <c r="AV324" s="13" t="s">
        <v>83</v>
      </c>
      <c r="AW324" s="13" t="s">
        <v>36</v>
      </c>
      <c r="AX324" s="13" t="s">
        <v>73</v>
      </c>
      <c r="AY324" s="183" t="s">
        <v>251</v>
      </c>
    </row>
    <row r="325" spans="2:65" s="13" customFormat="1">
      <c r="B325" s="182"/>
      <c r="D325" s="171" t="s">
        <v>639</v>
      </c>
      <c r="E325" s="183" t="s">
        <v>19</v>
      </c>
      <c r="F325" s="184" t="s">
        <v>3291</v>
      </c>
      <c r="H325" s="185">
        <v>19.11</v>
      </c>
      <c r="I325" s="186"/>
      <c r="L325" s="182"/>
      <c r="M325" s="187"/>
      <c r="T325" s="188"/>
      <c r="AT325" s="183" t="s">
        <v>639</v>
      </c>
      <c r="AU325" s="183" t="s">
        <v>83</v>
      </c>
      <c r="AV325" s="13" t="s">
        <v>83</v>
      </c>
      <c r="AW325" s="13" t="s">
        <v>36</v>
      </c>
      <c r="AX325" s="13" t="s">
        <v>73</v>
      </c>
      <c r="AY325" s="183" t="s">
        <v>251</v>
      </c>
    </row>
    <row r="326" spans="2:65" s="14" customFormat="1">
      <c r="B326" s="191"/>
      <c r="D326" s="171" t="s">
        <v>639</v>
      </c>
      <c r="E326" s="192" t="s">
        <v>19</v>
      </c>
      <c r="F326" s="193" t="s">
        <v>830</v>
      </c>
      <c r="H326" s="194">
        <v>81.03</v>
      </c>
      <c r="I326" s="195"/>
      <c r="L326" s="191"/>
      <c r="M326" s="196"/>
      <c r="T326" s="197"/>
      <c r="AT326" s="192" t="s">
        <v>639</v>
      </c>
      <c r="AU326" s="192" t="s">
        <v>83</v>
      </c>
      <c r="AV326" s="14" t="s">
        <v>252</v>
      </c>
      <c r="AW326" s="14" t="s">
        <v>36</v>
      </c>
      <c r="AX326" s="14" t="s">
        <v>81</v>
      </c>
      <c r="AY326" s="192" t="s">
        <v>251</v>
      </c>
    </row>
    <row r="327" spans="2:65" s="1" customFormat="1" ht="16.5" customHeight="1">
      <c r="B327" s="31"/>
      <c r="C327" s="132" t="s">
        <v>534</v>
      </c>
      <c r="D327" s="132" t="s">
        <v>246</v>
      </c>
      <c r="E327" s="133" t="s">
        <v>2903</v>
      </c>
      <c r="F327" s="134" t="s">
        <v>2904</v>
      </c>
      <c r="G327" s="135" t="s">
        <v>450</v>
      </c>
      <c r="H327" s="136">
        <v>3.2000000000000001E-2</v>
      </c>
      <c r="I327" s="137"/>
      <c r="J327" s="138">
        <f>ROUND(I327*H327,2)</f>
        <v>0</v>
      </c>
      <c r="K327" s="134" t="s">
        <v>690</v>
      </c>
      <c r="L327" s="139"/>
      <c r="M327" s="140" t="s">
        <v>19</v>
      </c>
      <c r="N327" s="141" t="s">
        <v>44</v>
      </c>
      <c r="P327" s="142">
        <f>O327*H327</f>
        <v>0</v>
      </c>
      <c r="Q327" s="142">
        <v>1</v>
      </c>
      <c r="R327" s="142">
        <f>Q327*H327</f>
        <v>3.2000000000000001E-2</v>
      </c>
      <c r="S327" s="142">
        <v>0</v>
      </c>
      <c r="T327" s="143">
        <f>S327*H327</f>
        <v>0</v>
      </c>
      <c r="AR327" s="17" t="s">
        <v>381</v>
      </c>
      <c r="AT327" s="17" t="s">
        <v>246</v>
      </c>
      <c r="AU327" s="17" t="s">
        <v>83</v>
      </c>
      <c r="AY327" s="17" t="s">
        <v>251</v>
      </c>
      <c r="BE327" s="144">
        <f>IF(N327="základní",J327,0)</f>
        <v>0</v>
      </c>
      <c r="BF327" s="144">
        <f>IF(N327="snížená",J327,0)</f>
        <v>0</v>
      </c>
      <c r="BG327" s="144">
        <f>IF(N327="zákl. přenesená",J327,0)</f>
        <v>0</v>
      </c>
      <c r="BH327" s="144">
        <f>IF(N327="sníž. přenesená",J327,0)</f>
        <v>0</v>
      </c>
      <c r="BI327" s="144">
        <f>IF(N327="nulová",J327,0)</f>
        <v>0</v>
      </c>
      <c r="BJ327" s="17" t="s">
        <v>81</v>
      </c>
      <c r="BK327" s="144">
        <f>ROUND(I327*H327,2)</f>
        <v>0</v>
      </c>
      <c r="BL327" s="17" t="s">
        <v>318</v>
      </c>
      <c r="BM327" s="17" t="s">
        <v>3292</v>
      </c>
    </row>
    <row r="328" spans="2:65" s="13" customFormat="1">
      <c r="B328" s="182"/>
      <c r="D328" s="171" t="s">
        <v>639</v>
      </c>
      <c r="E328" s="183" t="s">
        <v>19</v>
      </c>
      <c r="F328" s="184" t="s">
        <v>3293</v>
      </c>
      <c r="H328" s="185">
        <v>3.2000000000000001E-2</v>
      </c>
      <c r="I328" s="186"/>
      <c r="L328" s="182"/>
      <c r="M328" s="187"/>
      <c r="T328" s="188"/>
      <c r="AT328" s="183" t="s">
        <v>639</v>
      </c>
      <c r="AU328" s="183" t="s">
        <v>83</v>
      </c>
      <c r="AV328" s="13" t="s">
        <v>83</v>
      </c>
      <c r="AW328" s="13" t="s">
        <v>36</v>
      </c>
      <c r="AX328" s="13" t="s">
        <v>81</v>
      </c>
      <c r="AY328" s="183" t="s">
        <v>251</v>
      </c>
    </row>
    <row r="329" spans="2:65" s="1" customFormat="1" ht="16.5" customHeight="1">
      <c r="B329" s="31"/>
      <c r="C329" s="157" t="s">
        <v>687</v>
      </c>
      <c r="D329" s="157" t="s">
        <v>277</v>
      </c>
      <c r="E329" s="158" t="s">
        <v>1401</v>
      </c>
      <c r="F329" s="159" t="s">
        <v>1402</v>
      </c>
      <c r="G329" s="160" t="s">
        <v>431</v>
      </c>
      <c r="H329" s="161">
        <v>162.06</v>
      </c>
      <c r="I329" s="162"/>
      <c r="J329" s="163">
        <f>ROUND(I329*H329,2)</f>
        <v>0</v>
      </c>
      <c r="K329" s="159" t="s">
        <v>690</v>
      </c>
      <c r="L329" s="31"/>
      <c r="M329" s="164" t="s">
        <v>19</v>
      </c>
      <c r="N329" s="165" t="s">
        <v>44</v>
      </c>
      <c r="P329" s="142">
        <f>O329*H329</f>
        <v>0</v>
      </c>
      <c r="Q329" s="142">
        <v>0</v>
      </c>
      <c r="R329" s="142">
        <f>Q329*H329</f>
        <v>0</v>
      </c>
      <c r="S329" s="142">
        <v>0</v>
      </c>
      <c r="T329" s="143">
        <f>S329*H329</f>
        <v>0</v>
      </c>
      <c r="AR329" s="17" t="s">
        <v>318</v>
      </c>
      <c r="AT329" s="17" t="s">
        <v>277</v>
      </c>
      <c r="AU329" s="17" t="s">
        <v>83</v>
      </c>
      <c r="AY329" s="17" t="s">
        <v>251</v>
      </c>
      <c r="BE329" s="144">
        <f>IF(N329="základní",J329,0)</f>
        <v>0</v>
      </c>
      <c r="BF329" s="144">
        <f>IF(N329="snížená",J329,0)</f>
        <v>0</v>
      </c>
      <c r="BG329" s="144">
        <f>IF(N329="zákl. přenesená",J329,0)</f>
        <v>0</v>
      </c>
      <c r="BH329" s="144">
        <f>IF(N329="sníž. přenesená",J329,0)</f>
        <v>0</v>
      </c>
      <c r="BI329" s="144">
        <f>IF(N329="nulová",J329,0)</f>
        <v>0</v>
      </c>
      <c r="BJ329" s="17" t="s">
        <v>81</v>
      </c>
      <c r="BK329" s="144">
        <f>ROUND(I329*H329,2)</f>
        <v>0</v>
      </c>
      <c r="BL329" s="17" t="s">
        <v>318</v>
      </c>
      <c r="BM329" s="17" t="s">
        <v>3294</v>
      </c>
    </row>
    <row r="330" spans="2:65" s="1" customFormat="1" ht="19.5">
      <c r="B330" s="31"/>
      <c r="D330" s="171" t="s">
        <v>454</v>
      </c>
      <c r="F330" s="172" t="s">
        <v>2908</v>
      </c>
      <c r="I330" s="90"/>
      <c r="L330" s="31"/>
      <c r="M330" s="173"/>
      <c r="T330" s="49"/>
      <c r="AT330" s="17" t="s">
        <v>454</v>
      </c>
      <c r="AU330" s="17" t="s">
        <v>83</v>
      </c>
    </row>
    <row r="331" spans="2:65" s="13" customFormat="1">
      <c r="B331" s="182"/>
      <c r="D331" s="171" t="s">
        <v>639</v>
      </c>
      <c r="E331" s="183" t="s">
        <v>19</v>
      </c>
      <c r="F331" s="184" t="s">
        <v>3295</v>
      </c>
      <c r="H331" s="185">
        <v>87.36</v>
      </c>
      <c r="I331" s="186"/>
      <c r="L331" s="182"/>
      <c r="M331" s="187"/>
      <c r="T331" s="188"/>
      <c r="AT331" s="183" t="s">
        <v>639</v>
      </c>
      <c r="AU331" s="183" t="s">
        <v>83</v>
      </c>
      <c r="AV331" s="13" t="s">
        <v>83</v>
      </c>
      <c r="AW331" s="13" t="s">
        <v>36</v>
      </c>
      <c r="AX331" s="13" t="s">
        <v>73</v>
      </c>
      <c r="AY331" s="183" t="s">
        <v>251</v>
      </c>
    </row>
    <row r="332" spans="2:65" s="13" customFormat="1">
      <c r="B332" s="182"/>
      <c r="D332" s="171" t="s">
        <v>639</v>
      </c>
      <c r="E332" s="183" t="s">
        <v>19</v>
      </c>
      <c r="F332" s="184" t="s">
        <v>3296</v>
      </c>
      <c r="H332" s="185">
        <v>36.479999999999997</v>
      </c>
      <c r="I332" s="186"/>
      <c r="L332" s="182"/>
      <c r="M332" s="187"/>
      <c r="T332" s="188"/>
      <c r="AT332" s="183" t="s">
        <v>639</v>
      </c>
      <c r="AU332" s="183" t="s">
        <v>83</v>
      </c>
      <c r="AV332" s="13" t="s">
        <v>83</v>
      </c>
      <c r="AW332" s="13" t="s">
        <v>36</v>
      </c>
      <c r="AX332" s="13" t="s">
        <v>73</v>
      </c>
      <c r="AY332" s="183" t="s">
        <v>251</v>
      </c>
    </row>
    <row r="333" spans="2:65" s="13" customFormat="1">
      <c r="B333" s="182"/>
      <c r="D333" s="171" t="s">
        <v>639</v>
      </c>
      <c r="E333" s="183" t="s">
        <v>19</v>
      </c>
      <c r="F333" s="184" t="s">
        <v>3297</v>
      </c>
      <c r="H333" s="185">
        <v>38.22</v>
      </c>
      <c r="I333" s="186"/>
      <c r="L333" s="182"/>
      <c r="M333" s="187"/>
      <c r="T333" s="188"/>
      <c r="AT333" s="183" t="s">
        <v>639</v>
      </c>
      <c r="AU333" s="183" t="s">
        <v>83</v>
      </c>
      <c r="AV333" s="13" t="s">
        <v>83</v>
      </c>
      <c r="AW333" s="13" t="s">
        <v>36</v>
      </c>
      <c r="AX333" s="13" t="s">
        <v>73</v>
      </c>
      <c r="AY333" s="183" t="s">
        <v>251</v>
      </c>
    </row>
    <row r="334" spans="2:65" s="14" customFormat="1">
      <c r="B334" s="191"/>
      <c r="D334" s="171" t="s">
        <v>639</v>
      </c>
      <c r="E334" s="192" t="s">
        <v>19</v>
      </c>
      <c r="F334" s="193" t="s">
        <v>830</v>
      </c>
      <c r="H334" s="194">
        <v>162.06</v>
      </c>
      <c r="I334" s="195"/>
      <c r="L334" s="191"/>
      <c r="M334" s="196"/>
      <c r="T334" s="197"/>
      <c r="AT334" s="192" t="s">
        <v>639</v>
      </c>
      <c r="AU334" s="192" t="s">
        <v>83</v>
      </c>
      <c r="AV334" s="14" t="s">
        <v>252</v>
      </c>
      <c r="AW334" s="14" t="s">
        <v>36</v>
      </c>
      <c r="AX334" s="14" t="s">
        <v>81</v>
      </c>
      <c r="AY334" s="192" t="s">
        <v>251</v>
      </c>
    </row>
    <row r="335" spans="2:65" s="1" customFormat="1" ht="16.5" customHeight="1">
      <c r="B335" s="31"/>
      <c r="C335" s="132" t="s">
        <v>536</v>
      </c>
      <c r="D335" s="132" t="s">
        <v>246</v>
      </c>
      <c r="E335" s="133" t="s">
        <v>2910</v>
      </c>
      <c r="F335" s="134" t="s">
        <v>2911</v>
      </c>
      <c r="G335" s="135" t="s">
        <v>450</v>
      </c>
      <c r="H335" s="136">
        <v>0.19400000000000001</v>
      </c>
      <c r="I335" s="137"/>
      <c r="J335" s="138">
        <f>ROUND(I335*H335,2)</f>
        <v>0</v>
      </c>
      <c r="K335" s="134" t="s">
        <v>690</v>
      </c>
      <c r="L335" s="139"/>
      <c r="M335" s="140" t="s">
        <v>19</v>
      </c>
      <c r="N335" s="141" t="s">
        <v>44</v>
      </c>
      <c r="P335" s="142">
        <f>O335*H335</f>
        <v>0</v>
      </c>
      <c r="Q335" s="142">
        <v>1</v>
      </c>
      <c r="R335" s="142">
        <f>Q335*H335</f>
        <v>0.19400000000000001</v>
      </c>
      <c r="S335" s="142">
        <v>0</v>
      </c>
      <c r="T335" s="143">
        <f>S335*H335</f>
        <v>0</v>
      </c>
      <c r="AR335" s="17" t="s">
        <v>381</v>
      </c>
      <c r="AT335" s="17" t="s">
        <v>246</v>
      </c>
      <c r="AU335" s="17" t="s">
        <v>83</v>
      </c>
      <c r="AY335" s="17" t="s">
        <v>251</v>
      </c>
      <c r="BE335" s="144">
        <f>IF(N335="základní",J335,0)</f>
        <v>0</v>
      </c>
      <c r="BF335" s="144">
        <f>IF(N335="snížená",J335,0)</f>
        <v>0</v>
      </c>
      <c r="BG335" s="144">
        <f>IF(N335="zákl. přenesená",J335,0)</f>
        <v>0</v>
      </c>
      <c r="BH335" s="144">
        <f>IF(N335="sníž. přenesená",J335,0)</f>
        <v>0</v>
      </c>
      <c r="BI335" s="144">
        <f>IF(N335="nulová",J335,0)</f>
        <v>0</v>
      </c>
      <c r="BJ335" s="17" t="s">
        <v>81</v>
      </c>
      <c r="BK335" s="144">
        <f>ROUND(I335*H335,2)</f>
        <v>0</v>
      </c>
      <c r="BL335" s="17" t="s">
        <v>318</v>
      </c>
      <c r="BM335" s="17" t="s">
        <v>3298</v>
      </c>
    </row>
    <row r="336" spans="2:65" s="13" customFormat="1">
      <c r="B336" s="182"/>
      <c r="D336" s="171" t="s">
        <v>639</v>
      </c>
      <c r="E336" s="183" t="s">
        <v>19</v>
      </c>
      <c r="F336" s="184" t="s">
        <v>3299</v>
      </c>
      <c r="H336" s="185">
        <v>0.19400000000000001</v>
      </c>
      <c r="I336" s="186"/>
      <c r="L336" s="182"/>
      <c r="M336" s="202"/>
      <c r="N336" s="203"/>
      <c r="O336" s="203"/>
      <c r="P336" s="203"/>
      <c r="Q336" s="203"/>
      <c r="R336" s="203"/>
      <c r="S336" s="203"/>
      <c r="T336" s="204"/>
      <c r="AT336" s="183" t="s">
        <v>639</v>
      </c>
      <c r="AU336" s="183" t="s">
        <v>83</v>
      </c>
      <c r="AV336" s="13" t="s">
        <v>83</v>
      </c>
      <c r="AW336" s="13" t="s">
        <v>36</v>
      </c>
      <c r="AX336" s="13" t="s">
        <v>81</v>
      </c>
      <c r="AY336" s="183" t="s">
        <v>251</v>
      </c>
    </row>
    <row r="337" spans="2:12" s="1" customFormat="1" ht="6.95" customHeight="1">
      <c r="B337" s="39"/>
      <c r="C337" s="40"/>
      <c r="D337" s="40"/>
      <c r="E337" s="40"/>
      <c r="F337" s="40"/>
      <c r="G337" s="40"/>
      <c r="H337" s="40"/>
      <c r="I337" s="107"/>
      <c r="J337" s="40"/>
      <c r="K337" s="40"/>
      <c r="L337" s="31"/>
    </row>
  </sheetData>
  <sheetProtection password="D0DA" sheet="1" objects="1" scenarios="1" selectLockedCells="1" autoFilter="0"/>
  <autoFilter ref="C96:K336"/>
  <mergeCells count="12">
    <mergeCell ref="E89:H89"/>
    <mergeCell ref="L2:V2"/>
    <mergeCell ref="E50:H50"/>
    <mergeCell ref="E52:H52"/>
    <mergeCell ref="E54:H54"/>
    <mergeCell ref="E85:H85"/>
    <mergeCell ref="E87:H87"/>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343"/>
  <sheetViews>
    <sheetView showGridLines="0" topLeftCell="A241" workbookViewId="0">
      <selection activeCell="I260" sqref="I260"/>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210</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3300</v>
      </c>
      <c r="F9" s="303"/>
      <c r="G9" s="303"/>
      <c r="H9" s="303"/>
      <c r="I9" s="90"/>
      <c r="L9" s="31"/>
    </row>
    <row r="10" spans="2:46" s="1" customFormat="1" ht="12" customHeight="1">
      <c r="B10" s="31"/>
      <c r="D10" s="26" t="s">
        <v>1077</v>
      </c>
      <c r="I10" s="90"/>
      <c r="L10" s="31"/>
    </row>
    <row r="11" spans="2:46" s="1" customFormat="1" ht="36.950000000000003" customHeight="1">
      <c r="B11" s="31"/>
      <c r="E11" s="304" t="s">
        <v>3301</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ROUND(J98, 2)</f>
        <v>79500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ROUND((SUM(BE98:BE342)),  2)</f>
        <v>79500</v>
      </c>
      <c r="I35" s="99">
        <v>0.21</v>
      </c>
      <c r="J35" s="98">
        <f>ROUND(((SUM(BE98:BE342))*I35),  2)</f>
        <v>16695</v>
      </c>
      <c r="L35" s="31"/>
    </row>
    <row r="36" spans="2:12" s="1" customFormat="1" ht="14.45" customHeight="1">
      <c r="B36" s="31"/>
      <c r="E36" s="26" t="s">
        <v>45</v>
      </c>
      <c r="F36" s="98">
        <f>ROUND((SUM(BF98:BF342)),  2)</f>
        <v>0</v>
      </c>
      <c r="I36" s="99">
        <v>0.15</v>
      </c>
      <c r="J36" s="98">
        <f>ROUND(((SUM(BF98:BF342))*I36),  2)</f>
        <v>0</v>
      </c>
      <c r="L36" s="31"/>
    </row>
    <row r="37" spans="2:12" s="1" customFormat="1" ht="14.45" hidden="1" customHeight="1">
      <c r="B37" s="31"/>
      <c r="E37" s="26" t="s">
        <v>46</v>
      </c>
      <c r="F37" s="98">
        <f>ROUND((SUM(BG98:BG342)),  2)</f>
        <v>0</v>
      </c>
      <c r="I37" s="99">
        <v>0.21</v>
      </c>
      <c r="J37" s="98">
        <f>0</f>
        <v>0</v>
      </c>
      <c r="L37" s="31"/>
    </row>
    <row r="38" spans="2:12" s="1" customFormat="1" ht="14.45" hidden="1" customHeight="1">
      <c r="B38" s="31"/>
      <c r="E38" s="26" t="s">
        <v>47</v>
      </c>
      <c r="F38" s="98">
        <f>ROUND((SUM(BH98:BH342)),  2)</f>
        <v>0</v>
      </c>
      <c r="I38" s="99">
        <v>0.15</v>
      </c>
      <c r="J38" s="98">
        <f>0</f>
        <v>0</v>
      </c>
      <c r="L38" s="31"/>
    </row>
    <row r="39" spans="2:12" s="1" customFormat="1" ht="14.45" hidden="1" customHeight="1">
      <c r="B39" s="31"/>
      <c r="E39" s="26" t="s">
        <v>48</v>
      </c>
      <c r="F39" s="98">
        <f>ROUND((SUM(BI98:BI342)),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96195</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3300</v>
      </c>
      <c r="F52" s="303"/>
      <c r="G52" s="303"/>
      <c r="H52" s="303"/>
      <c r="I52" s="90"/>
      <c r="L52" s="31"/>
    </row>
    <row r="53" spans="2:47" s="1" customFormat="1" ht="12" customHeight="1">
      <c r="B53" s="31"/>
      <c r="C53" s="26" t="s">
        <v>1077</v>
      </c>
      <c r="I53" s="90"/>
      <c r="L53" s="31"/>
    </row>
    <row r="54" spans="2:47" s="1" customFormat="1" ht="16.5" customHeight="1">
      <c r="B54" s="31"/>
      <c r="E54" s="304" t="str">
        <f>E11</f>
        <v>3110-16-074-14/01 - Propustek v ev. km 14,705</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J98</f>
        <v>79500</v>
      </c>
      <c r="L63" s="31"/>
      <c r="AU63" s="17" t="s">
        <v>229</v>
      </c>
    </row>
    <row r="64" spans="2:47" s="8" customFormat="1" ht="24.95" customHeight="1">
      <c r="B64" s="113"/>
      <c r="D64" s="114" t="s">
        <v>2076</v>
      </c>
      <c r="E64" s="115"/>
      <c r="F64" s="115"/>
      <c r="G64" s="115"/>
      <c r="H64" s="115"/>
      <c r="I64" s="116"/>
      <c r="J64" s="117">
        <f>J99</f>
        <v>79500</v>
      </c>
      <c r="L64" s="113"/>
    </row>
    <row r="65" spans="2:12" s="9" customFormat="1" ht="19.899999999999999" customHeight="1">
      <c r="B65" s="118"/>
      <c r="D65" s="119" t="s">
        <v>1578</v>
      </c>
      <c r="E65" s="120"/>
      <c r="F65" s="120"/>
      <c r="G65" s="120"/>
      <c r="H65" s="120"/>
      <c r="I65" s="121"/>
      <c r="J65" s="122">
        <f>J100</f>
        <v>0</v>
      </c>
      <c r="L65" s="118"/>
    </row>
    <row r="66" spans="2:12" s="9" customFormat="1" ht="19.899999999999999" customHeight="1">
      <c r="B66" s="118"/>
      <c r="D66" s="119" t="s">
        <v>1085</v>
      </c>
      <c r="E66" s="120"/>
      <c r="F66" s="120"/>
      <c r="G66" s="120"/>
      <c r="H66" s="120"/>
      <c r="I66" s="121"/>
      <c r="J66" s="122">
        <f>J156</f>
        <v>0</v>
      </c>
      <c r="L66" s="118"/>
    </row>
    <row r="67" spans="2:12" s="9" customFormat="1" ht="19.899999999999999" customHeight="1">
      <c r="B67" s="118"/>
      <c r="D67" s="119" t="s">
        <v>1086</v>
      </c>
      <c r="E67" s="120"/>
      <c r="F67" s="120"/>
      <c r="G67" s="120"/>
      <c r="H67" s="120"/>
      <c r="I67" s="121"/>
      <c r="J67" s="122">
        <f>J170</f>
        <v>0</v>
      </c>
      <c r="L67" s="118"/>
    </row>
    <row r="68" spans="2:12" s="9" customFormat="1" ht="19.899999999999999" customHeight="1">
      <c r="B68" s="118"/>
      <c r="D68" s="119" t="s">
        <v>1087</v>
      </c>
      <c r="E68" s="120"/>
      <c r="F68" s="120"/>
      <c r="G68" s="120"/>
      <c r="H68" s="120"/>
      <c r="I68" s="121"/>
      <c r="J68" s="122">
        <f>J190</f>
        <v>0</v>
      </c>
      <c r="L68" s="118"/>
    </row>
    <row r="69" spans="2:12" s="9" customFormat="1" ht="19.899999999999999" customHeight="1">
      <c r="B69" s="118"/>
      <c r="D69" s="119" t="s">
        <v>3103</v>
      </c>
      <c r="E69" s="120"/>
      <c r="F69" s="120"/>
      <c r="G69" s="120"/>
      <c r="H69" s="120"/>
      <c r="I69" s="121"/>
      <c r="J69" s="122">
        <f>J237</f>
        <v>0</v>
      </c>
      <c r="L69" s="118"/>
    </row>
    <row r="70" spans="2:12" s="9" customFormat="1" ht="19.899999999999999" customHeight="1">
      <c r="B70" s="118"/>
      <c r="D70" s="119" t="s">
        <v>1476</v>
      </c>
      <c r="E70" s="120"/>
      <c r="F70" s="120"/>
      <c r="G70" s="120"/>
      <c r="H70" s="120"/>
      <c r="I70" s="121"/>
      <c r="J70" s="122">
        <f>J242</f>
        <v>0</v>
      </c>
      <c r="L70" s="118"/>
    </row>
    <row r="71" spans="2:12" s="9" customFormat="1" ht="19.899999999999999" customHeight="1">
      <c r="B71" s="118"/>
      <c r="D71" s="119" t="s">
        <v>1090</v>
      </c>
      <c r="E71" s="120"/>
      <c r="F71" s="120"/>
      <c r="G71" s="120"/>
      <c r="H71" s="120"/>
      <c r="I71" s="121"/>
      <c r="J71" s="122">
        <f>J248</f>
        <v>79500</v>
      </c>
      <c r="L71" s="118"/>
    </row>
    <row r="72" spans="2:12" s="9" customFormat="1" ht="19.899999999999999" customHeight="1">
      <c r="B72" s="118"/>
      <c r="D72" s="119" t="s">
        <v>1478</v>
      </c>
      <c r="E72" s="120"/>
      <c r="F72" s="120"/>
      <c r="G72" s="120"/>
      <c r="H72" s="120"/>
      <c r="I72" s="121"/>
      <c r="J72" s="122">
        <f>J296</f>
        <v>0</v>
      </c>
      <c r="L72" s="118"/>
    </row>
    <row r="73" spans="2:12" s="8" customFormat="1" ht="24.95" customHeight="1">
      <c r="B73" s="113"/>
      <c r="D73" s="114" t="s">
        <v>1093</v>
      </c>
      <c r="E73" s="115"/>
      <c r="F73" s="115"/>
      <c r="G73" s="115"/>
      <c r="H73" s="115"/>
      <c r="I73" s="116"/>
      <c r="J73" s="117">
        <f>J312</f>
        <v>0</v>
      </c>
      <c r="L73" s="113"/>
    </row>
    <row r="74" spans="2:12" s="9" customFormat="1" ht="19.899999999999999" customHeight="1">
      <c r="B74" s="118"/>
      <c r="D74" s="119" t="s">
        <v>1094</v>
      </c>
      <c r="E74" s="120"/>
      <c r="F74" s="120"/>
      <c r="G74" s="120"/>
      <c r="H74" s="120"/>
      <c r="I74" s="121"/>
      <c r="J74" s="122">
        <f>J313</f>
        <v>0</v>
      </c>
      <c r="L74" s="118"/>
    </row>
    <row r="75" spans="2:12" s="8" customFormat="1" ht="24.95" customHeight="1">
      <c r="B75" s="113"/>
      <c r="D75" s="114" t="s">
        <v>1582</v>
      </c>
      <c r="E75" s="115"/>
      <c r="F75" s="115"/>
      <c r="G75" s="115"/>
      <c r="H75" s="115"/>
      <c r="I75" s="116"/>
      <c r="J75" s="117">
        <f>J338</f>
        <v>0</v>
      </c>
      <c r="L75" s="113"/>
    </row>
    <row r="76" spans="2:12" s="9" customFormat="1" ht="19.899999999999999" customHeight="1">
      <c r="B76" s="118"/>
      <c r="D76" s="119" t="s">
        <v>1583</v>
      </c>
      <c r="E76" s="120"/>
      <c r="F76" s="120"/>
      <c r="G76" s="120"/>
      <c r="H76" s="120"/>
      <c r="I76" s="121"/>
      <c r="J76" s="122">
        <f>J339</f>
        <v>0</v>
      </c>
      <c r="L76" s="118"/>
    </row>
    <row r="77" spans="2:12" s="1" customFormat="1" ht="21.75" customHeight="1">
      <c r="B77" s="31"/>
      <c r="I77" s="90"/>
      <c r="L77" s="31"/>
    </row>
    <row r="78" spans="2:12" s="1" customFormat="1" ht="6.95" customHeight="1">
      <c r="B78" s="39"/>
      <c r="C78" s="40"/>
      <c r="D78" s="40"/>
      <c r="E78" s="40"/>
      <c r="F78" s="40"/>
      <c r="G78" s="40"/>
      <c r="H78" s="40"/>
      <c r="I78" s="107"/>
      <c r="J78" s="40"/>
      <c r="K78" s="40"/>
      <c r="L78" s="31"/>
    </row>
    <row r="82" spans="2:12" s="1" customFormat="1" ht="6.95" customHeight="1">
      <c r="B82" s="41"/>
      <c r="C82" s="42"/>
      <c r="D82" s="42"/>
      <c r="E82" s="42"/>
      <c r="F82" s="42"/>
      <c r="G82" s="42"/>
      <c r="H82" s="42"/>
      <c r="I82" s="108"/>
      <c r="J82" s="42"/>
      <c r="K82" s="42"/>
      <c r="L82" s="31"/>
    </row>
    <row r="83" spans="2:12" s="1" customFormat="1" ht="24.95" customHeight="1">
      <c r="B83" s="31"/>
      <c r="C83" s="21" t="s">
        <v>233</v>
      </c>
      <c r="I83" s="90"/>
      <c r="L83" s="31"/>
    </row>
    <row r="84" spans="2:12" s="1" customFormat="1" ht="6.95" customHeight="1">
      <c r="B84" s="31"/>
      <c r="I84" s="90"/>
      <c r="L84" s="31"/>
    </row>
    <row r="85" spans="2:12" s="1" customFormat="1" ht="12" customHeight="1">
      <c r="B85" s="31"/>
      <c r="C85" s="26" t="s">
        <v>16</v>
      </c>
      <c r="I85" s="90"/>
      <c r="L85" s="31"/>
    </row>
    <row r="86" spans="2:12" s="1" customFormat="1" ht="16.5" customHeight="1">
      <c r="B86" s="31"/>
      <c r="E86" s="324" t="str">
        <f>E7</f>
        <v>Oprava traťového úseku Železný Brod - Tanvald</v>
      </c>
      <c r="F86" s="301"/>
      <c r="G86" s="301"/>
      <c r="H86" s="301"/>
      <c r="I86" s="90"/>
      <c r="L86" s="31"/>
    </row>
    <row r="87" spans="2:12" ht="12" customHeight="1">
      <c r="B87" s="20"/>
      <c r="C87" s="26" t="s">
        <v>223</v>
      </c>
      <c r="L87" s="20"/>
    </row>
    <row r="88" spans="2:12" s="1" customFormat="1" ht="16.5" customHeight="1">
      <c r="B88" s="31"/>
      <c r="E88" s="324" t="s">
        <v>3300</v>
      </c>
      <c r="F88" s="303"/>
      <c r="G88" s="303"/>
      <c r="H88" s="303"/>
      <c r="I88" s="90"/>
      <c r="L88" s="31"/>
    </row>
    <row r="89" spans="2:12" s="1" customFormat="1" ht="12" customHeight="1">
      <c r="B89" s="31"/>
      <c r="C89" s="26" t="s">
        <v>1077</v>
      </c>
      <c r="I89" s="90"/>
      <c r="L89" s="31"/>
    </row>
    <row r="90" spans="2:12" s="1" customFormat="1" ht="16.5" customHeight="1">
      <c r="B90" s="31"/>
      <c r="E90" s="304" t="str">
        <f>E11</f>
        <v>3110-16-074-14/01 - Propustek v ev. km 14,705</v>
      </c>
      <c r="F90" s="303"/>
      <c r="G90" s="303"/>
      <c r="H90" s="303"/>
      <c r="I90" s="90"/>
      <c r="L90" s="31"/>
    </row>
    <row r="91" spans="2:12" s="1" customFormat="1" ht="6.95" customHeight="1">
      <c r="B91" s="31"/>
      <c r="I91" s="90"/>
      <c r="L91" s="31"/>
    </row>
    <row r="92" spans="2:12" s="1" customFormat="1" ht="12" customHeight="1">
      <c r="B92" s="31"/>
      <c r="C92" s="26" t="s">
        <v>21</v>
      </c>
      <c r="F92" s="17" t="str">
        <f>F14</f>
        <v xml:space="preserve"> </v>
      </c>
      <c r="I92" s="91" t="s">
        <v>23</v>
      </c>
      <c r="J92" s="46" t="str">
        <f>IF(J14="","",J14)</f>
        <v>11. 2. 2019</v>
      </c>
      <c r="L92" s="31"/>
    </row>
    <row r="93" spans="2:12" s="1" customFormat="1" ht="6.95" customHeight="1">
      <c r="B93" s="31"/>
      <c r="I93" s="90"/>
      <c r="L93" s="31"/>
    </row>
    <row r="94" spans="2:12" s="1" customFormat="1" ht="13.7" customHeight="1">
      <c r="B94" s="31"/>
      <c r="C94" s="26" t="s">
        <v>25</v>
      </c>
      <c r="F94" s="17" t="str">
        <f>E17</f>
        <v>SŽDC, s.o., OŘ Hradec Králové</v>
      </c>
      <c r="I94" s="91" t="s">
        <v>32</v>
      </c>
      <c r="J94" s="29" t="str">
        <f>E23</f>
        <v xml:space="preserve"> </v>
      </c>
      <c r="L94" s="31"/>
    </row>
    <row r="95" spans="2:12" s="1" customFormat="1" ht="13.7" customHeight="1">
      <c r="B95" s="31"/>
      <c r="C95" s="26" t="s">
        <v>30</v>
      </c>
      <c r="F95" s="17">
        <f>IF(E20="","",E20)</f>
        <v>0</v>
      </c>
      <c r="I95" s="91" t="s">
        <v>37</v>
      </c>
      <c r="J95" s="29" t="str">
        <f>E26</f>
        <v xml:space="preserve"> </v>
      </c>
      <c r="L95" s="31"/>
    </row>
    <row r="96" spans="2:12" s="1" customFormat="1" ht="10.35" customHeight="1">
      <c r="B96" s="31"/>
      <c r="I96" s="90"/>
      <c r="L96" s="31"/>
    </row>
    <row r="97" spans="2:65" s="10" customFormat="1" ht="29.25" customHeight="1">
      <c r="B97" s="123"/>
      <c r="C97" s="124" t="s">
        <v>234</v>
      </c>
      <c r="D97" s="125" t="s">
        <v>58</v>
      </c>
      <c r="E97" s="125" t="s">
        <v>54</v>
      </c>
      <c r="F97" s="125" t="s">
        <v>55</v>
      </c>
      <c r="G97" s="125" t="s">
        <v>235</v>
      </c>
      <c r="H97" s="125" t="s">
        <v>236</v>
      </c>
      <c r="I97" s="126" t="s">
        <v>237</v>
      </c>
      <c r="J97" s="125" t="s">
        <v>228</v>
      </c>
      <c r="K97" s="127" t="s">
        <v>238</v>
      </c>
      <c r="L97" s="123"/>
      <c r="M97" s="52" t="s">
        <v>19</v>
      </c>
      <c r="N97" s="53" t="s">
        <v>43</v>
      </c>
      <c r="O97" s="53" t="s">
        <v>239</v>
      </c>
      <c r="P97" s="53" t="s">
        <v>240</v>
      </c>
      <c r="Q97" s="53" t="s">
        <v>241</v>
      </c>
      <c r="R97" s="53" t="s">
        <v>242</v>
      </c>
      <c r="S97" s="53" t="s">
        <v>243</v>
      </c>
      <c r="T97" s="54" t="s">
        <v>244</v>
      </c>
    </row>
    <row r="98" spans="2:65" s="1" customFormat="1" ht="22.9" customHeight="1">
      <c r="B98" s="31"/>
      <c r="C98" s="57" t="s">
        <v>245</v>
      </c>
      <c r="I98" s="90"/>
      <c r="J98" s="128">
        <f>BK98</f>
        <v>79500</v>
      </c>
      <c r="L98" s="31"/>
      <c r="M98" s="55"/>
      <c r="N98" s="47"/>
      <c r="O98" s="47"/>
      <c r="P98" s="129">
        <f>P99+P312+P338</f>
        <v>0</v>
      </c>
      <c r="Q98" s="47"/>
      <c r="R98" s="129">
        <f>R99+R312+R338</f>
        <v>163.50041104999997</v>
      </c>
      <c r="S98" s="47"/>
      <c r="T98" s="130">
        <f>T99+T312+T338</f>
        <v>64.833302000000003</v>
      </c>
      <c r="AT98" s="17" t="s">
        <v>72</v>
      </c>
      <c r="AU98" s="17" t="s">
        <v>229</v>
      </c>
      <c r="BK98" s="131">
        <f>BK99+BK312+BK338</f>
        <v>79500</v>
      </c>
    </row>
    <row r="99" spans="2:65" s="11" customFormat="1" ht="25.9" customHeight="1">
      <c r="B99" s="145"/>
      <c r="D99" s="146" t="s">
        <v>72</v>
      </c>
      <c r="E99" s="147" t="s">
        <v>424</v>
      </c>
      <c r="F99" s="147" t="s">
        <v>2077</v>
      </c>
      <c r="I99" s="148"/>
      <c r="J99" s="149">
        <f>BK99</f>
        <v>79500</v>
      </c>
      <c r="L99" s="145"/>
      <c r="M99" s="150"/>
      <c r="P99" s="151">
        <f>P100+P156+P170+P190+P237+P242+P248+P296</f>
        <v>0</v>
      </c>
      <c r="R99" s="151">
        <f>R100+R156+R170+R190+R237+R242+R248+R296</f>
        <v>162.99467054999997</v>
      </c>
      <c r="T99" s="152">
        <f>T100+T156+T170+T190+T237+T242+T248+T296</f>
        <v>64.833302000000003</v>
      </c>
      <c r="AR99" s="146" t="s">
        <v>81</v>
      </c>
      <c r="AT99" s="153" t="s">
        <v>72</v>
      </c>
      <c r="AU99" s="153" t="s">
        <v>73</v>
      </c>
      <c r="AY99" s="146" t="s">
        <v>251</v>
      </c>
      <c r="BK99" s="154">
        <f>BK100+BK156+BK170+BK190+BK237+BK242+BK248+BK296</f>
        <v>79500</v>
      </c>
    </row>
    <row r="100" spans="2:65" s="11" customFormat="1" ht="22.9" customHeight="1">
      <c r="B100" s="145"/>
      <c r="D100" s="146" t="s">
        <v>72</v>
      </c>
      <c r="E100" s="155" t="s">
        <v>81</v>
      </c>
      <c r="F100" s="155" t="s">
        <v>1587</v>
      </c>
      <c r="I100" s="148"/>
      <c r="J100" s="156">
        <f>BK100</f>
        <v>0</v>
      </c>
      <c r="L100" s="145"/>
      <c r="M100" s="150"/>
      <c r="P100" s="151">
        <f>SUM(P101:P155)</f>
        <v>0</v>
      </c>
      <c r="R100" s="151">
        <f>SUM(R101:R155)</f>
        <v>12.55608</v>
      </c>
      <c r="T100" s="152">
        <f>SUM(T101:T155)</f>
        <v>0</v>
      </c>
      <c r="AR100" s="146" t="s">
        <v>81</v>
      </c>
      <c r="AT100" s="153" t="s">
        <v>72</v>
      </c>
      <c r="AU100" s="153" t="s">
        <v>81</v>
      </c>
      <c r="AY100" s="146" t="s">
        <v>251</v>
      </c>
      <c r="BK100" s="154">
        <f>SUM(BK101:BK155)</f>
        <v>0</v>
      </c>
    </row>
    <row r="101" spans="2:65" s="1" customFormat="1" ht="16.5" customHeight="1">
      <c r="B101" s="31"/>
      <c r="C101" s="157" t="s">
        <v>81</v>
      </c>
      <c r="D101" s="157" t="s">
        <v>277</v>
      </c>
      <c r="E101" s="158" t="s">
        <v>1899</v>
      </c>
      <c r="F101" s="159" t="s">
        <v>1900</v>
      </c>
      <c r="G101" s="160" t="s">
        <v>431</v>
      </c>
      <c r="H101" s="161">
        <v>30</v>
      </c>
      <c r="I101" s="162"/>
      <c r="J101" s="163">
        <f>ROUND(I101*H101,2)</f>
        <v>0</v>
      </c>
      <c r="K101" s="159" t="s">
        <v>690</v>
      </c>
      <c r="L101" s="31"/>
      <c r="M101" s="164" t="s">
        <v>19</v>
      </c>
      <c r="N101" s="165" t="s">
        <v>44</v>
      </c>
      <c r="P101" s="142">
        <f>O101*H101</f>
        <v>0</v>
      </c>
      <c r="Q101" s="142">
        <v>0</v>
      </c>
      <c r="R101" s="142">
        <f>Q101*H101</f>
        <v>0</v>
      </c>
      <c r="S101" s="142">
        <v>0</v>
      </c>
      <c r="T101" s="143">
        <f>S101*H101</f>
        <v>0</v>
      </c>
      <c r="AR101" s="17" t="s">
        <v>252</v>
      </c>
      <c r="AT101" s="17" t="s">
        <v>277</v>
      </c>
      <c r="AU101" s="17" t="s">
        <v>83</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3302</v>
      </c>
    </row>
    <row r="102" spans="2:65" s="1" customFormat="1" ht="19.5">
      <c r="B102" s="31"/>
      <c r="D102" s="171" t="s">
        <v>454</v>
      </c>
      <c r="F102" s="172" t="s">
        <v>1902</v>
      </c>
      <c r="I102" s="90"/>
      <c r="L102" s="31"/>
      <c r="M102" s="173"/>
      <c r="T102" s="49"/>
      <c r="AT102" s="17" t="s">
        <v>454</v>
      </c>
      <c r="AU102" s="17" t="s">
        <v>83</v>
      </c>
    </row>
    <row r="103" spans="2:65" s="13" customFormat="1">
      <c r="B103" s="182"/>
      <c r="D103" s="171" t="s">
        <v>639</v>
      </c>
      <c r="E103" s="183" t="s">
        <v>19</v>
      </c>
      <c r="F103" s="184" t="s">
        <v>2079</v>
      </c>
      <c r="H103" s="185">
        <v>30</v>
      </c>
      <c r="I103" s="186"/>
      <c r="L103" s="182"/>
      <c r="M103" s="187"/>
      <c r="T103" s="188"/>
      <c r="AT103" s="183" t="s">
        <v>639</v>
      </c>
      <c r="AU103" s="183" t="s">
        <v>83</v>
      </c>
      <c r="AV103" s="13" t="s">
        <v>83</v>
      </c>
      <c r="AW103" s="13" t="s">
        <v>36</v>
      </c>
      <c r="AX103" s="13" t="s">
        <v>81</v>
      </c>
      <c r="AY103" s="183" t="s">
        <v>251</v>
      </c>
    </row>
    <row r="104" spans="2:65" s="1" customFormat="1" ht="16.5" customHeight="1">
      <c r="B104" s="31"/>
      <c r="C104" s="157" t="s">
        <v>83</v>
      </c>
      <c r="D104" s="157" t="s">
        <v>277</v>
      </c>
      <c r="E104" s="158" t="s">
        <v>1904</v>
      </c>
      <c r="F104" s="159" t="s">
        <v>1905</v>
      </c>
      <c r="G104" s="160" t="s">
        <v>431</v>
      </c>
      <c r="H104" s="161">
        <v>6</v>
      </c>
      <c r="I104" s="162"/>
      <c r="J104" s="163">
        <f>ROUND(I104*H104,2)</f>
        <v>0</v>
      </c>
      <c r="K104" s="159" t="s">
        <v>690</v>
      </c>
      <c r="L104" s="31"/>
      <c r="M104" s="164" t="s">
        <v>19</v>
      </c>
      <c r="N104" s="165" t="s">
        <v>44</v>
      </c>
      <c r="P104" s="142">
        <f>O104*H104</f>
        <v>0</v>
      </c>
      <c r="Q104" s="142">
        <v>1.8000000000000001E-4</v>
      </c>
      <c r="R104" s="142">
        <f>Q104*H104</f>
        <v>1.08E-3</v>
      </c>
      <c r="S104" s="142">
        <v>0</v>
      </c>
      <c r="T104" s="143">
        <f>S104*H104</f>
        <v>0</v>
      </c>
      <c r="AR104" s="17" t="s">
        <v>252</v>
      </c>
      <c r="AT104" s="17" t="s">
        <v>277</v>
      </c>
      <c r="AU104" s="17" t="s">
        <v>83</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3303</v>
      </c>
    </row>
    <row r="105" spans="2:65" s="1" customFormat="1" ht="19.5">
      <c r="B105" s="31"/>
      <c r="D105" s="171" t="s">
        <v>454</v>
      </c>
      <c r="F105" s="172" t="s">
        <v>1907</v>
      </c>
      <c r="I105" s="90"/>
      <c r="L105" s="31"/>
      <c r="M105" s="173"/>
      <c r="T105" s="49"/>
      <c r="AT105" s="17" t="s">
        <v>454</v>
      </c>
      <c r="AU105" s="17" t="s">
        <v>83</v>
      </c>
    </row>
    <row r="106" spans="2:65" s="13" customFormat="1">
      <c r="B106" s="182"/>
      <c r="D106" s="171" t="s">
        <v>639</v>
      </c>
      <c r="E106" s="183" t="s">
        <v>19</v>
      </c>
      <c r="F106" s="184" t="s">
        <v>2081</v>
      </c>
      <c r="H106" s="185">
        <v>6</v>
      </c>
      <c r="I106" s="186"/>
      <c r="L106" s="182"/>
      <c r="M106" s="187"/>
      <c r="T106" s="188"/>
      <c r="AT106" s="183" t="s">
        <v>639</v>
      </c>
      <c r="AU106" s="183" t="s">
        <v>83</v>
      </c>
      <c r="AV106" s="13" t="s">
        <v>83</v>
      </c>
      <c r="AW106" s="13" t="s">
        <v>36</v>
      </c>
      <c r="AX106" s="13" t="s">
        <v>81</v>
      </c>
      <c r="AY106" s="183" t="s">
        <v>251</v>
      </c>
    </row>
    <row r="107" spans="2:65" s="1" customFormat="1" ht="16.5" customHeight="1">
      <c r="B107" s="31"/>
      <c r="C107" s="157" t="s">
        <v>257</v>
      </c>
      <c r="D107" s="157" t="s">
        <v>277</v>
      </c>
      <c r="E107" s="158" t="s">
        <v>1909</v>
      </c>
      <c r="F107" s="159" t="s">
        <v>1910</v>
      </c>
      <c r="G107" s="160" t="s">
        <v>431</v>
      </c>
      <c r="H107" s="161">
        <v>6</v>
      </c>
      <c r="I107" s="162"/>
      <c r="J107" s="163">
        <f>ROUND(I107*H107,2)</f>
        <v>0</v>
      </c>
      <c r="K107" s="159" t="s">
        <v>690</v>
      </c>
      <c r="L107" s="31"/>
      <c r="M107" s="164" t="s">
        <v>19</v>
      </c>
      <c r="N107" s="165" t="s">
        <v>44</v>
      </c>
      <c r="P107" s="142">
        <f>O107*H107</f>
        <v>0</v>
      </c>
      <c r="Q107" s="142">
        <v>0</v>
      </c>
      <c r="R107" s="142">
        <f>Q107*H107</f>
        <v>0</v>
      </c>
      <c r="S107" s="142">
        <v>0</v>
      </c>
      <c r="T107" s="143">
        <f>S107*H107</f>
        <v>0</v>
      </c>
      <c r="AR107" s="17" t="s">
        <v>252</v>
      </c>
      <c r="AT107" s="17" t="s">
        <v>277</v>
      </c>
      <c r="AU107" s="17" t="s">
        <v>83</v>
      </c>
      <c r="AY107" s="17" t="s">
        <v>251</v>
      </c>
      <c r="BE107" s="144">
        <f>IF(N107="základní",J107,0)</f>
        <v>0</v>
      </c>
      <c r="BF107" s="144">
        <f>IF(N107="snížená",J107,0)</f>
        <v>0</v>
      </c>
      <c r="BG107" s="144">
        <f>IF(N107="zákl. přenesená",J107,0)</f>
        <v>0</v>
      </c>
      <c r="BH107" s="144">
        <f>IF(N107="sníž. přenesená",J107,0)</f>
        <v>0</v>
      </c>
      <c r="BI107" s="144">
        <f>IF(N107="nulová",J107,0)</f>
        <v>0</v>
      </c>
      <c r="BJ107" s="17" t="s">
        <v>81</v>
      </c>
      <c r="BK107" s="144">
        <f>ROUND(I107*H107,2)</f>
        <v>0</v>
      </c>
      <c r="BL107" s="17" t="s">
        <v>252</v>
      </c>
      <c r="BM107" s="17" t="s">
        <v>3304</v>
      </c>
    </row>
    <row r="108" spans="2:65" s="1" customFormat="1" ht="19.5">
      <c r="B108" s="31"/>
      <c r="D108" s="171" t="s">
        <v>454</v>
      </c>
      <c r="F108" s="172" t="s">
        <v>1907</v>
      </c>
      <c r="I108" s="90"/>
      <c r="L108" s="31"/>
      <c r="M108" s="173"/>
      <c r="T108" s="49"/>
      <c r="AT108" s="17" t="s">
        <v>454</v>
      </c>
      <c r="AU108" s="17" t="s">
        <v>83</v>
      </c>
    </row>
    <row r="109" spans="2:65" s="13" customFormat="1">
      <c r="B109" s="182"/>
      <c r="D109" s="171" t="s">
        <v>639</v>
      </c>
      <c r="E109" s="183" t="s">
        <v>19</v>
      </c>
      <c r="F109" s="184" t="s">
        <v>2081</v>
      </c>
      <c r="H109" s="185">
        <v>6</v>
      </c>
      <c r="I109" s="186"/>
      <c r="L109" s="182"/>
      <c r="M109" s="187"/>
      <c r="T109" s="188"/>
      <c r="AT109" s="183" t="s">
        <v>639</v>
      </c>
      <c r="AU109" s="183" t="s">
        <v>83</v>
      </c>
      <c r="AV109" s="13" t="s">
        <v>83</v>
      </c>
      <c r="AW109" s="13" t="s">
        <v>36</v>
      </c>
      <c r="AX109" s="13" t="s">
        <v>81</v>
      </c>
      <c r="AY109" s="183" t="s">
        <v>251</v>
      </c>
    </row>
    <row r="110" spans="2:65" s="1" customFormat="1" ht="16.5" customHeight="1">
      <c r="B110" s="31"/>
      <c r="C110" s="157" t="s">
        <v>252</v>
      </c>
      <c r="D110" s="157" t="s">
        <v>277</v>
      </c>
      <c r="E110" s="158" t="s">
        <v>2083</v>
      </c>
      <c r="F110" s="159" t="s">
        <v>2084</v>
      </c>
      <c r="G110" s="160" t="s">
        <v>249</v>
      </c>
      <c r="H110" s="161">
        <v>15</v>
      </c>
      <c r="I110" s="162"/>
      <c r="J110" s="163">
        <f>ROUND(I110*H110,2)</f>
        <v>0</v>
      </c>
      <c r="K110" s="159" t="s">
        <v>690</v>
      </c>
      <c r="L110" s="31"/>
      <c r="M110" s="164" t="s">
        <v>19</v>
      </c>
      <c r="N110" s="165" t="s">
        <v>44</v>
      </c>
      <c r="P110" s="142">
        <f>O110*H110</f>
        <v>0</v>
      </c>
      <c r="Q110" s="142">
        <v>3.6900000000000002E-2</v>
      </c>
      <c r="R110" s="142">
        <f>Q110*H110</f>
        <v>0.55349999999999999</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3305</v>
      </c>
    </row>
    <row r="111" spans="2:65" s="1" customFormat="1" ht="19.5">
      <c r="B111" s="31"/>
      <c r="D111" s="171" t="s">
        <v>454</v>
      </c>
      <c r="F111" s="172" t="s">
        <v>2578</v>
      </c>
      <c r="I111" s="90"/>
      <c r="L111" s="31"/>
      <c r="M111" s="173"/>
      <c r="T111" s="49"/>
      <c r="AT111" s="17" t="s">
        <v>454</v>
      </c>
      <c r="AU111" s="17" t="s">
        <v>83</v>
      </c>
    </row>
    <row r="112" spans="2:65" s="13" customFormat="1">
      <c r="B112" s="182"/>
      <c r="D112" s="171" t="s">
        <v>639</v>
      </c>
      <c r="E112" s="183" t="s">
        <v>19</v>
      </c>
      <c r="F112" s="184" t="s">
        <v>8</v>
      </c>
      <c r="H112" s="185">
        <v>15</v>
      </c>
      <c r="I112" s="186"/>
      <c r="L112" s="182"/>
      <c r="M112" s="187"/>
      <c r="T112" s="188"/>
      <c r="AT112" s="183" t="s">
        <v>639</v>
      </c>
      <c r="AU112" s="183" t="s">
        <v>83</v>
      </c>
      <c r="AV112" s="13" t="s">
        <v>83</v>
      </c>
      <c r="AW112" s="13" t="s">
        <v>36</v>
      </c>
      <c r="AX112" s="13" t="s">
        <v>81</v>
      </c>
      <c r="AY112" s="183" t="s">
        <v>251</v>
      </c>
    </row>
    <row r="113" spans="2:65" s="1" customFormat="1" ht="16.5" customHeight="1">
      <c r="B113" s="31"/>
      <c r="C113" s="157" t="s">
        <v>267</v>
      </c>
      <c r="D113" s="157" t="s">
        <v>277</v>
      </c>
      <c r="E113" s="158" t="s">
        <v>2087</v>
      </c>
      <c r="F113" s="159" t="s">
        <v>2088</v>
      </c>
      <c r="G113" s="160" t="s">
        <v>436</v>
      </c>
      <c r="H113" s="161">
        <v>9</v>
      </c>
      <c r="I113" s="162"/>
      <c r="J113" s="163">
        <f>ROUND(I113*H113,2)</f>
        <v>0</v>
      </c>
      <c r="K113" s="159" t="s">
        <v>690</v>
      </c>
      <c r="L113" s="31"/>
      <c r="M113" s="164" t="s">
        <v>19</v>
      </c>
      <c r="N113" s="165" t="s">
        <v>44</v>
      </c>
      <c r="P113" s="142">
        <f>O113*H113</f>
        <v>0</v>
      </c>
      <c r="Q113" s="142">
        <v>0</v>
      </c>
      <c r="R113" s="142">
        <f>Q113*H113</f>
        <v>0</v>
      </c>
      <c r="S113" s="142">
        <v>0</v>
      </c>
      <c r="T113" s="143">
        <f>S113*H113</f>
        <v>0</v>
      </c>
      <c r="AR113" s="17" t="s">
        <v>252</v>
      </c>
      <c r="AT113" s="17" t="s">
        <v>277</v>
      </c>
      <c r="AU113" s="17" t="s">
        <v>83</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3306</v>
      </c>
    </row>
    <row r="114" spans="2:65" s="1" customFormat="1" ht="19.5">
      <c r="B114" s="31"/>
      <c r="D114" s="171" t="s">
        <v>454</v>
      </c>
      <c r="F114" s="172" t="s">
        <v>2090</v>
      </c>
      <c r="I114" s="90"/>
      <c r="L114" s="31"/>
      <c r="M114" s="173"/>
      <c r="T114" s="49"/>
      <c r="AT114" s="17" t="s">
        <v>454</v>
      </c>
      <c r="AU114" s="17" t="s">
        <v>83</v>
      </c>
    </row>
    <row r="115" spans="2:65" s="13" customFormat="1">
      <c r="B115" s="182"/>
      <c r="D115" s="171" t="s">
        <v>639</v>
      </c>
      <c r="E115" s="183" t="s">
        <v>19</v>
      </c>
      <c r="F115" s="184" t="s">
        <v>2091</v>
      </c>
      <c r="H115" s="185">
        <v>9</v>
      </c>
      <c r="I115" s="186"/>
      <c r="L115" s="182"/>
      <c r="M115" s="187"/>
      <c r="T115" s="188"/>
      <c r="AT115" s="183" t="s">
        <v>639</v>
      </c>
      <c r="AU115" s="183" t="s">
        <v>83</v>
      </c>
      <c r="AV115" s="13" t="s">
        <v>83</v>
      </c>
      <c r="AW115" s="13" t="s">
        <v>36</v>
      </c>
      <c r="AX115" s="13" t="s">
        <v>81</v>
      </c>
      <c r="AY115" s="183" t="s">
        <v>251</v>
      </c>
    </row>
    <row r="116" spans="2:65" s="1" customFormat="1" ht="16.5" customHeight="1">
      <c r="B116" s="31"/>
      <c r="C116" s="157" t="s">
        <v>276</v>
      </c>
      <c r="D116" s="157" t="s">
        <v>277</v>
      </c>
      <c r="E116" s="158" t="s">
        <v>2092</v>
      </c>
      <c r="F116" s="159" t="s">
        <v>2093</v>
      </c>
      <c r="G116" s="160" t="s">
        <v>436</v>
      </c>
      <c r="H116" s="161">
        <v>42.5</v>
      </c>
      <c r="I116" s="162"/>
      <c r="J116" s="163">
        <f>ROUND(I116*H116,2)</f>
        <v>0</v>
      </c>
      <c r="K116" s="159" t="s">
        <v>690</v>
      </c>
      <c r="L116" s="31"/>
      <c r="M116" s="164" t="s">
        <v>19</v>
      </c>
      <c r="N116" s="165" t="s">
        <v>44</v>
      </c>
      <c r="P116" s="142">
        <f>O116*H116</f>
        <v>0</v>
      </c>
      <c r="Q116" s="142">
        <v>0</v>
      </c>
      <c r="R116" s="142">
        <f>Q116*H116</f>
        <v>0</v>
      </c>
      <c r="S116" s="142">
        <v>0</v>
      </c>
      <c r="T116" s="143">
        <f>S116*H116</f>
        <v>0</v>
      </c>
      <c r="AR116" s="17" t="s">
        <v>252</v>
      </c>
      <c r="AT116" s="17" t="s">
        <v>277</v>
      </c>
      <c r="AU116" s="17" t="s">
        <v>83</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3307</v>
      </c>
    </row>
    <row r="117" spans="2:65" s="1" customFormat="1" ht="19.5">
      <c r="B117" s="31"/>
      <c r="D117" s="171" t="s">
        <v>454</v>
      </c>
      <c r="F117" s="172" t="s">
        <v>2723</v>
      </c>
      <c r="I117" s="90"/>
      <c r="L117" s="31"/>
      <c r="M117" s="173"/>
      <c r="T117" s="49"/>
      <c r="AT117" s="17" t="s">
        <v>454</v>
      </c>
      <c r="AU117" s="17" t="s">
        <v>83</v>
      </c>
    </row>
    <row r="118" spans="2:65" s="13" customFormat="1">
      <c r="B118" s="182"/>
      <c r="D118" s="171" t="s">
        <v>639</v>
      </c>
      <c r="E118" s="183" t="s">
        <v>19</v>
      </c>
      <c r="F118" s="184" t="s">
        <v>3308</v>
      </c>
      <c r="H118" s="185">
        <v>8</v>
      </c>
      <c r="I118" s="186"/>
      <c r="L118" s="182"/>
      <c r="M118" s="187"/>
      <c r="T118" s="188"/>
      <c r="AT118" s="183" t="s">
        <v>639</v>
      </c>
      <c r="AU118" s="183" t="s">
        <v>83</v>
      </c>
      <c r="AV118" s="13" t="s">
        <v>83</v>
      </c>
      <c r="AW118" s="13" t="s">
        <v>36</v>
      </c>
      <c r="AX118" s="13" t="s">
        <v>73</v>
      </c>
      <c r="AY118" s="183" t="s">
        <v>251</v>
      </c>
    </row>
    <row r="119" spans="2:65" s="13" customFormat="1">
      <c r="B119" s="182"/>
      <c r="D119" s="171" t="s">
        <v>639</v>
      </c>
      <c r="E119" s="183" t="s">
        <v>19</v>
      </c>
      <c r="F119" s="184" t="s">
        <v>3309</v>
      </c>
      <c r="H119" s="185">
        <v>34.5</v>
      </c>
      <c r="I119" s="186"/>
      <c r="L119" s="182"/>
      <c r="M119" s="187"/>
      <c r="T119" s="188"/>
      <c r="AT119" s="183" t="s">
        <v>639</v>
      </c>
      <c r="AU119" s="183" t="s">
        <v>83</v>
      </c>
      <c r="AV119" s="13" t="s">
        <v>83</v>
      </c>
      <c r="AW119" s="13" t="s">
        <v>36</v>
      </c>
      <c r="AX119" s="13" t="s">
        <v>73</v>
      </c>
      <c r="AY119" s="183" t="s">
        <v>251</v>
      </c>
    </row>
    <row r="120" spans="2:65" s="14" customFormat="1">
      <c r="B120" s="191"/>
      <c r="D120" s="171" t="s">
        <v>639</v>
      </c>
      <c r="E120" s="192" t="s">
        <v>19</v>
      </c>
      <c r="F120" s="193" t="s">
        <v>830</v>
      </c>
      <c r="H120" s="194">
        <v>42.5</v>
      </c>
      <c r="I120" s="195"/>
      <c r="L120" s="191"/>
      <c r="M120" s="196"/>
      <c r="T120" s="197"/>
      <c r="AT120" s="192" t="s">
        <v>639</v>
      </c>
      <c r="AU120" s="192" t="s">
        <v>83</v>
      </c>
      <c r="AV120" s="14" t="s">
        <v>252</v>
      </c>
      <c r="AW120" s="14" t="s">
        <v>36</v>
      </c>
      <c r="AX120" s="14" t="s">
        <v>81</v>
      </c>
      <c r="AY120" s="192" t="s">
        <v>251</v>
      </c>
    </row>
    <row r="121" spans="2:65" s="1" customFormat="1" ht="16.5" customHeight="1">
      <c r="B121" s="31"/>
      <c r="C121" s="157" t="s">
        <v>282</v>
      </c>
      <c r="D121" s="157" t="s">
        <v>277</v>
      </c>
      <c r="E121" s="158" t="s">
        <v>2098</v>
      </c>
      <c r="F121" s="159" t="s">
        <v>2099</v>
      </c>
      <c r="G121" s="160" t="s">
        <v>436</v>
      </c>
      <c r="H121" s="161">
        <v>42.5</v>
      </c>
      <c r="I121" s="162"/>
      <c r="J121" s="163">
        <f>ROUND(I121*H121,2)</f>
        <v>0</v>
      </c>
      <c r="K121" s="159" t="s">
        <v>690</v>
      </c>
      <c r="L121" s="31"/>
      <c r="M121" s="164" t="s">
        <v>19</v>
      </c>
      <c r="N121" s="165" t="s">
        <v>44</v>
      </c>
      <c r="P121" s="142">
        <f>O121*H121</f>
        <v>0</v>
      </c>
      <c r="Q121" s="142">
        <v>0</v>
      </c>
      <c r="R121" s="142">
        <f>Q121*H121</f>
        <v>0</v>
      </c>
      <c r="S121" s="142">
        <v>0</v>
      </c>
      <c r="T121" s="143">
        <f>S121*H121</f>
        <v>0</v>
      </c>
      <c r="AR121" s="17" t="s">
        <v>252</v>
      </c>
      <c r="AT121" s="17" t="s">
        <v>277</v>
      </c>
      <c r="AU121" s="17" t="s">
        <v>83</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3310</v>
      </c>
    </row>
    <row r="122" spans="2:65" s="13" customFormat="1">
      <c r="B122" s="182"/>
      <c r="D122" s="171" t="s">
        <v>639</v>
      </c>
      <c r="E122" s="183" t="s">
        <v>19</v>
      </c>
      <c r="F122" s="184" t="s">
        <v>3308</v>
      </c>
      <c r="H122" s="185">
        <v>8</v>
      </c>
      <c r="I122" s="186"/>
      <c r="L122" s="182"/>
      <c r="M122" s="187"/>
      <c r="T122" s="188"/>
      <c r="AT122" s="183" t="s">
        <v>639</v>
      </c>
      <c r="AU122" s="183" t="s">
        <v>83</v>
      </c>
      <c r="AV122" s="13" t="s">
        <v>83</v>
      </c>
      <c r="AW122" s="13" t="s">
        <v>36</v>
      </c>
      <c r="AX122" s="13" t="s">
        <v>73</v>
      </c>
      <c r="AY122" s="183" t="s">
        <v>251</v>
      </c>
    </row>
    <row r="123" spans="2:65" s="13" customFormat="1">
      <c r="B123" s="182"/>
      <c r="D123" s="171" t="s">
        <v>639</v>
      </c>
      <c r="E123" s="183" t="s">
        <v>19</v>
      </c>
      <c r="F123" s="184" t="s">
        <v>3309</v>
      </c>
      <c r="H123" s="185">
        <v>34.5</v>
      </c>
      <c r="I123" s="186"/>
      <c r="L123" s="182"/>
      <c r="M123" s="187"/>
      <c r="T123" s="188"/>
      <c r="AT123" s="183" t="s">
        <v>639</v>
      </c>
      <c r="AU123" s="183" t="s">
        <v>83</v>
      </c>
      <c r="AV123" s="13" t="s">
        <v>83</v>
      </c>
      <c r="AW123" s="13" t="s">
        <v>36</v>
      </c>
      <c r="AX123" s="13" t="s">
        <v>73</v>
      </c>
      <c r="AY123" s="183" t="s">
        <v>251</v>
      </c>
    </row>
    <row r="124" spans="2:65" s="14" customFormat="1">
      <c r="B124" s="191"/>
      <c r="D124" s="171" t="s">
        <v>639</v>
      </c>
      <c r="E124" s="192" t="s">
        <v>19</v>
      </c>
      <c r="F124" s="193" t="s">
        <v>830</v>
      </c>
      <c r="H124" s="194">
        <v>42.5</v>
      </c>
      <c r="I124" s="195"/>
      <c r="L124" s="191"/>
      <c r="M124" s="196"/>
      <c r="T124" s="197"/>
      <c r="AT124" s="192" t="s">
        <v>639</v>
      </c>
      <c r="AU124" s="192" t="s">
        <v>83</v>
      </c>
      <c r="AV124" s="14" t="s">
        <v>252</v>
      </c>
      <c r="AW124" s="14" t="s">
        <v>36</v>
      </c>
      <c r="AX124" s="14" t="s">
        <v>81</v>
      </c>
      <c r="AY124" s="192" t="s">
        <v>251</v>
      </c>
    </row>
    <row r="125" spans="2:65" s="1" customFormat="1" ht="16.5" customHeight="1">
      <c r="B125" s="31"/>
      <c r="C125" s="157" t="s">
        <v>250</v>
      </c>
      <c r="D125" s="157" t="s">
        <v>277</v>
      </c>
      <c r="E125" s="158" t="s">
        <v>2728</v>
      </c>
      <c r="F125" s="159" t="s">
        <v>2729</v>
      </c>
      <c r="G125" s="160" t="s">
        <v>436</v>
      </c>
      <c r="H125" s="161">
        <v>30.97</v>
      </c>
      <c r="I125" s="162"/>
      <c r="J125" s="163">
        <f>ROUND(I125*H125,2)</f>
        <v>0</v>
      </c>
      <c r="K125" s="159" t="s">
        <v>690</v>
      </c>
      <c r="L125" s="31"/>
      <c r="M125" s="164" t="s">
        <v>19</v>
      </c>
      <c r="N125" s="165" t="s">
        <v>44</v>
      </c>
      <c r="P125" s="142">
        <f>O125*H125</f>
        <v>0</v>
      </c>
      <c r="Q125" s="142">
        <v>0</v>
      </c>
      <c r="R125" s="142">
        <f>Q125*H125</f>
        <v>0</v>
      </c>
      <c r="S125" s="142">
        <v>0</v>
      </c>
      <c r="T125" s="143">
        <f>S125*H125</f>
        <v>0</v>
      </c>
      <c r="AR125" s="17" t="s">
        <v>252</v>
      </c>
      <c r="AT125" s="17" t="s">
        <v>277</v>
      </c>
      <c r="AU125" s="17" t="s">
        <v>83</v>
      </c>
      <c r="AY125" s="17" t="s">
        <v>251</v>
      </c>
      <c r="BE125" s="144">
        <f>IF(N125="základní",J125,0)</f>
        <v>0</v>
      </c>
      <c r="BF125" s="144">
        <f>IF(N125="snížená",J125,0)</f>
        <v>0</v>
      </c>
      <c r="BG125" s="144">
        <f>IF(N125="zákl. přenesená",J125,0)</f>
        <v>0</v>
      </c>
      <c r="BH125" s="144">
        <f>IF(N125="sníž. přenesená",J125,0)</f>
        <v>0</v>
      </c>
      <c r="BI125" s="144">
        <f>IF(N125="nulová",J125,0)</f>
        <v>0</v>
      </c>
      <c r="BJ125" s="17" t="s">
        <v>81</v>
      </c>
      <c r="BK125" s="144">
        <f>ROUND(I125*H125,2)</f>
        <v>0</v>
      </c>
      <c r="BL125" s="17" t="s">
        <v>252</v>
      </c>
      <c r="BM125" s="17" t="s">
        <v>3311</v>
      </c>
    </row>
    <row r="126" spans="2:65" s="1" customFormat="1" ht="19.5">
      <c r="B126" s="31"/>
      <c r="D126" s="171" t="s">
        <v>454</v>
      </c>
      <c r="F126" s="172" t="s">
        <v>2731</v>
      </c>
      <c r="I126" s="90"/>
      <c r="L126" s="31"/>
      <c r="M126" s="173"/>
      <c r="T126" s="49"/>
      <c r="AT126" s="17" t="s">
        <v>454</v>
      </c>
      <c r="AU126" s="17" t="s">
        <v>83</v>
      </c>
    </row>
    <row r="127" spans="2:65" s="13" customFormat="1">
      <c r="B127" s="182"/>
      <c r="D127" s="171" t="s">
        <v>639</v>
      </c>
      <c r="E127" s="183" t="s">
        <v>19</v>
      </c>
      <c r="F127" s="184" t="s">
        <v>3124</v>
      </c>
      <c r="H127" s="185">
        <v>21.85</v>
      </c>
      <c r="I127" s="186"/>
      <c r="L127" s="182"/>
      <c r="M127" s="187"/>
      <c r="T127" s="188"/>
      <c r="AT127" s="183" t="s">
        <v>639</v>
      </c>
      <c r="AU127" s="183" t="s">
        <v>83</v>
      </c>
      <c r="AV127" s="13" t="s">
        <v>83</v>
      </c>
      <c r="AW127" s="13" t="s">
        <v>36</v>
      </c>
      <c r="AX127" s="13" t="s">
        <v>73</v>
      </c>
      <c r="AY127" s="183" t="s">
        <v>251</v>
      </c>
    </row>
    <row r="128" spans="2:65" s="13" customFormat="1">
      <c r="B128" s="182"/>
      <c r="D128" s="171" t="s">
        <v>639</v>
      </c>
      <c r="E128" s="183" t="s">
        <v>19</v>
      </c>
      <c r="F128" s="184" t="s">
        <v>3125</v>
      </c>
      <c r="H128" s="185">
        <v>6.06</v>
      </c>
      <c r="I128" s="186"/>
      <c r="L128" s="182"/>
      <c r="M128" s="187"/>
      <c r="T128" s="188"/>
      <c r="AT128" s="183" t="s">
        <v>639</v>
      </c>
      <c r="AU128" s="183" t="s">
        <v>83</v>
      </c>
      <c r="AV128" s="13" t="s">
        <v>83</v>
      </c>
      <c r="AW128" s="13" t="s">
        <v>36</v>
      </c>
      <c r="AX128" s="13" t="s">
        <v>73</v>
      </c>
      <c r="AY128" s="183" t="s">
        <v>251</v>
      </c>
    </row>
    <row r="129" spans="2:65" s="13" customFormat="1">
      <c r="B129" s="182"/>
      <c r="D129" s="171" t="s">
        <v>639</v>
      </c>
      <c r="E129" s="183" t="s">
        <v>19</v>
      </c>
      <c r="F129" s="184" t="s">
        <v>3126</v>
      </c>
      <c r="H129" s="185">
        <v>3.06</v>
      </c>
      <c r="I129" s="186"/>
      <c r="L129" s="182"/>
      <c r="M129" s="187"/>
      <c r="T129" s="188"/>
      <c r="AT129" s="183" t="s">
        <v>639</v>
      </c>
      <c r="AU129" s="183" t="s">
        <v>83</v>
      </c>
      <c r="AV129" s="13" t="s">
        <v>83</v>
      </c>
      <c r="AW129" s="13" t="s">
        <v>36</v>
      </c>
      <c r="AX129" s="13" t="s">
        <v>73</v>
      </c>
      <c r="AY129" s="183" t="s">
        <v>251</v>
      </c>
    </row>
    <row r="130" spans="2:65" s="14" customFormat="1">
      <c r="B130" s="191"/>
      <c r="D130" s="171" t="s">
        <v>639</v>
      </c>
      <c r="E130" s="192" t="s">
        <v>19</v>
      </c>
      <c r="F130" s="193" t="s">
        <v>830</v>
      </c>
      <c r="H130" s="194">
        <v>30.97</v>
      </c>
      <c r="I130" s="195"/>
      <c r="L130" s="191"/>
      <c r="M130" s="196"/>
      <c r="T130" s="197"/>
      <c r="AT130" s="192" t="s">
        <v>639</v>
      </c>
      <c r="AU130" s="192" t="s">
        <v>83</v>
      </c>
      <c r="AV130" s="14" t="s">
        <v>252</v>
      </c>
      <c r="AW130" s="14" t="s">
        <v>36</v>
      </c>
      <c r="AX130" s="14" t="s">
        <v>81</v>
      </c>
      <c r="AY130" s="192" t="s">
        <v>251</v>
      </c>
    </row>
    <row r="131" spans="2:65" s="1" customFormat="1" ht="16.5" customHeight="1">
      <c r="B131" s="31"/>
      <c r="C131" s="157" t="s">
        <v>291</v>
      </c>
      <c r="D131" s="157" t="s">
        <v>277</v>
      </c>
      <c r="E131" s="158" t="s">
        <v>1111</v>
      </c>
      <c r="F131" s="159" t="s">
        <v>1112</v>
      </c>
      <c r="G131" s="160" t="s">
        <v>436</v>
      </c>
      <c r="H131" s="161">
        <v>42.5</v>
      </c>
      <c r="I131" s="162"/>
      <c r="J131" s="163">
        <f>ROUND(I131*H131,2)</f>
        <v>0</v>
      </c>
      <c r="K131" s="159" t="s">
        <v>690</v>
      </c>
      <c r="L131" s="31"/>
      <c r="M131" s="164" t="s">
        <v>19</v>
      </c>
      <c r="N131" s="165" t="s">
        <v>44</v>
      </c>
      <c r="P131" s="142">
        <f>O131*H131</f>
        <v>0</v>
      </c>
      <c r="Q131" s="142">
        <v>0</v>
      </c>
      <c r="R131" s="142">
        <f>Q131*H131</f>
        <v>0</v>
      </c>
      <c r="S131" s="142">
        <v>0</v>
      </c>
      <c r="T131" s="143">
        <f>S131*H131</f>
        <v>0</v>
      </c>
      <c r="AR131" s="17" t="s">
        <v>252</v>
      </c>
      <c r="AT131" s="17" t="s">
        <v>277</v>
      </c>
      <c r="AU131" s="17" t="s">
        <v>83</v>
      </c>
      <c r="AY131" s="17" t="s">
        <v>251</v>
      </c>
      <c r="BE131" s="144">
        <f>IF(N131="základní",J131,0)</f>
        <v>0</v>
      </c>
      <c r="BF131" s="144">
        <f>IF(N131="snížená",J131,0)</f>
        <v>0</v>
      </c>
      <c r="BG131" s="144">
        <f>IF(N131="zákl. přenesená",J131,0)</f>
        <v>0</v>
      </c>
      <c r="BH131" s="144">
        <f>IF(N131="sníž. přenesená",J131,0)</f>
        <v>0</v>
      </c>
      <c r="BI131" s="144">
        <f>IF(N131="nulová",J131,0)</f>
        <v>0</v>
      </c>
      <c r="BJ131" s="17" t="s">
        <v>81</v>
      </c>
      <c r="BK131" s="144">
        <f>ROUND(I131*H131,2)</f>
        <v>0</v>
      </c>
      <c r="BL131" s="17" t="s">
        <v>252</v>
      </c>
      <c r="BM131" s="17" t="s">
        <v>3312</v>
      </c>
    </row>
    <row r="132" spans="2:65" s="1" customFormat="1" ht="19.5">
      <c r="B132" s="31"/>
      <c r="D132" s="171" t="s">
        <v>454</v>
      </c>
      <c r="F132" s="172" t="s">
        <v>3313</v>
      </c>
      <c r="I132" s="90"/>
      <c r="L132" s="31"/>
      <c r="M132" s="173"/>
      <c r="T132" s="49"/>
      <c r="AT132" s="17" t="s">
        <v>454</v>
      </c>
      <c r="AU132" s="17" t="s">
        <v>83</v>
      </c>
    </row>
    <row r="133" spans="2:65" s="13" customFormat="1">
      <c r="B133" s="182"/>
      <c r="D133" s="171" t="s">
        <v>639</v>
      </c>
      <c r="E133" s="183" t="s">
        <v>19</v>
      </c>
      <c r="F133" s="184" t="s">
        <v>3314</v>
      </c>
      <c r="H133" s="185">
        <v>42.5</v>
      </c>
      <c r="I133" s="186"/>
      <c r="L133" s="182"/>
      <c r="M133" s="187"/>
      <c r="T133" s="188"/>
      <c r="AT133" s="183" t="s">
        <v>639</v>
      </c>
      <c r="AU133" s="183" t="s">
        <v>83</v>
      </c>
      <c r="AV133" s="13" t="s">
        <v>83</v>
      </c>
      <c r="AW133" s="13" t="s">
        <v>36</v>
      </c>
      <c r="AX133" s="13" t="s">
        <v>81</v>
      </c>
      <c r="AY133" s="183" t="s">
        <v>251</v>
      </c>
    </row>
    <row r="134" spans="2:65" s="1" customFormat="1" ht="16.5" customHeight="1">
      <c r="B134" s="31"/>
      <c r="C134" s="157" t="s">
        <v>295</v>
      </c>
      <c r="D134" s="157" t="s">
        <v>277</v>
      </c>
      <c r="E134" s="158" t="s">
        <v>1114</v>
      </c>
      <c r="F134" s="159" t="s">
        <v>1115</v>
      </c>
      <c r="G134" s="160" t="s">
        <v>436</v>
      </c>
      <c r="H134" s="161">
        <v>1062.5</v>
      </c>
      <c r="I134" s="162"/>
      <c r="J134" s="163">
        <f>ROUND(I134*H134,2)</f>
        <v>0</v>
      </c>
      <c r="K134" s="159" t="s">
        <v>690</v>
      </c>
      <c r="L134" s="31"/>
      <c r="M134" s="164" t="s">
        <v>19</v>
      </c>
      <c r="N134" s="165" t="s">
        <v>44</v>
      </c>
      <c r="P134" s="142">
        <f>O134*H134</f>
        <v>0</v>
      </c>
      <c r="Q134" s="142">
        <v>0</v>
      </c>
      <c r="R134" s="142">
        <f>Q134*H134</f>
        <v>0</v>
      </c>
      <c r="S134" s="142">
        <v>0</v>
      </c>
      <c r="T134" s="143">
        <f>S134*H134</f>
        <v>0</v>
      </c>
      <c r="AR134" s="17" t="s">
        <v>252</v>
      </c>
      <c r="AT134" s="17" t="s">
        <v>277</v>
      </c>
      <c r="AU134" s="17" t="s">
        <v>83</v>
      </c>
      <c r="AY134" s="17" t="s">
        <v>251</v>
      </c>
      <c r="BE134" s="144">
        <f>IF(N134="základní",J134,0)</f>
        <v>0</v>
      </c>
      <c r="BF134" s="144">
        <f>IF(N134="snížená",J134,0)</f>
        <v>0</v>
      </c>
      <c r="BG134" s="144">
        <f>IF(N134="zákl. přenesená",J134,0)</f>
        <v>0</v>
      </c>
      <c r="BH134" s="144">
        <f>IF(N134="sníž. přenesená",J134,0)</f>
        <v>0</v>
      </c>
      <c r="BI134" s="144">
        <f>IF(N134="nulová",J134,0)</f>
        <v>0</v>
      </c>
      <c r="BJ134" s="17" t="s">
        <v>81</v>
      </c>
      <c r="BK134" s="144">
        <f>ROUND(I134*H134,2)</f>
        <v>0</v>
      </c>
      <c r="BL134" s="17" t="s">
        <v>252</v>
      </c>
      <c r="BM134" s="17" t="s">
        <v>3315</v>
      </c>
    </row>
    <row r="135" spans="2:65" s="13" customFormat="1">
      <c r="B135" s="182"/>
      <c r="D135" s="171" t="s">
        <v>639</v>
      </c>
      <c r="E135" s="183" t="s">
        <v>19</v>
      </c>
      <c r="F135" s="184" t="s">
        <v>3316</v>
      </c>
      <c r="H135" s="185">
        <v>1062.5</v>
      </c>
      <c r="I135" s="186"/>
      <c r="L135" s="182"/>
      <c r="M135" s="187"/>
      <c r="T135" s="188"/>
      <c r="AT135" s="183" t="s">
        <v>639</v>
      </c>
      <c r="AU135" s="183" t="s">
        <v>83</v>
      </c>
      <c r="AV135" s="13" t="s">
        <v>83</v>
      </c>
      <c r="AW135" s="13" t="s">
        <v>36</v>
      </c>
      <c r="AX135" s="13" t="s">
        <v>81</v>
      </c>
      <c r="AY135" s="183" t="s">
        <v>251</v>
      </c>
    </row>
    <row r="136" spans="2:65" s="1" customFormat="1" ht="16.5" customHeight="1">
      <c r="B136" s="31"/>
      <c r="C136" s="157" t="s">
        <v>299</v>
      </c>
      <c r="D136" s="157" t="s">
        <v>277</v>
      </c>
      <c r="E136" s="158" t="s">
        <v>1121</v>
      </c>
      <c r="F136" s="159" t="s">
        <v>1122</v>
      </c>
      <c r="G136" s="160" t="s">
        <v>450</v>
      </c>
      <c r="H136" s="161">
        <v>85</v>
      </c>
      <c r="I136" s="162"/>
      <c r="J136" s="163">
        <f>ROUND(I136*H136,2)</f>
        <v>0</v>
      </c>
      <c r="K136" s="159" t="s">
        <v>19</v>
      </c>
      <c r="L136" s="31"/>
      <c r="M136" s="164" t="s">
        <v>19</v>
      </c>
      <c r="N136" s="165" t="s">
        <v>44</v>
      </c>
      <c r="P136" s="142">
        <f>O136*H136</f>
        <v>0</v>
      </c>
      <c r="Q136" s="142">
        <v>0</v>
      </c>
      <c r="R136" s="142">
        <f>Q136*H136</f>
        <v>0</v>
      </c>
      <c r="S136" s="142">
        <v>0</v>
      </c>
      <c r="T136" s="143">
        <f>S136*H136</f>
        <v>0</v>
      </c>
      <c r="AR136" s="17" t="s">
        <v>252</v>
      </c>
      <c r="AT136" s="17" t="s">
        <v>277</v>
      </c>
      <c r="AU136" s="17" t="s">
        <v>83</v>
      </c>
      <c r="AY136" s="17" t="s">
        <v>251</v>
      </c>
      <c r="BE136" s="144">
        <f>IF(N136="základní",J136,0)</f>
        <v>0</v>
      </c>
      <c r="BF136" s="144">
        <f>IF(N136="snížená",J136,0)</f>
        <v>0</v>
      </c>
      <c r="BG136" s="144">
        <f>IF(N136="zákl. přenesená",J136,0)</f>
        <v>0</v>
      </c>
      <c r="BH136" s="144">
        <f>IF(N136="sníž. přenesená",J136,0)</f>
        <v>0</v>
      </c>
      <c r="BI136" s="144">
        <f>IF(N136="nulová",J136,0)</f>
        <v>0</v>
      </c>
      <c r="BJ136" s="17" t="s">
        <v>81</v>
      </c>
      <c r="BK136" s="144">
        <f>ROUND(I136*H136,2)</f>
        <v>0</v>
      </c>
      <c r="BL136" s="17" t="s">
        <v>252</v>
      </c>
      <c r="BM136" s="17" t="s">
        <v>3317</v>
      </c>
    </row>
    <row r="137" spans="2:65" s="1" customFormat="1" ht="19.5">
      <c r="B137" s="31"/>
      <c r="D137" s="171" t="s">
        <v>454</v>
      </c>
      <c r="F137" s="172" t="s">
        <v>2813</v>
      </c>
      <c r="I137" s="90"/>
      <c r="L137" s="31"/>
      <c r="M137" s="173"/>
      <c r="T137" s="49"/>
      <c r="AT137" s="17" t="s">
        <v>454</v>
      </c>
      <c r="AU137" s="17" t="s">
        <v>83</v>
      </c>
    </row>
    <row r="138" spans="2:65" s="13" customFormat="1">
      <c r="B138" s="182"/>
      <c r="D138" s="171" t="s">
        <v>639</v>
      </c>
      <c r="E138" s="183" t="s">
        <v>19</v>
      </c>
      <c r="F138" s="184" t="s">
        <v>3318</v>
      </c>
      <c r="H138" s="185">
        <v>85</v>
      </c>
      <c r="I138" s="186"/>
      <c r="L138" s="182"/>
      <c r="M138" s="187"/>
      <c r="T138" s="188"/>
      <c r="AT138" s="183" t="s">
        <v>639</v>
      </c>
      <c r="AU138" s="183" t="s">
        <v>83</v>
      </c>
      <c r="AV138" s="13" t="s">
        <v>83</v>
      </c>
      <c r="AW138" s="13" t="s">
        <v>36</v>
      </c>
      <c r="AX138" s="13" t="s">
        <v>81</v>
      </c>
      <c r="AY138" s="183" t="s">
        <v>251</v>
      </c>
    </row>
    <row r="139" spans="2:65" s="1" customFormat="1" ht="16.5" customHeight="1">
      <c r="B139" s="31"/>
      <c r="C139" s="157" t="s">
        <v>303</v>
      </c>
      <c r="D139" s="157" t="s">
        <v>277</v>
      </c>
      <c r="E139" s="158" t="s">
        <v>1125</v>
      </c>
      <c r="F139" s="159" t="s">
        <v>1126</v>
      </c>
      <c r="G139" s="160" t="s">
        <v>436</v>
      </c>
      <c r="H139" s="161">
        <v>6</v>
      </c>
      <c r="I139" s="162"/>
      <c r="J139" s="163">
        <f>ROUND(I139*H139,2)</f>
        <v>0</v>
      </c>
      <c r="K139" s="159" t="s">
        <v>690</v>
      </c>
      <c r="L139" s="31"/>
      <c r="M139" s="164" t="s">
        <v>19</v>
      </c>
      <c r="N139" s="165" t="s">
        <v>44</v>
      </c>
      <c r="P139" s="142">
        <f>O139*H139</f>
        <v>0</v>
      </c>
      <c r="Q139" s="142">
        <v>0</v>
      </c>
      <c r="R139" s="142">
        <f>Q139*H139</f>
        <v>0</v>
      </c>
      <c r="S139" s="142">
        <v>0</v>
      </c>
      <c r="T139" s="143">
        <f>S139*H139</f>
        <v>0</v>
      </c>
      <c r="AR139" s="17" t="s">
        <v>252</v>
      </c>
      <c r="AT139" s="17" t="s">
        <v>277</v>
      </c>
      <c r="AU139" s="17" t="s">
        <v>83</v>
      </c>
      <c r="AY139" s="17" t="s">
        <v>251</v>
      </c>
      <c r="BE139" s="144">
        <f>IF(N139="základní",J139,0)</f>
        <v>0</v>
      </c>
      <c r="BF139" s="144">
        <f>IF(N139="snížená",J139,0)</f>
        <v>0</v>
      </c>
      <c r="BG139" s="144">
        <f>IF(N139="zákl. přenesená",J139,0)</f>
        <v>0</v>
      </c>
      <c r="BH139" s="144">
        <f>IF(N139="sníž. přenesená",J139,0)</f>
        <v>0</v>
      </c>
      <c r="BI139" s="144">
        <f>IF(N139="nulová",J139,0)</f>
        <v>0</v>
      </c>
      <c r="BJ139" s="17" t="s">
        <v>81</v>
      </c>
      <c r="BK139" s="144">
        <f>ROUND(I139*H139,2)</f>
        <v>0</v>
      </c>
      <c r="BL139" s="17" t="s">
        <v>252</v>
      </c>
      <c r="BM139" s="17" t="s">
        <v>3319</v>
      </c>
    </row>
    <row r="140" spans="2:65" s="1" customFormat="1" ht="19.5">
      <c r="B140" s="31"/>
      <c r="D140" s="171" t="s">
        <v>454</v>
      </c>
      <c r="F140" s="172" t="s">
        <v>2108</v>
      </c>
      <c r="I140" s="90"/>
      <c r="L140" s="31"/>
      <c r="M140" s="173"/>
      <c r="T140" s="49"/>
      <c r="AT140" s="17" t="s">
        <v>454</v>
      </c>
      <c r="AU140" s="17" t="s">
        <v>83</v>
      </c>
    </row>
    <row r="141" spans="2:65" s="13" customFormat="1">
      <c r="B141" s="182"/>
      <c r="D141" s="171" t="s">
        <v>639</v>
      </c>
      <c r="E141" s="183" t="s">
        <v>19</v>
      </c>
      <c r="F141" s="184" t="s">
        <v>2724</v>
      </c>
      <c r="H141" s="185">
        <v>6</v>
      </c>
      <c r="I141" s="186"/>
      <c r="L141" s="182"/>
      <c r="M141" s="187"/>
      <c r="T141" s="188"/>
      <c r="AT141" s="183" t="s">
        <v>639</v>
      </c>
      <c r="AU141" s="183" t="s">
        <v>83</v>
      </c>
      <c r="AV141" s="13" t="s">
        <v>83</v>
      </c>
      <c r="AW141" s="13" t="s">
        <v>36</v>
      </c>
      <c r="AX141" s="13" t="s">
        <v>81</v>
      </c>
      <c r="AY141" s="183" t="s">
        <v>251</v>
      </c>
    </row>
    <row r="142" spans="2:65" s="1" customFormat="1" ht="16.5" customHeight="1">
      <c r="B142" s="31"/>
      <c r="C142" s="132" t="s">
        <v>307</v>
      </c>
      <c r="D142" s="132" t="s">
        <v>246</v>
      </c>
      <c r="E142" s="133" t="s">
        <v>1130</v>
      </c>
      <c r="F142" s="134" t="s">
        <v>1131</v>
      </c>
      <c r="G142" s="135" t="s">
        <v>450</v>
      </c>
      <c r="H142" s="136">
        <v>12</v>
      </c>
      <c r="I142" s="137"/>
      <c r="J142" s="138">
        <f>ROUND(I142*H142,2)</f>
        <v>0</v>
      </c>
      <c r="K142" s="134" t="s">
        <v>690</v>
      </c>
      <c r="L142" s="139"/>
      <c r="M142" s="140" t="s">
        <v>19</v>
      </c>
      <c r="N142" s="141" t="s">
        <v>44</v>
      </c>
      <c r="P142" s="142">
        <f>O142*H142</f>
        <v>0</v>
      </c>
      <c r="Q142" s="142">
        <v>1</v>
      </c>
      <c r="R142" s="142">
        <f>Q142*H142</f>
        <v>12</v>
      </c>
      <c r="S142" s="142">
        <v>0</v>
      </c>
      <c r="T142" s="143">
        <f>S142*H142</f>
        <v>0</v>
      </c>
      <c r="AR142" s="17" t="s">
        <v>250</v>
      </c>
      <c r="AT142" s="17" t="s">
        <v>246</v>
      </c>
      <c r="AU142" s="17" t="s">
        <v>83</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3320</v>
      </c>
    </row>
    <row r="143" spans="2:65" s="13" customFormat="1">
      <c r="B143" s="182"/>
      <c r="D143" s="171" t="s">
        <v>639</v>
      </c>
      <c r="E143" s="183" t="s">
        <v>19</v>
      </c>
      <c r="F143" s="184" t="s">
        <v>2749</v>
      </c>
      <c r="H143" s="185">
        <v>12</v>
      </c>
      <c r="I143" s="186"/>
      <c r="L143" s="182"/>
      <c r="M143" s="187"/>
      <c r="T143" s="188"/>
      <c r="AT143" s="183" t="s">
        <v>639</v>
      </c>
      <c r="AU143" s="183" t="s">
        <v>83</v>
      </c>
      <c r="AV143" s="13" t="s">
        <v>83</v>
      </c>
      <c r="AW143" s="13" t="s">
        <v>36</v>
      </c>
      <c r="AX143" s="13" t="s">
        <v>81</v>
      </c>
      <c r="AY143" s="183" t="s">
        <v>251</v>
      </c>
    </row>
    <row r="144" spans="2:65" s="1" customFormat="1" ht="16.5" customHeight="1">
      <c r="B144" s="31"/>
      <c r="C144" s="157" t="s">
        <v>311</v>
      </c>
      <c r="D144" s="157" t="s">
        <v>277</v>
      </c>
      <c r="E144" s="158" t="s">
        <v>2112</v>
      </c>
      <c r="F144" s="159" t="s">
        <v>2113</v>
      </c>
      <c r="G144" s="160" t="s">
        <v>431</v>
      </c>
      <c r="H144" s="161">
        <v>50</v>
      </c>
      <c r="I144" s="162"/>
      <c r="J144" s="163">
        <f>ROUND(I144*H144,2)</f>
        <v>0</v>
      </c>
      <c r="K144" s="159" t="s">
        <v>690</v>
      </c>
      <c r="L144" s="31"/>
      <c r="M144" s="164" t="s">
        <v>19</v>
      </c>
      <c r="N144" s="165" t="s">
        <v>44</v>
      </c>
      <c r="P144" s="142">
        <f>O144*H144</f>
        <v>0</v>
      </c>
      <c r="Q144" s="142">
        <v>0</v>
      </c>
      <c r="R144" s="142">
        <f>Q144*H144</f>
        <v>0</v>
      </c>
      <c r="S144" s="142">
        <v>0</v>
      </c>
      <c r="T144" s="143">
        <f>S144*H144</f>
        <v>0</v>
      </c>
      <c r="AR144" s="17" t="s">
        <v>252</v>
      </c>
      <c r="AT144" s="17" t="s">
        <v>277</v>
      </c>
      <c r="AU144" s="17" t="s">
        <v>83</v>
      </c>
      <c r="AY144" s="17" t="s">
        <v>251</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252</v>
      </c>
      <c r="BM144" s="17" t="s">
        <v>3321</v>
      </c>
    </row>
    <row r="145" spans="2:65" s="1" customFormat="1" ht="19.5">
      <c r="B145" s="31"/>
      <c r="D145" s="171" t="s">
        <v>454</v>
      </c>
      <c r="F145" s="172" t="s">
        <v>2115</v>
      </c>
      <c r="I145" s="90"/>
      <c r="L145" s="31"/>
      <c r="M145" s="173"/>
      <c r="T145" s="49"/>
      <c r="AT145" s="17" t="s">
        <v>454</v>
      </c>
      <c r="AU145" s="17" t="s">
        <v>83</v>
      </c>
    </row>
    <row r="146" spans="2:65" s="13" customFormat="1">
      <c r="B146" s="182"/>
      <c r="D146" s="171" t="s">
        <v>639</v>
      </c>
      <c r="E146" s="183" t="s">
        <v>19</v>
      </c>
      <c r="F146" s="184" t="s">
        <v>3322</v>
      </c>
      <c r="H146" s="185">
        <v>50</v>
      </c>
      <c r="I146" s="186"/>
      <c r="L146" s="182"/>
      <c r="M146" s="187"/>
      <c r="T146" s="188"/>
      <c r="AT146" s="183" t="s">
        <v>639</v>
      </c>
      <c r="AU146" s="183" t="s">
        <v>83</v>
      </c>
      <c r="AV146" s="13" t="s">
        <v>83</v>
      </c>
      <c r="AW146" s="13" t="s">
        <v>36</v>
      </c>
      <c r="AX146" s="13" t="s">
        <v>81</v>
      </c>
      <c r="AY146" s="183" t="s">
        <v>251</v>
      </c>
    </row>
    <row r="147" spans="2:65" s="1" customFormat="1" ht="16.5" customHeight="1">
      <c r="B147" s="31"/>
      <c r="C147" s="157" t="s">
        <v>8</v>
      </c>
      <c r="D147" s="157" t="s">
        <v>277</v>
      </c>
      <c r="E147" s="158" t="s">
        <v>2117</v>
      </c>
      <c r="F147" s="159" t="s">
        <v>2118</v>
      </c>
      <c r="G147" s="160" t="s">
        <v>431</v>
      </c>
      <c r="H147" s="161">
        <v>60</v>
      </c>
      <c r="I147" s="162"/>
      <c r="J147" s="163">
        <f>ROUND(I147*H147,2)</f>
        <v>0</v>
      </c>
      <c r="K147" s="159" t="s">
        <v>690</v>
      </c>
      <c r="L147" s="31"/>
      <c r="M147" s="164" t="s">
        <v>19</v>
      </c>
      <c r="N147" s="165" t="s">
        <v>44</v>
      </c>
      <c r="P147" s="142">
        <f>O147*H147</f>
        <v>0</v>
      </c>
      <c r="Q147" s="142">
        <v>0</v>
      </c>
      <c r="R147" s="142">
        <f>Q147*H147</f>
        <v>0</v>
      </c>
      <c r="S147" s="142">
        <v>0</v>
      </c>
      <c r="T147" s="143">
        <f>S147*H147</f>
        <v>0</v>
      </c>
      <c r="AR147" s="17" t="s">
        <v>252</v>
      </c>
      <c r="AT147" s="17" t="s">
        <v>277</v>
      </c>
      <c r="AU147" s="17" t="s">
        <v>83</v>
      </c>
      <c r="AY147" s="17" t="s">
        <v>251</v>
      </c>
      <c r="BE147" s="144">
        <f>IF(N147="základní",J147,0)</f>
        <v>0</v>
      </c>
      <c r="BF147" s="144">
        <f>IF(N147="snížená",J147,0)</f>
        <v>0</v>
      </c>
      <c r="BG147" s="144">
        <f>IF(N147="zákl. přenesená",J147,0)</f>
        <v>0</v>
      </c>
      <c r="BH147" s="144">
        <f>IF(N147="sníž. přenesená",J147,0)</f>
        <v>0</v>
      </c>
      <c r="BI147" s="144">
        <f>IF(N147="nulová",J147,0)</f>
        <v>0</v>
      </c>
      <c r="BJ147" s="17" t="s">
        <v>81</v>
      </c>
      <c r="BK147" s="144">
        <f>ROUND(I147*H147,2)</f>
        <v>0</v>
      </c>
      <c r="BL147" s="17" t="s">
        <v>252</v>
      </c>
      <c r="BM147" s="17" t="s">
        <v>3323</v>
      </c>
    </row>
    <row r="148" spans="2:65" s="13" customFormat="1">
      <c r="B148" s="182"/>
      <c r="D148" s="171" t="s">
        <v>639</v>
      </c>
      <c r="E148" s="183" t="s">
        <v>19</v>
      </c>
      <c r="F148" s="184" t="s">
        <v>2120</v>
      </c>
      <c r="H148" s="185">
        <v>60</v>
      </c>
      <c r="I148" s="186"/>
      <c r="L148" s="182"/>
      <c r="M148" s="187"/>
      <c r="T148" s="188"/>
      <c r="AT148" s="183" t="s">
        <v>639</v>
      </c>
      <c r="AU148" s="183" t="s">
        <v>83</v>
      </c>
      <c r="AV148" s="13" t="s">
        <v>83</v>
      </c>
      <c r="AW148" s="13" t="s">
        <v>36</v>
      </c>
      <c r="AX148" s="13" t="s">
        <v>81</v>
      </c>
      <c r="AY148" s="183" t="s">
        <v>251</v>
      </c>
    </row>
    <row r="149" spans="2:65" s="1" customFormat="1" ht="16.5" customHeight="1">
      <c r="B149" s="31"/>
      <c r="C149" s="132" t="s">
        <v>318</v>
      </c>
      <c r="D149" s="132" t="s">
        <v>246</v>
      </c>
      <c r="E149" s="133" t="s">
        <v>2121</v>
      </c>
      <c r="F149" s="134" t="s">
        <v>2122</v>
      </c>
      <c r="G149" s="135" t="s">
        <v>1278</v>
      </c>
      <c r="H149" s="136">
        <v>1.5</v>
      </c>
      <c r="I149" s="137"/>
      <c r="J149" s="138">
        <f>ROUND(I149*H149,2)</f>
        <v>0</v>
      </c>
      <c r="K149" s="134" t="s">
        <v>690</v>
      </c>
      <c r="L149" s="139"/>
      <c r="M149" s="140" t="s">
        <v>19</v>
      </c>
      <c r="N149" s="141" t="s">
        <v>44</v>
      </c>
      <c r="P149" s="142">
        <f>O149*H149</f>
        <v>0</v>
      </c>
      <c r="Q149" s="142">
        <v>1E-3</v>
      </c>
      <c r="R149" s="142">
        <f>Q149*H149</f>
        <v>1.5E-3</v>
      </c>
      <c r="S149" s="142">
        <v>0</v>
      </c>
      <c r="T149" s="143">
        <f>S149*H149</f>
        <v>0</v>
      </c>
      <c r="AR149" s="17" t="s">
        <v>250</v>
      </c>
      <c r="AT149" s="17" t="s">
        <v>246</v>
      </c>
      <c r="AU149" s="17" t="s">
        <v>83</v>
      </c>
      <c r="AY149" s="17" t="s">
        <v>251</v>
      </c>
      <c r="BE149" s="144">
        <f>IF(N149="základní",J149,0)</f>
        <v>0</v>
      </c>
      <c r="BF149" s="144">
        <f>IF(N149="snížená",J149,0)</f>
        <v>0</v>
      </c>
      <c r="BG149" s="144">
        <f>IF(N149="zákl. přenesená",J149,0)</f>
        <v>0</v>
      </c>
      <c r="BH149" s="144">
        <f>IF(N149="sníž. přenesená",J149,0)</f>
        <v>0</v>
      </c>
      <c r="BI149" s="144">
        <f>IF(N149="nulová",J149,0)</f>
        <v>0</v>
      </c>
      <c r="BJ149" s="17" t="s">
        <v>81</v>
      </c>
      <c r="BK149" s="144">
        <f>ROUND(I149*H149,2)</f>
        <v>0</v>
      </c>
      <c r="BL149" s="17" t="s">
        <v>252</v>
      </c>
      <c r="BM149" s="17" t="s">
        <v>3324</v>
      </c>
    </row>
    <row r="150" spans="2:65" s="13" customFormat="1">
      <c r="B150" s="182"/>
      <c r="D150" s="171" t="s">
        <v>639</v>
      </c>
      <c r="E150" s="183" t="s">
        <v>19</v>
      </c>
      <c r="F150" s="184" t="s">
        <v>2124</v>
      </c>
      <c r="H150" s="185">
        <v>1.5</v>
      </c>
      <c r="I150" s="186"/>
      <c r="L150" s="182"/>
      <c r="M150" s="187"/>
      <c r="T150" s="188"/>
      <c r="AT150" s="183" t="s">
        <v>639</v>
      </c>
      <c r="AU150" s="183" t="s">
        <v>83</v>
      </c>
      <c r="AV150" s="13" t="s">
        <v>83</v>
      </c>
      <c r="AW150" s="13" t="s">
        <v>36</v>
      </c>
      <c r="AX150" s="13" t="s">
        <v>81</v>
      </c>
      <c r="AY150" s="183" t="s">
        <v>251</v>
      </c>
    </row>
    <row r="151" spans="2:65" s="1" customFormat="1" ht="16.5" customHeight="1">
      <c r="B151" s="31"/>
      <c r="C151" s="157" t="s">
        <v>322</v>
      </c>
      <c r="D151" s="157" t="s">
        <v>277</v>
      </c>
      <c r="E151" s="158" t="s">
        <v>2296</v>
      </c>
      <c r="F151" s="159" t="s">
        <v>2297</v>
      </c>
      <c r="G151" s="160" t="s">
        <v>431</v>
      </c>
      <c r="H151" s="161">
        <v>100</v>
      </c>
      <c r="I151" s="162"/>
      <c r="J151" s="163">
        <f>ROUND(I151*H151,2)</f>
        <v>0</v>
      </c>
      <c r="K151" s="159" t="s">
        <v>690</v>
      </c>
      <c r="L151" s="31"/>
      <c r="M151" s="164" t="s">
        <v>19</v>
      </c>
      <c r="N151" s="165" t="s">
        <v>44</v>
      </c>
      <c r="P151" s="142">
        <f>O151*H151</f>
        <v>0</v>
      </c>
      <c r="Q151" s="142">
        <v>0</v>
      </c>
      <c r="R151" s="142">
        <f>Q151*H151</f>
        <v>0</v>
      </c>
      <c r="S151" s="142">
        <v>0</v>
      </c>
      <c r="T151" s="143">
        <f>S151*H151</f>
        <v>0</v>
      </c>
      <c r="AR151" s="17" t="s">
        <v>252</v>
      </c>
      <c r="AT151" s="17" t="s">
        <v>277</v>
      </c>
      <c r="AU151" s="17" t="s">
        <v>83</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3325</v>
      </c>
    </row>
    <row r="152" spans="2:65" s="13" customFormat="1">
      <c r="B152" s="182"/>
      <c r="D152" s="171" t="s">
        <v>639</v>
      </c>
      <c r="E152" s="183" t="s">
        <v>19</v>
      </c>
      <c r="F152" s="184" t="s">
        <v>3326</v>
      </c>
      <c r="H152" s="185">
        <v>100</v>
      </c>
      <c r="I152" s="186"/>
      <c r="L152" s="182"/>
      <c r="M152" s="187"/>
      <c r="T152" s="188"/>
      <c r="AT152" s="183" t="s">
        <v>639</v>
      </c>
      <c r="AU152" s="183" t="s">
        <v>83</v>
      </c>
      <c r="AV152" s="13" t="s">
        <v>83</v>
      </c>
      <c r="AW152" s="13" t="s">
        <v>36</v>
      </c>
      <c r="AX152" s="13" t="s">
        <v>81</v>
      </c>
      <c r="AY152" s="183" t="s">
        <v>251</v>
      </c>
    </row>
    <row r="153" spans="2:65" s="1" customFormat="1" ht="16.5" customHeight="1">
      <c r="B153" s="31"/>
      <c r="C153" s="157" t="s">
        <v>326</v>
      </c>
      <c r="D153" s="157" t="s">
        <v>277</v>
      </c>
      <c r="E153" s="158" t="s">
        <v>2125</v>
      </c>
      <c r="F153" s="159" t="s">
        <v>2126</v>
      </c>
      <c r="G153" s="160" t="s">
        <v>431</v>
      </c>
      <c r="H153" s="161">
        <v>60</v>
      </c>
      <c r="I153" s="162"/>
      <c r="J153" s="163">
        <f>ROUND(I153*H153,2)</f>
        <v>0</v>
      </c>
      <c r="K153" s="159" t="s">
        <v>690</v>
      </c>
      <c r="L153" s="31"/>
      <c r="M153" s="164" t="s">
        <v>19</v>
      </c>
      <c r="N153" s="165" t="s">
        <v>44</v>
      </c>
      <c r="P153" s="142">
        <f>O153*H153</f>
        <v>0</v>
      </c>
      <c r="Q153" s="142">
        <v>0</v>
      </c>
      <c r="R153" s="142">
        <f>Q153*H153</f>
        <v>0</v>
      </c>
      <c r="S153" s="142">
        <v>0</v>
      </c>
      <c r="T153" s="143">
        <f>S153*H153</f>
        <v>0</v>
      </c>
      <c r="AR153" s="17" t="s">
        <v>252</v>
      </c>
      <c r="AT153" s="17" t="s">
        <v>277</v>
      </c>
      <c r="AU153" s="17" t="s">
        <v>83</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3327</v>
      </c>
    </row>
    <row r="154" spans="2:65" s="1" customFormat="1" ht="19.5">
      <c r="B154" s="31"/>
      <c r="D154" s="171" t="s">
        <v>454</v>
      </c>
      <c r="F154" s="172" t="s">
        <v>2128</v>
      </c>
      <c r="I154" s="90"/>
      <c r="L154" s="31"/>
      <c r="M154" s="173"/>
      <c r="T154" s="49"/>
      <c r="AT154" s="17" t="s">
        <v>454</v>
      </c>
      <c r="AU154" s="17" t="s">
        <v>83</v>
      </c>
    </row>
    <row r="155" spans="2:65" s="13" customFormat="1">
      <c r="B155" s="182"/>
      <c r="D155" s="171" t="s">
        <v>639</v>
      </c>
      <c r="E155" s="183" t="s">
        <v>19</v>
      </c>
      <c r="F155" s="184" t="s">
        <v>2120</v>
      </c>
      <c r="H155" s="185">
        <v>60</v>
      </c>
      <c r="I155" s="186"/>
      <c r="L155" s="182"/>
      <c r="M155" s="187"/>
      <c r="T155" s="188"/>
      <c r="AT155" s="183" t="s">
        <v>639</v>
      </c>
      <c r="AU155" s="183" t="s">
        <v>83</v>
      </c>
      <c r="AV155" s="13" t="s">
        <v>83</v>
      </c>
      <c r="AW155" s="13" t="s">
        <v>36</v>
      </c>
      <c r="AX155" s="13" t="s">
        <v>81</v>
      </c>
      <c r="AY155" s="183" t="s">
        <v>251</v>
      </c>
    </row>
    <row r="156" spans="2:65" s="11" customFormat="1" ht="22.9" customHeight="1">
      <c r="B156" s="145"/>
      <c r="D156" s="146" t="s">
        <v>72</v>
      </c>
      <c r="E156" s="155" t="s">
        <v>83</v>
      </c>
      <c r="F156" s="155" t="s">
        <v>1135</v>
      </c>
      <c r="I156" s="148"/>
      <c r="J156" s="156">
        <f>BK156</f>
        <v>0</v>
      </c>
      <c r="L156" s="145"/>
      <c r="M156" s="150"/>
      <c r="P156" s="151">
        <f>SUM(P157:P169)</f>
        <v>0</v>
      </c>
      <c r="R156" s="151">
        <f>SUM(R157:R169)</f>
        <v>36.02020924</v>
      </c>
      <c r="T156" s="152">
        <f>SUM(T157:T169)</f>
        <v>0</v>
      </c>
      <c r="AR156" s="146" t="s">
        <v>81</v>
      </c>
      <c r="AT156" s="153" t="s">
        <v>72</v>
      </c>
      <c r="AU156" s="153" t="s">
        <v>81</v>
      </c>
      <c r="AY156" s="146" t="s">
        <v>251</v>
      </c>
      <c r="BK156" s="154">
        <f>SUM(BK157:BK169)</f>
        <v>0</v>
      </c>
    </row>
    <row r="157" spans="2:65" s="1" customFormat="1" ht="16.5" customHeight="1">
      <c r="B157" s="31"/>
      <c r="C157" s="157" t="s">
        <v>330</v>
      </c>
      <c r="D157" s="157" t="s">
        <v>277</v>
      </c>
      <c r="E157" s="158" t="s">
        <v>1136</v>
      </c>
      <c r="F157" s="159" t="s">
        <v>1137</v>
      </c>
      <c r="G157" s="160" t="s">
        <v>249</v>
      </c>
      <c r="H157" s="161">
        <v>16</v>
      </c>
      <c r="I157" s="162"/>
      <c r="J157" s="163">
        <f>ROUND(I157*H157,2)</f>
        <v>0</v>
      </c>
      <c r="K157" s="159" t="s">
        <v>690</v>
      </c>
      <c r="L157" s="31"/>
      <c r="M157" s="164" t="s">
        <v>19</v>
      </c>
      <c r="N157" s="165" t="s">
        <v>44</v>
      </c>
      <c r="P157" s="142">
        <f>O157*H157</f>
        <v>0</v>
      </c>
      <c r="Q157" s="142">
        <v>1.52477</v>
      </c>
      <c r="R157" s="142">
        <f>Q157*H157</f>
        <v>24.396319999999999</v>
      </c>
      <c r="S157" s="142">
        <v>0</v>
      </c>
      <c r="T157" s="143">
        <f>S157*H157</f>
        <v>0</v>
      </c>
      <c r="AR157" s="17" t="s">
        <v>252</v>
      </c>
      <c r="AT157" s="17" t="s">
        <v>277</v>
      </c>
      <c r="AU157" s="17" t="s">
        <v>83</v>
      </c>
      <c r="AY157" s="17" t="s">
        <v>251</v>
      </c>
      <c r="BE157" s="144">
        <f>IF(N157="základní",J157,0)</f>
        <v>0</v>
      </c>
      <c r="BF157" s="144">
        <f>IF(N157="snížená",J157,0)</f>
        <v>0</v>
      </c>
      <c r="BG157" s="144">
        <f>IF(N157="zákl. přenesená",J157,0)</f>
        <v>0</v>
      </c>
      <c r="BH157" s="144">
        <f>IF(N157="sníž. přenesená",J157,0)</f>
        <v>0</v>
      </c>
      <c r="BI157" s="144">
        <f>IF(N157="nulová",J157,0)</f>
        <v>0</v>
      </c>
      <c r="BJ157" s="17" t="s">
        <v>81</v>
      </c>
      <c r="BK157" s="144">
        <f>ROUND(I157*H157,2)</f>
        <v>0</v>
      </c>
      <c r="BL157" s="17" t="s">
        <v>252</v>
      </c>
      <c r="BM157" s="17" t="s">
        <v>3328</v>
      </c>
    </row>
    <row r="158" spans="2:65" s="1" customFormat="1" ht="19.5">
      <c r="B158" s="31"/>
      <c r="D158" s="171" t="s">
        <v>454</v>
      </c>
      <c r="F158" s="172" t="s">
        <v>1139</v>
      </c>
      <c r="I158" s="90"/>
      <c r="L158" s="31"/>
      <c r="M158" s="173"/>
      <c r="T158" s="49"/>
      <c r="AT158" s="17" t="s">
        <v>454</v>
      </c>
      <c r="AU158" s="17" t="s">
        <v>83</v>
      </c>
    </row>
    <row r="159" spans="2:65" s="13" customFormat="1">
      <c r="B159" s="182"/>
      <c r="D159" s="171" t="s">
        <v>639</v>
      </c>
      <c r="E159" s="183" t="s">
        <v>19</v>
      </c>
      <c r="F159" s="184" t="s">
        <v>1746</v>
      </c>
      <c r="H159" s="185">
        <v>16</v>
      </c>
      <c r="I159" s="186"/>
      <c r="L159" s="182"/>
      <c r="M159" s="187"/>
      <c r="T159" s="188"/>
      <c r="AT159" s="183" t="s">
        <v>639</v>
      </c>
      <c r="AU159" s="183" t="s">
        <v>83</v>
      </c>
      <c r="AV159" s="13" t="s">
        <v>83</v>
      </c>
      <c r="AW159" s="13" t="s">
        <v>36</v>
      </c>
      <c r="AX159" s="13" t="s">
        <v>81</v>
      </c>
      <c r="AY159" s="183" t="s">
        <v>251</v>
      </c>
    </row>
    <row r="160" spans="2:65" s="1" customFormat="1" ht="16.5" customHeight="1">
      <c r="B160" s="31"/>
      <c r="C160" s="157" t="s">
        <v>334</v>
      </c>
      <c r="D160" s="157" t="s">
        <v>277</v>
      </c>
      <c r="E160" s="158" t="s">
        <v>2305</v>
      </c>
      <c r="F160" s="159" t="s">
        <v>2306</v>
      </c>
      <c r="G160" s="160" t="s">
        <v>436</v>
      </c>
      <c r="H160" s="161">
        <v>4.4850000000000003</v>
      </c>
      <c r="I160" s="162"/>
      <c r="J160" s="163">
        <f>ROUND(I160*H160,2)</f>
        <v>0</v>
      </c>
      <c r="K160" s="159" t="s">
        <v>690</v>
      </c>
      <c r="L160" s="31"/>
      <c r="M160" s="164" t="s">
        <v>19</v>
      </c>
      <c r="N160" s="165" t="s">
        <v>44</v>
      </c>
      <c r="P160" s="142">
        <f>O160*H160</f>
        <v>0</v>
      </c>
      <c r="Q160" s="142">
        <v>2.5359600000000002</v>
      </c>
      <c r="R160" s="142">
        <f>Q160*H160</f>
        <v>11.373780600000002</v>
      </c>
      <c r="S160" s="142">
        <v>0</v>
      </c>
      <c r="T160" s="143">
        <f>S160*H160</f>
        <v>0</v>
      </c>
      <c r="AR160" s="17" t="s">
        <v>252</v>
      </c>
      <c r="AT160" s="17" t="s">
        <v>277</v>
      </c>
      <c r="AU160" s="17" t="s">
        <v>83</v>
      </c>
      <c r="AY160" s="17" t="s">
        <v>251</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252</v>
      </c>
      <c r="BM160" s="17" t="s">
        <v>3329</v>
      </c>
    </row>
    <row r="161" spans="2:65" s="1" customFormat="1" ht="19.5">
      <c r="B161" s="31"/>
      <c r="D161" s="171" t="s">
        <v>454</v>
      </c>
      <c r="F161" s="172" t="s">
        <v>3330</v>
      </c>
      <c r="I161" s="90"/>
      <c r="L161" s="31"/>
      <c r="M161" s="173"/>
      <c r="T161" s="49"/>
      <c r="AT161" s="17" t="s">
        <v>454</v>
      </c>
      <c r="AU161" s="17" t="s">
        <v>83</v>
      </c>
    </row>
    <row r="162" spans="2:65" s="13" customFormat="1">
      <c r="B162" s="182"/>
      <c r="D162" s="171" t="s">
        <v>639</v>
      </c>
      <c r="E162" s="183" t="s">
        <v>19</v>
      </c>
      <c r="F162" s="184" t="s">
        <v>3331</v>
      </c>
      <c r="H162" s="185">
        <v>4.4850000000000003</v>
      </c>
      <c r="I162" s="186"/>
      <c r="L162" s="182"/>
      <c r="M162" s="187"/>
      <c r="T162" s="188"/>
      <c r="AT162" s="183" t="s">
        <v>639</v>
      </c>
      <c r="AU162" s="183" t="s">
        <v>83</v>
      </c>
      <c r="AV162" s="13" t="s">
        <v>83</v>
      </c>
      <c r="AW162" s="13" t="s">
        <v>36</v>
      </c>
      <c r="AX162" s="13" t="s">
        <v>81</v>
      </c>
      <c r="AY162" s="183" t="s">
        <v>251</v>
      </c>
    </row>
    <row r="163" spans="2:65" s="1" customFormat="1" ht="16.5" customHeight="1">
      <c r="B163" s="31"/>
      <c r="C163" s="157" t="s">
        <v>7</v>
      </c>
      <c r="D163" s="157" t="s">
        <v>277</v>
      </c>
      <c r="E163" s="158" t="s">
        <v>2310</v>
      </c>
      <c r="F163" s="159" t="s">
        <v>2311</v>
      </c>
      <c r="G163" s="160" t="s">
        <v>431</v>
      </c>
      <c r="H163" s="161">
        <v>8.4600000000000009</v>
      </c>
      <c r="I163" s="162"/>
      <c r="J163" s="163">
        <f>ROUND(I163*H163,2)</f>
        <v>0</v>
      </c>
      <c r="K163" s="159" t="s">
        <v>690</v>
      </c>
      <c r="L163" s="31"/>
      <c r="M163" s="164" t="s">
        <v>19</v>
      </c>
      <c r="N163" s="165" t="s">
        <v>44</v>
      </c>
      <c r="P163" s="142">
        <f>O163*H163</f>
        <v>0</v>
      </c>
      <c r="Q163" s="142">
        <v>1.4400000000000001E-3</v>
      </c>
      <c r="R163" s="142">
        <f>Q163*H163</f>
        <v>1.2182400000000001E-2</v>
      </c>
      <c r="S163" s="142">
        <v>0</v>
      </c>
      <c r="T163" s="143">
        <f>S163*H163</f>
        <v>0</v>
      </c>
      <c r="AR163" s="17" t="s">
        <v>252</v>
      </c>
      <c r="AT163" s="17" t="s">
        <v>277</v>
      </c>
      <c r="AU163" s="17" t="s">
        <v>83</v>
      </c>
      <c r="AY163" s="17" t="s">
        <v>251</v>
      </c>
      <c r="BE163" s="144">
        <f>IF(N163="základní",J163,0)</f>
        <v>0</v>
      </c>
      <c r="BF163" s="144">
        <f>IF(N163="snížená",J163,0)</f>
        <v>0</v>
      </c>
      <c r="BG163" s="144">
        <f>IF(N163="zákl. přenesená",J163,0)</f>
        <v>0</v>
      </c>
      <c r="BH163" s="144">
        <f>IF(N163="sníž. přenesená",J163,0)</f>
        <v>0</v>
      </c>
      <c r="BI163" s="144">
        <f>IF(N163="nulová",J163,0)</f>
        <v>0</v>
      </c>
      <c r="BJ163" s="17" t="s">
        <v>81</v>
      </c>
      <c r="BK163" s="144">
        <f>ROUND(I163*H163,2)</f>
        <v>0</v>
      </c>
      <c r="BL163" s="17" t="s">
        <v>252</v>
      </c>
      <c r="BM163" s="17" t="s">
        <v>3332</v>
      </c>
    </row>
    <row r="164" spans="2:65" s="13" customFormat="1">
      <c r="B164" s="182"/>
      <c r="D164" s="171" t="s">
        <v>639</v>
      </c>
      <c r="E164" s="183" t="s">
        <v>19</v>
      </c>
      <c r="F164" s="184" t="s">
        <v>3333</v>
      </c>
      <c r="H164" s="185">
        <v>8.4600000000000009</v>
      </c>
      <c r="I164" s="186"/>
      <c r="L164" s="182"/>
      <c r="M164" s="187"/>
      <c r="T164" s="188"/>
      <c r="AT164" s="183" t="s">
        <v>639</v>
      </c>
      <c r="AU164" s="183" t="s">
        <v>83</v>
      </c>
      <c r="AV164" s="13" t="s">
        <v>83</v>
      </c>
      <c r="AW164" s="13" t="s">
        <v>36</v>
      </c>
      <c r="AX164" s="13" t="s">
        <v>81</v>
      </c>
      <c r="AY164" s="183" t="s">
        <v>251</v>
      </c>
    </row>
    <row r="165" spans="2:65" s="1" customFormat="1" ht="16.5" customHeight="1">
      <c r="B165" s="31"/>
      <c r="C165" s="157" t="s">
        <v>341</v>
      </c>
      <c r="D165" s="157" t="s">
        <v>277</v>
      </c>
      <c r="E165" s="158" t="s">
        <v>2314</v>
      </c>
      <c r="F165" s="159" t="s">
        <v>2315</v>
      </c>
      <c r="G165" s="160" t="s">
        <v>431</v>
      </c>
      <c r="H165" s="161">
        <v>8.4600000000000009</v>
      </c>
      <c r="I165" s="162"/>
      <c r="J165" s="163">
        <f>ROUND(I165*H165,2)</f>
        <v>0</v>
      </c>
      <c r="K165" s="159" t="s">
        <v>690</v>
      </c>
      <c r="L165" s="31"/>
      <c r="M165" s="164" t="s">
        <v>19</v>
      </c>
      <c r="N165" s="165" t="s">
        <v>44</v>
      </c>
      <c r="P165" s="142">
        <f>O165*H165</f>
        <v>0</v>
      </c>
      <c r="Q165" s="142">
        <v>4.0000000000000003E-5</v>
      </c>
      <c r="R165" s="142">
        <f>Q165*H165</f>
        <v>3.3840000000000004E-4</v>
      </c>
      <c r="S165" s="142">
        <v>0</v>
      </c>
      <c r="T165" s="143">
        <f>S165*H165</f>
        <v>0</v>
      </c>
      <c r="AR165" s="17" t="s">
        <v>252</v>
      </c>
      <c r="AT165" s="17" t="s">
        <v>277</v>
      </c>
      <c r="AU165" s="17" t="s">
        <v>83</v>
      </c>
      <c r="AY165" s="17" t="s">
        <v>251</v>
      </c>
      <c r="BE165" s="144">
        <f>IF(N165="základní",J165,0)</f>
        <v>0</v>
      </c>
      <c r="BF165" s="144">
        <f>IF(N165="snížená",J165,0)</f>
        <v>0</v>
      </c>
      <c r="BG165" s="144">
        <f>IF(N165="zákl. přenesená",J165,0)</f>
        <v>0</v>
      </c>
      <c r="BH165" s="144">
        <f>IF(N165="sníž. přenesená",J165,0)</f>
        <v>0</v>
      </c>
      <c r="BI165" s="144">
        <f>IF(N165="nulová",J165,0)</f>
        <v>0</v>
      </c>
      <c r="BJ165" s="17" t="s">
        <v>81</v>
      </c>
      <c r="BK165" s="144">
        <f>ROUND(I165*H165,2)</f>
        <v>0</v>
      </c>
      <c r="BL165" s="17" t="s">
        <v>252</v>
      </c>
      <c r="BM165" s="17" t="s">
        <v>3334</v>
      </c>
    </row>
    <row r="166" spans="2:65" s="13" customFormat="1">
      <c r="B166" s="182"/>
      <c r="D166" s="171" t="s">
        <v>639</v>
      </c>
      <c r="E166" s="183" t="s">
        <v>19</v>
      </c>
      <c r="F166" s="184" t="s">
        <v>3333</v>
      </c>
      <c r="H166" s="185">
        <v>8.4600000000000009</v>
      </c>
      <c r="I166" s="186"/>
      <c r="L166" s="182"/>
      <c r="M166" s="187"/>
      <c r="T166" s="188"/>
      <c r="AT166" s="183" t="s">
        <v>639</v>
      </c>
      <c r="AU166" s="183" t="s">
        <v>83</v>
      </c>
      <c r="AV166" s="13" t="s">
        <v>83</v>
      </c>
      <c r="AW166" s="13" t="s">
        <v>36</v>
      </c>
      <c r="AX166" s="13" t="s">
        <v>81</v>
      </c>
      <c r="AY166" s="183" t="s">
        <v>251</v>
      </c>
    </row>
    <row r="167" spans="2:65" s="1" customFormat="1" ht="16.5" customHeight="1">
      <c r="B167" s="31"/>
      <c r="C167" s="157" t="s">
        <v>345</v>
      </c>
      <c r="D167" s="157" t="s">
        <v>277</v>
      </c>
      <c r="E167" s="158" t="s">
        <v>2317</v>
      </c>
      <c r="F167" s="159" t="s">
        <v>2318</v>
      </c>
      <c r="G167" s="160" t="s">
        <v>450</v>
      </c>
      <c r="H167" s="161">
        <v>0.224</v>
      </c>
      <c r="I167" s="162"/>
      <c r="J167" s="163">
        <f>ROUND(I167*H167,2)</f>
        <v>0</v>
      </c>
      <c r="K167" s="159" t="s">
        <v>690</v>
      </c>
      <c r="L167" s="31"/>
      <c r="M167" s="164" t="s">
        <v>19</v>
      </c>
      <c r="N167" s="165" t="s">
        <v>44</v>
      </c>
      <c r="P167" s="142">
        <f>O167*H167</f>
        <v>0</v>
      </c>
      <c r="Q167" s="142">
        <v>1.0606599999999999</v>
      </c>
      <c r="R167" s="142">
        <f>Q167*H167</f>
        <v>0.23758783999999999</v>
      </c>
      <c r="S167" s="142">
        <v>0</v>
      </c>
      <c r="T167" s="143">
        <f>S167*H167</f>
        <v>0</v>
      </c>
      <c r="AR167" s="17" t="s">
        <v>252</v>
      </c>
      <c r="AT167" s="17" t="s">
        <v>277</v>
      </c>
      <c r="AU167" s="17" t="s">
        <v>83</v>
      </c>
      <c r="AY167" s="17" t="s">
        <v>251</v>
      </c>
      <c r="BE167" s="144">
        <f>IF(N167="základní",J167,0)</f>
        <v>0</v>
      </c>
      <c r="BF167" s="144">
        <f>IF(N167="snížená",J167,0)</f>
        <v>0</v>
      </c>
      <c r="BG167" s="144">
        <f>IF(N167="zákl. přenesená",J167,0)</f>
        <v>0</v>
      </c>
      <c r="BH167" s="144">
        <f>IF(N167="sníž. přenesená",J167,0)</f>
        <v>0</v>
      </c>
      <c r="BI167" s="144">
        <f>IF(N167="nulová",J167,0)</f>
        <v>0</v>
      </c>
      <c r="BJ167" s="17" t="s">
        <v>81</v>
      </c>
      <c r="BK167" s="144">
        <f>ROUND(I167*H167,2)</f>
        <v>0</v>
      </c>
      <c r="BL167" s="17" t="s">
        <v>252</v>
      </c>
      <c r="BM167" s="17" t="s">
        <v>3335</v>
      </c>
    </row>
    <row r="168" spans="2:65" s="1" customFormat="1" ht="19.5">
      <c r="B168" s="31"/>
      <c r="D168" s="171" t="s">
        <v>454</v>
      </c>
      <c r="F168" s="172" t="s">
        <v>2320</v>
      </c>
      <c r="I168" s="90"/>
      <c r="L168" s="31"/>
      <c r="M168" s="173"/>
      <c r="T168" s="49"/>
      <c r="AT168" s="17" t="s">
        <v>454</v>
      </c>
      <c r="AU168" s="17" t="s">
        <v>83</v>
      </c>
    </row>
    <row r="169" spans="2:65" s="13" customFormat="1">
      <c r="B169" s="182"/>
      <c r="D169" s="171" t="s">
        <v>639</v>
      </c>
      <c r="E169" s="183" t="s">
        <v>19</v>
      </c>
      <c r="F169" s="184" t="s">
        <v>3336</v>
      </c>
      <c r="H169" s="185">
        <v>0.224</v>
      </c>
      <c r="I169" s="186"/>
      <c r="L169" s="182"/>
      <c r="M169" s="187"/>
      <c r="T169" s="188"/>
      <c r="AT169" s="183" t="s">
        <v>639</v>
      </c>
      <c r="AU169" s="183" t="s">
        <v>83</v>
      </c>
      <c r="AV169" s="13" t="s">
        <v>83</v>
      </c>
      <c r="AW169" s="13" t="s">
        <v>36</v>
      </c>
      <c r="AX169" s="13" t="s">
        <v>81</v>
      </c>
      <c r="AY169" s="183" t="s">
        <v>251</v>
      </c>
    </row>
    <row r="170" spans="2:65" s="11" customFormat="1" ht="22.9" customHeight="1">
      <c r="B170" s="145"/>
      <c r="D170" s="146" t="s">
        <v>72</v>
      </c>
      <c r="E170" s="155" t="s">
        <v>257</v>
      </c>
      <c r="F170" s="155" t="s">
        <v>1169</v>
      </c>
      <c r="I170" s="148"/>
      <c r="J170" s="156">
        <f>BK170</f>
        <v>0</v>
      </c>
      <c r="L170" s="145"/>
      <c r="M170" s="150"/>
      <c r="P170" s="151">
        <f>SUM(P171:P189)</f>
        <v>0</v>
      </c>
      <c r="R170" s="151">
        <f>SUM(R171:R189)</f>
        <v>86.182804480000016</v>
      </c>
      <c r="T170" s="152">
        <f>SUM(T171:T189)</f>
        <v>0</v>
      </c>
      <c r="AR170" s="146" t="s">
        <v>81</v>
      </c>
      <c r="AT170" s="153" t="s">
        <v>72</v>
      </c>
      <c r="AU170" s="153" t="s">
        <v>81</v>
      </c>
      <c r="AY170" s="146" t="s">
        <v>251</v>
      </c>
      <c r="BK170" s="154">
        <f>SUM(BK171:BK189)</f>
        <v>0</v>
      </c>
    </row>
    <row r="171" spans="2:65" s="1" customFormat="1" ht="16.5" customHeight="1">
      <c r="B171" s="31"/>
      <c r="C171" s="157" t="s">
        <v>349</v>
      </c>
      <c r="D171" s="157" t="s">
        <v>277</v>
      </c>
      <c r="E171" s="158" t="s">
        <v>3337</v>
      </c>
      <c r="F171" s="159" t="s">
        <v>3338</v>
      </c>
      <c r="G171" s="160" t="s">
        <v>436</v>
      </c>
      <c r="H171" s="161">
        <v>23</v>
      </c>
      <c r="I171" s="162"/>
      <c r="J171" s="163">
        <f>ROUND(I171*H171,2)</f>
        <v>0</v>
      </c>
      <c r="K171" s="159" t="s">
        <v>19</v>
      </c>
      <c r="L171" s="31"/>
      <c r="M171" s="164" t="s">
        <v>19</v>
      </c>
      <c r="N171" s="165" t="s">
        <v>44</v>
      </c>
      <c r="P171" s="142">
        <f>O171*H171</f>
        <v>0</v>
      </c>
      <c r="Q171" s="142">
        <v>2.1850000000000001</v>
      </c>
      <c r="R171" s="142">
        <f>Q171*H171</f>
        <v>50.255000000000003</v>
      </c>
      <c r="S171" s="142">
        <v>0</v>
      </c>
      <c r="T171" s="143">
        <f>S171*H171</f>
        <v>0</v>
      </c>
      <c r="AR171" s="17" t="s">
        <v>252</v>
      </c>
      <c r="AT171" s="17" t="s">
        <v>277</v>
      </c>
      <c r="AU171" s="17" t="s">
        <v>83</v>
      </c>
      <c r="AY171" s="17" t="s">
        <v>251</v>
      </c>
      <c r="BE171" s="144">
        <f>IF(N171="základní",J171,0)</f>
        <v>0</v>
      </c>
      <c r="BF171" s="144">
        <f>IF(N171="snížená",J171,0)</f>
        <v>0</v>
      </c>
      <c r="BG171" s="144">
        <f>IF(N171="zákl. přenesená",J171,0)</f>
        <v>0</v>
      </c>
      <c r="BH171" s="144">
        <f>IF(N171="sníž. přenesená",J171,0)</f>
        <v>0</v>
      </c>
      <c r="BI171" s="144">
        <f>IF(N171="nulová",J171,0)</f>
        <v>0</v>
      </c>
      <c r="BJ171" s="17" t="s">
        <v>81</v>
      </c>
      <c r="BK171" s="144">
        <f>ROUND(I171*H171,2)</f>
        <v>0</v>
      </c>
      <c r="BL171" s="17" t="s">
        <v>252</v>
      </c>
      <c r="BM171" s="17" t="s">
        <v>3339</v>
      </c>
    </row>
    <row r="172" spans="2:65" s="13" customFormat="1">
      <c r="B172" s="182"/>
      <c r="D172" s="171" t="s">
        <v>639</v>
      </c>
      <c r="E172" s="183" t="s">
        <v>19</v>
      </c>
      <c r="F172" s="184" t="s">
        <v>3340</v>
      </c>
      <c r="H172" s="185">
        <v>23</v>
      </c>
      <c r="I172" s="186"/>
      <c r="L172" s="182"/>
      <c r="M172" s="187"/>
      <c r="T172" s="188"/>
      <c r="AT172" s="183" t="s">
        <v>639</v>
      </c>
      <c r="AU172" s="183" t="s">
        <v>83</v>
      </c>
      <c r="AV172" s="13" t="s">
        <v>83</v>
      </c>
      <c r="AW172" s="13" t="s">
        <v>36</v>
      </c>
      <c r="AX172" s="13" t="s">
        <v>81</v>
      </c>
      <c r="AY172" s="183" t="s">
        <v>251</v>
      </c>
    </row>
    <row r="173" spans="2:65" s="1" customFormat="1" ht="16.5" customHeight="1">
      <c r="B173" s="31"/>
      <c r="C173" s="157" t="s">
        <v>353</v>
      </c>
      <c r="D173" s="157" t="s">
        <v>277</v>
      </c>
      <c r="E173" s="158" t="s">
        <v>2345</v>
      </c>
      <c r="F173" s="159" t="s">
        <v>2346</v>
      </c>
      <c r="G173" s="160" t="s">
        <v>450</v>
      </c>
      <c r="H173" s="161">
        <v>0.46</v>
      </c>
      <c r="I173" s="162"/>
      <c r="J173" s="163">
        <f>ROUND(I173*H173,2)</f>
        <v>0</v>
      </c>
      <c r="K173" s="159" t="s">
        <v>690</v>
      </c>
      <c r="L173" s="31"/>
      <c r="M173" s="164" t="s">
        <v>19</v>
      </c>
      <c r="N173" s="165" t="s">
        <v>44</v>
      </c>
      <c r="P173" s="142">
        <f>O173*H173</f>
        <v>0</v>
      </c>
      <c r="Q173" s="142">
        <v>1.0538799999999999</v>
      </c>
      <c r="R173" s="142">
        <f>Q173*H173</f>
        <v>0.48478479999999996</v>
      </c>
      <c r="S173" s="142">
        <v>0</v>
      </c>
      <c r="T173" s="143">
        <f>S173*H173</f>
        <v>0</v>
      </c>
      <c r="AR173" s="17" t="s">
        <v>252</v>
      </c>
      <c r="AT173" s="17" t="s">
        <v>277</v>
      </c>
      <c r="AU173" s="17" t="s">
        <v>83</v>
      </c>
      <c r="AY173" s="17" t="s">
        <v>251</v>
      </c>
      <c r="BE173" s="144">
        <f>IF(N173="základní",J173,0)</f>
        <v>0</v>
      </c>
      <c r="BF173" s="144">
        <f>IF(N173="snížená",J173,0)</f>
        <v>0</v>
      </c>
      <c r="BG173" s="144">
        <f>IF(N173="zákl. přenesená",J173,0)</f>
        <v>0</v>
      </c>
      <c r="BH173" s="144">
        <f>IF(N173="sníž. přenesená",J173,0)</f>
        <v>0</v>
      </c>
      <c r="BI173" s="144">
        <f>IF(N173="nulová",J173,0)</f>
        <v>0</v>
      </c>
      <c r="BJ173" s="17" t="s">
        <v>81</v>
      </c>
      <c r="BK173" s="144">
        <f>ROUND(I173*H173,2)</f>
        <v>0</v>
      </c>
      <c r="BL173" s="17" t="s">
        <v>252</v>
      </c>
      <c r="BM173" s="17" t="s">
        <v>3341</v>
      </c>
    </row>
    <row r="174" spans="2:65" s="1" customFormat="1" ht="19.5">
      <c r="B174" s="31"/>
      <c r="D174" s="171" t="s">
        <v>454</v>
      </c>
      <c r="F174" s="172" t="s">
        <v>3342</v>
      </c>
      <c r="I174" s="90"/>
      <c r="L174" s="31"/>
      <c r="M174" s="173"/>
      <c r="T174" s="49"/>
      <c r="AT174" s="17" t="s">
        <v>454</v>
      </c>
      <c r="AU174" s="17" t="s">
        <v>83</v>
      </c>
    </row>
    <row r="175" spans="2:65" s="13" customFormat="1">
      <c r="B175" s="182"/>
      <c r="D175" s="171" t="s">
        <v>639</v>
      </c>
      <c r="E175" s="183" t="s">
        <v>19</v>
      </c>
      <c r="F175" s="184" t="s">
        <v>3343</v>
      </c>
      <c r="H175" s="185">
        <v>0.46</v>
      </c>
      <c r="I175" s="186"/>
      <c r="L175" s="182"/>
      <c r="M175" s="187"/>
      <c r="T175" s="188"/>
      <c r="AT175" s="183" t="s">
        <v>639</v>
      </c>
      <c r="AU175" s="183" t="s">
        <v>83</v>
      </c>
      <c r="AV175" s="13" t="s">
        <v>83</v>
      </c>
      <c r="AW175" s="13" t="s">
        <v>36</v>
      </c>
      <c r="AX175" s="13" t="s">
        <v>81</v>
      </c>
      <c r="AY175" s="183" t="s">
        <v>251</v>
      </c>
    </row>
    <row r="176" spans="2:65" s="1" customFormat="1" ht="16.5" customHeight="1">
      <c r="B176" s="31"/>
      <c r="C176" s="157" t="s">
        <v>357</v>
      </c>
      <c r="D176" s="157" t="s">
        <v>277</v>
      </c>
      <c r="E176" s="158" t="s">
        <v>1179</v>
      </c>
      <c r="F176" s="159" t="s">
        <v>1180</v>
      </c>
      <c r="G176" s="160" t="s">
        <v>436</v>
      </c>
      <c r="H176" s="161">
        <v>12.7</v>
      </c>
      <c r="I176" s="162"/>
      <c r="J176" s="163">
        <f>ROUND(I176*H176,2)</f>
        <v>0</v>
      </c>
      <c r="K176" s="159" t="s">
        <v>19</v>
      </c>
      <c r="L176" s="31"/>
      <c r="M176" s="164" t="s">
        <v>19</v>
      </c>
      <c r="N176" s="165" t="s">
        <v>44</v>
      </c>
      <c r="P176" s="142">
        <f>O176*H176</f>
        <v>0</v>
      </c>
      <c r="Q176" s="142">
        <v>2.4535100000000001</v>
      </c>
      <c r="R176" s="142">
        <f>Q176*H176</f>
        <v>31.159576999999999</v>
      </c>
      <c r="S176" s="142">
        <v>0</v>
      </c>
      <c r="T176" s="143">
        <f>S176*H176</f>
        <v>0</v>
      </c>
      <c r="AR176" s="17" t="s">
        <v>252</v>
      </c>
      <c r="AT176" s="17" t="s">
        <v>277</v>
      </c>
      <c r="AU176" s="17" t="s">
        <v>83</v>
      </c>
      <c r="AY176" s="17" t="s">
        <v>251</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252</v>
      </c>
      <c r="BM176" s="17" t="s">
        <v>3344</v>
      </c>
    </row>
    <row r="177" spans="2:65" s="1" customFormat="1" ht="19.5">
      <c r="B177" s="31"/>
      <c r="D177" s="171" t="s">
        <v>454</v>
      </c>
      <c r="F177" s="172" t="s">
        <v>1182</v>
      </c>
      <c r="I177" s="90"/>
      <c r="L177" s="31"/>
      <c r="M177" s="173"/>
      <c r="T177" s="49"/>
      <c r="AT177" s="17" t="s">
        <v>454</v>
      </c>
      <c r="AU177" s="17" t="s">
        <v>83</v>
      </c>
    </row>
    <row r="178" spans="2:65" s="13" customFormat="1">
      <c r="B178" s="182"/>
      <c r="D178" s="171" t="s">
        <v>639</v>
      </c>
      <c r="E178" s="183" t="s">
        <v>19</v>
      </c>
      <c r="F178" s="184" t="s">
        <v>3345</v>
      </c>
      <c r="H178" s="185">
        <v>12.7</v>
      </c>
      <c r="I178" s="186"/>
      <c r="L178" s="182"/>
      <c r="M178" s="187"/>
      <c r="T178" s="188"/>
      <c r="AT178" s="183" t="s">
        <v>639</v>
      </c>
      <c r="AU178" s="183" t="s">
        <v>83</v>
      </c>
      <c r="AV178" s="13" t="s">
        <v>83</v>
      </c>
      <c r="AW178" s="13" t="s">
        <v>36</v>
      </c>
      <c r="AX178" s="13" t="s">
        <v>81</v>
      </c>
      <c r="AY178" s="183" t="s">
        <v>251</v>
      </c>
    </row>
    <row r="179" spans="2:65" s="1" customFormat="1" ht="16.5" customHeight="1">
      <c r="B179" s="31"/>
      <c r="C179" s="157" t="s">
        <v>361</v>
      </c>
      <c r="D179" s="157" t="s">
        <v>277</v>
      </c>
      <c r="E179" s="158" t="s">
        <v>1186</v>
      </c>
      <c r="F179" s="159" t="s">
        <v>1187</v>
      </c>
      <c r="G179" s="160" t="s">
        <v>431</v>
      </c>
      <c r="H179" s="161">
        <v>52.725999999999999</v>
      </c>
      <c r="I179" s="162"/>
      <c r="J179" s="163">
        <f>ROUND(I179*H179,2)</f>
        <v>0</v>
      </c>
      <c r="K179" s="159" t="s">
        <v>690</v>
      </c>
      <c r="L179" s="31"/>
      <c r="M179" s="164" t="s">
        <v>19</v>
      </c>
      <c r="N179" s="165" t="s">
        <v>44</v>
      </c>
      <c r="P179" s="142">
        <f>O179*H179</f>
        <v>0</v>
      </c>
      <c r="Q179" s="142">
        <v>1.82E-3</v>
      </c>
      <c r="R179" s="142">
        <f>Q179*H179</f>
        <v>9.5961320000000003E-2</v>
      </c>
      <c r="S179" s="142">
        <v>0</v>
      </c>
      <c r="T179" s="143">
        <f>S179*H179</f>
        <v>0</v>
      </c>
      <c r="AR179" s="17" t="s">
        <v>252</v>
      </c>
      <c r="AT179" s="17" t="s">
        <v>277</v>
      </c>
      <c r="AU179" s="17" t="s">
        <v>83</v>
      </c>
      <c r="AY179" s="17" t="s">
        <v>251</v>
      </c>
      <c r="BE179" s="144">
        <f>IF(N179="základní",J179,0)</f>
        <v>0</v>
      </c>
      <c r="BF179" s="144">
        <f>IF(N179="snížená",J179,0)</f>
        <v>0</v>
      </c>
      <c r="BG179" s="144">
        <f>IF(N179="zákl. přenesená",J179,0)</f>
        <v>0</v>
      </c>
      <c r="BH179" s="144">
        <f>IF(N179="sníž. přenesená",J179,0)</f>
        <v>0</v>
      </c>
      <c r="BI179" s="144">
        <f>IF(N179="nulová",J179,0)</f>
        <v>0</v>
      </c>
      <c r="BJ179" s="17" t="s">
        <v>81</v>
      </c>
      <c r="BK179" s="144">
        <f>ROUND(I179*H179,2)</f>
        <v>0</v>
      </c>
      <c r="BL179" s="17" t="s">
        <v>252</v>
      </c>
      <c r="BM179" s="17" t="s">
        <v>3346</v>
      </c>
    </row>
    <row r="180" spans="2:65" s="1" customFormat="1" ht="19.5">
      <c r="B180" s="31"/>
      <c r="D180" s="171" t="s">
        <v>454</v>
      </c>
      <c r="F180" s="172" t="s">
        <v>1189</v>
      </c>
      <c r="I180" s="90"/>
      <c r="L180" s="31"/>
      <c r="M180" s="173"/>
      <c r="T180" s="49"/>
      <c r="AT180" s="17" t="s">
        <v>454</v>
      </c>
      <c r="AU180" s="17" t="s">
        <v>83</v>
      </c>
    </row>
    <row r="181" spans="2:65" s="13" customFormat="1">
      <c r="B181" s="182"/>
      <c r="D181" s="171" t="s">
        <v>639</v>
      </c>
      <c r="E181" s="183" t="s">
        <v>19</v>
      </c>
      <c r="F181" s="184" t="s">
        <v>3347</v>
      </c>
      <c r="H181" s="185">
        <v>52.725999999999999</v>
      </c>
      <c r="I181" s="186"/>
      <c r="L181" s="182"/>
      <c r="M181" s="187"/>
      <c r="T181" s="188"/>
      <c r="AT181" s="183" t="s">
        <v>639</v>
      </c>
      <c r="AU181" s="183" t="s">
        <v>83</v>
      </c>
      <c r="AV181" s="13" t="s">
        <v>83</v>
      </c>
      <c r="AW181" s="13" t="s">
        <v>36</v>
      </c>
      <c r="AX181" s="13" t="s">
        <v>81</v>
      </c>
      <c r="AY181" s="183" t="s">
        <v>251</v>
      </c>
    </row>
    <row r="182" spans="2:65" s="1" customFormat="1" ht="16.5" customHeight="1">
      <c r="B182" s="31"/>
      <c r="C182" s="157" t="s">
        <v>365</v>
      </c>
      <c r="D182" s="157" t="s">
        <v>277</v>
      </c>
      <c r="E182" s="158" t="s">
        <v>1191</v>
      </c>
      <c r="F182" s="159" t="s">
        <v>1192</v>
      </c>
      <c r="G182" s="160" t="s">
        <v>431</v>
      </c>
      <c r="H182" s="161">
        <v>52.725999999999999</v>
      </c>
      <c r="I182" s="162"/>
      <c r="J182" s="163">
        <f>ROUND(I182*H182,2)</f>
        <v>0</v>
      </c>
      <c r="K182" s="159" t="s">
        <v>690</v>
      </c>
      <c r="L182" s="31"/>
      <c r="M182" s="164" t="s">
        <v>19</v>
      </c>
      <c r="N182" s="165" t="s">
        <v>44</v>
      </c>
      <c r="P182" s="142">
        <f>O182*H182</f>
        <v>0</v>
      </c>
      <c r="Q182" s="142">
        <v>4.0000000000000003E-5</v>
      </c>
      <c r="R182" s="142">
        <f>Q182*H182</f>
        <v>2.10904E-3</v>
      </c>
      <c r="S182" s="142">
        <v>0</v>
      </c>
      <c r="T182" s="143">
        <f>S182*H182</f>
        <v>0</v>
      </c>
      <c r="AR182" s="17" t="s">
        <v>252</v>
      </c>
      <c r="AT182" s="17" t="s">
        <v>277</v>
      </c>
      <c r="AU182" s="17" t="s">
        <v>83</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3348</v>
      </c>
    </row>
    <row r="183" spans="2:65" s="13" customFormat="1">
      <c r="B183" s="182"/>
      <c r="D183" s="171" t="s">
        <v>639</v>
      </c>
      <c r="E183" s="183" t="s">
        <v>19</v>
      </c>
      <c r="F183" s="184" t="s">
        <v>3347</v>
      </c>
      <c r="H183" s="185">
        <v>52.725999999999999</v>
      </c>
      <c r="I183" s="186"/>
      <c r="L183" s="182"/>
      <c r="M183" s="187"/>
      <c r="T183" s="188"/>
      <c r="AT183" s="183" t="s">
        <v>639</v>
      </c>
      <c r="AU183" s="183" t="s">
        <v>83</v>
      </c>
      <c r="AV183" s="13" t="s">
        <v>83</v>
      </c>
      <c r="AW183" s="13" t="s">
        <v>36</v>
      </c>
      <c r="AX183" s="13" t="s">
        <v>81</v>
      </c>
      <c r="AY183" s="183" t="s">
        <v>251</v>
      </c>
    </row>
    <row r="184" spans="2:65" s="1" customFormat="1" ht="16.5" customHeight="1">
      <c r="B184" s="31"/>
      <c r="C184" s="157" t="s">
        <v>369</v>
      </c>
      <c r="D184" s="157" t="s">
        <v>277</v>
      </c>
      <c r="E184" s="158" t="s">
        <v>1194</v>
      </c>
      <c r="F184" s="159" t="s">
        <v>1195</v>
      </c>
      <c r="G184" s="160" t="s">
        <v>450</v>
      </c>
      <c r="H184" s="161">
        <v>2.7719999999999998</v>
      </c>
      <c r="I184" s="162"/>
      <c r="J184" s="163">
        <f>ROUND(I184*H184,2)</f>
        <v>0</v>
      </c>
      <c r="K184" s="159" t="s">
        <v>690</v>
      </c>
      <c r="L184" s="31"/>
      <c r="M184" s="164" t="s">
        <v>19</v>
      </c>
      <c r="N184" s="165" t="s">
        <v>44</v>
      </c>
      <c r="P184" s="142">
        <f>O184*H184</f>
        <v>0</v>
      </c>
      <c r="Q184" s="142">
        <v>1.0605599999999999</v>
      </c>
      <c r="R184" s="142">
        <f>Q184*H184</f>
        <v>2.9398723199999997</v>
      </c>
      <c r="S184" s="142">
        <v>0</v>
      </c>
      <c r="T184" s="143">
        <f>S184*H184</f>
        <v>0</v>
      </c>
      <c r="AR184" s="17" t="s">
        <v>252</v>
      </c>
      <c r="AT184" s="17" t="s">
        <v>277</v>
      </c>
      <c r="AU184" s="17" t="s">
        <v>83</v>
      </c>
      <c r="AY184" s="17" t="s">
        <v>251</v>
      </c>
      <c r="BE184" s="144">
        <f>IF(N184="základní",J184,0)</f>
        <v>0</v>
      </c>
      <c r="BF184" s="144">
        <f>IF(N184="snížená",J184,0)</f>
        <v>0</v>
      </c>
      <c r="BG184" s="144">
        <f>IF(N184="zákl. přenesená",J184,0)</f>
        <v>0</v>
      </c>
      <c r="BH184" s="144">
        <f>IF(N184="sníž. přenesená",J184,0)</f>
        <v>0</v>
      </c>
      <c r="BI184" s="144">
        <f>IF(N184="nulová",J184,0)</f>
        <v>0</v>
      </c>
      <c r="BJ184" s="17" t="s">
        <v>81</v>
      </c>
      <c r="BK184" s="144">
        <f>ROUND(I184*H184,2)</f>
        <v>0</v>
      </c>
      <c r="BL184" s="17" t="s">
        <v>252</v>
      </c>
      <c r="BM184" s="17" t="s">
        <v>3349</v>
      </c>
    </row>
    <row r="185" spans="2:65" s="1" customFormat="1" ht="19.5">
      <c r="B185" s="31"/>
      <c r="D185" s="171" t="s">
        <v>454</v>
      </c>
      <c r="F185" s="172" t="s">
        <v>1197</v>
      </c>
      <c r="I185" s="90"/>
      <c r="L185" s="31"/>
      <c r="M185" s="173"/>
      <c r="T185" s="49"/>
      <c r="AT185" s="17" t="s">
        <v>454</v>
      </c>
      <c r="AU185" s="17" t="s">
        <v>83</v>
      </c>
    </row>
    <row r="186" spans="2:65" s="13" customFormat="1">
      <c r="B186" s="182"/>
      <c r="D186" s="171" t="s">
        <v>639</v>
      </c>
      <c r="E186" s="183" t="s">
        <v>19</v>
      </c>
      <c r="F186" s="184" t="s">
        <v>3350</v>
      </c>
      <c r="H186" s="185">
        <v>2.7719999999999998</v>
      </c>
      <c r="I186" s="186"/>
      <c r="L186" s="182"/>
      <c r="M186" s="187"/>
      <c r="T186" s="188"/>
      <c r="AT186" s="183" t="s">
        <v>639</v>
      </c>
      <c r="AU186" s="183" t="s">
        <v>83</v>
      </c>
      <c r="AV186" s="13" t="s">
        <v>83</v>
      </c>
      <c r="AW186" s="13" t="s">
        <v>36</v>
      </c>
      <c r="AX186" s="13" t="s">
        <v>81</v>
      </c>
      <c r="AY186" s="183" t="s">
        <v>251</v>
      </c>
    </row>
    <row r="187" spans="2:65" s="1" customFormat="1" ht="16.5" customHeight="1">
      <c r="B187" s="31"/>
      <c r="C187" s="157" t="s">
        <v>373</v>
      </c>
      <c r="D187" s="157" t="s">
        <v>277</v>
      </c>
      <c r="E187" s="158" t="s">
        <v>3351</v>
      </c>
      <c r="F187" s="159" t="s">
        <v>1175</v>
      </c>
      <c r="G187" s="160" t="s">
        <v>265</v>
      </c>
      <c r="H187" s="161">
        <v>2</v>
      </c>
      <c r="I187" s="162"/>
      <c r="J187" s="163">
        <f>ROUND(I187*H187,2)</f>
        <v>0</v>
      </c>
      <c r="K187" s="159" t="s">
        <v>19</v>
      </c>
      <c r="L187" s="31"/>
      <c r="M187" s="164" t="s">
        <v>19</v>
      </c>
      <c r="N187" s="165" t="s">
        <v>44</v>
      </c>
      <c r="P187" s="142">
        <f>O187*H187</f>
        <v>0</v>
      </c>
      <c r="Q187" s="142">
        <v>0.62275000000000003</v>
      </c>
      <c r="R187" s="142">
        <f>Q187*H187</f>
        <v>1.2455000000000001</v>
      </c>
      <c r="S187" s="142">
        <v>0</v>
      </c>
      <c r="T187" s="143">
        <f>S187*H187</f>
        <v>0</v>
      </c>
      <c r="AR187" s="17" t="s">
        <v>252</v>
      </c>
      <c r="AT187" s="17" t="s">
        <v>277</v>
      </c>
      <c r="AU187" s="17" t="s">
        <v>83</v>
      </c>
      <c r="AY187" s="17" t="s">
        <v>251</v>
      </c>
      <c r="BE187" s="144">
        <f>IF(N187="základní",J187,0)</f>
        <v>0</v>
      </c>
      <c r="BF187" s="144">
        <f>IF(N187="snížená",J187,0)</f>
        <v>0</v>
      </c>
      <c r="BG187" s="144">
        <f>IF(N187="zákl. přenesená",J187,0)</f>
        <v>0</v>
      </c>
      <c r="BH187" s="144">
        <f>IF(N187="sníž. přenesená",J187,0)</f>
        <v>0</v>
      </c>
      <c r="BI187" s="144">
        <f>IF(N187="nulová",J187,0)</f>
        <v>0</v>
      </c>
      <c r="BJ187" s="17" t="s">
        <v>81</v>
      </c>
      <c r="BK187" s="144">
        <f>ROUND(I187*H187,2)</f>
        <v>0</v>
      </c>
      <c r="BL187" s="17" t="s">
        <v>252</v>
      </c>
      <c r="BM187" s="17" t="s">
        <v>3352</v>
      </c>
    </row>
    <row r="188" spans="2:65" s="1" customFormat="1" ht="29.25">
      <c r="B188" s="31"/>
      <c r="D188" s="171" t="s">
        <v>454</v>
      </c>
      <c r="F188" s="172" t="s">
        <v>1177</v>
      </c>
      <c r="I188" s="90"/>
      <c r="L188" s="31"/>
      <c r="M188" s="173"/>
      <c r="T188" s="49"/>
      <c r="AT188" s="17" t="s">
        <v>454</v>
      </c>
      <c r="AU188" s="17" t="s">
        <v>83</v>
      </c>
    </row>
    <row r="189" spans="2:65" s="13" customFormat="1">
      <c r="B189" s="182"/>
      <c r="D189" s="171" t="s">
        <v>639</v>
      </c>
      <c r="E189" s="183" t="s">
        <v>19</v>
      </c>
      <c r="F189" s="184" t="s">
        <v>83</v>
      </c>
      <c r="H189" s="185">
        <v>2</v>
      </c>
      <c r="I189" s="186"/>
      <c r="L189" s="182"/>
      <c r="M189" s="187"/>
      <c r="T189" s="188"/>
      <c r="AT189" s="183" t="s">
        <v>639</v>
      </c>
      <c r="AU189" s="183" t="s">
        <v>83</v>
      </c>
      <c r="AV189" s="13" t="s">
        <v>83</v>
      </c>
      <c r="AW189" s="13" t="s">
        <v>36</v>
      </c>
      <c r="AX189" s="13" t="s">
        <v>81</v>
      </c>
      <c r="AY189" s="183" t="s">
        <v>251</v>
      </c>
    </row>
    <row r="190" spans="2:65" s="11" customFormat="1" ht="22.9" customHeight="1">
      <c r="B190" s="145"/>
      <c r="D190" s="146" t="s">
        <v>72</v>
      </c>
      <c r="E190" s="155" t="s">
        <v>252</v>
      </c>
      <c r="F190" s="155" t="s">
        <v>1199</v>
      </c>
      <c r="I190" s="148"/>
      <c r="J190" s="156">
        <f>BK190</f>
        <v>0</v>
      </c>
      <c r="L190" s="145"/>
      <c r="M190" s="150"/>
      <c r="P190" s="151">
        <f>SUM(P191:P236)</f>
        <v>0</v>
      </c>
      <c r="R190" s="151">
        <f>SUM(R191:R236)</f>
        <v>21.585234829999997</v>
      </c>
      <c r="T190" s="152">
        <f>SUM(T191:T236)</f>
        <v>0</v>
      </c>
      <c r="AR190" s="146" t="s">
        <v>81</v>
      </c>
      <c r="AT190" s="153" t="s">
        <v>72</v>
      </c>
      <c r="AU190" s="153" t="s">
        <v>81</v>
      </c>
      <c r="AY190" s="146" t="s">
        <v>251</v>
      </c>
      <c r="BK190" s="154">
        <f>SUM(BK191:BK236)</f>
        <v>0</v>
      </c>
    </row>
    <row r="191" spans="2:65" s="1" customFormat="1" ht="16.5" customHeight="1">
      <c r="B191" s="31"/>
      <c r="C191" s="157" t="s">
        <v>377</v>
      </c>
      <c r="D191" s="157" t="s">
        <v>277</v>
      </c>
      <c r="E191" s="158" t="s">
        <v>3353</v>
      </c>
      <c r="F191" s="159" t="s">
        <v>3354</v>
      </c>
      <c r="G191" s="160" t="s">
        <v>436</v>
      </c>
      <c r="H191" s="161">
        <v>4.2</v>
      </c>
      <c r="I191" s="162"/>
      <c r="J191" s="163">
        <f>ROUND(I191*H191,2)</f>
        <v>0</v>
      </c>
      <c r="K191" s="159" t="s">
        <v>19</v>
      </c>
      <c r="L191" s="31"/>
      <c r="M191" s="164" t="s">
        <v>19</v>
      </c>
      <c r="N191" s="165" t="s">
        <v>44</v>
      </c>
      <c r="P191" s="142">
        <f>O191*H191</f>
        <v>0</v>
      </c>
      <c r="Q191" s="142">
        <v>2.4779100000000001</v>
      </c>
      <c r="R191" s="142">
        <f>Q191*H191</f>
        <v>10.407222000000001</v>
      </c>
      <c r="S191" s="142">
        <v>0</v>
      </c>
      <c r="T191" s="143">
        <f>S191*H191</f>
        <v>0</v>
      </c>
      <c r="AR191" s="17" t="s">
        <v>252</v>
      </c>
      <c r="AT191" s="17" t="s">
        <v>277</v>
      </c>
      <c r="AU191" s="17" t="s">
        <v>83</v>
      </c>
      <c r="AY191" s="17" t="s">
        <v>251</v>
      </c>
      <c r="BE191" s="144">
        <f>IF(N191="základní",J191,0)</f>
        <v>0</v>
      </c>
      <c r="BF191" s="144">
        <f>IF(N191="snížená",J191,0)</f>
        <v>0</v>
      </c>
      <c r="BG191" s="144">
        <f>IF(N191="zákl. přenesená",J191,0)</f>
        <v>0</v>
      </c>
      <c r="BH191" s="144">
        <f>IF(N191="sníž. přenesená",J191,0)</f>
        <v>0</v>
      </c>
      <c r="BI191" s="144">
        <f>IF(N191="nulová",J191,0)</f>
        <v>0</v>
      </c>
      <c r="BJ191" s="17" t="s">
        <v>81</v>
      </c>
      <c r="BK191" s="144">
        <f>ROUND(I191*H191,2)</f>
        <v>0</v>
      </c>
      <c r="BL191" s="17" t="s">
        <v>252</v>
      </c>
      <c r="BM191" s="17" t="s">
        <v>3355</v>
      </c>
    </row>
    <row r="192" spans="2:65" s="1" customFormat="1" ht="19.5">
      <c r="B192" s="31"/>
      <c r="D192" s="171" t="s">
        <v>454</v>
      </c>
      <c r="F192" s="172" t="s">
        <v>3356</v>
      </c>
      <c r="I192" s="90"/>
      <c r="L192" s="31"/>
      <c r="M192" s="173"/>
      <c r="T192" s="49"/>
      <c r="AT192" s="17" t="s">
        <v>454</v>
      </c>
      <c r="AU192" s="17" t="s">
        <v>83</v>
      </c>
    </row>
    <row r="193" spans="2:65" s="13" customFormat="1">
      <c r="B193" s="182"/>
      <c r="D193" s="171" t="s">
        <v>639</v>
      </c>
      <c r="E193" s="183" t="s">
        <v>19</v>
      </c>
      <c r="F193" s="184" t="s">
        <v>1675</v>
      </c>
      <c r="H193" s="185">
        <v>4.2</v>
      </c>
      <c r="I193" s="186"/>
      <c r="L193" s="182"/>
      <c r="M193" s="187"/>
      <c r="T193" s="188"/>
      <c r="AT193" s="183" t="s">
        <v>639</v>
      </c>
      <c r="AU193" s="183" t="s">
        <v>83</v>
      </c>
      <c r="AV193" s="13" t="s">
        <v>83</v>
      </c>
      <c r="AW193" s="13" t="s">
        <v>36</v>
      </c>
      <c r="AX193" s="13" t="s">
        <v>81</v>
      </c>
      <c r="AY193" s="183" t="s">
        <v>251</v>
      </c>
    </row>
    <row r="194" spans="2:65" s="1" customFormat="1" ht="16.5" customHeight="1">
      <c r="B194" s="31"/>
      <c r="C194" s="157" t="s">
        <v>381</v>
      </c>
      <c r="D194" s="157" t="s">
        <v>277</v>
      </c>
      <c r="E194" s="158" t="s">
        <v>1205</v>
      </c>
      <c r="F194" s="159" t="s">
        <v>1206</v>
      </c>
      <c r="G194" s="160" t="s">
        <v>431</v>
      </c>
      <c r="H194" s="161">
        <v>16.952999999999999</v>
      </c>
      <c r="I194" s="162"/>
      <c r="J194" s="163">
        <f>ROUND(I194*H194,2)</f>
        <v>0</v>
      </c>
      <c r="K194" s="159" t="s">
        <v>690</v>
      </c>
      <c r="L194" s="31"/>
      <c r="M194" s="164" t="s">
        <v>19</v>
      </c>
      <c r="N194" s="165" t="s">
        <v>44</v>
      </c>
      <c r="P194" s="142">
        <f>O194*H194</f>
        <v>0</v>
      </c>
      <c r="Q194" s="142">
        <v>1.787E-2</v>
      </c>
      <c r="R194" s="142">
        <f>Q194*H194</f>
        <v>0.30295010999999999</v>
      </c>
      <c r="S194" s="142">
        <v>0</v>
      </c>
      <c r="T194" s="143">
        <f>S194*H194</f>
        <v>0</v>
      </c>
      <c r="AR194" s="17" t="s">
        <v>252</v>
      </c>
      <c r="AT194" s="17" t="s">
        <v>277</v>
      </c>
      <c r="AU194" s="17" t="s">
        <v>83</v>
      </c>
      <c r="AY194" s="17" t="s">
        <v>251</v>
      </c>
      <c r="BE194" s="144">
        <f>IF(N194="základní",J194,0)</f>
        <v>0</v>
      </c>
      <c r="BF194" s="144">
        <f>IF(N194="snížená",J194,0)</f>
        <v>0</v>
      </c>
      <c r="BG194" s="144">
        <f>IF(N194="zákl. přenesená",J194,0)</f>
        <v>0</v>
      </c>
      <c r="BH194" s="144">
        <f>IF(N194="sníž. přenesená",J194,0)</f>
        <v>0</v>
      </c>
      <c r="BI194" s="144">
        <f>IF(N194="nulová",J194,0)</f>
        <v>0</v>
      </c>
      <c r="BJ194" s="17" t="s">
        <v>81</v>
      </c>
      <c r="BK194" s="144">
        <f>ROUND(I194*H194,2)</f>
        <v>0</v>
      </c>
      <c r="BL194" s="17" t="s">
        <v>252</v>
      </c>
      <c r="BM194" s="17" t="s">
        <v>3357</v>
      </c>
    </row>
    <row r="195" spans="2:65" s="13" customFormat="1">
      <c r="B195" s="182"/>
      <c r="D195" s="171" t="s">
        <v>639</v>
      </c>
      <c r="E195" s="183" t="s">
        <v>19</v>
      </c>
      <c r="F195" s="184" t="s">
        <v>3358</v>
      </c>
      <c r="H195" s="185">
        <v>16.952999999999999</v>
      </c>
      <c r="I195" s="186"/>
      <c r="L195" s="182"/>
      <c r="M195" s="187"/>
      <c r="T195" s="188"/>
      <c r="AT195" s="183" t="s">
        <v>639</v>
      </c>
      <c r="AU195" s="183" t="s">
        <v>83</v>
      </c>
      <c r="AV195" s="13" t="s">
        <v>83</v>
      </c>
      <c r="AW195" s="13" t="s">
        <v>36</v>
      </c>
      <c r="AX195" s="13" t="s">
        <v>81</v>
      </c>
      <c r="AY195" s="183" t="s">
        <v>251</v>
      </c>
    </row>
    <row r="196" spans="2:65" s="1" customFormat="1" ht="16.5" customHeight="1">
      <c r="B196" s="31"/>
      <c r="C196" s="157" t="s">
        <v>385</v>
      </c>
      <c r="D196" s="157" t="s">
        <v>277</v>
      </c>
      <c r="E196" s="158" t="s">
        <v>1209</v>
      </c>
      <c r="F196" s="159" t="s">
        <v>1210</v>
      </c>
      <c r="G196" s="160" t="s">
        <v>19</v>
      </c>
      <c r="H196" s="161">
        <v>16.952999999999999</v>
      </c>
      <c r="I196" s="162"/>
      <c r="J196" s="163">
        <f>ROUND(I196*H196,2)</f>
        <v>0</v>
      </c>
      <c r="K196" s="159" t="s">
        <v>19</v>
      </c>
      <c r="L196" s="31"/>
      <c r="M196" s="164" t="s">
        <v>19</v>
      </c>
      <c r="N196" s="165" t="s">
        <v>44</v>
      </c>
      <c r="P196" s="142">
        <f>O196*H196</f>
        <v>0</v>
      </c>
      <c r="Q196" s="142">
        <v>0</v>
      </c>
      <c r="R196" s="142">
        <f>Q196*H196</f>
        <v>0</v>
      </c>
      <c r="S196" s="142">
        <v>0</v>
      </c>
      <c r="T196" s="143">
        <f>S196*H196</f>
        <v>0</v>
      </c>
      <c r="AR196" s="17" t="s">
        <v>252</v>
      </c>
      <c r="AT196" s="17" t="s">
        <v>277</v>
      </c>
      <c r="AU196" s="17" t="s">
        <v>83</v>
      </c>
      <c r="AY196" s="17" t="s">
        <v>251</v>
      </c>
      <c r="BE196" s="144">
        <f>IF(N196="základní",J196,0)</f>
        <v>0</v>
      </c>
      <c r="BF196" s="144">
        <f>IF(N196="snížená",J196,0)</f>
        <v>0</v>
      </c>
      <c r="BG196" s="144">
        <f>IF(N196="zákl. přenesená",J196,0)</f>
        <v>0</v>
      </c>
      <c r="BH196" s="144">
        <f>IF(N196="sníž. přenesená",J196,0)</f>
        <v>0</v>
      </c>
      <c r="BI196" s="144">
        <f>IF(N196="nulová",J196,0)</f>
        <v>0</v>
      </c>
      <c r="BJ196" s="17" t="s">
        <v>81</v>
      </c>
      <c r="BK196" s="144">
        <f>ROUND(I196*H196,2)</f>
        <v>0</v>
      </c>
      <c r="BL196" s="17" t="s">
        <v>252</v>
      </c>
      <c r="BM196" s="17" t="s">
        <v>3359</v>
      </c>
    </row>
    <row r="197" spans="2:65" s="13" customFormat="1">
      <c r="B197" s="182"/>
      <c r="D197" s="171" t="s">
        <v>639</v>
      </c>
      <c r="E197" s="183" t="s">
        <v>19</v>
      </c>
      <c r="F197" s="184" t="s">
        <v>3358</v>
      </c>
      <c r="H197" s="185">
        <v>16.952999999999999</v>
      </c>
      <c r="I197" s="186"/>
      <c r="L197" s="182"/>
      <c r="M197" s="187"/>
      <c r="T197" s="188"/>
      <c r="AT197" s="183" t="s">
        <v>639</v>
      </c>
      <c r="AU197" s="183" t="s">
        <v>83</v>
      </c>
      <c r="AV197" s="13" t="s">
        <v>83</v>
      </c>
      <c r="AW197" s="13" t="s">
        <v>36</v>
      </c>
      <c r="AX197" s="13" t="s">
        <v>81</v>
      </c>
      <c r="AY197" s="183" t="s">
        <v>251</v>
      </c>
    </row>
    <row r="198" spans="2:65" s="1" customFormat="1" ht="16.5" customHeight="1">
      <c r="B198" s="31"/>
      <c r="C198" s="157" t="s">
        <v>390</v>
      </c>
      <c r="D198" s="157" t="s">
        <v>277</v>
      </c>
      <c r="E198" s="158" t="s">
        <v>3360</v>
      </c>
      <c r="F198" s="159" t="s">
        <v>3361</v>
      </c>
      <c r="G198" s="160" t="s">
        <v>450</v>
      </c>
      <c r="H198" s="161">
        <v>0.79600000000000004</v>
      </c>
      <c r="I198" s="162"/>
      <c r="J198" s="163">
        <f>ROUND(I198*H198,2)</f>
        <v>0</v>
      </c>
      <c r="K198" s="159" t="s">
        <v>690</v>
      </c>
      <c r="L198" s="31"/>
      <c r="M198" s="164" t="s">
        <v>19</v>
      </c>
      <c r="N198" s="165" t="s">
        <v>44</v>
      </c>
      <c r="P198" s="142">
        <f>O198*H198</f>
        <v>0</v>
      </c>
      <c r="Q198" s="142">
        <v>1.0490900000000001</v>
      </c>
      <c r="R198" s="142">
        <f>Q198*H198</f>
        <v>0.83507564000000012</v>
      </c>
      <c r="S198" s="142">
        <v>0</v>
      </c>
      <c r="T198" s="143">
        <f>S198*H198</f>
        <v>0</v>
      </c>
      <c r="AR198" s="17" t="s">
        <v>252</v>
      </c>
      <c r="AT198" s="17" t="s">
        <v>277</v>
      </c>
      <c r="AU198" s="17" t="s">
        <v>83</v>
      </c>
      <c r="AY198" s="17" t="s">
        <v>251</v>
      </c>
      <c r="BE198" s="144">
        <f>IF(N198="základní",J198,0)</f>
        <v>0</v>
      </c>
      <c r="BF198" s="144">
        <f>IF(N198="snížená",J198,0)</f>
        <v>0</v>
      </c>
      <c r="BG198" s="144">
        <f>IF(N198="zákl. přenesená",J198,0)</f>
        <v>0</v>
      </c>
      <c r="BH198" s="144">
        <f>IF(N198="sníž. přenesená",J198,0)</f>
        <v>0</v>
      </c>
      <c r="BI198" s="144">
        <f>IF(N198="nulová",J198,0)</f>
        <v>0</v>
      </c>
      <c r="BJ198" s="17" t="s">
        <v>81</v>
      </c>
      <c r="BK198" s="144">
        <f>ROUND(I198*H198,2)</f>
        <v>0</v>
      </c>
      <c r="BL198" s="17" t="s">
        <v>252</v>
      </c>
      <c r="BM198" s="17" t="s">
        <v>3362</v>
      </c>
    </row>
    <row r="199" spans="2:65" s="13" customFormat="1">
      <c r="B199" s="182"/>
      <c r="D199" s="171" t="s">
        <v>639</v>
      </c>
      <c r="E199" s="183" t="s">
        <v>19</v>
      </c>
      <c r="F199" s="184" t="s">
        <v>3363</v>
      </c>
      <c r="H199" s="185">
        <v>0.79600000000000004</v>
      </c>
      <c r="I199" s="186"/>
      <c r="L199" s="182"/>
      <c r="M199" s="187"/>
      <c r="T199" s="188"/>
      <c r="AT199" s="183" t="s">
        <v>639</v>
      </c>
      <c r="AU199" s="183" t="s">
        <v>83</v>
      </c>
      <c r="AV199" s="13" t="s">
        <v>83</v>
      </c>
      <c r="AW199" s="13" t="s">
        <v>36</v>
      </c>
      <c r="AX199" s="13" t="s">
        <v>81</v>
      </c>
      <c r="AY199" s="183" t="s">
        <v>251</v>
      </c>
    </row>
    <row r="200" spans="2:65" s="1" customFormat="1" ht="16.5" customHeight="1">
      <c r="B200" s="31"/>
      <c r="C200" s="157" t="s">
        <v>394</v>
      </c>
      <c r="D200" s="157" t="s">
        <v>277</v>
      </c>
      <c r="E200" s="158" t="s">
        <v>3364</v>
      </c>
      <c r="F200" s="159" t="s">
        <v>3365</v>
      </c>
      <c r="G200" s="160" t="s">
        <v>265</v>
      </c>
      <c r="H200" s="161">
        <v>1</v>
      </c>
      <c r="I200" s="162"/>
      <c r="J200" s="163">
        <f>ROUND(I200*H200,2)</f>
        <v>0</v>
      </c>
      <c r="K200" s="159" t="s">
        <v>19</v>
      </c>
      <c r="L200" s="31"/>
      <c r="M200" s="164" t="s">
        <v>19</v>
      </c>
      <c r="N200" s="165" t="s">
        <v>44</v>
      </c>
      <c r="P200" s="142">
        <f>O200*H200</f>
        <v>0</v>
      </c>
      <c r="Q200" s="142">
        <v>0.16517000000000001</v>
      </c>
      <c r="R200" s="142">
        <f>Q200*H200</f>
        <v>0.16517000000000001</v>
      </c>
      <c r="S200" s="142">
        <v>0</v>
      </c>
      <c r="T200" s="143">
        <f>S200*H200</f>
        <v>0</v>
      </c>
      <c r="AR200" s="17" t="s">
        <v>252</v>
      </c>
      <c r="AT200" s="17" t="s">
        <v>277</v>
      </c>
      <c r="AU200" s="17" t="s">
        <v>83</v>
      </c>
      <c r="AY200" s="17" t="s">
        <v>251</v>
      </c>
      <c r="BE200" s="144">
        <f>IF(N200="základní",J200,0)</f>
        <v>0</v>
      </c>
      <c r="BF200" s="144">
        <f>IF(N200="snížená",J200,0)</f>
        <v>0</v>
      </c>
      <c r="BG200" s="144">
        <f>IF(N200="zákl. přenesená",J200,0)</f>
        <v>0</v>
      </c>
      <c r="BH200" s="144">
        <f>IF(N200="sníž. přenesená",J200,0)</f>
        <v>0</v>
      </c>
      <c r="BI200" s="144">
        <f>IF(N200="nulová",J200,0)</f>
        <v>0</v>
      </c>
      <c r="BJ200" s="17" t="s">
        <v>81</v>
      </c>
      <c r="BK200" s="144">
        <f>ROUND(I200*H200,2)</f>
        <v>0</v>
      </c>
      <c r="BL200" s="17" t="s">
        <v>252</v>
      </c>
      <c r="BM200" s="17" t="s">
        <v>3366</v>
      </c>
    </row>
    <row r="201" spans="2:65" s="1" customFormat="1" ht="29.25">
      <c r="B201" s="31"/>
      <c r="D201" s="171" t="s">
        <v>454</v>
      </c>
      <c r="F201" s="172" t="s">
        <v>3367</v>
      </c>
      <c r="I201" s="90"/>
      <c r="L201" s="31"/>
      <c r="M201" s="173"/>
      <c r="T201" s="49"/>
      <c r="AT201" s="17" t="s">
        <v>454</v>
      </c>
      <c r="AU201" s="17" t="s">
        <v>83</v>
      </c>
    </row>
    <row r="202" spans="2:65" s="13" customFormat="1">
      <c r="B202" s="182"/>
      <c r="D202" s="171" t="s">
        <v>639</v>
      </c>
      <c r="E202" s="183" t="s">
        <v>19</v>
      </c>
      <c r="F202" s="184" t="s">
        <v>81</v>
      </c>
      <c r="H202" s="185">
        <v>1</v>
      </c>
      <c r="I202" s="186"/>
      <c r="L202" s="182"/>
      <c r="M202" s="187"/>
      <c r="T202" s="188"/>
      <c r="AT202" s="183" t="s">
        <v>639</v>
      </c>
      <c r="AU202" s="183" t="s">
        <v>83</v>
      </c>
      <c r="AV202" s="13" t="s">
        <v>83</v>
      </c>
      <c r="AW202" s="13" t="s">
        <v>36</v>
      </c>
      <c r="AX202" s="13" t="s">
        <v>81</v>
      </c>
      <c r="AY202" s="183" t="s">
        <v>251</v>
      </c>
    </row>
    <row r="203" spans="2:65" s="1" customFormat="1" ht="16.5" customHeight="1">
      <c r="B203" s="31"/>
      <c r="C203" s="157" t="s">
        <v>398</v>
      </c>
      <c r="D203" s="157" t="s">
        <v>277</v>
      </c>
      <c r="E203" s="158" t="s">
        <v>2358</v>
      </c>
      <c r="F203" s="159" t="s">
        <v>2359</v>
      </c>
      <c r="G203" s="160" t="s">
        <v>431</v>
      </c>
      <c r="H203" s="161">
        <v>4.18</v>
      </c>
      <c r="I203" s="162"/>
      <c r="J203" s="163">
        <f>ROUND(I203*H203,2)</f>
        <v>0</v>
      </c>
      <c r="K203" s="159" t="s">
        <v>19</v>
      </c>
      <c r="L203" s="31"/>
      <c r="M203" s="164" t="s">
        <v>19</v>
      </c>
      <c r="N203" s="165" t="s">
        <v>44</v>
      </c>
      <c r="P203" s="142">
        <f>O203*H203</f>
        <v>0</v>
      </c>
      <c r="Q203" s="142">
        <v>2.1800000000000001E-3</v>
      </c>
      <c r="R203" s="142">
        <f>Q203*H203</f>
        <v>9.1123999999999997E-3</v>
      </c>
      <c r="S203" s="142">
        <v>0</v>
      </c>
      <c r="T203" s="143">
        <f>S203*H203</f>
        <v>0</v>
      </c>
      <c r="AR203" s="17" t="s">
        <v>252</v>
      </c>
      <c r="AT203" s="17" t="s">
        <v>277</v>
      </c>
      <c r="AU203" s="17" t="s">
        <v>83</v>
      </c>
      <c r="AY203" s="17" t="s">
        <v>251</v>
      </c>
      <c r="BE203" s="144">
        <f>IF(N203="základní",J203,0)</f>
        <v>0</v>
      </c>
      <c r="BF203" s="144">
        <f>IF(N203="snížená",J203,0)</f>
        <v>0</v>
      </c>
      <c r="BG203" s="144">
        <f>IF(N203="zákl. přenesená",J203,0)</f>
        <v>0</v>
      </c>
      <c r="BH203" s="144">
        <f>IF(N203="sníž. přenesená",J203,0)</f>
        <v>0</v>
      </c>
      <c r="BI203" s="144">
        <f>IF(N203="nulová",J203,0)</f>
        <v>0</v>
      </c>
      <c r="BJ203" s="17" t="s">
        <v>81</v>
      </c>
      <c r="BK203" s="144">
        <f>ROUND(I203*H203,2)</f>
        <v>0</v>
      </c>
      <c r="BL203" s="17" t="s">
        <v>252</v>
      </c>
      <c r="BM203" s="17" t="s">
        <v>3368</v>
      </c>
    </row>
    <row r="204" spans="2:65" s="13" customFormat="1">
      <c r="B204" s="182"/>
      <c r="D204" s="171" t="s">
        <v>639</v>
      </c>
      <c r="E204" s="183" t="s">
        <v>19</v>
      </c>
      <c r="F204" s="184" t="s">
        <v>3369</v>
      </c>
      <c r="H204" s="185">
        <v>4.18</v>
      </c>
      <c r="I204" s="186"/>
      <c r="L204" s="182"/>
      <c r="M204" s="187"/>
      <c r="T204" s="188"/>
      <c r="AT204" s="183" t="s">
        <v>639</v>
      </c>
      <c r="AU204" s="183" t="s">
        <v>83</v>
      </c>
      <c r="AV204" s="13" t="s">
        <v>83</v>
      </c>
      <c r="AW204" s="13" t="s">
        <v>36</v>
      </c>
      <c r="AX204" s="13" t="s">
        <v>81</v>
      </c>
      <c r="AY204" s="183" t="s">
        <v>251</v>
      </c>
    </row>
    <row r="205" spans="2:65" s="1" customFormat="1" ht="16.5" customHeight="1">
      <c r="B205" s="31"/>
      <c r="C205" s="132" t="s">
        <v>402</v>
      </c>
      <c r="D205" s="132" t="s">
        <v>246</v>
      </c>
      <c r="E205" s="133" t="s">
        <v>2362</v>
      </c>
      <c r="F205" s="134" t="s">
        <v>2363</v>
      </c>
      <c r="G205" s="135" t="s">
        <v>431</v>
      </c>
      <c r="H205" s="136">
        <v>4.18</v>
      </c>
      <c r="I205" s="137"/>
      <c r="J205" s="138">
        <f>ROUND(I205*H205,2)</f>
        <v>0</v>
      </c>
      <c r="K205" s="134" t="s">
        <v>19</v>
      </c>
      <c r="L205" s="139"/>
      <c r="M205" s="140" t="s">
        <v>19</v>
      </c>
      <c r="N205" s="141" t="s">
        <v>44</v>
      </c>
      <c r="P205" s="142">
        <f>O205*H205</f>
        <v>0</v>
      </c>
      <c r="Q205" s="142">
        <v>0</v>
      </c>
      <c r="R205" s="142">
        <f>Q205*H205</f>
        <v>0</v>
      </c>
      <c r="S205" s="142">
        <v>0</v>
      </c>
      <c r="T205" s="143">
        <f>S205*H205</f>
        <v>0</v>
      </c>
      <c r="AR205" s="17" t="s">
        <v>250</v>
      </c>
      <c r="AT205" s="17" t="s">
        <v>246</v>
      </c>
      <c r="AU205" s="17" t="s">
        <v>83</v>
      </c>
      <c r="AY205" s="17" t="s">
        <v>251</v>
      </c>
      <c r="BE205" s="144">
        <f>IF(N205="základní",J205,0)</f>
        <v>0</v>
      </c>
      <c r="BF205" s="144">
        <f>IF(N205="snížená",J205,0)</f>
        <v>0</v>
      </c>
      <c r="BG205" s="144">
        <f>IF(N205="zákl. přenesená",J205,0)</f>
        <v>0</v>
      </c>
      <c r="BH205" s="144">
        <f>IF(N205="sníž. přenesená",J205,0)</f>
        <v>0</v>
      </c>
      <c r="BI205" s="144">
        <f>IF(N205="nulová",J205,0)</f>
        <v>0</v>
      </c>
      <c r="BJ205" s="17" t="s">
        <v>81</v>
      </c>
      <c r="BK205" s="144">
        <f>ROUND(I205*H205,2)</f>
        <v>0</v>
      </c>
      <c r="BL205" s="17" t="s">
        <v>252</v>
      </c>
      <c r="BM205" s="17" t="s">
        <v>3370</v>
      </c>
    </row>
    <row r="206" spans="2:65" s="13" customFormat="1">
      <c r="B206" s="182"/>
      <c r="D206" s="171" t="s">
        <v>639</v>
      </c>
      <c r="E206" s="183" t="s">
        <v>19</v>
      </c>
      <c r="F206" s="184" t="s">
        <v>3369</v>
      </c>
      <c r="H206" s="185">
        <v>4.18</v>
      </c>
      <c r="I206" s="186"/>
      <c r="L206" s="182"/>
      <c r="M206" s="187"/>
      <c r="T206" s="188"/>
      <c r="AT206" s="183" t="s">
        <v>639</v>
      </c>
      <c r="AU206" s="183" t="s">
        <v>83</v>
      </c>
      <c r="AV206" s="13" t="s">
        <v>83</v>
      </c>
      <c r="AW206" s="13" t="s">
        <v>36</v>
      </c>
      <c r="AX206" s="13" t="s">
        <v>81</v>
      </c>
      <c r="AY206" s="183" t="s">
        <v>251</v>
      </c>
    </row>
    <row r="207" spans="2:65" s="1" customFormat="1" ht="16.5" customHeight="1">
      <c r="B207" s="31"/>
      <c r="C207" s="157" t="s">
        <v>406</v>
      </c>
      <c r="D207" s="157" t="s">
        <v>277</v>
      </c>
      <c r="E207" s="158" t="s">
        <v>1981</v>
      </c>
      <c r="F207" s="159" t="s">
        <v>1982</v>
      </c>
      <c r="G207" s="160" t="s">
        <v>1278</v>
      </c>
      <c r="H207" s="161">
        <v>234</v>
      </c>
      <c r="I207" s="162"/>
      <c r="J207" s="163">
        <f>ROUND(I207*H207,2)</f>
        <v>0</v>
      </c>
      <c r="K207" s="159" t="s">
        <v>690</v>
      </c>
      <c r="L207" s="31"/>
      <c r="M207" s="164" t="s">
        <v>19</v>
      </c>
      <c r="N207" s="165" t="s">
        <v>44</v>
      </c>
      <c r="P207" s="142">
        <f>O207*H207</f>
        <v>0</v>
      </c>
      <c r="Q207" s="142">
        <v>0</v>
      </c>
      <c r="R207" s="142">
        <f>Q207*H207</f>
        <v>0</v>
      </c>
      <c r="S207" s="142">
        <v>0</v>
      </c>
      <c r="T207" s="143">
        <f>S207*H207</f>
        <v>0</v>
      </c>
      <c r="AR207" s="17" t="s">
        <v>252</v>
      </c>
      <c r="AT207" s="17" t="s">
        <v>277</v>
      </c>
      <c r="AU207" s="17" t="s">
        <v>83</v>
      </c>
      <c r="AY207" s="17" t="s">
        <v>251</v>
      </c>
      <c r="BE207" s="144">
        <f>IF(N207="základní",J207,0)</f>
        <v>0</v>
      </c>
      <c r="BF207" s="144">
        <f>IF(N207="snížená",J207,0)</f>
        <v>0</v>
      </c>
      <c r="BG207" s="144">
        <f>IF(N207="zákl. přenesená",J207,0)</f>
        <v>0</v>
      </c>
      <c r="BH207" s="144">
        <f>IF(N207="sníž. přenesená",J207,0)</f>
        <v>0</v>
      </c>
      <c r="BI207" s="144">
        <f>IF(N207="nulová",J207,0)</f>
        <v>0</v>
      </c>
      <c r="BJ207" s="17" t="s">
        <v>81</v>
      </c>
      <c r="BK207" s="144">
        <f>ROUND(I207*H207,2)</f>
        <v>0</v>
      </c>
      <c r="BL207" s="17" t="s">
        <v>252</v>
      </c>
      <c r="BM207" s="17" t="s">
        <v>3371</v>
      </c>
    </row>
    <row r="208" spans="2:65" s="1" customFormat="1" ht="19.5">
      <c r="B208" s="31"/>
      <c r="D208" s="171" t="s">
        <v>454</v>
      </c>
      <c r="F208" s="172" t="s">
        <v>2367</v>
      </c>
      <c r="I208" s="90"/>
      <c r="L208" s="31"/>
      <c r="M208" s="173"/>
      <c r="T208" s="49"/>
      <c r="AT208" s="17" t="s">
        <v>454</v>
      </c>
      <c r="AU208" s="17" t="s">
        <v>83</v>
      </c>
    </row>
    <row r="209" spans="2:65" s="13" customFormat="1">
      <c r="B209" s="182"/>
      <c r="D209" s="171" t="s">
        <v>639</v>
      </c>
      <c r="E209" s="183" t="s">
        <v>19</v>
      </c>
      <c r="F209" s="184" t="s">
        <v>3372</v>
      </c>
      <c r="H209" s="185">
        <v>234</v>
      </c>
      <c r="I209" s="186"/>
      <c r="L209" s="182"/>
      <c r="M209" s="187"/>
      <c r="T209" s="188"/>
      <c r="AT209" s="183" t="s">
        <v>639</v>
      </c>
      <c r="AU209" s="183" t="s">
        <v>83</v>
      </c>
      <c r="AV209" s="13" t="s">
        <v>83</v>
      </c>
      <c r="AW209" s="13" t="s">
        <v>36</v>
      </c>
      <c r="AX209" s="13" t="s">
        <v>81</v>
      </c>
      <c r="AY209" s="183" t="s">
        <v>251</v>
      </c>
    </row>
    <row r="210" spans="2:65" s="1" customFormat="1" ht="16.5" customHeight="1">
      <c r="B210" s="31"/>
      <c r="C210" s="157" t="s">
        <v>410</v>
      </c>
      <c r="D210" s="157" t="s">
        <v>277</v>
      </c>
      <c r="E210" s="158" t="s">
        <v>1970</v>
      </c>
      <c r="F210" s="159" t="s">
        <v>1971</v>
      </c>
      <c r="G210" s="160" t="s">
        <v>1278</v>
      </c>
      <c r="H210" s="161">
        <v>234</v>
      </c>
      <c r="I210" s="162"/>
      <c r="J210" s="163">
        <f>ROUND(I210*H210,2)</f>
        <v>0</v>
      </c>
      <c r="K210" s="159" t="s">
        <v>690</v>
      </c>
      <c r="L210" s="31"/>
      <c r="M210" s="164" t="s">
        <v>19</v>
      </c>
      <c r="N210" s="165" t="s">
        <v>44</v>
      </c>
      <c r="P210" s="142">
        <f>O210*H210</f>
        <v>0</v>
      </c>
      <c r="Q210" s="142">
        <v>0</v>
      </c>
      <c r="R210" s="142">
        <f>Q210*H210</f>
        <v>0</v>
      </c>
      <c r="S210" s="142">
        <v>0</v>
      </c>
      <c r="T210" s="143">
        <f>S210*H210</f>
        <v>0</v>
      </c>
      <c r="AR210" s="17" t="s">
        <v>252</v>
      </c>
      <c r="AT210" s="17" t="s">
        <v>277</v>
      </c>
      <c r="AU210" s="17" t="s">
        <v>83</v>
      </c>
      <c r="AY210" s="17" t="s">
        <v>251</v>
      </c>
      <c r="BE210" s="144">
        <f>IF(N210="základní",J210,0)</f>
        <v>0</v>
      </c>
      <c r="BF210" s="144">
        <f>IF(N210="snížená",J210,0)</f>
        <v>0</v>
      </c>
      <c r="BG210" s="144">
        <f>IF(N210="zákl. přenesená",J210,0)</f>
        <v>0</v>
      </c>
      <c r="BH210" s="144">
        <f>IF(N210="sníž. přenesená",J210,0)</f>
        <v>0</v>
      </c>
      <c r="BI210" s="144">
        <f>IF(N210="nulová",J210,0)</f>
        <v>0</v>
      </c>
      <c r="BJ210" s="17" t="s">
        <v>81</v>
      </c>
      <c r="BK210" s="144">
        <f>ROUND(I210*H210,2)</f>
        <v>0</v>
      </c>
      <c r="BL210" s="17" t="s">
        <v>252</v>
      </c>
      <c r="BM210" s="17" t="s">
        <v>3373</v>
      </c>
    </row>
    <row r="211" spans="2:65" s="1" customFormat="1" ht="16.5" customHeight="1">
      <c r="B211" s="31"/>
      <c r="C211" s="132" t="s">
        <v>482</v>
      </c>
      <c r="D211" s="132" t="s">
        <v>246</v>
      </c>
      <c r="E211" s="133" t="s">
        <v>2369</v>
      </c>
      <c r="F211" s="134" t="s">
        <v>2370</v>
      </c>
      <c r="G211" s="135" t="s">
        <v>450</v>
      </c>
      <c r="H211" s="136">
        <v>0.20699999999999999</v>
      </c>
      <c r="I211" s="137"/>
      <c r="J211" s="138">
        <f>ROUND(I211*H211,2)</f>
        <v>0</v>
      </c>
      <c r="K211" s="134" t="s">
        <v>690</v>
      </c>
      <c r="L211" s="139"/>
      <c r="M211" s="140" t="s">
        <v>19</v>
      </c>
      <c r="N211" s="141" t="s">
        <v>44</v>
      </c>
      <c r="P211" s="142">
        <f>O211*H211</f>
        <v>0</v>
      </c>
      <c r="Q211" s="142">
        <v>1</v>
      </c>
      <c r="R211" s="142">
        <f>Q211*H211</f>
        <v>0.20699999999999999</v>
      </c>
      <c r="S211" s="142">
        <v>0</v>
      </c>
      <c r="T211" s="143">
        <f>S211*H211</f>
        <v>0</v>
      </c>
      <c r="AR211" s="17" t="s">
        <v>250</v>
      </c>
      <c r="AT211" s="17" t="s">
        <v>246</v>
      </c>
      <c r="AU211" s="17" t="s">
        <v>83</v>
      </c>
      <c r="AY211" s="17" t="s">
        <v>251</v>
      </c>
      <c r="BE211" s="144">
        <f>IF(N211="základní",J211,0)</f>
        <v>0</v>
      </c>
      <c r="BF211" s="144">
        <f>IF(N211="snížená",J211,0)</f>
        <v>0</v>
      </c>
      <c r="BG211" s="144">
        <f>IF(N211="zákl. přenesená",J211,0)</f>
        <v>0</v>
      </c>
      <c r="BH211" s="144">
        <f>IF(N211="sníž. přenesená",J211,0)</f>
        <v>0</v>
      </c>
      <c r="BI211" s="144">
        <f>IF(N211="nulová",J211,0)</f>
        <v>0</v>
      </c>
      <c r="BJ211" s="17" t="s">
        <v>81</v>
      </c>
      <c r="BK211" s="144">
        <f>ROUND(I211*H211,2)</f>
        <v>0</v>
      </c>
      <c r="BL211" s="17" t="s">
        <v>252</v>
      </c>
      <c r="BM211" s="17" t="s">
        <v>3374</v>
      </c>
    </row>
    <row r="212" spans="2:65" s="1" customFormat="1" ht="19.5">
      <c r="B212" s="31"/>
      <c r="D212" s="171" t="s">
        <v>454</v>
      </c>
      <c r="F212" s="172" t="s">
        <v>2372</v>
      </c>
      <c r="I212" s="90"/>
      <c r="L212" s="31"/>
      <c r="M212" s="173"/>
      <c r="T212" s="49"/>
      <c r="AT212" s="17" t="s">
        <v>454</v>
      </c>
      <c r="AU212" s="17" t="s">
        <v>83</v>
      </c>
    </row>
    <row r="213" spans="2:65" s="13" customFormat="1">
      <c r="B213" s="182"/>
      <c r="D213" s="171" t="s">
        <v>639</v>
      </c>
      <c r="E213" s="183" t="s">
        <v>19</v>
      </c>
      <c r="F213" s="184" t="s">
        <v>3375</v>
      </c>
      <c r="H213" s="185">
        <v>0.20699999999999999</v>
      </c>
      <c r="I213" s="186"/>
      <c r="L213" s="182"/>
      <c r="M213" s="187"/>
      <c r="T213" s="188"/>
      <c r="AT213" s="183" t="s">
        <v>639</v>
      </c>
      <c r="AU213" s="183" t="s">
        <v>83</v>
      </c>
      <c r="AV213" s="13" t="s">
        <v>83</v>
      </c>
      <c r="AW213" s="13" t="s">
        <v>36</v>
      </c>
      <c r="AX213" s="13" t="s">
        <v>81</v>
      </c>
      <c r="AY213" s="183" t="s">
        <v>251</v>
      </c>
    </row>
    <row r="214" spans="2:65" s="1" customFormat="1" ht="16.5" customHeight="1">
      <c r="B214" s="31"/>
      <c r="C214" s="132" t="s">
        <v>538</v>
      </c>
      <c r="D214" s="132" t="s">
        <v>246</v>
      </c>
      <c r="E214" s="133" t="s">
        <v>2374</v>
      </c>
      <c r="F214" s="134" t="s">
        <v>2375</v>
      </c>
      <c r="G214" s="135" t="s">
        <v>450</v>
      </c>
      <c r="H214" s="136">
        <v>2.3E-2</v>
      </c>
      <c r="I214" s="137"/>
      <c r="J214" s="138">
        <f>ROUND(I214*H214,2)</f>
        <v>0</v>
      </c>
      <c r="K214" s="134" t="s">
        <v>19</v>
      </c>
      <c r="L214" s="139"/>
      <c r="M214" s="140" t="s">
        <v>19</v>
      </c>
      <c r="N214" s="141" t="s">
        <v>44</v>
      </c>
      <c r="P214" s="142">
        <f>O214*H214</f>
        <v>0</v>
      </c>
      <c r="Q214" s="142">
        <v>1</v>
      </c>
      <c r="R214" s="142">
        <f>Q214*H214</f>
        <v>2.3E-2</v>
      </c>
      <c r="S214" s="142">
        <v>0</v>
      </c>
      <c r="T214" s="143">
        <f>S214*H214</f>
        <v>0</v>
      </c>
      <c r="AR214" s="17" t="s">
        <v>250</v>
      </c>
      <c r="AT214" s="17" t="s">
        <v>246</v>
      </c>
      <c r="AU214" s="17" t="s">
        <v>83</v>
      </c>
      <c r="AY214" s="17" t="s">
        <v>251</v>
      </c>
      <c r="BE214" s="144">
        <f>IF(N214="základní",J214,0)</f>
        <v>0</v>
      </c>
      <c r="BF214" s="144">
        <f>IF(N214="snížená",J214,0)</f>
        <v>0</v>
      </c>
      <c r="BG214" s="144">
        <f>IF(N214="zákl. přenesená",J214,0)</f>
        <v>0</v>
      </c>
      <c r="BH214" s="144">
        <f>IF(N214="sníž. přenesená",J214,0)</f>
        <v>0</v>
      </c>
      <c r="BI214" s="144">
        <f>IF(N214="nulová",J214,0)</f>
        <v>0</v>
      </c>
      <c r="BJ214" s="17" t="s">
        <v>81</v>
      </c>
      <c r="BK214" s="144">
        <f>ROUND(I214*H214,2)</f>
        <v>0</v>
      </c>
      <c r="BL214" s="17" t="s">
        <v>252</v>
      </c>
      <c r="BM214" s="17" t="s">
        <v>3376</v>
      </c>
    </row>
    <row r="215" spans="2:65" s="1" customFormat="1" ht="19.5">
      <c r="B215" s="31"/>
      <c r="D215" s="171" t="s">
        <v>454</v>
      </c>
      <c r="F215" s="172" t="s">
        <v>2377</v>
      </c>
      <c r="I215" s="90"/>
      <c r="L215" s="31"/>
      <c r="M215" s="173"/>
      <c r="T215" s="49"/>
      <c r="AT215" s="17" t="s">
        <v>454</v>
      </c>
      <c r="AU215" s="17" t="s">
        <v>83</v>
      </c>
    </row>
    <row r="216" spans="2:65" s="13" customFormat="1">
      <c r="B216" s="182"/>
      <c r="D216" s="171" t="s">
        <v>639</v>
      </c>
      <c r="E216" s="183" t="s">
        <v>19</v>
      </c>
      <c r="F216" s="184" t="s">
        <v>3377</v>
      </c>
      <c r="H216" s="185">
        <v>2.3E-2</v>
      </c>
      <c r="I216" s="186"/>
      <c r="L216" s="182"/>
      <c r="M216" s="187"/>
      <c r="T216" s="188"/>
      <c r="AT216" s="183" t="s">
        <v>639</v>
      </c>
      <c r="AU216" s="183" t="s">
        <v>83</v>
      </c>
      <c r="AV216" s="13" t="s">
        <v>83</v>
      </c>
      <c r="AW216" s="13" t="s">
        <v>36</v>
      </c>
      <c r="AX216" s="13" t="s">
        <v>81</v>
      </c>
      <c r="AY216" s="183" t="s">
        <v>251</v>
      </c>
    </row>
    <row r="217" spans="2:65" s="1" customFormat="1" ht="16.5" customHeight="1">
      <c r="B217" s="31"/>
      <c r="C217" s="157" t="s">
        <v>485</v>
      </c>
      <c r="D217" s="157" t="s">
        <v>277</v>
      </c>
      <c r="E217" s="158" t="s">
        <v>2136</v>
      </c>
      <c r="F217" s="159" t="s">
        <v>2137</v>
      </c>
      <c r="G217" s="160" t="s">
        <v>431</v>
      </c>
      <c r="H217" s="161">
        <v>15.4</v>
      </c>
      <c r="I217" s="162"/>
      <c r="J217" s="163">
        <f>ROUND(I217*H217,2)</f>
        <v>0</v>
      </c>
      <c r="K217" s="159" t="s">
        <v>690</v>
      </c>
      <c r="L217" s="31"/>
      <c r="M217" s="164" t="s">
        <v>19</v>
      </c>
      <c r="N217" s="165" t="s">
        <v>44</v>
      </c>
      <c r="P217" s="142">
        <f>O217*H217</f>
        <v>0</v>
      </c>
      <c r="Q217" s="142">
        <v>0.45584000000000002</v>
      </c>
      <c r="R217" s="142">
        <f>Q217*H217</f>
        <v>7.0199360000000004</v>
      </c>
      <c r="S217" s="142">
        <v>0</v>
      </c>
      <c r="T217" s="143">
        <f>S217*H217</f>
        <v>0</v>
      </c>
      <c r="AR217" s="17" t="s">
        <v>252</v>
      </c>
      <c r="AT217" s="17" t="s">
        <v>277</v>
      </c>
      <c r="AU217" s="17" t="s">
        <v>83</v>
      </c>
      <c r="AY217" s="17" t="s">
        <v>251</v>
      </c>
      <c r="BE217" s="144">
        <f>IF(N217="základní",J217,0)</f>
        <v>0</v>
      </c>
      <c r="BF217" s="144">
        <f>IF(N217="snížená",J217,0)</f>
        <v>0</v>
      </c>
      <c r="BG217" s="144">
        <f>IF(N217="zákl. přenesená",J217,0)</f>
        <v>0</v>
      </c>
      <c r="BH217" s="144">
        <f>IF(N217="sníž. přenesená",J217,0)</f>
        <v>0</v>
      </c>
      <c r="BI217" s="144">
        <f>IF(N217="nulová",J217,0)</f>
        <v>0</v>
      </c>
      <c r="BJ217" s="17" t="s">
        <v>81</v>
      </c>
      <c r="BK217" s="144">
        <f>ROUND(I217*H217,2)</f>
        <v>0</v>
      </c>
      <c r="BL217" s="17" t="s">
        <v>252</v>
      </c>
      <c r="BM217" s="17" t="s">
        <v>3378</v>
      </c>
    </row>
    <row r="218" spans="2:65" s="1" customFormat="1" ht="19.5">
      <c r="B218" s="31"/>
      <c r="D218" s="171" t="s">
        <v>454</v>
      </c>
      <c r="F218" s="172" t="s">
        <v>2139</v>
      </c>
      <c r="I218" s="90"/>
      <c r="L218" s="31"/>
      <c r="M218" s="173"/>
      <c r="T218" s="49"/>
      <c r="AT218" s="17" t="s">
        <v>454</v>
      </c>
      <c r="AU218" s="17" t="s">
        <v>83</v>
      </c>
    </row>
    <row r="219" spans="2:65" s="13" customFormat="1">
      <c r="B219" s="182"/>
      <c r="D219" s="171" t="s">
        <v>639</v>
      </c>
      <c r="E219" s="183" t="s">
        <v>19</v>
      </c>
      <c r="F219" s="184" t="s">
        <v>3379</v>
      </c>
      <c r="H219" s="185">
        <v>15.4</v>
      </c>
      <c r="I219" s="186"/>
      <c r="L219" s="182"/>
      <c r="M219" s="187"/>
      <c r="T219" s="188"/>
      <c r="AT219" s="183" t="s">
        <v>639</v>
      </c>
      <c r="AU219" s="183" t="s">
        <v>83</v>
      </c>
      <c r="AV219" s="13" t="s">
        <v>83</v>
      </c>
      <c r="AW219" s="13" t="s">
        <v>36</v>
      </c>
      <c r="AX219" s="13" t="s">
        <v>81</v>
      </c>
      <c r="AY219" s="183" t="s">
        <v>251</v>
      </c>
    </row>
    <row r="220" spans="2:65" s="1" customFormat="1" ht="16.5" customHeight="1">
      <c r="B220" s="31"/>
      <c r="C220" s="157" t="s">
        <v>546</v>
      </c>
      <c r="D220" s="157" t="s">
        <v>277</v>
      </c>
      <c r="E220" s="158" t="s">
        <v>2141</v>
      </c>
      <c r="F220" s="159" t="s">
        <v>2142</v>
      </c>
      <c r="G220" s="160" t="s">
        <v>431</v>
      </c>
      <c r="H220" s="161">
        <v>9.3789999999999996</v>
      </c>
      <c r="I220" s="162"/>
      <c r="J220" s="163">
        <f>ROUND(I220*H220,2)</f>
        <v>0</v>
      </c>
      <c r="K220" s="159" t="s">
        <v>690</v>
      </c>
      <c r="L220" s="31"/>
      <c r="M220" s="164" t="s">
        <v>19</v>
      </c>
      <c r="N220" s="165" t="s">
        <v>44</v>
      </c>
      <c r="P220" s="142">
        <f>O220*H220</f>
        <v>0</v>
      </c>
      <c r="Q220" s="142">
        <v>2.102E-2</v>
      </c>
      <c r="R220" s="142">
        <f>Q220*H220</f>
        <v>0.19714657999999999</v>
      </c>
      <c r="S220" s="142">
        <v>0</v>
      </c>
      <c r="T220" s="143">
        <f>S220*H220</f>
        <v>0</v>
      </c>
      <c r="AR220" s="17" t="s">
        <v>252</v>
      </c>
      <c r="AT220" s="17" t="s">
        <v>277</v>
      </c>
      <c r="AU220" s="17" t="s">
        <v>83</v>
      </c>
      <c r="AY220" s="17" t="s">
        <v>251</v>
      </c>
      <c r="BE220" s="144">
        <f>IF(N220="základní",J220,0)</f>
        <v>0</v>
      </c>
      <c r="BF220" s="144">
        <f>IF(N220="snížená",J220,0)</f>
        <v>0</v>
      </c>
      <c r="BG220" s="144">
        <f>IF(N220="zákl. přenesená",J220,0)</f>
        <v>0</v>
      </c>
      <c r="BH220" s="144">
        <f>IF(N220="sníž. přenesená",J220,0)</f>
        <v>0</v>
      </c>
      <c r="BI220" s="144">
        <f>IF(N220="nulová",J220,0)</f>
        <v>0</v>
      </c>
      <c r="BJ220" s="17" t="s">
        <v>81</v>
      </c>
      <c r="BK220" s="144">
        <f>ROUND(I220*H220,2)</f>
        <v>0</v>
      </c>
      <c r="BL220" s="17" t="s">
        <v>252</v>
      </c>
      <c r="BM220" s="17" t="s">
        <v>3380</v>
      </c>
    </row>
    <row r="221" spans="2:65" s="1" customFormat="1" ht="19.5">
      <c r="B221" s="31"/>
      <c r="D221" s="171" t="s">
        <v>454</v>
      </c>
      <c r="F221" s="172" t="s">
        <v>3381</v>
      </c>
      <c r="I221" s="90"/>
      <c r="L221" s="31"/>
      <c r="M221" s="173"/>
      <c r="T221" s="49"/>
      <c r="AT221" s="17" t="s">
        <v>454</v>
      </c>
      <c r="AU221" s="17" t="s">
        <v>83</v>
      </c>
    </row>
    <row r="222" spans="2:65" s="13" customFormat="1">
      <c r="B222" s="182"/>
      <c r="D222" s="171" t="s">
        <v>639</v>
      </c>
      <c r="E222" s="183" t="s">
        <v>19</v>
      </c>
      <c r="F222" s="184" t="s">
        <v>3382</v>
      </c>
      <c r="H222" s="185">
        <v>3.6059999999999999</v>
      </c>
      <c r="I222" s="186"/>
      <c r="L222" s="182"/>
      <c r="M222" s="187"/>
      <c r="T222" s="188"/>
      <c r="AT222" s="183" t="s">
        <v>639</v>
      </c>
      <c r="AU222" s="183" t="s">
        <v>83</v>
      </c>
      <c r="AV222" s="13" t="s">
        <v>83</v>
      </c>
      <c r="AW222" s="13" t="s">
        <v>36</v>
      </c>
      <c r="AX222" s="13" t="s">
        <v>73</v>
      </c>
      <c r="AY222" s="183" t="s">
        <v>251</v>
      </c>
    </row>
    <row r="223" spans="2:65" s="13" customFormat="1">
      <c r="B223" s="182"/>
      <c r="D223" s="171" t="s">
        <v>639</v>
      </c>
      <c r="E223" s="183" t="s">
        <v>19</v>
      </c>
      <c r="F223" s="184" t="s">
        <v>3383</v>
      </c>
      <c r="H223" s="185">
        <v>3.2240000000000002</v>
      </c>
      <c r="I223" s="186"/>
      <c r="L223" s="182"/>
      <c r="M223" s="187"/>
      <c r="T223" s="188"/>
      <c r="AT223" s="183" t="s">
        <v>639</v>
      </c>
      <c r="AU223" s="183" t="s">
        <v>83</v>
      </c>
      <c r="AV223" s="13" t="s">
        <v>83</v>
      </c>
      <c r="AW223" s="13" t="s">
        <v>36</v>
      </c>
      <c r="AX223" s="13" t="s">
        <v>73</v>
      </c>
      <c r="AY223" s="183" t="s">
        <v>251</v>
      </c>
    </row>
    <row r="224" spans="2:65" s="13" customFormat="1">
      <c r="B224" s="182"/>
      <c r="D224" s="171" t="s">
        <v>639</v>
      </c>
      <c r="E224" s="183" t="s">
        <v>19</v>
      </c>
      <c r="F224" s="184" t="s">
        <v>3384</v>
      </c>
      <c r="H224" s="185">
        <v>2.129</v>
      </c>
      <c r="I224" s="186"/>
      <c r="L224" s="182"/>
      <c r="M224" s="187"/>
      <c r="T224" s="188"/>
      <c r="AT224" s="183" t="s">
        <v>639</v>
      </c>
      <c r="AU224" s="183" t="s">
        <v>83</v>
      </c>
      <c r="AV224" s="13" t="s">
        <v>83</v>
      </c>
      <c r="AW224" s="13" t="s">
        <v>36</v>
      </c>
      <c r="AX224" s="13" t="s">
        <v>73</v>
      </c>
      <c r="AY224" s="183" t="s">
        <v>251</v>
      </c>
    </row>
    <row r="225" spans="2:65" s="13" customFormat="1">
      <c r="B225" s="182"/>
      <c r="D225" s="171" t="s">
        <v>639</v>
      </c>
      <c r="E225" s="183" t="s">
        <v>19</v>
      </c>
      <c r="F225" s="184" t="s">
        <v>3385</v>
      </c>
      <c r="H225" s="185">
        <v>0.42</v>
      </c>
      <c r="I225" s="186"/>
      <c r="L225" s="182"/>
      <c r="M225" s="187"/>
      <c r="T225" s="188"/>
      <c r="AT225" s="183" t="s">
        <v>639</v>
      </c>
      <c r="AU225" s="183" t="s">
        <v>83</v>
      </c>
      <c r="AV225" s="13" t="s">
        <v>83</v>
      </c>
      <c r="AW225" s="13" t="s">
        <v>36</v>
      </c>
      <c r="AX225" s="13" t="s">
        <v>73</v>
      </c>
      <c r="AY225" s="183" t="s">
        <v>251</v>
      </c>
    </row>
    <row r="226" spans="2:65" s="14" customFormat="1">
      <c r="B226" s="191"/>
      <c r="D226" s="171" t="s">
        <v>639</v>
      </c>
      <c r="E226" s="192" t="s">
        <v>19</v>
      </c>
      <c r="F226" s="193" t="s">
        <v>830</v>
      </c>
      <c r="H226" s="194">
        <v>9.3789999999999996</v>
      </c>
      <c r="I226" s="195"/>
      <c r="L226" s="191"/>
      <c r="M226" s="196"/>
      <c r="T226" s="197"/>
      <c r="AT226" s="192" t="s">
        <v>639</v>
      </c>
      <c r="AU226" s="192" t="s">
        <v>83</v>
      </c>
      <c r="AV226" s="14" t="s">
        <v>252</v>
      </c>
      <c r="AW226" s="14" t="s">
        <v>36</v>
      </c>
      <c r="AX226" s="14" t="s">
        <v>81</v>
      </c>
      <c r="AY226" s="192" t="s">
        <v>251</v>
      </c>
    </row>
    <row r="227" spans="2:65" s="1" customFormat="1" ht="16.5" customHeight="1">
      <c r="B227" s="31"/>
      <c r="C227" s="157" t="s">
        <v>488</v>
      </c>
      <c r="D227" s="157" t="s">
        <v>277</v>
      </c>
      <c r="E227" s="158" t="s">
        <v>2384</v>
      </c>
      <c r="F227" s="159" t="s">
        <v>2385</v>
      </c>
      <c r="G227" s="160" t="s">
        <v>431</v>
      </c>
      <c r="H227" s="161">
        <v>10.705</v>
      </c>
      <c r="I227" s="162"/>
      <c r="J227" s="163">
        <f>ROUND(I227*H227,2)</f>
        <v>0</v>
      </c>
      <c r="K227" s="159" t="s">
        <v>690</v>
      </c>
      <c r="L227" s="31"/>
      <c r="M227" s="164" t="s">
        <v>19</v>
      </c>
      <c r="N227" s="165" t="s">
        <v>44</v>
      </c>
      <c r="P227" s="142">
        <f>O227*H227</f>
        <v>0</v>
      </c>
      <c r="Q227" s="142">
        <v>2.102E-2</v>
      </c>
      <c r="R227" s="142">
        <f>Q227*H227</f>
        <v>0.2250191</v>
      </c>
      <c r="S227" s="142">
        <v>0</v>
      </c>
      <c r="T227" s="143">
        <f>S227*H227</f>
        <v>0</v>
      </c>
      <c r="AR227" s="17" t="s">
        <v>252</v>
      </c>
      <c r="AT227" s="17" t="s">
        <v>277</v>
      </c>
      <c r="AU227" s="17" t="s">
        <v>83</v>
      </c>
      <c r="AY227" s="17" t="s">
        <v>251</v>
      </c>
      <c r="BE227" s="144">
        <f>IF(N227="základní",J227,0)</f>
        <v>0</v>
      </c>
      <c r="BF227" s="144">
        <f>IF(N227="snížená",J227,0)</f>
        <v>0</v>
      </c>
      <c r="BG227" s="144">
        <f>IF(N227="zákl. přenesená",J227,0)</f>
        <v>0</v>
      </c>
      <c r="BH227" s="144">
        <f>IF(N227="sníž. přenesená",J227,0)</f>
        <v>0</v>
      </c>
      <c r="BI227" s="144">
        <f>IF(N227="nulová",J227,0)</f>
        <v>0</v>
      </c>
      <c r="BJ227" s="17" t="s">
        <v>81</v>
      </c>
      <c r="BK227" s="144">
        <f>ROUND(I227*H227,2)</f>
        <v>0</v>
      </c>
      <c r="BL227" s="17" t="s">
        <v>252</v>
      </c>
      <c r="BM227" s="17" t="s">
        <v>3386</v>
      </c>
    </row>
    <row r="228" spans="2:65" s="13" customFormat="1">
      <c r="B228" s="182"/>
      <c r="D228" s="171" t="s">
        <v>639</v>
      </c>
      <c r="E228" s="183" t="s">
        <v>19</v>
      </c>
      <c r="F228" s="184" t="s">
        <v>3387</v>
      </c>
      <c r="H228" s="185">
        <v>6.4480000000000004</v>
      </c>
      <c r="I228" s="186"/>
      <c r="L228" s="182"/>
      <c r="M228" s="187"/>
      <c r="T228" s="188"/>
      <c r="AT228" s="183" t="s">
        <v>639</v>
      </c>
      <c r="AU228" s="183" t="s">
        <v>83</v>
      </c>
      <c r="AV228" s="13" t="s">
        <v>83</v>
      </c>
      <c r="AW228" s="13" t="s">
        <v>36</v>
      </c>
      <c r="AX228" s="13" t="s">
        <v>73</v>
      </c>
      <c r="AY228" s="183" t="s">
        <v>251</v>
      </c>
    </row>
    <row r="229" spans="2:65" s="13" customFormat="1">
      <c r="B229" s="182"/>
      <c r="D229" s="171" t="s">
        <v>639</v>
      </c>
      <c r="E229" s="183" t="s">
        <v>19</v>
      </c>
      <c r="F229" s="184" t="s">
        <v>3388</v>
      </c>
      <c r="H229" s="185">
        <v>4.2569999999999997</v>
      </c>
      <c r="I229" s="186"/>
      <c r="L229" s="182"/>
      <c r="M229" s="187"/>
      <c r="T229" s="188"/>
      <c r="AT229" s="183" t="s">
        <v>639</v>
      </c>
      <c r="AU229" s="183" t="s">
        <v>83</v>
      </c>
      <c r="AV229" s="13" t="s">
        <v>83</v>
      </c>
      <c r="AW229" s="13" t="s">
        <v>36</v>
      </c>
      <c r="AX229" s="13" t="s">
        <v>73</v>
      </c>
      <c r="AY229" s="183" t="s">
        <v>251</v>
      </c>
    </row>
    <row r="230" spans="2:65" s="14" customFormat="1">
      <c r="B230" s="191"/>
      <c r="D230" s="171" t="s">
        <v>639</v>
      </c>
      <c r="E230" s="192" t="s">
        <v>19</v>
      </c>
      <c r="F230" s="193" t="s">
        <v>830</v>
      </c>
      <c r="H230" s="194">
        <v>10.705</v>
      </c>
      <c r="I230" s="195"/>
      <c r="L230" s="191"/>
      <c r="M230" s="196"/>
      <c r="T230" s="197"/>
      <c r="AT230" s="192" t="s">
        <v>639</v>
      </c>
      <c r="AU230" s="192" t="s">
        <v>83</v>
      </c>
      <c r="AV230" s="14" t="s">
        <v>252</v>
      </c>
      <c r="AW230" s="14" t="s">
        <v>36</v>
      </c>
      <c r="AX230" s="14" t="s">
        <v>81</v>
      </c>
      <c r="AY230" s="192" t="s">
        <v>251</v>
      </c>
    </row>
    <row r="231" spans="2:65" s="1" customFormat="1" ht="16.5" customHeight="1">
      <c r="B231" s="31"/>
      <c r="C231" s="157" t="s">
        <v>556</v>
      </c>
      <c r="D231" s="157" t="s">
        <v>277</v>
      </c>
      <c r="E231" s="158" t="s">
        <v>1249</v>
      </c>
      <c r="F231" s="159" t="s">
        <v>3389</v>
      </c>
      <c r="G231" s="160" t="s">
        <v>431</v>
      </c>
      <c r="H231" s="161">
        <v>10.56</v>
      </c>
      <c r="I231" s="162"/>
      <c r="J231" s="163">
        <f>ROUND(I231*H231,2)</f>
        <v>0</v>
      </c>
      <c r="K231" s="159" t="s">
        <v>19</v>
      </c>
      <c r="L231" s="31"/>
      <c r="M231" s="164" t="s">
        <v>19</v>
      </c>
      <c r="N231" s="165" t="s">
        <v>44</v>
      </c>
      <c r="P231" s="142">
        <f>O231*H231</f>
        <v>0</v>
      </c>
      <c r="Q231" s="142">
        <v>2.4799999999999999E-2</v>
      </c>
      <c r="R231" s="142">
        <f>Q231*H231</f>
        <v>0.26188800000000001</v>
      </c>
      <c r="S231" s="142">
        <v>0</v>
      </c>
      <c r="T231" s="143">
        <f>S231*H231</f>
        <v>0</v>
      </c>
      <c r="AR231" s="17" t="s">
        <v>252</v>
      </c>
      <c r="AT231" s="17" t="s">
        <v>277</v>
      </c>
      <c r="AU231" s="17" t="s">
        <v>83</v>
      </c>
      <c r="AY231" s="17" t="s">
        <v>251</v>
      </c>
      <c r="BE231" s="144">
        <f>IF(N231="základní",J231,0)</f>
        <v>0</v>
      </c>
      <c r="BF231" s="144">
        <f>IF(N231="snížená",J231,0)</f>
        <v>0</v>
      </c>
      <c r="BG231" s="144">
        <f>IF(N231="zákl. přenesená",J231,0)</f>
        <v>0</v>
      </c>
      <c r="BH231" s="144">
        <f>IF(N231="sníž. přenesená",J231,0)</f>
        <v>0</v>
      </c>
      <c r="BI231" s="144">
        <f>IF(N231="nulová",J231,0)</f>
        <v>0</v>
      </c>
      <c r="BJ231" s="17" t="s">
        <v>81</v>
      </c>
      <c r="BK231" s="144">
        <f>ROUND(I231*H231,2)</f>
        <v>0</v>
      </c>
      <c r="BL231" s="17" t="s">
        <v>252</v>
      </c>
      <c r="BM231" s="17" t="s">
        <v>3390</v>
      </c>
    </row>
    <row r="232" spans="2:65" s="1" customFormat="1" ht="19.5">
      <c r="B232" s="31"/>
      <c r="D232" s="171" t="s">
        <v>454</v>
      </c>
      <c r="F232" s="172" t="s">
        <v>1252</v>
      </c>
      <c r="I232" s="90"/>
      <c r="L232" s="31"/>
      <c r="M232" s="173"/>
      <c r="T232" s="49"/>
      <c r="AT232" s="17" t="s">
        <v>454</v>
      </c>
      <c r="AU232" s="17" t="s">
        <v>83</v>
      </c>
    </row>
    <row r="233" spans="2:65" s="13" customFormat="1">
      <c r="B233" s="182"/>
      <c r="D233" s="171" t="s">
        <v>639</v>
      </c>
      <c r="E233" s="183" t="s">
        <v>19</v>
      </c>
      <c r="F233" s="184" t="s">
        <v>3391</v>
      </c>
      <c r="H233" s="185">
        <v>10.56</v>
      </c>
      <c r="I233" s="186"/>
      <c r="L233" s="182"/>
      <c r="M233" s="187"/>
      <c r="T233" s="188"/>
      <c r="AT233" s="183" t="s">
        <v>639</v>
      </c>
      <c r="AU233" s="183" t="s">
        <v>83</v>
      </c>
      <c r="AV233" s="13" t="s">
        <v>83</v>
      </c>
      <c r="AW233" s="13" t="s">
        <v>36</v>
      </c>
      <c r="AX233" s="13" t="s">
        <v>81</v>
      </c>
      <c r="AY233" s="183" t="s">
        <v>251</v>
      </c>
    </row>
    <row r="234" spans="2:65" s="1" customFormat="1" ht="22.5" customHeight="1">
      <c r="B234" s="31"/>
      <c r="C234" s="157" t="s">
        <v>491</v>
      </c>
      <c r="D234" s="157" t="s">
        <v>277</v>
      </c>
      <c r="E234" s="158" t="s">
        <v>2387</v>
      </c>
      <c r="F234" s="159" t="s">
        <v>2147</v>
      </c>
      <c r="G234" s="160" t="s">
        <v>431</v>
      </c>
      <c r="H234" s="161">
        <v>1.5</v>
      </c>
      <c r="I234" s="162"/>
      <c r="J234" s="163">
        <f>ROUND(I234*H234,2)</f>
        <v>0</v>
      </c>
      <c r="K234" s="159" t="s">
        <v>19</v>
      </c>
      <c r="L234" s="31"/>
      <c r="M234" s="164" t="s">
        <v>19</v>
      </c>
      <c r="N234" s="165" t="s">
        <v>44</v>
      </c>
      <c r="P234" s="142">
        <f>O234*H234</f>
        <v>0</v>
      </c>
      <c r="Q234" s="142">
        <v>1.2878099999999999</v>
      </c>
      <c r="R234" s="142">
        <f>Q234*H234</f>
        <v>1.9317149999999998</v>
      </c>
      <c r="S234" s="142">
        <v>0</v>
      </c>
      <c r="T234" s="143">
        <f>S234*H234</f>
        <v>0</v>
      </c>
      <c r="AR234" s="17" t="s">
        <v>252</v>
      </c>
      <c r="AT234" s="17" t="s">
        <v>277</v>
      </c>
      <c r="AU234" s="17" t="s">
        <v>83</v>
      </c>
      <c r="AY234" s="17" t="s">
        <v>251</v>
      </c>
      <c r="BE234" s="144">
        <f>IF(N234="základní",J234,0)</f>
        <v>0</v>
      </c>
      <c r="BF234" s="144">
        <f>IF(N234="snížená",J234,0)</f>
        <v>0</v>
      </c>
      <c r="BG234" s="144">
        <f>IF(N234="zákl. přenesená",J234,0)</f>
        <v>0</v>
      </c>
      <c r="BH234" s="144">
        <f>IF(N234="sníž. přenesená",J234,0)</f>
        <v>0</v>
      </c>
      <c r="BI234" s="144">
        <f>IF(N234="nulová",J234,0)</f>
        <v>0</v>
      </c>
      <c r="BJ234" s="17" t="s">
        <v>81</v>
      </c>
      <c r="BK234" s="144">
        <f>ROUND(I234*H234,2)</f>
        <v>0</v>
      </c>
      <c r="BL234" s="17" t="s">
        <v>252</v>
      </c>
      <c r="BM234" s="17" t="s">
        <v>3392</v>
      </c>
    </row>
    <row r="235" spans="2:65" s="1" customFormat="1" ht="19.5">
      <c r="B235" s="31"/>
      <c r="D235" s="171" t="s">
        <v>454</v>
      </c>
      <c r="F235" s="172" t="s">
        <v>2645</v>
      </c>
      <c r="I235" s="90"/>
      <c r="L235" s="31"/>
      <c r="M235" s="173"/>
      <c r="T235" s="49"/>
      <c r="AT235" s="17" t="s">
        <v>454</v>
      </c>
      <c r="AU235" s="17" t="s">
        <v>83</v>
      </c>
    </row>
    <row r="236" spans="2:65" s="13" customFormat="1">
      <c r="B236" s="182"/>
      <c r="D236" s="171" t="s">
        <v>639</v>
      </c>
      <c r="E236" s="183" t="s">
        <v>19</v>
      </c>
      <c r="F236" s="184" t="s">
        <v>2150</v>
      </c>
      <c r="H236" s="185">
        <v>1.5</v>
      </c>
      <c r="I236" s="186"/>
      <c r="L236" s="182"/>
      <c r="M236" s="187"/>
      <c r="T236" s="188"/>
      <c r="AT236" s="183" t="s">
        <v>639</v>
      </c>
      <c r="AU236" s="183" t="s">
        <v>83</v>
      </c>
      <c r="AV236" s="13" t="s">
        <v>83</v>
      </c>
      <c r="AW236" s="13" t="s">
        <v>36</v>
      </c>
      <c r="AX236" s="13" t="s">
        <v>81</v>
      </c>
      <c r="AY236" s="183" t="s">
        <v>251</v>
      </c>
    </row>
    <row r="237" spans="2:65" s="11" customFormat="1" ht="22.9" customHeight="1">
      <c r="B237" s="145"/>
      <c r="D237" s="146" t="s">
        <v>72</v>
      </c>
      <c r="E237" s="155" t="s">
        <v>267</v>
      </c>
      <c r="F237" s="155" t="s">
        <v>3192</v>
      </c>
      <c r="I237" s="148"/>
      <c r="J237" s="156">
        <f>BK237</f>
        <v>0</v>
      </c>
      <c r="L237" s="145"/>
      <c r="M237" s="150"/>
      <c r="P237" s="151">
        <f>SUM(P238:P241)</f>
        <v>0</v>
      </c>
      <c r="R237" s="151">
        <f>SUM(R238:R241)</f>
        <v>1.2760000000000001E-2</v>
      </c>
      <c r="T237" s="152">
        <f>SUM(T238:T241)</f>
        <v>3.6520000000000001</v>
      </c>
      <c r="AR237" s="146" t="s">
        <v>81</v>
      </c>
      <c r="AT237" s="153" t="s">
        <v>72</v>
      </c>
      <c r="AU237" s="153" t="s">
        <v>81</v>
      </c>
      <c r="AY237" s="146" t="s">
        <v>251</v>
      </c>
      <c r="BK237" s="154">
        <f>SUM(BK238:BK241)</f>
        <v>0</v>
      </c>
    </row>
    <row r="238" spans="2:65" s="1" customFormat="1" ht="16.5" customHeight="1">
      <c r="B238" s="31"/>
      <c r="C238" s="157" t="s">
        <v>565</v>
      </c>
      <c r="D238" s="157" t="s">
        <v>277</v>
      </c>
      <c r="E238" s="158" t="s">
        <v>1263</v>
      </c>
      <c r="F238" s="159" t="s">
        <v>1264</v>
      </c>
      <c r="G238" s="160" t="s">
        <v>265</v>
      </c>
      <c r="H238" s="161">
        <v>22</v>
      </c>
      <c r="I238" s="162"/>
      <c r="J238" s="163">
        <f>ROUND(I238*H238,2)</f>
        <v>0</v>
      </c>
      <c r="K238" s="159" t="s">
        <v>690</v>
      </c>
      <c r="L238" s="31"/>
      <c r="M238" s="164" t="s">
        <v>19</v>
      </c>
      <c r="N238" s="165" t="s">
        <v>44</v>
      </c>
      <c r="P238" s="142">
        <f>O238*H238</f>
        <v>0</v>
      </c>
      <c r="Q238" s="142">
        <v>5.8E-4</v>
      </c>
      <c r="R238" s="142">
        <f>Q238*H238</f>
        <v>1.2760000000000001E-2</v>
      </c>
      <c r="S238" s="142">
        <v>0.16600000000000001</v>
      </c>
      <c r="T238" s="143">
        <f>S238*H238</f>
        <v>3.6520000000000001</v>
      </c>
      <c r="AR238" s="17" t="s">
        <v>252</v>
      </c>
      <c r="AT238" s="17" t="s">
        <v>277</v>
      </c>
      <c r="AU238" s="17" t="s">
        <v>83</v>
      </c>
      <c r="AY238" s="17" t="s">
        <v>251</v>
      </c>
      <c r="BE238" s="144">
        <f>IF(N238="základní",J238,0)</f>
        <v>0</v>
      </c>
      <c r="BF238" s="144">
        <f>IF(N238="snížená",J238,0)</f>
        <v>0</v>
      </c>
      <c r="BG238" s="144">
        <f>IF(N238="zákl. přenesená",J238,0)</f>
        <v>0</v>
      </c>
      <c r="BH238" s="144">
        <f>IF(N238="sníž. přenesená",J238,0)</f>
        <v>0</v>
      </c>
      <c r="BI238" s="144">
        <f>IF(N238="nulová",J238,0)</f>
        <v>0</v>
      </c>
      <c r="BJ238" s="17" t="s">
        <v>81</v>
      </c>
      <c r="BK238" s="144">
        <f>ROUND(I238*H238,2)</f>
        <v>0</v>
      </c>
      <c r="BL238" s="17" t="s">
        <v>252</v>
      </c>
      <c r="BM238" s="17" t="s">
        <v>3393</v>
      </c>
    </row>
    <row r="239" spans="2:65" s="13" customFormat="1">
      <c r="B239" s="182"/>
      <c r="D239" s="171" t="s">
        <v>639</v>
      </c>
      <c r="E239" s="183" t="s">
        <v>19</v>
      </c>
      <c r="F239" s="184" t="s">
        <v>3394</v>
      </c>
      <c r="H239" s="185">
        <v>17</v>
      </c>
      <c r="I239" s="186"/>
      <c r="L239" s="182"/>
      <c r="M239" s="187"/>
      <c r="T239" s="188"/>
      <c r="AT239" s="183" t="s">
        <v>639</v>
      </c>
      <c r="AU239" s="183" t="s">
        <v>83</v>
      </c>
      <c r="AV239" s="13" t="s">
        <v>83</v>
      </c>
      <c r="AW239" s="13" t="s">
        <v>36</v>
      </c>
      <c r="AX239" s="13" t="s">
        <v>73</v>
      </c>
      <c r="AY239" s="183" t="s">
        <v>251</v>
      </c>
    </row>
    <row r="240" spans="2:65" s="13" customFormat="1">
      <c r="B240" s="182"/>
      <c r="D240" s="171" t="s">
        <v>639</v>
      </c>
      <c r="E240" s="183" t="s">
        <v>19</v>
      </c>
      <c r="F240" s="184" t="s">
        <v>3395</v>
      </c>
      <c r="H240" s="185">
        <v>5</v>
      </c>
      <c r="I240" s="186"/>
      <c r="L240" s="182"/>
      <c r="M240" s="187"/>
      <c r="T240" s="188"/>
      <c r="AT240" s="183" t="s">
        <v>639</v>
      </c>
      <c r="AU240" s="183" t="s">
        <v>83</v>
      </c>
      <c r="AV240" s="13" t="s">
        <v>83</v>
      </c>
      <c r="AW240" s="13" t="s">
        <v>36</v>
      </c>
      <c r="AX240" s="13" t="s">
        <v>73</v>
      </c>
      <c r="AY240" s="183" t="s">
        <v>251</v>
      </c>
    </row>
    <row r="241" spans="2:65" s="14" customFormat="1">
      <c r="B241" s="191"/>
      <c r="D241" s="171" t="s">
        <v>639</v>
      </c>
      <c r="E241" s="192" t="s">
        <v>19</v>
      </c>
      <c r="F241" s="193" t="s">
        <v>830</v>
      </c>
      <c r="H241" s="194">
        <v>22</v>
      </c>
      <c r="I241" s="195"/>
      <c r="L241" s="191"/>
      <c r="M241" s="196"/>
      <c r="T241" s="197"/>
      <c r="AT241" s="192" t="s">
        <v>639</v>
      </c>
      <c r="AU241" s="192" t="s">
        <v>83</v>
      </c>
      <c r="AV241" s="14" t="s">
        <v>252</v>
      </c>
      <c r="AW241" s="14" t="s">
        <v>36</v>
      </c>
      <c r="AX241" s="14" t="s">
        <v>81</v>
      </c>
      <c r="AY241" s="192" t="s">
        <v>251</v>
      </c>
    </row>
    <row r="242" spans="2:65" s="11" customFormat="1" ht="22.9" customHeight="1">
      <c r="B242" s="145"/>
      <c r="D242" s="146" t="s">
        <v>72</v>
      </c>
      <c r="E242" s="155" t="s">
        <v>276</v>
      </c>
      <c r="F242" s="155" t="s">
        <v>1521</v>
      </c>
      <c r="I242" s="148"/>
      <c r="J242" s="156">
        <f>BK242</f>
        <v>0</v>
      </c>
      <c r="L242" s="145"/>
      <c r="M242" s="150"/>
      <c r="P242" s="151">
        <f>SUM(P243:P247)</f>
        <v>0</v>
      </c>
      <c r="R242" s="151">
        <f>SUM(R243:R247)</f>
        <v>2.5444800000000001</v>
      </c>
      <c r="T242" s="152">
        <f>SUM(T243:T247)</f>
        <v>2.85</v>
      </c>
      <c r="AR242" s="146" t="s">
        <v>81</v>
      </c>
      <c r="AT242" s="153" t="s">
        <v>72</v>
      </c>
      <c r="AU242" s="153" t="s">
        <v>81</v>
      </c>
      <c r="AY242" s="146" t="s">
        <v>251</v>
      </c>
      <c r="BK242" s="154">
        <f>SUM(BK243:BK247)</f>
        <v>0</v>
      </c>
    </row>
    <row r="243" spans="2:65" s="1" customFormat="1" ht="16.5" customHeight="1">
      <c r="B243" s="31"/>
      <c r="C243" s="157" t="s">
        <v>495</v>
      </c>
      <c r="D243" s="157" t="s">
        <v>277</v>
      </c>
      <c r="E243" s="158" t="s">
        <v>1522</v>
      </c>
      <c r="F243" s="159" t="s">
        <v>1523</v>
      </c>
      <c r="G243" s="160" t="s">
        <v>431</v>
      </c>
      <c r="H243" s="161">
        <v>38</v>
      </c>
      <c r="I243" s="162"/>
      <c r="J243" s="163">
        <f>ROUND(I243*H243,2)</f>
        <v>0</v>
      </c>
      <c r="K243" s="159" t="s">
        <v>690</v>
      </c>
      <c r="L243" s="31"/>
      <c r="M243" s="164" t="s">
        <v>19</v>
      </c>
      <c r="N243" s="165" t="s">
        <v>44</v>
      </c>
      <c r="P243" s="142">
        <f>O243*H243</f>
        <v>0</v>
      </c>
      <c r="Q243" s="142">
        <v>6.6960000000000006E-2</v>
      </c>
      <c r="R243" s="142">
        <f>Q243*H243</f>
        <v>2.5444800000000001</v>
      </c>
      <c r="S243" s="142">
        <v>7.4999999999999997E-2</v>
      </c>
      <c r="T243" s="143">
        <f>S243*H243</f>
        <v>2.85</v>
      </c>
      <c r="AR243" s="17" t="s">
        <v>252</v>
      </c>
      <c r="AT243" s="17" t="s">
        <v>277</v>
      </c>
      <c r="AU243" s="17" t="s">
        <v>83</v>
      </c>
      <c r="AY243" s="17" t="s">
        <v>251</v>
      </c>
      <c r="BE243" s="144">
        <f>IF(N243="základní",J243,0)</f>
        <v>0</v>
      </c>
      <c r="BF243" s="144">
        <f>IF(N243="snížená",J243,0)</f>
        <v>0</v>
      </c>
      <c r="BG243" s="144">
        <f>IF(N243="zákl. přenesená",J243,0)</f>
        <v>0</v>
      </c>
      <c r="BH243" s="144">
        <f>IF(N243="sníž. přenesená",J243,0)</f>
        <v>0</v>
      </c>
      <c r="BI243" s="144">
        <f>IF(N243="nulová",J243,0)</f>
        <v>0</v>
      </c>
      <c r="BJ243" s="17" t="s">
        <v>81</v>
      </c>
      <c r="BK243" s="144">
        <f>ROUND(I243*H243,2)</f>
        <v>0</v>
      </c>
      <c r="BL243" s="17" t="s">
        <v>252</v>
      </c>
      <c r="BM243" s="17" t="s">
        <v>3396</v>
      </c>
    </row>
    <row r="244" spans="2:65" s="1" customFormat="1" ht="19.5">
      <c r="B244" s="31"/>
      <c r="D244" s="171" t="s">
        <v>454</v>
      </c>
      <c r="F244" s="172" t="s">
        <v>2647</v>
      </c>
      <c r="I244" s="90"/>
      <c r="L244" s="31"/>
      <c r="M244" s="173"/>
      <c r="T244" s="49"/>
      <c r="AT244" s="17" t="s">
        <v>454</v>
      </c>
      <c r="AU244" s="17" t="s">
        <v>83</v>
      </c>
    </row>
    <row r="245" spans="2:65" s="13" customFormat="1">
      <c r="B245" s="182"/>
      <c r="D245" s="171" t="s">
        <v>639</v>
      </c>
      <c r="E245" s="183" t="s">
        <v>19</v>
      </c>
      <c r="F245" s="184" t="s">
        <v>3397</v>
      </c>
      <c r="H245" s="185">
        <v>38</v>
      </c>
      <c r="I245" s="186"/>
      <c r="L245" s="182"/>
      <c r="M245" s="187"/>
      <c r="T245" s="188"/>
      <c r="AT245" s="183" t="s">
        <v>639</v>
      </c>
      <c r="AU245" s="183" t="s">
        <v>83</v>
      </c>
      <c r="AV245" s="13" t="s">
        <v>83</v>
      </c>
      <c r="AW245" s="13" t="s">
        <v>36</v>
      </c>
      <c r="AX245" s="13" t="s">
        <v>81</v>
      </c>
      <c r="AY245" s="183" t="s">
        <v>251</v>
      </c>
    </row>
    <row r="246" spans="2:65" s="1" customFormat="1" ht="16.5" customHeight="1">
      <c r="B246" s="31"/>
      <c r="C246" s="132" t="s">
        <v>573</v>
      </c>
      <c r="D246" s="132" t="s">
        <v>246</v>
      </c>
      <c r="E246" s="133" t="s">
        <v>1276</v>
      </c>
      <c r="F246" s="134" t="s">
        <v>1277</v>
      </c>
      <c r="G246" s="135" t="s">
        <v>1278</v>
      </c>
      <c r="H246" s="136">
        <v>6.016</v>
      </c>
      <c r="I246" s="137"/>
      <c r="J246" s="138">
        <f>ROUND(I246*H246,2)</f>
        <v>0</v>
      </c>
      <c r="K246" s="134" t="s">
        <v>19</v>
      </c>
      <c r="L246" s="139"/>
      <c r="M246" s="140" t="s">
        <v>19</v>
      </c>
      <c r="N246" s="141" t="s">
        <v>44</v>
      </c>
      <c r="P246" s="142">
        <f>O246*H246</f>
        <v>0</v>
      </c>
      <c r="Q246" s="142">
        <v>0</v>
      </c>
      <c r="R246" s="142">
        <f>Q246*H246</f>
        <v>0</v>
      </c>
      <c r="S246" s="142">
        <v>0</v>
      </c>
      <c r="T246" s="143">
        <f>S246*H246</f>
        <v>0</v>
      </c>
      <c r="AR246" s="17" t="s">
        <v>250</v>
      </c>
      <c r="AT246" s="17" t="s">
        <v>246</v>
      </c>
      <c r="AU246" s="17" t="s">
        <v>83</v>
      </c>
      <c r="AY246" s="17" t="s">
        <v>251</v>
      </c>
      <c r="BE246" s="144">
        <f>IF(N246="základní",J246,0)</f>
        <v>0</v>
      </c>
      <c r="BF246" s="144">
        <f>IF(N246="snížená",J246,0)</f>
        <v>0</v>
      </c>
      <c r="BG246" s="144">
        <f>IF(N246="zákl. přenesená",J246,0)</f>
        <v>0</v>
      </c>
      <c r="BH246" s="144">
        <f>IF(N246="sníž. přenesená",J246,0)</f>
        <v>0</v>
      </c>
      <c r="BI246" s="144">
        <f>IF(N246="nulová",J246,0)</f>
        <v>0</v>
      </c>
      <c r="BJ246" s="17" t="s">
        <v>81</v>
      </c>
      <c r="BK246" s="144">
        <f>ROUND(I246*H246,2)</f>
        <v>0</v>
      </c>
      <c r="BL246" s="17" t="s">
        <v>252</v>
      </c>
      <c r="BM246" s="17" t="s">
        <v>3398</v>
      </c>
    </row>
    <row r="247" spans="2:65" s="1" customFormat="1" ht="19.5">
      <c r="B247" s="31"/>
      <c r="D247" s="171" t="s">
        <v>454</v>
      </c>
      <c r="F247" s="172" t="s">
        <v>1280</v>
      </c>
      <c r="I247" s="90"/>
      <c r="L247" s="31"/>
      <c r="M247" s="173"/>
      <c r="T247" s="49"/>
      <c r="AT247" s="17" t="s">
        <v>454</v>
      </c>
      <c r="AU247" s="17" t="s">
        <v>83</v>
      </c>
    </row>
    <row r="248" spans="2:65" s="11" customFormat="1" ht="22.9" customHeight="1">
      <c r="B248" s="145"/>
      <c r="D248" s="146" t="s">
        <v>72</v>
      </c>
      <c r="E248" s="155" t="s">
        <v>291</v>
      </c>
      <c r="F248" s="155" t="s">
        <v>1282</v>
      </c>
      <c r="I248" s="148"/>
      <c r="J248" s="156">
        <f>BK248</f>
        <v>79500</v>
      </c>
      <c r="L248" s="145"/>
      <c r="M248" s="150"/>
      <c r="P248" s="151">
        <f>SUM(P249:P295)</f>
        <v>0</v>
      </c>
      <c r="R248" s="151">
        <f>SUM(R249:R295)</f>
        <v>4.093102</v>
      </c>
      <c r="T248" s="152">
        <f>SUM(T249:T295)</f>
        <v>58.331302000000001</v>
      </c>
      <c r="AR248" s="146" t="s">
        <v>81</v>
      </c>
      <c r="AT248" s="153" t="s">
        <v>72</v>
      </c>
      <c r="AU248" s="153" t="s">
        <v>81</v>
      </c>
      <c r="AY248" s="146" t="s">
        <v>251</v>
      </c>
      <c r="BK248" s="154">
        <f>SUM(BK249:BK295)</f>
        <v>79500</v>
      </c>
    </row>
    <row r="249" spans="2:65" s="1" customFormat="1" ht="16.5" customHeight="1">
      <c r="B249" s="31"/>
      <c r="C249" s="157" t="s">
        <v>499</v>
      </c>
      <c r="D249" s="157" t="s">
        <v>277</v>
      </c>
      <c r="E249" s="158" t="s">
        <v>1283</v>
      </c>
      <c r="F249" s="159" t="s">
        <v>1284</v>
      </c>
      <c r="G249" s="160" t="s">
        <v>249</v>
      </c>
      <c r="H249" s="161">
        <v>15.8</v>
      </c>
      <c r="I249" s="162"/>
      <c r="J249" s="163">
        <f>ROUND(I249*H249,2)</f>
        <v>0</v>
      </c>
      <c r="K249" s="159" t="s">
        <v>690</v>
      </c>
      <c r="L249" s="31"/>
      <c r="M249" s="164" t="s">
        <v>19</v>
      </c>
      <c r="N249" s="165" t="s">
        <v>44</v>
      </c>
      <c r="P249" s="142">
        <f>O249*H249</f>
        <v>0</v>
      </c>
      <c r="Q249" s="142">
        <v>1.17E-3</v>
      </c>
      <c r="R249" s="142">
        <f>Q249*H249</f>
        <v>1.8486000000000002E-2</v>
      </c>
      <c r="S249" s="142">
        <v>0</v>
      </c>
      <c r="T249" s="143">
        <f>S249*H249</f>
        <v>0</v>
      </c>
      <c r="AR249" s="17" t="s">
        <v>252</v>
      </c>
      <c r="AT249" s="17" t="s">
        <v>277</v>
      </c>
      <c r="AU249" s="17" t="s">
        <v>83</v>
      </c>
      <c r="AY249" s="17" t="s">
        <v>251</v>
      </c>
      <c r="BE249" s="144">
        <f>IF(N249="základní",J249,0)</f>
        <v>0</v>
      </c>
      <c r="BF249" s="144">
        <f>IF(N249="snížená",J249,0)</f>
        <v>0</v>
      </c>
      <c r="BG249" s="144">
        <f>IF(N249="zákl. přenesená",J249,0)</f>
        <v>0</v>
      </c>
      <c r="BH249" s="144">
        <f>IF(N249="sníž. přenesená",J249,0)</f>
        <v>0</v>
      </c>
      <c r="BI249" s="144">
        <f>IF(N249="nulová",J249,0)</f>
        <v>0</v>
      </c>
      <c r="BJ249" s="17" t="s">
        <v>81</v>
      </c>
      <c r="BK249" s="144">
        <f>ROUND(I249*H249,2)</f>
        <v>0</v>
      </c>
      <c r="BL249" s="17" t="s">
        <v>252</v>
      </c>
      <c r="BM249" s="17" t="s">
        <v>3399</v>
      </c>
    </row>
    <row r="250" spans="2:65" s="1" customFormat="1" ht="16.5" customHeight="1">
      <c r="B250" s="31"/>
      <c r="C250" s="157" t="s">
        <v>582</v>
      </c>
      <c r="D250" s="157" t="s">
        <v>277</v>
      </c>
      <c r="E250" s="158" t="s">
        <v>1287</v>
      </c>
      <c r="F250" s="159" t="s">
        <v>1288</v>
      </c>
      <c r="G250" s="160" t="s">
        <v>249</v>
      </c>
      <c r="H250" s="161">
        <v>15.8</v>
      </c>
      <c r="I250" s="162"/>
      <c r="J250" s="163">
        <f>ROUND(I250*H250,2)</f>
        <v>0</v>
      </c>
      <c r="K250" s="159" t="s">
        <v>690</v>
      </c>
      <c r="L250" s="31"/>
      <c r="M250" s="164" t="s">
        <v>19</v>
      </c>
      <c r="N250" s="165" t="s">
        <v>44</v>
      </c>
      <c r="P250" s="142">
        <f>O250*H250</f>
        <v>0</v>
      </c>
      <c r="Q250" s="142">
        <v>6.6E-4</v>
      </c>
      <c r="R250" s="142">
        <f>Q250*H250</f>
        <v>1.0428E-2</v>
      </c>
      <c r="S250" s="142">
        <v>0</v>
      </c>
      <c r="T250" s="143">
        <f>S250*H250</f>
        <v>0</v>
      </c>
      <c r="AR250" s="17" t="s">
        <v>252</v>
      </c>
      <c r="AT250" s="17" t="s">
        <v>277</v>
      </c>
      <c r="AU250" s="17" t="s">
        <v>83</v>
      </c>
      <c r="AY250" s="17" t="s">
        <v>251</v>
      </c>
      <c r="BE250" s="144">
        <f>IF(N250="základní",J250,0)</f>
        <v>0</v>
      </c>
      <c r="BF250" s="144">
        <f>IF(N250="snížená",J250,0)</f>
        <v>0</v>
      </c>
      <c r="BG250" s="144">
        <f>IF(N250="zákl. přenesená",J250,0)</f>
        <v>0</v>
      </c>
      <c r="BH250" s="144">
        <f>IF(N250="sníž. přenesená",J250,0)</f>
        <v>0</v>
      </c>
      <c r="BI250" s="144">
        <f>IF(N250="nulová",J250,0)</f>
        <v>0</v>
      </c>
      <c r="BJ250" s="17" t="s">
        <v>81</v>
      </c>
      <c r="BK250" s="144">
        <f>ROUND(I250*H250,2)</f>
        <v>0</v>
      </c>
      <c r="BL250" s="17" t="s">
        <v>252</v>
      </c>
      <c r="BM250" s="17" t="s">
        <v>3400</v>
      </c>
    </row>
    <row r="251" spans="2:65" s="1" customFormat="1" ht="19.5">
      <c r="B251" s="31"/>
      <c r="D251" s="171" t="s">
        <v>454</v>
      </c>
      <c r="F251" s="172" t="s">
        <v>2164</v>
      </c>
      <c r="I251" s="90"/>
      <c r="L251" s="31"/>
      <c r="M251" s="173"/>
      <c r="T251" s="49"/>
      <c r="AT251" s="17" t="s">
        <v>454</v>
      </c>
      <c r="AU251" s="17" t="s">
        <v>83</v>
      </c>
    </row>
    <row r="252" spans="2:65" s="1" customFormat="1" ht="16.5" customHeight="1">
      <c r="B252" s="31"/>
      <c r="C252" s="132" t="s">
        <v>502</v>
      </c>
      <c r="D252" s="132" t="s">
        <v>246</v>
      </c>
      <c r="E252" s="133" t="s">
        <v>1944</v>
      </c>
      <c r="F252" s="134" t="s">
        <v>2165</v>
      </c>
      <c r="G252" s="135" t="s">
        <v>450</v>
      </c>
      <c r="H252" s="136">
        <v>7.6999999999999999E-2</v>
      </c>
      <c r="I252" s="137"/>
      <c r="J252" s="138">
        <f>ROUND(I252*H252,2)</f>
        <v>0</v>
      </c>
      <c r="K252" s="134" t="s">
        <v>690</v>
      </c>
      <c r="L252" s="139"/>
      <c r="M252" s="140" t="s">
        <v>19</v>
      </c>
      <c r="N252" s="141" t="s">
        <v>44</v>
      </c>
      <c r="P252" s="142">
        <f>O252*H252</f>
        <v>0</v>
      </c>
      <c r="Q252" s="142">
        <v>1</v>
      </c>
      <c r="R252" s="142">
        <f>Q252*H252</f>
        <v>7.6999999999999999E-2</v>
      </c>
      <c r="S252" s="142">
        <v>0</v>
      </c>
      <c r="T252" s="143">
        <f>S252*H252</f>
        <v>0</v>
      </c>
      <c r="AR252" s="17" t="s">
        <v>250</v>
      </c>
      <c r="AT252" s="17" t="s">
        <v>246</v>
      </c>
      <c r="AU252" s="17" t="s">
        <v>83</v>
      </c>
      <c r="AY252" s="17" t="s">
        <v>251</v>
      </c>
      <c r="BE252" s="144">
        <f>IF(N252="základní",J252,0)</f>
        <v>0</v>
      </c>
      <c r="BF252" s="144">
        <f>IF(N252="snížená",J252,0)</f>
        <v>0</v>
      </c>
      <c r="BG252" s="144">
        <f>IF(N252="zákl. přenesená",J252,0)</f>
        <v>0</v>
      </c>
      <c r="BH252" s="144">
        <f>IF(N252="sníž. přenesená",J252,0)</f>
        <v>0</v>
      </c>
      <c r="BI252" s="144">
        <f>IF(N252="nulová",J252,0)</f>
        <v>0</v>
      </c>
      <c r="BJ252" s="17" t="s">
        <v>81</v>
      </c>
      <c r="BK252" s="144">
        <f>ROUND(I252*H252,2)</f>
        <v>0</v>
      </c>
      <c r="BL252" s="17" t="s">
        <v>252</v>
      </c>
      <c r="BM252" s="17" t="s">
        <v>3401</v>
      </c>
    </row>
    <row r="253" spans="2:65" s="13" customFormat="1">
      <c r="B253" s="182"/>
      <c r="D253" s="171" t="s">
        <v>639</v>
      </c>
      <c r="E253" s="183" t="s">
        <v>19</v>
      </c>
      <c r="F253" s="184" t="s">
        <v>3402</v>
      </c>
      <c r="H253" s="185">
        <v>7.6999999999999999E-2</v>
      </c>
      <c r="I253" s="186"/>
      <c r="L253" s="182"/>
      <c r="M253" s="187"/>
      <c r="T253" s="188"/>
      <c r="AT253" s="183" t="s">
        <v>639</v>
      </c>
      <c r="AU253" s="183" t="s">
        <v>83</v>
      </c>
      <c r="AV253" s="13" t="s">
        <v>83</v>
      </c>
      <c r="AW253" s="13" t="s">
        <v>36</v>
      </c>
      <c r="AX253" s="13" t="s">
        <v>81</v>
      </c>
      <c r="AY253" s="183" t="s">
        <v>251</v>
      </c>
    </row>
    <row r="254" spans="2:65" s="1" customFormat="1" ht="16.5" customHeight="1">
      <c r="B254" s="31"/>
      <c r="C254" s="132" t="s">
        <v>589</v>
      </c>
      <c r="D254" s="132" t="s">
        <v>246</v>
      </c>
      <c r="E254" s="133" t="s">
        <v>2399</v>
      </c>
      <c r="F254" s="134" t="s">
        <v>2400</v>
      </c>
      <c r="G254" s="135" t="s">
        <v>450</v>
      </c>
      <c r="H254" s="136">
        <v>0.46800000000000003</v>
      </c>
      <c r="I254" s="137"/>
      <c r="J254" s="138">
        <f>ROUND(I254*H254,2)</f>
        <v>0</v>
      </c>
      <c r="K254" s="134" t="s">
        <v>19</v>
      </c>
      <c r="L254" s="139"/>
      <c r="M254" s="140" t="s">
        <v>19</v>
      </c>
      <c r="N254" s="141" t="s">
        <v>44</v>
      </c>
      <c r="P254" s="142">
        <f>O254*H254</f>
        <v>0</v>
      </c>
      <c r="Q254" s="142">
        <v>1</v>
      </c>
      <c r="R254" s="142">
        <f>Q254*H254</f>
        <v>0.46800000000000003</v>
      </c>
      <c r="S254" s="142">
        <v>0</v>
      </c>
      <c r="T254" s="143">
        <f>S254*H254</f>
        <v>0</v>
      </c>
      <c r="AR254" s="17" t="s">
        <v>250</v>
      </c>
      <c r="AT254" s="17" t="s">
        <v>246</v>
      </c>
      <c r="AU254" s="17" t="s">
        <v>83</v>
      </c>
      <c r="AY254" s="17" t="s">
        <v>251</v>
      </c>
      <c r="BE254" s="144">
        <f>IF(N254="základní",J254,0)</f>
        <v>0</v>
      </c>
      <c r="BF254" s="144">
        <f>IF(N254="snížená",J254,0)</f>
        <v>0</v>
      </c>
      <c r="BG254" s="144">
        <f>IF(N254="zákl. přenesená",J254,0)</f>
        <v>0</v>
      </c>
      <c r="BH254" s="144">
        <f>IF(N254="sníž. přenesená",J254,0)</f>
        <v>0</v>
      </c>
      <c r="BI254" s="144">
        <f>IF(N254="nulová",J254,0)</f>
        <v>0</v>
      </c>
      <c r="BJ254" s="17" t="s">
        <v>81</v>
      </c>
      <c r="BK254" s="144">
        <f>ROUND(I254*H254,2)</f>
        <v>0</v>
      </c>
      <c r="BL254" s="17" t="s">
        <v>252</v>
      </c>
      <c r="BM254" s="17" t="s">
        <v>3403</v>
      </c>
    </row>
    <row r="255" spans="2:65" s="13" customFormat="1">
      <c r="B255" s="182"/>
      <c r="D255" s="171" t="s">
        <v>639</v>
      </c>
      <c r="E255" s="183" t="s">
        <v>19</v>
      </c>
      <c r="F255" s="184" t="s">
        <v>3404</v>
      </c>
      <c r="H255" s="185">
        <v>0.46800000000000003</v>
      </c>
      <c r="I255" s="186"/>
      <c r="L255" s="182"/>
      <c r="M255" s="187"/>
      <c r="T255" s="188"/>
      <c r="AT255" s="183" t="s">
        <v>639</v>
      </c>
      <c r="AU255" s="183" t="s">
        <v>83</v>
      </c>
      <c r="AV255" s="13" t="s">
        <v>83</v>
      </c>
      <c r="AW255" s="13" t="s">
        <v>36</v>
      </c>
      <c r="AX255" s="13" t="s">
        <v>81</v>
      </c>
      <c r="AY255" s="183" t="s">
        <v>251</v>
      </c>
    </row>
    <row r="256" spans="2:65" s="1" customFormat="1" ht="16.5" customHeight="1">
      <c r="B256" s="31"/>
      <c r="C256" s="132" t="s">
        <v>505</v>
      </c>
      <c r="D256" s="132" t="s">
        <v>246</v>
      </c>
      <c r="E256" s="133" t="s">
        <v>2170</v>
      </c>
      <c r="F256" s="134" t="s">
        <v>2171</v>
      </c>
      <c r="G256" s="135" t="s">
        <v>450</v>
      </c>
      <c r="H256" s="136">
        <v>5.2999999999999999E-2</v>
      </c>
      <c r="I256" s="137"/>
      <c r="J256" s="138">
        <f>ROUND(I256*H256,2)</f>
        <v>0</v>
      </c>
      <c r="K256" s="134" t="s">
        <v>19</v>
      </c>
      <c r="L256" s="139"/>
      <c r="M256" s="140" t="s">
        <v>19</v>
      </c>
      <c r="N256" s="141" t="s">
        <v>44</v>
      </c>
      <c r="P256" s="142">
        <f>O256*H256</f>
        <v>0</v>
      </c>
      <c r="Q256" s="142">
        <v>1</v>
      </c>
      <c r="R256" s="142">
        <f>Q256*H256</f>
        <v>5.2999999999999999E-2</v>
      </c>
      <c r="S256" s="142">
        <v>0</v>
      </c>
      <c r="T256" s="143">
        <f>S256*H256</f>
        <v>0</v>
      </c>
      <c r="AR256" s="17" t="s">
        <v>250</v>
      </c>
      <c r="AT256" s="17" t="s">
        <v>246</v>
      </c>
      <c r="AU256" s="17" t="s">
        <v>83</v>
      </c>
      <c r="AY256" s="17" t="s">
        <v>251</v>
      </c>
      <c r="BE256" s="144">
        <f>IF(N256="základní",J256,0)</f>
        <v>0</v>
      </c>
      <c r="BF256" s="144">
        <f>IF(N256="snížená",J256,0)</f>
        <v>0</v>
      </c>
      <c r="BG256" s="144">
        <f>IF(N256="zákl. přenesená",J256,0)</f>
        <v>0</v>
      </c>
      <c r="BH256" s="144">
        <f>IF(N256="sníž. přenesená",J256,0)</f>
        <v>0</v>
      </c>
      <c r="BI256" s="144">
        <f>IF(N256="nulová",J256,0)</f>
        <v>0</v>
      </c>
      <c r="BJ256" s="17" t="s">
        <v>81</v>
      </c>
      <c r="BK256" s="144">
        <f>ROUND(I256*H256,2)</f>
        <v>0</v>
      </c>
      <c r="BL256" s="17" t="s">
        <v>252</v>
      </c>
      <c r="BM256" s="17" t="s">
        <v>3405</v>
      </c>
    </row>
    <row r="257" spans="2:65" s="13" customFormat="1">
      <c r="B257" s="182"/>
      <c r="D257" s="171" t="s">
        <v>639</v>
      </c>
      <c r="E257" s="183" t="s">
        <v>19</v>
      </c>
      <c r="F257" s="184" t="s">
        <v>3406</v>
      </c>
      <c r="H257" s="185">
        <v>5.2999999999999999E-2</v>
      </c>
      <c r="I257" s="186"/>
      <c r="L257" s="182"/>
      <c r="M257" s="187"/>
      <c r="T257" s="188"/>
      <c r="AT257" s="183" t="s">
        <v>639</v>
      </c>
      <c r="AU257" s="183" t="s">
        <v>83</v>
      </c>
      <c r="AV257" s="13" t="s">
        <v>83</v>
      </c>
      <c r="AW257" s="13" t="s">
        <v>36</v>
      </c>
      <c r="AX257" s="13" t="s">
        <v>81</v>
      </c>
      <c r="AY257" s="183" t="s">
        <v>251</v>
      </c>
    </row>
    <row r="258" spans="2:65" s="1" customFormat="1" ht="16.5" customHeight="1">
      <c r="B258" s="31"/>
      <c r="C258" s="157" t="s">
        <v>598</v>
      </c>
      <c r="D258" s="157" t="s">
        <v>277</v>
      </c>
      <c r="E258" s="158" t="s">
        <v>3407</v>
      </c>
      <c r="F258" s="159" t="s">
        <v>3408</v>
      </c>
      <c r="G258" s="160" t="s">
        <v>265</v>
      </c>
      <c r="H258" s="161">
        <v>10</v>
      </c>
      <c r="I258" s="162"/>
      <c r="J258" s="163">
        <f>ROUND(I258*H258,2)</f>
        <v>0</v>
      </c>
      <c r="K258" s="159" t="s">
        <v>19</v>
      </c>
      <c r="L258" s="31"/>
      <c r="M258" s="164" t="s">
        <v>19</v>
      </c>
      <c r="N258" s="165" t="s">
        <v>44</v>
      </c>
      <c r="P258" s="142">
        <f>O258*H258</f>
        <v>0</v>
      </c>
      <c r="Q258" s="142">
        <v>1.1140000000000001E-2</v>
      </c>
      <c r="R258" s="142">
        <f>Q258*H258</f>
        <v>0.1114</v>
      </c>
      <c r="S258" s="142">
        <v>0</v>
      </c>
      <c r="T258" s="143">
        <f>S258*H258</f>
        <v>0</v>
      </c>
      <c r="AR258" s="17" t="s">
        <v>252</v>
      </c>
      <c r="AT258" s="17" t="s">
        <v>277</v>
      </c>
      <c r="AU258" s="17" t="s">
        <v>83</v>
      </c>
      <c r="AY258" s="17" t="s">
        <v>251</v>
      </c>
      <c r="BE258" s="144">
        <f>IF(N258="základní",J258,0)</f>
        <v>0</v>
      </c>
      <c r="BF258" s="144">
        <f>IF(N258="snížená",J258,0)</f>
        <v>0</v>
      </c>
      <c r="BG258" s="144">
        <f>IF(N258="zákl. přenesená",J258,0)</f>
        <v>0</v>
      </c>
      <c r="BH258" s="144">
        <f>IF(N258="sníž. přenesená",J258,0)</f>
        <v>0</v>
      </c>
      <c r="BI258" s="144">
        <f>IF(N258="nulová",J258,0)</f>
        <v>0</v>
      </c>
      <c r="BJ258" s="17" t="s">
        <v>81</v>
      </c>
      <c r="BK258" s="144">
        <f>ROUND(I258*H258,2)</f>
        <v>0</v>
      </c>
      <c r="BL258" s="17" t="s">
        <v>252</v>
      </c>
      <c r="BM258" s="17" t="s">
        <v>3409</v>
      </c>
    </row>
    <row r="259" spans="2:65" s="1" customFormat="1" ht="19.5">
      <c r="B259" s="31"/>
      <c r="D259" s="171" t="s">
        <v>454</v>
      </c>
      <c r="F259" s="172" t="s">
        <v>3410</v>
      </c>
      <c r="I259" s="90"/>
      <c r="L259" s="31"/>
      <c r="M259" s="173"/>
      <c r="T259" s="49"/>
      <c r="AT259" s="17" t="s">
        <v>454</v>
      </c>
      <c r="AU259" s="17" t="s">
        <v>83</v>
      </c>
    </row>
    <row r="260" spans="2:65" s="13" customFormat="1">
      <c r="B260" s="182"/>
      <c r="D260" s="171" t="s">
        <v>639</v>
      </c>
      <c r="E260" s="183" t="s">
        <v>19</v>
      </c>
      <c r="F260" s="184" t="s">
        <v>295</v>
      </c>
      <c r="H260" s="185">
        <v>10</v>
      </c>
      <c r="I260" s="186"/>
      <c r="L260" s="182"/>
      <c r="M260" s="187"/>
      <c r="T260" s="188"/>
      <c r="AT260" s="183" t="s">
        <v>639</v>
      </c>
      <c r="AU260" s="183" t="s">
        <v>83</v>
      </c>
      <c r="AV260" s="13" t="s">
        <v>83</v>
      </c>
      <c r="AW260" s="13" t="s">
        <v>36</v>
      </c>
      <c r="AX260" s="13" t="s">
        <v>81</v>
      </c>
      <c r="AY260" s="183" t="s">
        <v>251</v>
      </c>
    </row>
    <row r="261" spans="2:65" s="1" customFormat="1" ht="16.5" customHeight="1">
      <c r="B261" s="31"/>
      <c r="C261" s="132" t="s">
        <v>508</v>
      </c>
      <c r="D261" s="175" t="s">
        <v>246</v>
      </c>
      <c r="E261" s="133" t="s">
        <v>2516</v>
      </c>
      <c r="F261" s="134" t="s">
        <v>2517</v>
      </c>
      <c r="G261" s="135" t="s">
        <v>265</v>
      </c>
      <c r="H261" s="136">
        <v>10</v>
      </c>
      <c r="I261" s="284">
        <v>7950</v>
      </c>
      <c r="J261" s="138">
        <f>ROUND(I261*H261,2)</f>
        <v>79500</v>
      </c>
      <c r="K261" s="134" t="s">
        <v>19</v>
      </c>
      <c r="L261" s="139"/>
      <c r="M261" s="140" t="s">
        <v>19</v>
      </c>
      <c r="N261" s="141" t="s">
        <v>44</v>
      </c>
      <c r="P261" s="142">
        <f>O261*H261</f>
        <v>0</v>
      </c>
      <c r="Q261" s="142">
        <v>6.7999999999999996E-3</v>
      </c>
      <c r="R261" s="142">
        <f>Q261*H261</f>
        <v>6.7999999999999991E-2</v>
      </c>
      <c r="S261" s="142">
        <v>0</v>
      </c>
      <c r="T261" s="143">
        <f>S261*H261</f>
        <v>0</v>
      </c>
      <c r="AR261" s="17" t="s">
        <v>250</v>
      </c>
      <c r="AT261" s="17" t="s">
        <v>246</v>
      </c>
      <c r="AU261" s="17" t="s">
        <v>83</v>
      </c>
      <c r="AY261" s="17" t="s">
        <v>251</v>
      </c>
      <c r="BE261" s="144">
        <f>IF(N261="základní",J261,0)</f>
        <v>79500</v>
      </c>
      <c r="BF261" s="144">
        <f>IF(N261="snížená",J261,0)</f>
        <v>0</v>
      </c>
      <c r="BG261" s="144">
        <f>IF(N261="zákl. přenesená",J261,0)</f>
        <v>0</v>
      </c>
      <c r="BH261" s="144">
        <f>IF(N261="sníž. přenesená",J261,0)</f>
        <v>0</v>
      </c>
      <c r="BI261" s="144">
        <f>IF(N261="nulová",J261,0)</f>
        <v>0</v>
      </c>
      <c r="BJ261" s="17" t="s">
        <v>81</v>
      </c>
      <c r="BK261" s="144">
        <f>ROUND(I261*H261,2)</f>
        <v>79500</v>
      </c>
      <c r="BL261" s="17" t="s">
        <v>252</v>
      </c>
      <c r="BM261" s="17" t="s">
        <v>3411</v>
      </c>
    </row>
    <row r="262" spans="2:65" s="1" customFormat="1" ht="29.25">
      <c r="B262" s="31"/>
      <c r="D262" s="171" t="s">
        <v>454</v>
      </c>
      <c r="F262" s="172" t="s">
        <v>2519</v>
      </c>
      <c r="I262" s="90"/>
      <c r="L262" s="31"/>
      <c r="M262" s="173"/>
      <c r="T262" s="49"/>
      <c r="AT262" s="17" t="s">
        <v>454</v>
      </c>
      <c r="AU262" s="17" t="s">
        <v>83</v>
      </c>
    </row>
    <row r="263" spans="2:65" s="1" customFormat="1" ht="16.5" customHeight="1">
      <c r="B263" s="31"/>
      <c r="C263" s="157" t="s">
        <v>606</v>
      </c>
      <c r="D263" s="157" t="s">
        <v>277</v>
      </c>
      <c r="E263" s="158" t="s">
        <v>1738</v>
      </c>
      <c r="F263" s="159" t="s">
        <v>1307</v>
      </c>
      <c r="G263" s="160" t="s">
        <v>388</v>
      </c>
      <c r="H263" s="161">
        <v>1</v>
      </c>
      <c r="I263" s="162"/>
      <c r="J263" s="163">
        <f>ROUND(I263*H263,2)</f>
        <v>0</v>
      </c>
      <c r="K263" s="159" t="s">
        <v>19</v>
      </c>
      <c r="L263" s="31"/>
      <c r="M263" s="164" t="s">
        <v>19</v>
      </c>
      <c r="N263" s="165" t="s">
        <v>44</v>
      </c>
      <c r="P263" s="142">
        <f>O263*H263</f>
        <v>0</v>
      </c>
      <c r="Q263" s="142">
        <v>0</v>
      </c>
      <c r="R263" s="142">
        <f>Q263*H263</f>
        <v>0</v>
      </c>
      <c r="S263" s="142">
        <v>0</v>
      </c>
      <c r="T263" s="143">
        <f>S263*H263</f>
        <v>0</v>
      </c>
      <c r="AR263" s="17" t="s">
        <v>252</v>
      </c>
      <c r="AT263" s="17" t="s">
        <v>277</v>
      </c>
      <c r="AU263" s="17" t="s">
        <v>83</v>
      </c>
      <c r="AY263" s="17" t="s">
        <v>251</v>
      </c>
      <c r="BE263" s="144">
        <f>IF(N263="základní",J263,0)</f>
        <v>0</v>
      </c>
      <c r="BF263" s="144">
        <f>IF(N263="snížená",J263,0)</f>
        <v>0</v>
      </c>
      <c r="BG263" s="144">
        <f>IF(N263="zákl. přenesená",J263,0)</f>
        <v>0</v>
      </c>
      <c r="BH263" s="144">
        <f>IF(N263="sníž. přenesená",J263,0)</f>
        <v>0</v>
      </c>
      <c r="BI263" s="144">
        <f>IF(N263="nulová",J263,0)</f>
        <v>0</v>
      </c>
      <c r="BJ263" s="17" t="s">
        <v>81</v>
      </c>
      <c r="BK263" s="144">
        <f>ROUND(I263*H263,2)</f>
        <v>0</v>
      </c>
      <c r="BL263" s="17" t="s">
        <v>252</v>
      </c>
      <c r="BM263" s="17" t="s">
        <v>3412</v>
      </c>
    </row>
    <row r="264" spans="2:65" s="1" customFormat="1" ht="19.5">
      <c r="B264" s="31"/>
      <c r="D264" s="171" t="s">
        <v>454</v>
      </c>
      <c r="F264" s="172" t="s">
        <v>3413</v>
      </c>
      <c r="I264" s="90"/>
      <c r="L264" s="31"/>
      <c r="M264" s="173"/>
      <c r="T264" s="49"/>
      <c r="AT264" s="17" t="s">
        <v>454</v>
      </c>
      <c r="AU264" s="17" t="s">
        <v>83</v>
      </c>
    </row>
    <row r="265" spans="2:65" s="13" customFormat="1">
      <c r="B265" s="182"/>
      <c r="D265" s="171" t="s">
        <v>639</v>
      </c>
      <c r="E265" s="183" t="s">
        <v>19</v>
      </c>
      <c r="F265" s="184" t="s">
        <v>81</v>
      </c>
      <c r="H265" s="185">
        <v>1</v>
      </c>
      <c r="I265" s="186"/>
      <c r="L265" s="182"/>
      <c r="M265" s="187"/>
      <c r="T265" s="188"/>
      <c r="AT265" s="183" t="s">
        <v>639</v>
      </c>
      <c r="AU265" s="183" t="s">
        <v>83</v>
      </c>
      <c r="AV265" s="13" t="s">
        <v>83</v>
      </c>
      <c r="AW265" s="13" t="s">
        <v>36</v>
      </c>
      <c r="AX265" s="13" t="s">
        <v>81</v>
      </c>
      <c r="AY265" s="183" t="s">
        <v>251</v>
      </c>
    </row>
    <row r="266" spans="2:65" s="1" customFormat="1" ht="16.5" customHeight="1">
      <c r="B266" s="31"/>
      <c r="C266" s="157" t="s">
        <v>509</v>
      </c>
      <c r="D266" s="157" t="s">
        <v>277</v>
      </c>
      <c r="E266" s="158" t="s">
        <v>1741</v>
      </c>
      <c r="F266" s="159" t="s">
        <v>1742</v>
      </c>
      <c r="G266" s="160" t="s">
        <v>1743</v>
      </c>
      <c r="H266" s="161">
        <v>8</v>
      </c>
      <c r="I266" s="162"/>
      <c r="J266" s="163">
        <f>ROUND(I266*H266,2)</f>
        <v>0</v>
      </c>
      <c r="K266" s="159" t="s">
        <v>19</v>
      </c>
      <c r="L266" s="31"/>
      <c r="M266" s="164" t="s">
        <v>19</v>
      </c>
      <c r="N266" s="165" t="s">
        <v>44</v>
      </c>
      <c r="P266" s="142">
        <f>O266*H266</f>
        <v>0</v>
      </c>
      <c r="Q266" s="142">
        <v>0</v>
      </c>
      <c r="R266" s="142">
        <f>Q266*H266</f>
        <v>0</v>
      </c>
      <c r="S266" s="142">
        <v>0</v>
      </c>
      <c r="T266" s="143">
        <f>S266*H266</f>
        <v>0</v>
      </c>
      <c r="AR266" s="17" t="s">
        <v>252</v>
      </c>
      <c r="AT266" s="17" t="s">
        <v>277</v>
      </c>
      <c r="AU266" s="17" t="s">
        <v>83</v>
      </c>
      <c r="AY266" s="17" t="s">
        <v>251</v>
      </c>
      <c r="BE266" s="144">
        <f>IF(N266="základní",J266,0)</f>
        <v>0</v>
      </c>
      <c r="BF266" s="144">
        <f>IF(N266="snížená",J266,0)</f>
        <v>0</v>
      </c>
      <c r="BG266" s="144">
        <f>IF(N266="zákl. přenesená",J266,0)</f>
        <v>0</v>
      </c>
      <c r="BH266" s="144">
        <f>IF(N266="sníž. přenesená",J266,0)</f>
        <v>0</v>
      </c>
      <c r="BI266" s="144">
        <f>IF(N266="nulová",J266,0)</f>
        <v>0</v>
      </c>
      <c r="BJ266" s="17" t="s">
        <v>81</v>
      </c>
      <c r="BK266" s="144">
        <f>ROUND(I266*H266,2)</f>
        <v>0</v>
      </c>
      <c r="BL266" s="17" t="s">
        <v>252</v>
      </c>
      <c r="BM266" s="17" t="s">
        <v>3414</v>
      </c>
    </row>
    <row r="267" spans="2:65" s="1" customFormat="1" ht="19.5">
      <c r="B267" s="31"/>
      <c r="D267" s="171" t="s">
        <v>454</v>
      </c>
      <c r="F267" s="172" t="s">
        <v>3415</v>
      </c>
      <c r="I267" s="90"/>
      <c r="L267" s="31"/>
      <c r="M267" s="173"/>
      <c r="T267" s="49"/>
      <c r="AT267" s="17" t="s">
        <v>454</v>
      </c>
      <c r="AU267" s="17" t="s">
        <v>83</v>
      </c>
    </row>
    <row r="268" spans="2:65" s="13" customFormat="1">
      <c r="B268" s="182"/>
      <c r="D268" s="171" t="s">
        <v>639</v>
      </c>
      <c r="E268" s="183" t="s">
        <v>19</v>
      </c>
      <c r="F268" s="184" t="s">
        <v>250</v>
      </c>
      <c r="H268" s="185">
        <v>8</v>
      </c>
      <c r="I268" s="186"/>
      <c r="L268" s="182"/>
      <c r="M268" s="187"/>
      <c r="T268" s="188"/>
      <c r="AT268" s="183" t="s">
        <v>639</v>
      </c>
      <c r="AU268" s="183" t="s">
        <v>83</v>
      </c>
      <c r="AV268" s="13" t="s">
        <v>83</v>
      </c>
      <c r="AW268" s="13" t="s">
        <v>36</v>
      </c>
      <c r="AX268" s="13" t="s">
        <v>81</v>
      </c>
      <c r="AY268" s="183" t="s">
        <v>251</v>
      </c>
    </row>
    <row r="269" spans="2:65" s="1" customFormat="1" ht="16.5" customHeight="1">
      <c r="B269" s="31"/>
      <c r="C269" s="157" t="s">
        <v>615</v>
      </c>
      <c r="D269" s="157" t="s">
        <v>277</v>
      </c>
      <c r="E269" s="158" t="s">
        <v>1747</v>
      </c>
      <c r="F269" s="159" t="s">
        <v>1748</v>
      </c>
      <c r="G269" s="160" t="s">
        <v>265</v>
      </c>
      <c r="H269" s="161">
        <v>1</v>
      </c>
      <c r="I269" s="162"/>
      <c r="J269" s="163">
        <f>ROUND(I269*H269,2)</f>
        <v>0</v>
      </c>
      <c r="K269" s="159" t="s">
        <v>690</v>
      </c>
      <c r="L269" s="31"/>
      <c r="M269" s="164" t="s">
        <v>19</v>
      </c>
      <c r="N269" s="165" t="s">
        <v>44</v>
      </c>
      <c r="P269" s="142">
        <f>O269*H269</f>
        <v>0</v>
      </c>
      <c r="Q269" s="142">
        <v>6.4900000000000001E-3</v>
      </c>
      <c r="R269" s="142">
        <f>Q269*H269</f>
        <v>6.4900000000000001E-3</v>
      </c>
      <c r="S269" s="142">
        <v>0</v>
      </c>
      <c r="T269" s="143">
        <f>S269*H269</f>
        <v>0</v>
      </c>
      <c r="AR269" s="17" t="s">
        <v>252</v>
      </c>
      <c r="AT269" s="17" t="s">
        <v>277</v>
      </c>
      <c r="AU269" s="17" t="s">
        <v>83</v>
      </c>
      <c r="AY269" s="17" t="s">
        <v>251</v>
      </c>
      <c r="BE269" s="144">
        <f>IF(N269="základní",J269,0)</f>
        <v>0</v>
      </c>
      <c r="BF269" s="144">
        <f>IF(N269="snížená",J269,0)</f>
        <v>0</v>
      </c>
      <c r="BG269" s="144">
        <f>IF(N269="zákl. přenesená",J269,0)</f>
        <v>0</v>
      </c>
      <c r="BH269" s="144">
        <f>IF(N269="sníž. přenesená",J269,0)</f>
        <v>0</v>
      </c>
      <c r="BI269" s="144">
        <f>IF(N269="nulová",J269,0)</f>
        <v>0</v>
      </c>
      <c r="BJ269" s="17" t="s">
        <v>81</v>
      </c>
      <c r="BK269" s="144">
        <f>ROUND(I269*H269,2)</f>
        <v>0</v>
      </c>
      <c r="BL269" s="17" t="s">
        <v>252</v>
      </c>
      <c r="BM269" s="17" t="s">
        <v>3416</v>
      </c>
    </row>
    <row r="270" spans="2:65" s="1" customFormat="1" ht="19.5">
      <c r="B270" s="31"/>
      <c r="D270" s="171" t="s">
        <v>454</v>
      </c>
      <c r="F270" s="172" t="s">
        <v>2175</v>
      </c>
      <c r="I270" s="90"/>
      <c r="L270" s="31"/>
      <c r="M270" s="173"/>
      <c r="T270" s="49"/>
      <c r="AT270" s="17" t="s">
        <v>454</v>
      </c>
      <c r="AU270" s="17" t="s">
        <v>83</v>
      </c>
    </row>
    <row r="271" spans="2:65" s="13" customFormat="1">
      <c r="B271" s="182"/>
      <c r="D271" s="171" t="s">
        <v>639</v>
      </c>
      <c r="E271" s="183" t="s">
        <v>19</v>
      </c>
      <c r="F271" s="184" t="s">
        <v>81</v>
      </c>
      <c r="H271" s="185">
        <v>1</v>
      </c>
      <c r="I271" s="186"/>
      <c r="L271" s="182"/>
      <c r="M271" s="187"/>
      <c r="T271" s="188"/>
      <c r="AT271" s="183" t="s">
        <v>639</v>
      </c>
      <c r="AU271" s="183" t="s">
        <v>83</v>
      </c>
      <c r="AV271" s="13" t="s">
        <v>83</v>
      </c>
      <c r="AW271" s="13" t="s">
        <v>36</v>
      </c>
      <c r="AX271" s="13" t="s">
        <v>81</v>
      </c>
      <c r="AY271" s="183" t="s">
        <v>251</v>
      </c>
    </row>
    <row r="272" spans="2:65" s="1" customFormat="1" ht="16.5" customHeight="1">
      <c r="B272" s="31"/>
      <c r="C272" s="157" t="s">
        <v>512</v>
      </c>
      <c r="D272" s="157" t="s">
        <v>277</v>
      </c>
      <c r="E272" s="158" t="s">
        <v>2661</v>
      </c>
      <c r="F272" s="159" t="s">
        <v>2662</v>
      </c>
      <c r="G272" s="160" t="s">
        <v>249</v>
      </c>
      <c r="H272" s="161">
        <v>20</v>
      </c>
      <c r="I272" s="162"/>
      <c r="J272" s="163">
        <f>ROUND(I272*H272,2)</f>
        <v>0</v>
      </c>
      <c r="K272" s="159" t="s">
        <v>690</v>
      </c>
      <c r="L272" s="31"/>
      <c r="M272" s="164" t="s">
        <v>19</v>
      </c>
      <c r="N272" s="165" t="s">
        <v>44</v>
      </c>
      <c r="P272" s="142">
        <f>O272*H272</f>
        <v>0</v>
      </c>
      <c r="Q272" s="142">
        <v>0</v>
      </c>
      <c r="R272" s="142">
        <f>Q272*H272</f>
        <v>0</v>
      </c>
      <c r="S272" s="142">
        <v>0.17199999999999999</v>
      </c>
      <c r="T272" s="143">
        <f>S272*H272</f>
        <v>3.4399999999999995</v>
      </c>
      <c r="AR272" s="17" t="s">
        <v>252</v>
      </c>
      <c r="AT272" s="17" t="s">
        <v>277</v>
      </c>
      <c r="AU272" s="17" t="s">
        <v>83</v>
      </c>
      <c r="AY272" s="17" t="s">
        <v>251</v>
      </c>
      <c r="BE272" s="144">
        <f>IF(N272="základní",J272,0)</f>
        <v>0</v>
      </c>
      <c r="BF272" s="144">
        <f>IF(N272="snížená",J272,0)</f>
        <v>0</v>
      </c>
      <c r="BG272" s="144">
        <f>IF(N272="zákl. přenesená",J272,0)</f>
        <v>0</v>
      </c>
      <c r="BH272" s="144">
        <f>IF(N272="sníž. přenesená",J272,0)</f>
        <v>0</v>
      </c>
      <c r="BI272" s="144">
        <f>IF(N272="nulová",J272,0)</f>
        <v>0</v>
      </c>
      <c r="BJ272" s="17" t="s">
        <v>81</v>
      </c>
      <c r="BK272" s="144">
        <f>ROUND(I272*H272,2)</f>
        <v>0</v>
      </c>
      <c r="BL272" s="17" t="s">
        <v>252</v>
      </c>
      <c r="BM272" s="17" t="s">
        <v>3417</v>
      </c>
    </row>
    <row r="273" spans="2:65" s="13" customFormat="1">
      <c r="B273" s="182"/>
      <c r="D273" s="171" t="s">
        <v>639</v>
      </c>
      <c r="E273" s="183" t="s">
        <v>19</v>
      </c>
      <c r="F273" s="184" t="s">
        <v>1547</v>
      </c>
      <c r="H273" s="185">
        <v>20</v>
      </c>
      <c r="I273" s="186"/>
      <c r="L273" s="182"/>
      <c r="M273" s="187"/>
      <c r="T273" s="188"/>
      <c r="AT273" s="183" t="s">
        <v>639</v>
      </c>
      <c r="AU273" s="183" t="s">
        <v>83</v>
      </c>
      <c r="AV273" s="13" t="s">
        <v>83</v>
      </c>
      <c r="AW273" s="13" t="s">
        <v>36</v>
      </c>
      <c r="AX273" s="13" t="s">
        <v>81</v>
      </c>
      <c r="AY273" s="183" t="s">
        <v>251</v>
      </c>
    </row>
    <row r="274" spans="2:65" s="1" customFormat="1" ht="16.5" customHeight="1">
      <c r="B274" s="31"/>
      <c r="C274" s="157" t="s">
        <v>625</v>
      </c>
      <c r="D274" s="157" t="s">
        <v>277</v>
      </c>
      <c r="E274" s="158" t="s">
        <v>1321</v>
      </c>
      <c r="F274" s="159" t="s">
        <v>1322</v>
      </c>
      <c r="G274" s="160" t="s">
        <v>436</v>
      </c>
      <c r="H274" s="161">
        <v>20.399999999999999</v>
      </c>
      <c r="I274" s="162"/>
      <c r="J274" s="163">
        <f>ROUND(I274*H274,2)</f>
        <v>0</v>
      </c>
      <c r="K274" s="159" t="s">
        <v>690</v>
      </c>
      <c r="L274" s="31"/>
      <c r="M274" s="164" t="s">
        <v>19</v>
      </c>
      <c r="N274" s="165" t="s">
        <v>44</v>
      </c>
      <c r="P274" s="142">
        <f>O274*H274</f>
        <v>0</v>
      </c>
      <c r="Q274" s="142">
        <v>0.12</v>
      </c>
      <c r="R274" s="142">
        <f>Q274*H274</f>
        <v>2.448</v>
      </c>
      <c r="S274" s="142">
        <v>2.4900000000000002</v>
      </c>
      <c r="T274" s="143">
        <f>S274*H274</f>
        <v>50.795999999999999</v>
      </c>
      <c r="AR274" s="17" t="s">
        <v>252</v>
      </c>
      <c r="AT274" s="17" t="s">
        <v>277</v>
      </c>
      <c r="AU274" s="17" t="s">
        <v>83</v>
      </c>
      <c r="AY274" s="17" t="s">
        <v>251</v>
      </c>
      <c r="BE274" s="144">
        <f>IF(N274="základní",J274,0)</f>
        <v>0</v>
      </c>
      <c r="BF274" s="144">
        <f>IF(N274="snížená",J274,0)</f>
        <v>0</v>
      </c>
      <c r="BG274" s="144">
        <f>IF(N274="zákl. přenesená",J274,0)</f>
        <v>0</v>
      </c>
      <c r="BH274" s="144">
        <f>IF(N274="sníž. přenesená",J274,0)</f>
        <v>0</v>
      </c>
      <c r="BI274" s="144">
        <f>IF(N274="nulová",J274,0)</f>
        <v>0</v>
      </c>
      <c r="BJ274" s="17" t="s">
        <v>81</v>
      </c>
      <c r="BK274" s="144">
        <f>ROUND(I274*H274,2)</f>
        <v>0</v>
      </c>
      <c r="BL274" s="17" t="s">
        <v>252</v>
      </c>
      <c r="BM274" s="17" t="s">
        <v>3418</v>
      </c>
    </row>
    <row r="275" spans="2:65" s="1" customFormat="1" ht="19.5">
      <c r="B275" s="31"/>
      <c r="D275" s="171" t="s">
        <v>454</v>
      </c>
      <c r="F275" s="172" t="s">
        <v>3419</v>
      </c>
      <c r="I275" s="90"/>
      <c r="L275" s="31"/>
      <c r="M275" s="173"/>
      <c r="T275" s="49"/>
      <c r="AT275" s="17" t="s">
        <v>454</v>
      </c>
      <c r="AU275" s="17" t="s">
        <v>83</v>
      </c>
    </row>
    <row r="276" spans="2:65" s="13" customFormat="1">
      <c r="B276" s="182"/>
      <c r="D276" s="171" t="s">
        <v>639</v>
      </c>
      <c r="E276" s="183" t="s">
        <v>19</v>
      </c>
      <c r="F276" s="184" t="s">
        <v>3420</v>
      </c>
      <c r="H276" s="185">
        <v>20.399999999999999</v>
      </c>
      <c r="I276" s="186"/>
      <c r="L276" s="182"/>
      <c r="M276" s="187"/>
      <c r="T276" s="188"/>
      <c r="AT276" s="183" t="s">
        <v>639</v>
      </c>
      <c r="AU276" s="183" t="s">
        <v>83</v>
      </c>
      <c r="AV276" s="13" t="s">
        <v>83</v>
      </c>
      <c r="AW276" s="13" t="s">
        <v>36</v>
      </c>
      <c r="AX276" s="13" t="s">
        <v>81</v>
      </c>
      <c r="AY276" s="183" t="s">
        <v>251</v>
      </c>
    </row>
    <row r="277" spans="2:65" s="1" customFormat="1" ht="16.5" customHeight="1">
      <c r="B277" s="31"/>
      <c r="C277" s="157" t="s">
        <v>515</v>
      </c>
      <c r="D277" s="157" t="s">
        <v>277</v>
      </c>
      <c r="E277" s="158" t="s">
        <v>1767</v>
      </c>
      <c r="F277" s="159" t="s">
        <v>1768</v>
      </c>
      <c r="G277" s="160" t="s">
        <v>1278</v>
      </c>
      <c r="H277" s="161">
        <v>200.202</v>
      </c>
      <c r="I277" s="162"/>
      <c r="J277" s="163">
        <f>ROUND(I277*H277,2)</f>
        <v>0</v>
      </c>
      <c r="K277" s="159" t="s">
        <v>690</v>
      </c>
      <c r="L277" s="31"/>
      <c r="M277" s="164" t="s">
        <v>19</v>
      </c>
      <c r="N277" s="165" t="s">
        <v>44</v>
      </c>
      <c r="P277" s="142">
        <f>O277*H277</f>
        <v>0</v>
      </c>
      <c r="Q277" s="142">
        <v>0</v>
      </c>
      <c r="R277" s="142">
        <f>Q277*H277</f>
        <v>0</v>
      </c>
      <c r="S277" s="142">
        <v>1E-3</v>
      </c>
      <c r="T277" s="143">
        <f>S277*H277</f>
        <v>0.20020199999999999</v>
      </c>
      <c r="AR277" s="17" t="s">
        <v>252</v>
      </c>
      <c r="AT277" s="17" t="s">
        <v>277</v>
      </c>
      <c r="AU277" s="17" t="s">
        <v>83</v>
      </c>
      <c r="AY277" s="17" t="s">
        <v>251</v>
      </c>
      <c r="BE277" s="144">
        <f>IF(N277="základní",J277,0)</f>
        <v>0</v>
      </c>
      <c r="BF277" s="144">
        <f>IF(N277="snížená",J277,0)</f>
        <v>0</v>
      </c>
      <c r="BG277" s="144">
        <f>IF(N277="zákl. přenesená",J277,0)</f>
        <v>0</v>
      </c>
      <c r="BH277" s="144">
        <f>IF(N277="sníž. přenesená",J277,0)</f>
        <v>0</v>
      </c>
      <c r="BI277" s="144">
        <f>IF(N277="nulová",J277,0)</f>
        <v>0</v>
      </c>
      <c r="BJ277" s="17" t="s">
        <v>81</v>
      </c>
      <c r="BK277" s="144">
        <f>ROUND(I277*H277,2)</f>
        <v>0</v>
      </c>
      <c r="BL277" s="17" t="s">
        <v>252</v>
      </c>
      <c r="BM277" s="17" t="s">
        <v>3421</v>
      </c>
    </row>
    <row r="278" spans="2:65" s="1" customFormat="1" ht="19.5">
      <c r="B278" s="31"/>
      <c r="D278" s="171" t="s">
        <v>454</v>
      </c>
      <c r="F278" s="172" t="s">
        <v>3422</v>
      </c>
      <c r="I278" s="90"/>
      <c r="L278" s="31"/>
      <c r="M278" s="173"/>
      <c r="T278" s="49"/>
      <c r="AT278" s="17" t="s">
        <v>454</v>
      </c>
      <c r="AU278" s="17" t="s">
        <v>83</v>
      </c>
    </row>
    <row r="279" spans="2:65" s="13" customFormat="1">
      <c r="B279" s="182"/>
      <c r="D279" s="171" t="s">
        <v>639</v>
      </c>
      <c r="E279" s="183" t="s">
        <v>19</v>
      </c>
      <c r="F279" s="184" t="s">
        <v>3423</v>
      </c>
      <c r="H279" s="185">
        <v>200.202</v>
      </c>
      <c r="I279" s="186"/>
      <c r="L279" s="182"/>
      <c r="M279" s="187"/>
      <c r="T279" s="188"/>
      <c r="AT279" s="183" t="s">
        <v>639</v>
      </c>
      <c r="AU279" s="183" t="s">
        <v>83</v>
      </c>
      <c r="AV279" s="13" t="s">
        <v>83</v>
      </c>
      <c r="AW279" s="13" t="s">
        <v>36</v>
      </c>
      <c r="AX279" s="13" t="s">
        <v>81</v>
      </c>
      <c r="AY279" s="183" t="s">
        <v>251</v>
      </c>
    </row>
    <row r="280" spans="2:65" s="1" customFormat="1" ht="16.5" customHeight="1">
      <c r="B280" s="31"/>
      <c r="C280" s="157" t="s">
        <v>630</v>
      </c>
      <c r="D280" s="157" t="s">
        <v>277</v>
      </c>
      <c r="E280" s="158" t="s">
        <v>3424</v>
      </c>
      <c r="F280" s="159" t="s">
        <v>1778</v>
      </c>
      <c r="G280" s="160" t="s">
        <v>249</v>
      </c>
      <c r="H280" s="161">
        <v>10.5</v>
      </c>
      <c r="I280" s="162"/>
      <c r="J280" s="163">
        <f>ROUND(I280*H280,2)</f>
        <v>0</v>
      </c>
      <c r="K280" s="159" t="s">
        <v>690</v>
      </c>
      <c r="L280" s="31"/>
      <c r="M280" s="164" t="s">
        <v>19</v>
      </c>
      <c r="N280" s="165" t="s">
        <v>44</v>
      </c>
      <c r="P280" s="142">
        <f>O280*H280</f>
        <v>0</v>
      </c>
      <c r="Q280" s="142">
        <v>7.3999999999999999E-4</v>
      </c>
      <c r="R280" s="142">
        <f>Q280*H280</f>
        <v>7.77E-3</v>
      </c>
      <c r="S280" s="142">
        <v>8.0000000000000002E-3</v>
      </c>
      <c r="T280" s="143">
        <f>S280*H280</f>
        <v>8.4000000000000005E-2</v>
      </c>
      <c r="AR280" s="17" t="s">
        <v>252</v>
      </c>
      <c r="AT280" s="17" t="s">
        <v>277</v>
      </c>
      <c r="AU280" s="17" t="s">
        <v>83</v>
      </c>
      <c r="AY280" s="17" t="s">
        <v>251</v>
      </c>
      <c r="BE280" s="144">
        <f>IF(N280="základní",J280,0)</f>
        <v>0</v>
      </c>
      <c r="BF280" s="144">
        <f>IF(N280="snížená",J280,0)</f>
        <v>0</v>
      </c>
      <c r="BG280" s="144">
        <f>IF(N280="zákl. přenesená",J280,0)</f>
        <v>0</v>
      </c>
      <c r="BH280" s="144">
        <f>IF(N280="sníž. přenesená",J280,0)</f>
        <v>0</v>
      </c>
      <c r="BI280" s="144">
        <f>IF(N280="nulová",J280,0)</f>
        <v>0</v>
      </c>
      <c r="BJ280" s="17" t="s">
        <v>81</v>
      </c>
      <c r="BK280" s="144">
        <f>ROUND(I280*H280,2)</f>
        <v>0</v>
      </c>
      <c r="BL280" s="17" t="s">
        <v>252</v>
      </c>
      <c r="BM280" s="17" t="s">
        <v>3425</v>
      </c>
    </row>
    <row r="281" spans="2:65" s="1" customFormat="1" ht="19.5">
      <c r="B281" s="31"/>
      <c r="D281" s="171" t="s">
        <v>454</v>
      </c>
      <c r="F281" s="172" t="s">
        <v>3426</v>
      </c>
      <c r="I281" s="90"/>
      <c r="L281" s="31"/>
      <c r="M281" s="173"/>
      <c r="T281" s="49"/>
      <c r="AT281" s="17" t="s">
        <v>454</v>
      </c>
      <c r="AU281" s="17" t="s">
        <v>83</v>
      </c>
    </row>
    <row r="282" spans="2:65" s="13" customFormat="1">
      <c r="B282" s="182"/>
      <c r="D282" s="171" t="s">
        <v>639</v>
      </c>
      <c r="E282" s="183" t="s">
        <v>19</v>
      </c>
      <c r="F282" s="184" t="s">
        <v>3427</v>
      </c>
      <c r="H282" s="185">
        <v>10.5</v>
      </c>
      <c r="I282" s="186"/>
      <c r="L282" s="182"/>
      <c r="M282" s="187"/>
      <c r="T282" s="188"/>
      <c r="AT282" s="183" t="s">
        <v>639</v>
      </c>
      <c r="AU282" s="183" t="s">
        <v>83</v>
      </c>
      <c r="AV282" s="13" t="s">
        <v>83</v>
      </c>
      <c r="AW282" s="13" t="s">
        <v>36</v>
      </c>
      <c r="AX282" s="13" t="s">
        <v>81</v>
      </c>
      <c r="AY282" s="183" t="s">
        <v>251</v>
      </c>
    </row>
    <row r="283" spans="2:65" s="1" customFormat="1" ht="16.5" customHeight="1">
      <c r="B283" s="31"/>
      <c r="C283" s="157" t="s">
        <v>280</v>
      </c>
      <c r="D283" s="157" t="s">
        <v>277</v>
      </c>
      <c r="E283" s="158" t="s">
        <v>3428</v>
      </c>
      <c r="F283" s="159" t="s">
        <v>1778</v>
      </c>
      <c r="G283" s="160" t="s">
        <v>249</v>
      </c>
      <c r="H283" s="161">
        <v>5.2</v>
      </c>
      <c r="I283" s="162"/>
      <c r="J283" s="163">
        <f>ROUND(I283*H283,2)</f>
        <v>0</v>
      </c>
      <c r="K283" s="159" t="s">
        <v>690</v>
      </c>
      <c r="L283" s="31"/>
      <c r="M283" s="164" t="s">
        <v>19</v>
      </c>
      <c r="N283" s="165" t="s">
        <v>44</v>
      </c>
      <c r="P283" s="142">
        <f>O283*H283</f>
        <v>0</v>
      </c>
      <c r="Q283" s="142">
        <v>7.3999999999999999E-4</v>
      </c>
      <c r="R283" s="142">
        <f>Q283*H283</f>
        <v>3.8480000000000003E-3</v>
      </c>
      <c r="S283" s="142">
        <v>8.0000000000000002E-3</v>
      </c>
      <c r="T283" s="143">
        <f>S283*H283</f>
        <v>4.1600000000000005E-2</v>
      </c>
      <c r="AR283" s="17" t="s">
        <v>252</v>
      </c>
      <c r="AT283" s="17" t="s">
        <v>277</v>
      </c>
      <c r="AU283" s="17" t="s">
        <v>83</v>
      </c>
      <c r="AY283" s="17" t="s">
        <v>251</v>
      </c>
      <c r="BE283" s="144">
        <f>IF(N283="základní",J283,0)</f>
        <v>0</v>
      </c>
      <c r="BF283" s="144">
        <f>IF(N283="snížená",J283,0)</f>
        <v>0</v>
      </c>
      <c r="BG283" s="144">
        <f>IF(N283="zákl. přenesená",J283,0)</f>
        <v>0</v>
      </c>
      <c r="BH283" s="144">
        <f>IF(N283="sníž. přenesená",J283,0)</f>
        <v>0</v>
      </c>
      <c r="BI283" s="144">
        <f>IF(N283="nulová",J283,0)</f>
        <v>0</v>
      </c>
      <c r="BJ283" s="17" t="s">
        <v>81</v>
      </c>
      <c r="BK283" s="144">
        <f>ROUND(I283*H283,2)</f>
        <v>0</v>
      </c>
      <c r="BL283" s="17" t="s">
        <v>252</v>
      </c>
      <c r="BM283" s="17" t="s">
        <v>3429</v>
      </c>
    </row>
    <row r="284" spans="2:65" s="1" customFormat="1" ht="19.5">
      <c r="B284" s="31"/>
      <c r="D284" s="171" t="s">
        <v>454</v>
      </c>
      <c r="F284" s="172" t="s">
        <v>3430</v>
      </c>
      <c r="I284" s="90"/>
      <c r="L284" s="31"/>
      <c r="M284" s="173"/>
      <c r="T284" s="49"/>
      <c r="AT284" s="17" t="s">
        <v>454</v>
      </c>
      <c r="AU284" s="17" t="s">
        <v>83</v>
      </c>
    </row>
    <row r="285" spans="2:65" s="13" customFormat="1">
      <c r="B285" s="182"/>
      <c r="D285" s="171" t="s">
        <v>639</v>
      </c>
      <c r="E285" s="183" t="s">
        <v>19</v>
      </c>
      <c r="F285" s="184" t="s">
        <v>3431</v>
      </c>
      <c r="H285" s="185">
        <v>5.2</v>
      </c>
      <c r="I285" s="186"/>
      <c r="L285" s="182"/>
      <c r="M285" s="187"/>
      <c r="T285" s="188"/>
      <c r="AT285" s="183" t="s">
        <v>639</v>
      </c>
      <c r="AU285" s="183" t="s">
        <v>83</v>
      </c>
      <c r="AV285" s="13" t="s">
        <v>83</v>
      </c>
      <c r="AW285" s="13" t="s">
        <v>36</v>
      </c>
      <c r="AX285" s="13" t="s">
        <v>81</v>
      </c>
      <c r="AY285" s="183" t="s">
        <v>251</v>
      </c>
    </row>
    <row r="286" spans="2:65" s="1" customFormat="1" ht="16.5" customHeight="1">
      <c r="B286" s="31"/>
      <c r="C286" s="157" t="s">
        <v>633</v>
      </c>
      <c r="D286" s="157" t="s">
        <v>277</v>
      </c>
      <c r="E286" s="158" t="s">
        <v>1337</v>
      </c>
      <c r="F286" s="159" t="s">
        <v>2210</v>
      </c>
      <c r="G286" s="160" t="s">
        <v>431</v>
      </c>
      <c r="H286" s="161">
        <v>42</v>
      </c>
      <c r="I286" s="162"/>
      <c r="J286" s="163">
        <f>ROUND(I286*H286,2)</f>
        <v>0</v>
      </c>
      <c r="K286" s="159" t="s">
        <v>690</v>
      </c>
      <c r="L286" s="31"/>
      <c r="M286" s="164" t="s">
        <v>19</v>
      </c>
      <c r="N286" s="165" t="s">
        <v>44</v>
      </c>
      <c r="P286" s="142">
        <f>O286*H286</f>
        <v>0</v>
      </c>
      <c r="Q286" s="142">
        <v>0</v>
      </c>
      <c r="R286" s="142">
        <f>Q286*H286</f>
        <v>0</v>
      </c>
      <c r="S286" s="142">
        <v>7.0000000000000007E-2</v>
      </c>
      <c r="T286" s="143">
        <f>S286*H286</f>
        <v>2.9400000000000004</v>
      </c>
      <c r="AR286" s="17" t="s">
        <v>252</v>
      </c>
      <c r="AT286" s="17" t="s">
        <v>277</v>
      </c>
      <c r="AU286" s="17" t="s">
        <v>83</v>
      </c>
      <c r="AY286" s="17" t="s">
        <v>251</v>
      </c>
      <c r="BE286" s="144">
        <f>IF(N286="základní",J286,0)</f>
        <v>0</v>
      </c>
      <c r="BF286" s="144">
        <f>IF(N286="snížená",J286,0)</f>
        <v>0</v>
      </c>
      <c r="BG286" s="144">
        <f>IF(N286="zákl. přenesená",J286,0)</f>
        <v>0</v>
      </c>
      <c r="BH286" s="144">
        <f>IF(N286="sníž. přenesená",J286,0)</f>
        <v>0</v>
      </c>
      <c r="BI286" s="144">
        <f>IF(N286="nulová",J286,0)</f>
        <v>0</v>
      </c>
      <c r="BJ286" s="17" t="s">
        <v>81</v>
      </c>
      <c r="BK286" s="144">
        <f>ROUND(I286*H286,2)</f>
        <v>0</v>
      </c>
      <c r="BL286" s="17" t="s">
        <v>252</v>
      </c>
      <c r="BM286" s="17" t="s">
        <v>3432</v>
      </c>
    </row>
    <row r="287" spans="2:65" s="1" customFormat="1" ht="19.5">
      <c r="B287" s="31"/>
      <c r="D287" s="171" t="s">
        <v>454</v>
      </c>
      <c r="F287" s="172" t="s">
        <v>1340</v>
      </c>
      <c r="I287" s="90"/>
      <c r="L287" s="31"/>
      <c r="M287" s="173"/>
      <c r="T287" s="49"/>
      <c r="AT287" s="17" t="s">
        <v>454</v>
      </c>
      <c r="AU287" s="17" t="s">
        <v>83</v>
      </c>
    </row>
    <row r="288" spans="2:65" s="13" customFormat="1">
      <c r="B288" s="182"/>
      <c r="D288" s="171" t="s">
        <v>639</v>
      </c>
      <c r="E288" s="183" t="s">
        <v>19</v>
      </c>
      <c r="F288" s="184" t="s">
        <v>3433</v>
      </c>
      <c r="H288" s="185">
        <v>42</v>
      </c>
      <c r="I288" s="186"/>
      <c r="L288" s="182"/>
      <c r="M288" s="187"/>
      <c r="T288" s="188"/>
      <c r="AT288" s="183" t="s">
        <v>639</v>
      </c>
      <c r="AU288" s="183" t="s">
        <v>83</v>
      </c>
      <c r="AV288" s="13" t="s">
        <v>83</v>
      </c>
      <c r="AW288" s="13" t="s">
        <v>36</v>
      </c>
      <c r="AX288" s="13" t="s">
        <v>81</v>
      </c>
      <c r="AY288" s="183" t="s">
        <v>251</v>
      </c>
    </row>
    <row r="289" spans="2:65" s="1" customFormat="1" ht="16.5" customHeight="1">
      <c r="B289" s="31"/>
      <c r="C289" s="157" t="s">
        <v>520</v>
      </c>
      <c r="D289" s="157" t="s">
        <v>277</v>
      </c>
      <c r="E289" s="158" t="s">
        <v>1785</v>
      </c>
      <c r="F289" s="159" t="s">
        <v>1786</v>
      </c>
      <c r="G289" s="160" t="s">
        <v>431</v>
      </c>
      <c r="H289" s="161">
        <v>21</v>
      </c>
      <c r="I289" s="162"/>
      <c r="J289" s="163">
        <f>ROUND(I289*H289,2)</f>
        <v>0</v>
      </c>
      <c r="K289" s="159" t="s">
        <v>690</v>
      </c>
      <c r="L289" s="31"/>
      <c r="M289" s="164" t="s">
        <v>19</v>
      </c>
      <c r="N289" s="165" t="s">
        <v>44</v>
      </c>
      <c r="P289" s="142">
        <f>O289*H289</f>
        <v>0</v>
      </c>
      <c r="Q289" s="142">
        <v>0</v>
      </c>
      <c r="R289" s="142">
        <f>Q289*H289</f>
        <v>0</v>
      </c>
      <c r="S289" s="142">
        <v>3.95E-2</v>
      </c>
      <c r="T289" s="143">
        <f>S289*H289</f>
        <v>0.82950000000000002</v>
      </c>
      <c r="AR289" s="17" t="s">
        <v>252</v>
      </c>
      <c r="AT289" s="17" t="s">
        <v>277</v>
      </c>
      <c r="AU289" s="17" t="s">
        <v>83</v>
      </c>
      <c r="AY289" s="17" t="s">
        <v>251</v>
      </c>
      <c r="BE289" s="144">
        <f>IF(N289="základní",J289,0)</f>
        <v>0</v>
      </c>
      <c r="BF289" s="144">
        <f>IF(N289="snížená",J289,0)</f>
        <v>0</v>
      </c>
      <c r="BG289" s="144">
        <f>IF(N289="zákl. přenesená",J289,0)</f>
        <v>0</v>
      </c>
      <c r="BH289" s="144">
        <f>IF(N289="sníž. přenesená",J289,0)</f>
        <v>0</v>
      </c>
      <c r="BI289" s="144">
        <f>IF(N289="nulová",J289,0)</f>
        <v>0</v>
      </c>
      <c r="BJ289" s="17" t="s">
        <v>81</v>
      </c>
      <c r="BK289" s="144">
        <f>ROUND(I289*H289,2)</f>
        <v>0</v>
      </c>
      <c r="BL289" s="17" t="s">
        <v>252</v>
      </c>
      <c r="BM289" s="17" t="s">
        <v>3434</v>
      </c>
    </row>
    <row r="290" spans="2:65" s="1" customFormat="1" ht="19.5">
      <c r="B290" s="31"/>
      <c r="D290" s="171" t="s">
        <v>454</v>
      </c>
      <c r="F290" s="172" t="s">
        <v>1788</v>
      </c>
      <c r="I290" s="90"/>
      <c r="L290" s="31"/>
      <c r="M290" s="173"/>
      <c r="T290" s="49"/>
      <c r="AT290" s="17" t="s">
        <v>454</v>
      </c>
      <c r="AU290" s="17" t="s">
        <v>83</v>
      </c>
    </row>
    <row r="291" spans="2:65" s="13" customFormat="1">
      <c r="B291" s="182"/>
      <c r="D291" s="171" t="s">
        <v>639</v>
      </c>
      <c r="E291" s="183" t="s">
        <v>19</v>
      </c>
      <c r="F291" s="184" t="s">
        <v>3435</v>
      </c>
      <c r="H291" s="185">
        <v>21</v>
      </c>
      <c r="I291" s="186"/>
      <c r="L291" s="182"/>
      <c r="M291" s="187"/>
      <c r="T291" s="188"/>
      <c r="AT291" s="183" t="s">
        <v>639</v>
      </c>
      <c r="AU291" s="183" t="s">
        <v>83</v>
      </c>
      <c r="AV291" s="13" t="s">
        <v>83</v>
      </c>
      <c r="AW291" s="13" t="s">
        <v>36</v>
      </c>
      <c r="AX291" s="13" t="s">
        <v>81</v>
      </c>
      <c r="AY291" s="183" t="s">
        <v>251</v>
      </c>
    </row>
    <row r="292" spans="2:65" s="1" customFormat="1" ht="16.5" customHeight="1">
      <c r="B292" s="31"/>
      <c r="C292" s="157" t="s">
        <v>641</v>
      </c>
      <c r="D292" s="157" t="s">
        <v>277</v>
      </c>
      <c r="E292" s="158" t="s">
        <v>2217</v>
      </c>
      <c r="F292" s="159" t="s">
        <v>2218</v>
      </c>
      <c r="G292" s="160" t="s">
        <v>431</v>
      </c>
      <c r="H292" s="161">
        <v>21</v>
      </c>
      <c r="I292" s="162"/>
      <c r="J292" s="163">
        <f>ROUND(I292*H292,2)</f>
        <v>0</v>
      </c>
      <c r="K292" s="159" t="s">
        <v>690</v>
      </c>
      <c r="L292" s="31"/>
      <c r="M292" s="164" t="s">
        <v>19</v>
      </c>
      <c r="N292" s="165" t="s">
        <v>44</v>
      </c>
      <c r="P292" s="142">
        <f>O292*H292</f>
        <v>0</v>
      </c>
      <c r="Q292" s="142">
        <v>3.9079999999999997E-2</v>
      </c>
      <c r="R292" s="142">
        <f>Q292*H292</f>
        <v>0.82067999999999997</v>
      </c>
      <c r="S292" s="142">
        <v>0</v>
      </c>
      <c r="T292" s="143">
        <f>S292*H292</f>
        <v>0</v>
      </c>
      <c r="AR292" s="17" t="s">
        <v>252</v>
      </c>
      <c r="AT292" s="17" t="s">
        <v>277</v>
      </c>
      <c r="AU292" s="17" t="s">
        <v>83</v>
      </c>
      <c r="AY292" s="17" t="s">
        <v>251</v>
      </c>
      <c r="BE292" s="144">
        <f>IF(N292="základní",J292,0)</f>
        <v>0</v>
      </c>
      <c r="BF292" s="144">
        <f>IF(N292="snížená",J292,0)</f>
        <v>0</v>
      </c>
      <c r="BG292" s="144">
        <f>IF(N292="zákl. přenesená",J292,0)</f>
        <v>0</v>
      </c>
      <c r="BH292" s="144">
        <f>IF(N292="sníž. přenesená",J292,0)</f>
        <v>0</v>
      </c>
      <c r="BI292" s="144">
        <f>IF(N292="nulová",J292,0)</f>
        <v>0</v>
      </c>
      <c r="BJ292" s="17" t="s">
        <v>81</v>
      </c>
      <c r="BK292" s="144">
        <f>ROUND(I292*H292,2)</f>
        <v>0</v>
      </c>
      <c r="BL292" s="17" t="s">
        <v>252</v>
      </c>
      <c r="BM292" s="17" t="s">
        <v>3436</v>
      </c>
    </row>
    <row r="293" spans="2:65" s="13" customFormat="1">
      <c r="B293" s="182"/>
      <c r="D293" s="171" t="s">
        <v>639</v>
      </c>
      <c r="E293" s="183" t="s">
        <v>19</v>
      </c>
      <c r="F293" s="184" t="s">
        <v>3435</v>
      </c>
      <c r="H293" s="185">
        <v>21</v>
      </c>
      <c r="I293" s="186"/>
      <c r="L293" s="182"/>
      <c r="M293" s="187"/>
      <c r="T293" s="188"/>
      <c r="AT293" s="183" t="s">
        <v>639</v>
      </c>
      <c r="AU293" s="183" t="s">
        <v>83</v>
      </c>
      <c r="AV293" s="13" t="s">
        <v>83</v>
      </c>
      <c r="AW293" s="13" t="s">
        <v>36</v>
      </c>
      <c r="AX293" s="13" t="s">
        <v>81</v>
      </c>
      <c r="AY293" s="183" t="s">
        <v>251</v>
      </c>
    </row>
    <row r="294" spans="2:65" s="1" customFormat="1" ht="16.5" customHeight="1">
      <c r="B294" s="31"/>
      <c r="C294" s="157" t="s">
        <v>521</v>
      </c>
      <c r="D294" s="157" t="s">
        <v>277</v>
      </c>
      <c r="E294" s="158" t="s">
        <v>2220</v>
      </c>
      <c r="F294" s="159" t="s">
        <v>2221</v>
      </c>
      <c r="G294" s="160" t="s">
        <v>431</v>
      </c>
      <c r="H294" s="161">
        <v>21</v>
      </c>
      <c r="I294" s="162"/>
      <c r="J294" s="163">
        <f>ROUND(I294*H294,2)</f>
        <v>0</v>
      </c>
      <c r="K294" s="159" t="s">
        <v>690</v>
      </c>
      <c r="L294" s="31"/>
      <c r="M294" s="164" t="s">
        <v>19</v>
      </c>
      <c r="N294" s="165" t="s">
        <v>44</v>
      </c>
      <c r="P294" s="142">
        <f>O294*H294</f>
        <v>0</v>
      </c>
      <c r="Q294" s="142">
        <v>0</v>
      </c>
      <c r="R294" s="142">
        <f>Q294*H294</f>
        <v>0</v>
      </c>
      <c r="S294" s="142">
        <v>0</v>
      </c>
      <c r="T294" s="143">
        <f>S294*H294</f>
        <v>0</v>
      </c>
      <c r="AR294" s="17" t="s">
        <v>252</v>
      </c>
      <c r="AT294" s="17" t="s">
        <v>277</v>
      </c>
      <c r="AU294" s="17" t="s">
        <v>83</v>
      </c>
      <c r="AY294" s="17" t="s">
        <v>251</v>
      </c>
      <c r="BE294" s="144">
        <f>IF(N294="základní",J294,0)</f>
        <v>0</v>
      </c>
      <c r="BF294" s="144">
        <f>IF(N294="snížená",J294,0)</f>
        <v>0</v>
      </c>
      <c r="BG294" s="144">
        <f>IF(N294="zákl. přenesená",J294,0)</f>
        <v>0</v>
      </c>
      <c r="BH294" s="144">
        <f>IF(N294="sníž. přenesená",J294,0)</f>
        <v>0</v>
      </c>
      <c r="BI294" s="144">
        <f>IF(N294="nulová",J294,0)</f>
        <v>0</v>
      </c>
      <c r="BJ294" s="17" t="s">
        <v>81</v>
      </c>
      <c r="BK294" s="144">
        <f>ROUND(I294*H294,2)</f>
        <v>0</v>
      </c>
      <c r="BL294" s="17" t="s">
        <v>252</v>
      </c>
      <c r="BM294" s="17" t="s">
        <v>3437</v>
      </c>
    </row>
    <row r="295" spans="2:65" s="13" customFormat="1">
      <c r="B295" s="182"/>
      <c r="D295" s="171" t="s">
        <v>639</v>
      </c>
      <c r="E295" s="183" t="s">
        <v>19</v>
      </c>
      <c r="F295" s="184" t="s">
        <v>3435</v>
      </c>
      <c r="H295" s="185">
        <v>21</v>
      </c>
      <c r="I295" s="186"/>
      <c r="L295" s="182"/>
      <c r="M295" s="187"/>
      <c r="T295" s="188"/>
      <c r="AT295" s="183" t="s">
        <v>639</v>
      </c>
      <c r="AU295" s="183" t="s">
        <v>83</v>
      </c>
      <c r="AV295" s="13" t="s">
        <v>83</v>
      </c>
      <c r="AW295" s="13" t="s">
        <v>36</v>
      </c>
      <c r="AX295" s="13" t="s">
        <v>81</v>
      </c>
      <c r="AY295" s="183" t="s">
        <v>251</v>
      </c>
    </row>
    <row r="296" spans="2:65" s="11" customFormat="1" ht="22.9" customHeight="1">
      <c r="B296" s="145"/>
      <c r="D296" s="146" t="s">
        <v>72</v>
      </c>
      <c r="E296" s="155" t="s">
        <v>1560</v>
      </c>
      <c r="F296" s="155" t="s">
        <v>1561</v>
      </c>
      <c r="I296" s="148"/>
      <c r="J296" s="156">
        <f>BK296</f>
        <v>0</v>
      </c>
      <c r="L296" s="145"/>
      <c r="M296" s="150"/>
      <c r="P296" s="151">
        <f>SUM(P297:P311)</f>
        <v>0</v>
      </c>
      <c r="R296" s="151">
        <f>SUM(R297:R311)</f>
        <v>0</v>
      </c>
      <c r="T296" s="152">
        <f>SUM(T297:T311)</f>
        <v>0</v>
      </c>
      <c r="AR296" s="146" t="s">
        <v>81</v>
      </c>
      <c r="AT296" s="153" t="s">
        <v>72</v>
      </c>
      <c r="AU296" s="153" t="s">
        <v>81</v>
      </c>
      <c r="AY296" s="146" t="s">
        <v>251</v>
      </c>
      <c r="BK296" s="154">
        <f>SUM(BK297:BK311)</f>
        <v>0</v>
      </c>
    </row>
    <row r="297" spans="2:65" s="1" customFormat="1" ht="16.5" customHeight="1">
      <c r="B297" s="31"/>
      <c r="C297" s="157" t="s">
        <v>651</v>
      </c>
      <c r="D297" s="157" t="s">
        <v>277</v>
      </c>
      <c r="E297" s="158" t="s">
        <v>1372</v>
      </c>
      <c r="F297" s="159" t="s">
        <v>1373</v>
      </c>
      <c r="G297" s="160" t="s">
        <v>450</v>
      </c>
      <c r="H297" s="161">
        <v>36.22</v>
      </c>
      <c r="I297" s="162"/>
      <c r="J297" s="163">
        <f>ROUND(I297*H297,2)</f>
        <v>0</v>
      </c>
      <c r="K297" s="159" t="s">
        <v>690</v>
      </c>
      <c r="L297" s="31"/>
      <c r="M297" s="164" t="s">
        <v>19</v>
      </c>
      <c r="N297" s="165" t="s">
        <v>44</v>
      </c>
      <c r="P297" s="142">
        <f>O297*H297</f>
        <v>0</v>
      </c>
      <c r="Q297" s="142">
        <v>0</v>
      </c>
      <c r="R297" s="142">
        <f>Q297*H297</f>
        <v>0</v>
      </c>
      <c r="S297" s="142">
        <v>0</v>
      </c>
      <c r="T297" s="143">
        <f>S297*H297</f>
        <v>0</v>
      </c>
      <c r="AR297" s="17" t="s">
        <v>252</v>
      </c>
      <c r="AT297" s="17" t="s">
        <v>277</v>
      </c>
      <c r="AU297" s="17" t="s">
        <v>83</v>
      </c>
      <c r="AY297" s="17" t="s">
        <v>251</v>
      </c>
      <c r="BE297" s="144">
        <f>IF(N297="základní",J297,0)</f>
        <v>0</v>
      </c>
      <c r="BF297" s="144">
        <f>IF(N297="snížená",J297,0)</f>
        <v>0</v>
      </c>
      <c r="BG297" s="144">
        <f>IF(N297="zákl. přenesená",J297,0)</f>
        <v>0</v>
      </c>
      <c r="BH297" s="144">
        <f>IF(N297="sníž. přenesená",J297,0)</f>
        <v>0</v>
      </c>
      <c r="BI297" s="144">
        <f>IF(N297="nulová",J297,0)</f>
        <v>0</v>
      </c>
      <c r="BJ297" s="17" t="s">
        <v>81</v>
      </c>
      <c r="BK297" s="144">
        <f>ROUND(I297*H297,2)</f>
        <v>0</v>
      </c>
      <c r="BL297" s="17" t="s">
        <v>252</v>
      </c>
      <c r="BM297" s="17" t="s">
        <v>3438</v>
      </c>
    </row>
    <row r="298" spans="2:65" s="1" customFormat="1" ht="19.5">
      <c r="B298" s="31"/>
      <c r="D298" s="171" t="s">
        <v>454</v>
      </c>
      <c r="F298" s="172" t="s">
        <v>2938</v>
      </c>
      <c r="I298" s="90"/>
      <c r="L298" s="31"/>
      <c r="M298" s="173"/>
      <c r="T298" s="49"/>
      <c r="AT298" s="17" t="s">
        <v>454</v>
      </c>
      <c r="AU298" s="17" t="s">
        <v>83</v>
      </c>
    </row>
    <row r="299" spans="2:65" s="13" customFormat="1">
      <c r="B299" s="182"/>
      <c r="D299" s="171" t="s">
        <v>639</v>
      </c>
      <c r="E299" s="183" t="s">
        <v>19</v>
      </c>
      <c r="F299" s="184" t="s">
        <v>3439</v>
      </c>
      <c r="H299" s="185">
        <v>36.22</v>
      </c>
      <c r="I299" s="186"/>
      <c r="L299" s="182"/>
      <c r="M299" s="187"/>
      <c r="T299" s="188"/>
      <c r="AT299" s="183" t="s">
        <v>639</v>
      </c>
      <c r="AU299" s="183" t="s">
        <v>83</v>
      </c>
      <c r="AV299" s="13" t="s">
        <v>83</v>
      </c>
      <c r="AW299" s="13" t="s">
        <v>36</v>
      </c>
      <c r="AX299" s="13" t="s">
        <v>81</v>
      </c>
      <c r="AY299" s="183" t="s">
        <v>251</v>
      </c>
    </row>
    <row r="300" spans="2:65" s="1" customFormat="1" ht="16.5" customHeight="1">
      <c r="B300" s="31"/>
      <c r="C300" s="157" t="s">
        <v>522</v>
      </c>
      <c r="D300" s="157" t="s">
        <v>277</v>
      </c>
      <c r="E300" s="158" t="s">
        <v>2444</v>
      </c>
      <c r="F300" s="159" t="s">
        <v>2445</v>
      </c>
      <c r="G300" s="160" t="s">
        <v>450</v>
      </c>
      <c r="H300" s="161">
        <v>931.18</v>
      </c>
      <c r="I300" s="162"/>
      <c r="J300" s="163">
        <f>ROUND(I300*H300,2)</f>
        <v>0</v>
      </c>
      <c r="K300" s="159" t="s">
        <v>690</v>
      </c>
      <c r="L300" s="31"/>
      <c r="M300" s="164" t="s">
        <v>19</v>
      </c>
      <c r="N300" s="165" t="s">
        <v>44</v>
      </c>
      <c r="P300" s="142">
        <f>O300*H300</f>
        <v>0</v>
      </c>
      <c r="Q300" s="142">
        <v>0</v>
      </c>
      <c r="R300" s="142">
        <f>Q300*H300</f>
        <v>0</v>
      </c>
      <c r="S300" s="142">
        <v>0</v>
      </c>
      <c r="T300" s="143">
        <f>S300*H300</f>
        <v>0</v>
      </c>
      <c r="AR300" s="17" t="s">
        <v>252</v>
      </c>
      <c r="AT300" s="17" t="s">
        <v>277</v>
      </c>
      <c r="AU300" s="17" t="s">
        <v>83</v>
      </c>
      <c r="AY300" s="17" t="s">
        <v>251</v>
      </c>
      <c r="BE300" s="144">
        <f>IF(N300="základní",J300,0)</f>
        <v>0</v>
      </c>
      <c r="BF300" s="144">
        <f>IF(N300="snížená",J300,0)</f>
        <v>0</v>
      </c>
      <c r="BG300" s="144">
        <f>IF(N300="zákl. přenesená",J300,0)</f>
        <v>0</v>
      </c>
      <c r="BH300" s="144">
        <f>IF(N300="sníž. přenesená",J300,0)</f>
        <v>0</v>
      </c>
      <c r="BI300" s="144">
        <f>IF(N300="nulová",J300,0)</f>
        <v>0</v>
      </c>
      <c r="BJ300" s="17" t="s">
        <v>81</v>
      </c>
      <c r="BK300" s="144">
        <f>ROUND(I300*H300,2)</f>
        <v>0</v>
      </c>
      <c r="BL300" s="17" t="s">
        <v>252</v>
      </c>
      <c r="BM300" s="17" t="s">
        <v>3440</v>
      </c>
    </row>
    <row r="301" spans="2:65" s="13" customFormat="1">
      <c r="B301" s="182"/>
      <c r="D301" s="171" t="s">
        <v>639</v>
      </c>
      <c r="E301" s="183" t="s">
        <v>19</v>
      </c>
      <c r="F301" s="184" t="s">
        <v>3441</v>
      </c>
      <c r="H301" s="185">
        <v>931.18</v>
      </c>
      <c r="I301" s="186"/>
      <c r="L301" s="182"/>
      <c r="M301" s="187"/>
      <c r="T301" s="188"/>
      <c r="AT301" s="183" t="s">
        <v>639</v>
      </c>
      <c r="AU301" s="183" t="s">
        <v>83</v>
      </c>
      <c r="AV301" s="13" t="s">
        <v>83</v>
      </c>
      <c r="AW301" s="13" t="s">
        <v>36</v>
      </c>
      <c r="AX301" s="13" t="s">
        <v>81</v>
      </c>
      <c r="AY301" s="183" t="s">
        <v>251</v>
      </c>
    </row>
    <row r="302" spans="2:65" s="1" customFormat="1" ht="16.5" customHeight="1">
      <c r="B302" s="31"/>
      <c r="C302" s="157" t="s">
        <v>659</v>
      </c>
      <c r="D302" s="157" t="s">
        <v>277</v>
      </c>
      <c r="E302" s="158" t="s">
        <v>1380</v>
      </c>
      <c r="F302" s="159" t="s">
        <v>1381</v>
      </c>
      <c r="G302" s="160" t="s">
        <v>450</v>
      </c>
      <c r="H302" s="161">
        <v>1.609</v>
      </c>
      <c r="I302" s="162"/>
      <c r="J302" s="163">
        <f>ROUND(I302*H302,2)</f>
        <v>0</v>
      </c>
      <c r="K302" s="159" t="s">
        <v>19</v>
      </c>
      <c r="L302" s="31"/>
      <c r="M302" s="164" t="s">
        <v>19</v>
      </c>
      <c r="N302" s="165" t="s">
        <v>44</v>
      </c>
      <c r="P302" s="142">
        <f>O302*H302</f>
        <v>0</v>
      </c>
      <c r="Q302" s="142">
        <v>0</v>
      </c>
      <c r="R302" s="142">
        <f>Q302*H302</f>
        <v>0</v>
      </c>
      <c r="S302" s="142">
        <v>0</v>
      </c>
      <c r="T302" s="143">
        <f>S302*H302</f>
        <v>0</v>
      </c>
      <c r="AR302" s="17" t="s">
        <v>252</v>
      </c>
      <c r="AT302" s="17" t="s">
        <v>277</v>
      </c>
      <c r="AU302" s="17" t="s">
        <v>83</v>
      </c>
      <c r="AY302" s="17" t="s">
        <v>251</v>
      </c>
      <c r="BE302" s="144">
        <f>IF(N302="základní",J302,0)</f>
        <v>0</v>
      </c>
      <c r="BF302" s="144">
        <f>IF(N302="snížená",J302,0)</f>
        <v>0</v>
      </c>
      <c r="BG302" s="144">
        <f>IF(N302="zákl. přenesená",J302,0)</f>
        <v>0</v>
      </c>
      <c r="BH302" s="144">
        <f>IF(N302="sníž. přenesená",J302,0)</f>
        <v>0</v>
      </c>
      <c r="BI302" s="144">
        <f>IF(N302="nulová",J302,0)</f>
        <v>0</v>
      </c>
      <c r="BJ302" s="17" t="s">
        <v>81</v>
      </c>
      <c r="BK302" s="144">
        <f>ROUND(I302*H302,2)</f>
        <v>0</v>
      </c>
      <c r="BL302" s="17" t="s">
        <v>252</v>
      </c>
      <c r="BM302" s="17" t="s">
        <v>3442</v>
      </c>
    </row>
    <row r="303" spans="2:65" s="1" customFormat="1" ht="19.5">
      <c r="B303" s="31"/>
      <c r="D303" s="171" t="s">
        <v>454</v>
      </c>
      <c r="F303" s="172" t="s">
        <v>3443</v>
      </c>
      <c r="I303" s="90"/>
      <c r="L303" s="31"/>
      <c r="M303" s="173"/>
      <c r="T303" s="49"/>
      <c r="AT303" s="17" t="s">
        <v>454</v>
      </c>
      <c r="AU303" s="17" t="s">
        <v>83</v>
      </c>
    </row>
    <row r="304" spans="2:65" s="13" customFormat="1">
      <c r="B304" s="182"/>
      <c r="D304" s="171" t="s">
        <v>639</v>
      </c>
      <c r="E304" s="183" t="s">
        <v>19</v>
      </c>
      <c r="F304" s="184" t="s">
        <v>3444</v>
      </c>
      <c r="H304" s="185">
        <v>1.609</v>
      </c>
      <c r="I304" s="186"/>
      <c r="L304" s="182"/>
      <c r="M304" s="187"/>
      <c r="T304" s="188"/>
      <c r="AT304" s="183" t="s">
        <v>639</v>
      </c>
      <c r="AU304" s="183" t="s">
        <v>83</v>
      </c>
      <c r="AV304" s="13" t="s">
        <v>83</v>
      </c>
      <c r="AW304" s="13" t="s">
        <v>36</v>
      </c>
      <c r="AX304" s="13" t="s">
        <v>81</v>
      </c>
      <c r="AY304" s="183" t="s">
        <v>251</v>
      </c>
    </row>
    <row r="305" spans="2:65" s="1" customFormat="1" ht="16.5" customHeight="1">
      <c r="B305" s="31"/>
      <c r="C305" s="157" t="s">
        <v>525</v>
      </c>
      <c r="D305" s="157" t="s">
        <v>277</v>
      </c>
      <c r="E305" s="158" t="s">
        <v>1364</v>
      </c>
      <c r="F305" s="159" t="s">
        <v>1365</v>
      </c>
      <c r="G305" s="160" t="s">
        <v>450</v>
      </c>
      <c r="H305" s="161">
        <v>36.22</v>
      </c>
      <c r="I305" s="162"/>
      <c r="J305" s="163">
        <f>ROUND(I305*H305,2)</f>
        <v>0</v>
      </c>
      <c r="K305" s="159" t="s">
        <v>690</v>
      </c>
      <c r="L305" s="31"/>
      <c r="M305" s="164" t="s">
        <v>19</v>
      </c>
      <c r="N305" s="165" t="s">
        <v>44</v>
      </c>
      <c r="P305" s="142">
        <f>O305*H305</f>
        <v>0</v>
      </c>
      <c r="Q305" s="142">
        <v>0</v>
      </c>
      <c r="R305" s="142">
        <f>Q305*H305</f>
        <v>0</v>
      </c>
      <c r="S305" s="142">
        <v>0</v>
      </c>
      <c r="T305" s="143">
        <f>S305*H305</f>
        <v>0</v>
      </c>
      <c r="AR305" s="17" t="s">
        <v>252</v>
      </c>
      <c r="AT305" s="17" t="s">
        <v>277</v>
      </c>
      <c r="AU305" s="17" t="s">
        <v>83</v>
      </c>
      <c r="AY305" s="17" t="s">
        <v>251</v>
      </c>
      <c r="BE305" s="144">
        <f>IF(N305="základní",J305,0)</f>
        <v>0</v>
      </c>
      <c r="BF305" s="144">
        <f>IF(N305="snížená",J305,0)</f>
        <v>0</v>
      </c>
      <c r="BG305" s="144">
        <f>IF(N305="zákl. přenesená",J305,0)</f>
        <v>0</v>
      </c>
      <c r="BH305" s="144">
        <f>IF(N305="sníž. přenesená",J305,0)</f>
        <v>0</v>
      </c>
      <c r="BI305" s="144">
        <f>IF(N305="nulová",J305,0)</f>
        <v>0</v>
      </c>
      <c r="BJ305" s="17" t="s">
        <v>81</v>
      </c>
      <c r="BK305" s="144">
        <f>ROUND(I305*H305,2)</f>
        <v>0</v>
      </c>
      <c r="BL305" s="17" t="s">
        <v>252</v>
      </c>
      <c r="BM305" s="17" t="s">
        <v>3445</v>
      </c>
    </row>
    <row r="306" spans="2:65" s="13" customFormat="1">
      <c r="B306" s="182"/>
      <c r="D306" s="171" t="s">
        <v>639</v>
      </c>
      <c r="E306" s="183" t="s">
        <v>19</v>
      </c>
      <c r="F306" s="184" t="s">
        <v>3439</v>
      </c>
      <c r="H306" s="185">
        <v>36.22</v>
      </c>
      <c r="I306" s="186"/>
      <c r="L306" s="182"/>
      <c r="M306" s="187"/>
      <c r="T306" s="188"/>
      <c r="AT306" s="183" t="s">
        <v>639</v>
      </c>
      <c r="AU306" s="183" t="s">
        <v>83</v>
      </c>
      <c r="AV306" s="13" t="s">
        <v>83</v>
      </c>
      <c r="AW306" s="13" t="s">
        <v>36</v>
      </c>
      <c r="AX306" s="13" t="s">
        <v>81</v>
      </c>
      <c r="AY306" s="183" t="s">
        <v>251</v>
      </c>
    </row>
    <row r="307" spans="2:65" s="1" customFormat="1" ht="16.5" customHeight="1">
      <c r="B307" s="31"/>
      <c r="C307" s="157" t="s">
        <v>669</v>
      </c>
      <c r="D307" s="157" t="s">
        <v>277</v>
      </c>
      <c r="E307" s="158" t="s">
        <v>1562</v>
      </c>
      <c r="F307" s="159" t="s">
        <v>1563</v>
      </c>
      <c r="G307" s="160" t="s">
        <v>1564</v>
      </c>
      <c r="H307" s="161">
        <v>32</v>
      </c>
      <c r="I307" s="162"/>
      <c r="J307" s="163">
        <f>ROUND(I307*H307,2)</f>
        <v>0</v>
      </c>
      <c r="K307" s="159" t="s">
        <v>19</v>
      </c>
      <c r="L307" s="31"/>
      <c r="M307" s="164" t="s">
        <v>19</v>
      </c>
      <c r="N307" s="165" t="s">
        <v>44</v>
      </c>
      <c r="P307" s="142">
        <f>O307*H307</f>
        <v>0</v>
      </c>
      <c r="Q307" s="142">
        <v>0</v>
      </c>
      <c r="R307" s="142">
        <f>Q307*H307</f>
        <v>0</v>
      </c>
      <c r="S307" s="142">
        <v>0</v>
      </c>
      <c r="T307" s="143">
        <f>S307*H307</f>
        <v>0</v>
      </c>
      <c r="AR307" s="17" t="s">
        <v>252</v>
      </c>
      <c r="AT307" s="17" t="s">
        <v>277</v>
      </c>
      <c r="AU307" s="17" t="s">
        <v>83</v>
      </c>
      <c r="AY307" s="17" t="s">
        <v>251</v>
      </c>
      <c r="BE307" s="144">
        <f>IF(N307="základní",J307,0)</f>
        <v>0</v>
      </c>
      <c r="BF307" s="144">
        <f>IF(N307="snížená",J307,0)</f>
        <v>0</v>
      </c>
      <c r="BG307" s="144">
        <f>IF(N307="zákl. přenesená",J307,0)</f>
        <v>0</v>
      </c>
      <c r="BH307" s="144">
        <f>IF(N307="sníž. přenesená",J307,0)</f>
        <v>0</v>
      </c>
      <c r="BI307" s="144">
        <f>IF(N307="nulová",J307,0)</f>
        <v>0</v>
      </c>
      <c r="BJ307" s="17" t="s">
        <v>81</v>
      </c>
      <c r="BK307" s="144">
        <f>ROUND(I307*H307,2)</f>
        <v>0</v>
      </c>
      <c r="BL307" s="17" t="s">
        <v>252</v>
      </c>
      <c r="BM307" s="17" t="s">
        <v>3446</v>
      </c>
    </row>
    <row r="308" spans="2:65" s="1" customFormat="1" ht="16.5" customHeight="1">
      <c r="B308" s="31"/>
      <c r="C308" s="157" t="s">
        <v>529</v>
      </c>
      <c r="D308" s="157" t="s">
        <v>277</v>
      </c>
      <c r="E308" s="158" t="s">
        <v>1820</v>
      </c>
      <c r="F308" s="159" t="s">
        <v>1821</v>
      </c>
      <c r="G308" s="160" t="s">
        <v>1568</v>
      </c>
      <c r="H308" s="161">
        <v>1</v>
      </c>
      <c r="I308" s="162"/>
      <c r="J308" s="163">
        <f>ROUND(I308*H308,2)</f>
        <v>0</v>
      </c>
      <c r="K308" s="159" t="s">
        <v>19</v>
      </c>
      <c r="L308" s="31"/>
      <c r="M308" s="164" t="s">
        <v>19</v>
      </c>
      <c r="N308" s="165" t="s">
        <v>44</v>
      </c>
      <c r="P308" s="142">
        <f>O308*H308</f>
        <v>0</v>
      </c>
      <c r="Q308" s="142">
        <v>0</v>
      </c>
      <c r="R308" s="142">
        <f>Q308*H308</f>
        <v>0</v>
      </c>
      <c r="S308" s="142">
        <v>0</v>
      </c>
      <c r="T308" s="143">
        <f>S308*H308</f>
        <v>0</v>
      </c>
      <c r="AR308" s="17" t="s">
        <v>252</v>
      </c>
      <c r="AT308" s="17" t="s">
        <v>277</v>
      </c>
      <c r="AU308" s="17" t="s">
        <v>83</v>
      </c>
      <c r="AY308" s="17" t="s">
        <v>251</v>
      </c>
      <c r="BE308" s="144">
        <f>IF(N308="základní",J308,0)</f>
        <v>0</v>
      </c>
      <c r="BF308" s="144">
        <f>IF(N308="snížená",J308,0)</f>
        <v>0</v>
      </c>
      <c r="BG308" s="144">
        <f>IF(N308="zákl. přenesená",J308,0)</f>
        <v>0</v>
      </c>
      <c r="BH308" s="144">
        <f>IF(N308="sníž. přenesená",J308,0)</f>
        <v>0</v>
      </c>
      <c r="BI308" s="144">
        <f>IF(N308="nulová",J308,0)</f>
        <v>0</v>
      </c>
      <c r="BJ308" s="17" t="s">
        <v>81</v>
      </c>
      <c r="BK308" s="144">
        <f>ROUND(I308*H308,2)</f>
        <v>0</v>
      </c>
      <c r="BL308" s="17" t="s">
        <v>252</v>
      </c>
      <c r="BM308" s="17" t="s">
        <v>3447</v>
      </c>
    </row>
    <row r="309" spans="2:65" s="1" customFormat="1" ht="16.5" customHeight="1">
      <c r="B309" s="31"/>
      <c r="C309" s="157" t="s">
        <v>678</v>
      </c>
      <c r="D309" s="157" t="s">
        <v>277</v>
      </c>
      <c r="E309" s="158" t="s">
        <v>1566</v>
      </c>
      <c r="F309" s="159" t="s">
        <v>1567</v>
      </c>
      <c r="G309" s="160" t="s">
        <v>1568</v>
      </c>
      <c r="H309" s="161">
        <v>4</v>
      </c>
      <c r="I309" s="162"/>
      <c r="J309" s="163">
        <f>ROUND(I309*H309,2)</f>
        <v>0</v>
      </c>
      <c r="K309" s="159" t="s">
        <v>19</v>
      </c>
      <c r="L309" s="31"/>
      <c r="M309" s="164" t="s">
        <v>19</v>
      </c>
      <c r="N309" s="165" t="s">
        <v>44</v>
      </c>
      <c r="P309" s="142">
        <f>O309*H309</f>
        <v>0</v>
      </c>
      <c r="Q309" s="142">
        <v>0</v>
      </c>
      <c r="R309" s="142">
        <f>Q309*H309</f>
        <v>0</v>
      </c>
      <c r="S309" s="142">
        <v>0</v>
      </c>
      <c r="T309" s="143">
        <f>S309*H309</f>
        <v>0</v>
      </c>
      <c r="AR309" s="17" t="s">
        <v>252</v>
      </c>
      <c r="AT309" s="17" t="s">
        <v>277</v>
      </c>
      <c r="AU309" s="17" t="s">
        <v>83</v>
      </c>
      <c r="AY309" s="17" t="s">
        <v>251</v>
      </c>
      <c r="BE309" s="144">
        <f>IF(N309="základní",J309,0)</f>
        <v>0</v>
      </c>
      <c r="BF309" s="144">
        <f>IF(N309="snížená",J309,0)</f>
        <v>0</v>
      </c>
      <c r="BG309" s="144">
        <f>IF(N309="zákl. přenesená",J309,0)</f>
        <v>0</v>
      </c>
      <c r="BH309" s="144">
        <f>IF(N309="sníž. přenesená",J309,0)</f>
        <v>0</v>
      </c>
      <c r="BI309" s="144">
        <f>IF(N309="nulová",J309,0)</f>
        <v>0</v>
      </c>
      <c r="BJ309" s="17" t="s">
        <v>81</v>
      </c>
      <c r="BK309" s="144">
        <f>ROUND(I309*H309,2)</f>
        <v>0</v>
      </c>
      <c r="BL309" s="17" t="s">
        <v>252</v>
      </c>
      <c r="BM309" s="17" t="s">
        <v>3448</v>
      </c>
    </row>
    <row r="310" spans="2:65" s="1" customFormat="1" ht="16.5" customHeight="1">
      <c r="B310" s="31"/>
      <c r="C310" s="157" t="s">
        <v>534</v>
      </c>
      <c r="D310" s="157" t="s">
        <v>277</v>
      </c>
      <c r="E310" s="158" t="s">
        <v>1386</v>
      </c>
      <c r="F310" s="159" t="s">
        <v>1387</v>
      </c>
      <c r="G310" s="160" t="s">
        <v>450</v>
      </c>
      <c r="H310" s="161">
        <v>163.43199999999999</v>
      </c>
      <c r="I310" s="162"/>
      <c r="J310" s="163">
        <f>ROUND(I310*H310,2)</f>
        <v>0</v>
      </c>
      <c r="K310" s="159" t="s">
        <v>690</v>
      </c>
      <c r="L310" s="31"/>
      <c r="M310" s="164" t="s">
        <v>19</v>
      </c>
      <c r="N310" s="165" t="s">
        <v>44</v>
      </c>
      <c r="P310" s="142">
        <f>O310*H310</f>
        <v>0</v>
      </c>
      <c r="Q310" s="142">
        <v>0</v>
      </c>
      <c r="R310" s="142">
        <f>Q310*H310</f>
        <v>0</v>
      </c>
      <c r="S310" s="142">
        <v>0</v>
      </c>
      <c r="T310" s="143">
        <f>S310*H310</f>
        <v>0</v>
      </c>
      <c r="AR310" s="17" t="s">
        <v>252</v>
      </c>
      <c r="AT310" s="17" t="s">
        <v>277</v>
      </c>
      <c r="AU310" s="17" t="s">
        <v>83</v>
      </c>
      <c r="AY310" s="17" t="s">
        <v>251</v>
      </c>
      <c r="BE310" s="144">
        <f>IF(N310="základní",J310,0)</f>
        <v>0</v>
      </c>
      <c r="BF310" s="144">
        <f>IF(N310="snížená",J310,0)</f>
        <v>0</v>
      </c>
      <c r="BG310" s="144">
        <f>IF(N310="zákl. přenesená",J310,0)</f>
        <v>0</v>
      </c>
      <c r="BH310" s="144">
        <f>IF(N310="sníž. přenesená",J310,0)</f>
        <v>0</v>
      </c>
      <c r="BI310" s="144">
        <f>IF(N310="nulová",J310,0)</f>
        <v>0</v>
      </c>
      <c r="BJ310" s="17" t="s">
        <v>81</v>
      </c>
      <c r="BK310" s="144">
        <f>ROUND(I310*H310,2)</f>
        <v>0</v>
      </c>
      <c r="BL310" s="17" t="s">
        <v>252</v>
      </c>
      <c r="BM310" s="17" t="s">
        <v>3449</v>
      </c>
    </row>
    <row r="311" spans="2:65" s="1" customFormat="1" ht="16.5" customHeight="1">
      <c r="B311" s="31"/>
      <c r="C311" s="157" t="s">
        <v>687</v>
      </c>
      <c r="D311" s="157" t="s">
        <v>277</v>
      </c>
      <c r="E311" s="158" t="s">
        <v>2070</v>
      </c>
      <c r="F311" s="159" t="s">
        <v>2071</v>
      </c>
      <c r="G311" s="160" t="s">
        <v>450</v>
      </c>
      <c r="H311" s="161">
        <v>0.192</v>
      </c>
      <c r="I311" s="162"/>
      <c r="J311" s="163">
        <f>ROUND(I311*H311,2)</f>
        <v>0</v>
      </c>
      <c r="K311" s="159" t="s">
        <v>690</v>
      </c>
      <c r="L311" s="31"/>
      <c r="M311" s="164" t="s">
        <v>19</v>
      </c>
      <c r="N311" s="165" t="s">
        <v>44</v>
      </c>
      <c r="P311" s="142">
        <f>O311*H311</f>
        <v>0</v>
      </c>
      <c r="Q311" s="142">
        <v>0</v>
      </c>
      <c r="R311" s="142">
        <f>Q311*H311</f>
        <v>0</v>
      </c>
      <c r="S311" s="142">
        <v>0</v>
      </c>
      <c r="T311" s="143">
        <f>S311*H311</f>
        <v>0</v>
      </c>
      <c r="AR311" s="17" t="s">
        <v>318</v>
      </c>
      <c r="AT311" s="17" t="s">
        <v>277</v>
      </c>
      <c r="AU311" s="17" t="s">
        <v>83</v>
      </c>
      <c r="AY311" s="17" t="s">
        <v>251</v>
      </c>
      <c r="BE311" s="144">
        <f>IF(N311="základní",J311,0)</f>
        <v>0</v>
      </c>
      <c r="BF311" s="144">
        <f>IF(N311="snížená",J311,0)</f>
        <v>0</v>
      </c>
      <c r="BG311" s="144">
        <f>IF(N311="zákl. přenesená",J311,0)</f>
        <v>0</v>
      </c>
      <c r="BH311" s="144">
        <f>IF(N311="sníž. přenesená",J311,0)</f>
        <v>0</v>
      </c>
      <c r="BI311" s="144">
        <f>IF(N311="nulová",J311,0)</f>
        <v>0</v>
      </c>
      <c r="BJ311" s="17" t="s">
        <v>81</v>
      </c>
      <c r="BK311" s="144">
        <f>ROUND(I311*H311,2)</f>
        <v>0</v>
      </c>
      <c r="BL311" s="17" t="s">
        <v>318</v>
      </c>
      <c r="BM311" s="17" t="s">
        <v>3450</v>
      </c>
    </row>
    <row r="312" spans="2:65" s="11" customFormat="1" ht="25.9" customHeight="1">
      <c r="B312" s="145"/>
      <c r="D312" s="146" t="s">
        <v>72</v>
      </c>
      <c r="E312" s="147" t="s">
        <v>1389</v>
      </c>
      <c r="F312" s="147" t="s">
        <v>1390</v>
      </c>
      <c r="I312" s="148"/>
      <c r="J312" s="149">
        <f>BK312</f>
        <v>0</v>
      </c>
      <c r="L312" s="145"/>
      <c r="M312" s="150"/>
      <c r="P312" s="151">
        <f>P313</f>
        <v>0</v>
      </c>
      <c r="R312" s="151">
        <f>R313</f>
        <v>0.19238850000000002</v>
      </c>
      <c r="T312" s="152">
        <f>T313</f>
        <v>0</v>
      </c>
      <c r="AR312" s="146" t="s">
        <v>83</v>
      </c>
      <c r="AT312" s="153" t="s">
        <v>72</v>
      </c>
      <c r="AU312" s="153" t="s">
        <v>73</v>
      </c>
      <c r="AY312" s="146" t="s">
        <v>251</v>
      </c>
      <c r="BK312" s="154">
        <f>BK313</f>
        <v>0</v>
      </c>
    </row>
    <row r="313" spans="2:65" s="11" customFormat="1" ht="22.9" customHeight="1">
      <c r="B313" s="145"/>
      <c r="D313" s="146" t="s">
        <v>72</v>
      </c>
      <c r="E313" s="155" t="s">
        <v>1391</v>
      </c>
      <c r="F313" s="155" t="s">
        <v>1392</v>
      </c>
      <c r="I313" s="148"/>
      <c r="J313" s="156">
        <f>BK313</f>
        <v>0</v>
      </c>
      <c r="L313" s="145"/>
      <c r="M313" s="150"/>
      <c r="P313" s="151">
        <f>SUM(P314:P337)</f>
        <v>0</v>
      </c>
      <c r="R313" s="151">
        <f>SUM(R314:R337)</f>
        <v>0.19238850000000002</v>
      </c>
      <c r="T313" s="152">
        <f>SUM(T314:T337)</f>
        <v>0</v>
      </c>
      <c r="AR313" s="146" t="s">
        <v>83</v>
      </c>
      <c r="AT313" s="153" t="s">
        <v>72</v>
      </c>
      <c r="AU313" s="153" t="s">
        <v>81</v>
      </c>
      <c r="AY313" s="146" t="s">
        <v>251</v>
      </c>
      <c r="BK313" s="154">
        <f>SUM(BK314:BK337)</f>
        <v>0</v>
      </c>
    </row>
    <row r="314" spans="2:65" s="1" customFormat="1" ht="16.5" customHeight="1">
      <c r="B314" s="31"/>
      <c r="C314" s="157" t="s">
        <v>536</v>
      </c>
      <c r="D314" s="157" t="s">
        <v>277</v>
      </c>
      <c r="E314" s="158" t="s">
        <v>2233</v>
      </c>
      <c r="F314" s="159" t="s">
        <v>2234</v>
      </c>
      <c r="G314" s="160" t="s">
        <v>431</v>
      </c>
      <c r="H314" s="161">
        <v>30.75</v>
      </c>
      <c r="I314" s="162"/>
      <c r="J314" s="163">
        <f>ROUND(I314*H314,2)</f>
        <v>0</v>
      </c>
      <c r="K314" s="159" t="s">
        <v>690</v>
      </c>
      <c r="L314" s="31"/>
      <c r="M314" s="164" t="s">
        <v>19</v>
      </c>
      <c r="N314" s="165" t="s">
        <v>44</v>
      </c>
      <c r="P314" s="142">
        <f>O314*H314</f>
        <v>0</v>
      </c>
      <c r="Q314" s="142">
        <v>4.0000000000000002E-4</v>
      </c>
      <c r="R314" s="142">
        <f>Q314*H314</f>
        <v>1.23E-2</v>
      </c>
      <c r="S314" s="142">
        <v>0</v>
      </c>
      <c r="T314" s="143">
        <f>S314*H314</f>
        <v>0</v>
      </c>
      <c r="AR314" s="17" t="s">
        <v>318</v>
      </c>
      <c r="AT314" s="17" t="s">
        <v>277</v>
      </c>
      <c r="AU314" s="17" t="s">
        <v>83</v>
      </c>
      <c r="AY314" s="17" t="s">
        <v>251</v>
      </c>
      <c r="BE314" s="144">
        <f>IF(N314="základní",J314,0)</f>
        <v>0</v>
      </c>
      <c r="BF314" s="144">
        <f>IF(N314="snížená",J314,0)</f>
        <v>0</v>
      </c>
      <c r="BG314" s="144">
        <f>IF(N314="zákl. přenesená",J314,0)</f>
        <v>0</v>
      </c>
      <c r="BH314" s="144">
        <f>IF(N314="sníž. přenesená",J314,0)</f>
        <v>0</v>
      </c>
      <c r="BI314" s="144">
        <f>IF(N314="nulová",J314,0)</f>
        <v>0</v>
      </c>
      <c r="BJ314" s="17" t="s">
        <v>81</v>
      </c>
      <c r="BK314" s="144">
        <f>ROUND(I314*H314,2)</f>
        <v>0</v>
      </c>
      <c r="BL314" s="17" t="s">
        <v>318</v>
      </c>
      <c r="BM314" s="17" t="s">
        <v>3451</v>
      </c>
    </row>
    <row r="315" spans="2:65" s="1" customFormat="1" ht="19.5">
      <c r="B315" s="31"/>
      <c r="D315" s="171" t="s">
        <v>454</v>
      </c>
      <c r="F315" s="172" t="s">
        <v>3452</v>
      </c>
      <c r="I315" s="90"/>
      <c r="L315" s="31"/>
      <c r="M315" s="173"/>
      <c r="T315" s="49"/>
      <c r="AT315" s="17" t="s">
        <v>454</v>
      </c>
      <c r="AU315" s="17" t="s">
        <v>83</v>
      </c>
    </row>
    <row r="316" spans="2:65" s="13" customFormat="1">
      <c r="B316" s="182"/>
      <c r="D316" s="171" t="s">
        <v>639</v>
      </c>
      <c r="E316" s="183" t="s">
        <v>19</v>
      </c>
      <c r="F316" s="184" t="s">
        <v>3453</v>
      </c>
      <c r="H316" s="185">
        <v>30.75</v>
      </c>
      <c r="I316" s="186"/>
      <c r="L316" s="182"/>
      <c r="M316" s="187"/>
      <c r="T316" s="188"/>
      <c r="AT316" s="183" t="s">
        <v>639</v>
      </c>
      <c r="AU316" s="183" t="s">
        <v>83</v>
      </c>
      <c r="AV316" s="13" t="s">
        <v>83</v>
      </c>
      <c r="AW316" s="13" t="s">
        <v>36</v>
      </c>
      <c r="AX316" s="13" t="s">
        <v>81</v>
      </c>
      <c r="AY316" s="183" t="s">
        <v>251</v>
      </c>
    </row>
    <row r="317" spans="2:65" s="1" customFormat="1" ht="16.5" customHeight="1">
      <c r="B317" s="31"/>
      <c r="C317" s="132" t="s">
        <v>699</v>
      </c>
      <c r="D317" s="132" t="s">
        <v>246</v>
      </c>
      <c r="E317" s="133" t="s">
        <v>3454</v>
      </c>
      <c r="F317" s="134" t="s">
        <v>3455</v>
      </c>
      <c r="G317" s="135" t="s">
        <v>431</v>
      </c>
      <c r="H317" s="136">
        <v>30.75</v>
      </c>
      <c r="I317" s="137"/>
      <c r="J317" s="138">
        <f>ROUND(I317*H317,2)</f>
        <v>0</v>
      </c>
      <c r="K317" s="134" t="s">
        <v>19</v>
      </c>
      <c r="L317" s="139"/>
      <c r="M317" s="140" t="s">
        <v>19</v>
      </c>
      <c r="N317" s="141" t="s">
        <v>44</v>
      </c>
      <c r="P317" s="142">
        <f>O317*H317</f>
        <v>0</v>
      </c>
      <c r="Q317" s="142">
        <v>4.4999999999999997E-3</v>
      </c>
      <c r="R317" s="142">
        <f>Q317*H317</f>
        <v>0.138375</v>
      </c>
      <c r="S317" s="142">
        <v>0</v>
      </c>
      <c r="T317" s="143">
        <f>S317*H317</f>
        <v>0</v>
      </c>
      <c r="AR317" s="17" t="s">
        <v>381</v>
      </c>
      <c r="AT317" s="17" t="s">
        <v>246</v>
      </c>
      <c r="AU317" s="17" t="s">
        <v>83</v>
      </c>
      <c r="AY317" s="17" t="s">
        <v>251</v>
      </c>
      <c r="BE317" s="144">
        <f>IF(N317="základní",J317,0)</f>
        <v>0</v>
      </c>
      <c r="BF317" s="144">
        <f>IF(N317="snížená",J317,0)</f>
        <v>0</v>
      </c>
      <c r="BG317" s="144">
        <f>IF(N317="zákl. přenesená",J317,0)</f>
        <v>0</v>
      </c>
      <c r="BH317" s="144">
        <f>IF(N317="sníž. přenesená",J317,0)</f>
        <v>0</v>
      </c>
      <c r="BI317" s="144">
        <f>IF(N317="nulová",J317,0)</f>
        <v>0</v>
      </c>
      <c r="BJ317" s="17" t="s">
        <v>81</v>
      </c>
      <c r="BK317" s="144">
        <f>ROUND(I317*H317,2)</f>
        <v>0</v>
      </c>
      <c r="BL317" s="17" t="s">
        <v>318</v>
      </c>
      <c r="BM317" s="17" t="s">
        <v>3456</v>
      </c>
    </row>
    <row r="318" spans="2:65" s="13" customFormat="1">
      <c r="B318" s="182"/>
      <c r="D318" s="171" t="s">
        <v>639</v>
      </c>
      <c r="E318" s="183" t="s">
        <v>19</v>
      </c>
      <c r="F318" s="184" t="s">
        <v>3453</v>
      </c>
      <c r="H318" s="185">
        <v>30.75</v>
      </c>
      <c r="I318" s="186"/>
      <c r="L318" s="182"/>
      <c r="M318" s="187"/>
      <c r="T318" s="188"/>
      <c r="AT318" s="183" t="s">
        <v>639</v>
      </c>
      <c r="AU318" s="183" t="s">
        <v>83</v>
      </c>
      <c r="AV318" s="13" t="s">
        <v>83</v>
      </c>
      <c r="AW318" s="13" t="s">
        <v>36</v>
      </c>
      <c r="AX318" s="13" t="s">
        <v>81</v>
      </c>
      <c r="AY318" s="183" t="s">
        <v>251</v>
      </c>
    </row>
    <row r="319" spans="2:65" s="1" customFormat="1" ht="16.5" customHeight="1">
      <c r="B319" s="31"/>
      <c r="C319" s="157" t="s">
        <v>537</v>
      </c>
      <c r="D319" s="157" t="s">
        <v>277</v>
      </c>
      <c r="E319" s="158" t="s">
        <v>1435</v>
      </c>
      <c r="F319" s="159" t="s">
        <v>1436</v>
      </c>
      <c r="G319" s="160" t="s">
        <v>431</v>
      </c>
      <c r="H319" s="161">
        <v>12.3</v>
      </c>
      <c r="I319" s="162"/>
      <c r="J319" s="163">
        <f>ROUND(I319*H319,2)</f>
        <v>0</v>
      </c>
      <c r="K319" s="159" t="s">
        <v>690</v>
      </c>
      <c r="L319" s="31"/>
      <c r="M319" s="164" t="s">
        <v>19</v>
      </c>
      <c r="N319" s="165" t="s">
        <v>44</v>
      </c>
      <c r="P319" s="142">
        <f>O319*H319</f>
        <v>0</v>
      </c>
      <c r="Q319" s="142">
        <v>0</v>
      </c>
      <c r="R319" s="142">
        <f>Q319*H319</f>
        <v>0</v>
      </c>
      <c r="S319" s="142">
        <v>0</v>
      </c>
      <c r="T319" s="143">
        <f>S319*H319</f>
        <v>0</v>
      </c>
      <c r="AR319" s="17" t="s">
        <v>318</v>
      </c>
      <c r="AT319" s="17" t="s">
        <v>277</v>
      </c>
      <c r="AU319" s="17" t="s">
        <v>83</v>
      </c>
      <c r="AY319" s="17" t="s">
        <v>251</v>
      </c>
      <c r="BE319" s="144">
        <f>IF(N319="základní",J319,0)</f>
        <v>0</v>
      </c>
      <c r="BF319" s="144">
        <f>IF(N319="snížená",J319,0)</f>
        <v>0</v>
      </c>
      <c r="BG319" s="144">
        <f>IF(N319="zákl. přenesená",J319,0)</f>
        <v>0</v>
      </c>
      <c r="BH319" s="144">
        <f>IF(N319="sníž. přenesená",J319,0)</f>
        <v>0</v>
      </c>
      <c r="BI319" s="144">
        <f>IF(N319="nulová",J319,0)</f>
        <v>0</v>
      </c>
      <c r="BJ319" s="17" t="s">
        <v>81</v>
      </c>
      <c r="BK319" s="144">
        <f>ROUND(I319*H319,2)</f>
        <v>0</v>
      </c>
      <c r="BL319" s="17" t="s">
        <v>318</v>
      </c>
      <c r="BM319" s="17" t="s">
        <v>3457</v>
      </c>
    </row>
    <row r="320" spans="2:65" s="1" customFormat="1" ht="19.5">
      <c r="B320" s="31"/>
      <c r="D320" s="171" t="s">
        <v>454</v>
      </c>
      <c r="F320" s="172" t="s">
        <v>3458</v>
      </c>
      <c r="I320" s="90"/>
      <c r="L320" s="31"/>
      <c r="M320" s="173"/>
      <c r="T320" s="49"/>
      <c r="AT320" s="17" t="s">
        <v>454</v>
      </c>
      <c r="AU320" s="17" t="s">
        <v>83</v>
      </c>
    </row>
    <row r="321" spans="2:65" s="13" customFormat="1">
      <c r="B321" s="182"/>
      <c r="D321" s="171" t="s">
        <v>639</v>
      </c>
      <c r="E321" s="183" t="s">
        <v>19</v>
      </c>
      <c r="F321" s="184" t="s">
        <v>3459</v>
      </c>
      <c r="H321" s="185">
        <v>12.3</v>
      </c>
      <c r="I321" s="186"/>
      <c r="L321" s="182"/>
      <c r="M321" s="187"/>
      <c r="T321" s="188"/>
      <c r="AT321" s="183" t="s">
        <v>639</v>
      </c>
      <c r="AU321" s="183" t="s">
        <v>83</v>
      </c>
      <c r="AV321" s="13" t="s">
        <v>83</v>
      </c>
      <c r="AW321" s="13" t="s">
        <v>36</v>
      </c>
      <c r="AX321" s="13" t="s">
        <v>81</v>
      </c>
      <c r="AY321" s="183" t="s">
        <v>251</v>
      </c>
    </row>
    <row r="322" spans="2:65" s="1" customFormat="1" ht="16.5" customHeight="1">
      <c r="B322" s="31"/>
      <c r="C322" s="132" t="s">
        <v>744</v>
      </c>
      <c r="D322" s="132" t="s">
        <v>246</v>
      </c>
      <c r="E322" s="133" t="s">
        <v>2468</v>
      </c>
      <c r="F322" s="134" t="s">
        <v>2469</v>
      </c>
      <c r="G322" s="135" t="s">
        <v>431</v>
      </c>
      <c r="H322" s="136">
        <v>12.3</v>
      </c>
      <c r="I322" s="137"/>
      <c r="J322" s="138">
        <f>ROUND(I322*H322,2)</f>
        <v>0</v>
      </c>
      <c r="K322" s="134" t="s">
        <v>19</v>
      </c>
      <c r="L322" s="139"/>
      <c r="M322" s="140" t="s">
        <v>19</v>
      </c>
      <c r="N322" s="141" t="s">
        <v>44</v>
      </c>
      <c r="P322" s="142">
        <f>O322*H322</f>
        <v>0</v>
      </c>
      <c r="Q322" s="142">
        <v>8.0000000000000004E-4</v>
      </c>
      <c r="R322" s="142">
        <f>Q322*H322</f>
        <v>9.8400000000000015E-3</v>
      </c>
      <c r="S322" s="142">
        <v>0</v>
      </c>
      <c r="T322" s="143">
        <f>S322*H322</f>
        <v>0</v>
      </c>
      <c r="AR322" s="17" t="s">
        <v>381</v>
      </c>
      <c r="AT322" s="17" t="s">
        <v>246</v>
      </c>
      <c r="AU322" s="17" t="s">
        <v>83</v>
      </c>
      <c r="AY322" s="17" t="s">
        <v>251</v>
      </c>
      <c r="BE322" s="144">
        <f>IF(N322="základní",J322,0)</f>
        <v>0</v>
      </c>
      <c r="BF322" s="144">
        <f>IF(N322="snížená",J322,0)</f>
        <v>0</v>
      </c>
      <c r="BG322" s="144">
        <f>IF(N322="zákl. přenesená",J322,0)</f>
        <v>0</v>
      </c>
      <c r="BH322" s="144">
        <f>IF(N322="sníž. přenesená",J322,0)</f>
        <v>0</v>
      </c>
      <c r="BI322" s="144">
        <f>IF(N322="nulová",J322,0)</f>
        <v>0</v>
      </c>
      <c r="BJ322" s="17" t="s">
        <v>81</v>
      </c>
      <c r="BK322" s="144">
        <f>ROUND(I322*H322,2)</f>
        <v>0</v>
      </c>
      <c r="BL322" s="17" t="s">
        <v>318</v>
      </c>
      <c r="BM322" s="17" t="s">
        <v>3460</v>
      </c>
    </row>
    <row r="323" spans="2:65" s="1" customFormat="1" ht="19.5">
      <c r="B323" s="31"/>
      <c r="D323" s="171" t="s">
        <v>454</v>
      </c>
      <c r="F323" s="172" t="s">
        <v>2253</v>
      </c>
      <c r="I323" s="90"/>
      <c r="L323" s="31"/>
      <c r="M323" s="173"/>
      <c r="T323" s="49"/>
      <c r="AT323" s="17" t="s">
        <v>454</v>
      </c>
      <c r="AU323" s="17" t="s">
        <v>83</v>
      </c>
    </row>
    <row r="324" spans="2:65" s="13" customFormat="1">
      <c r="B324" s="182"/>
      <c r="D324" s="171" t="s">
        <v>639</v>
      </c>
      <c r="E324" s="183" t="s">
        <v>19</v>
      </c>
      <c r="F324" s="184" t="s">
        <v>3459</v>
      </c>
      <c r="H324" s="185">
        <v>12.3</v>
      </c>
      <c r="I324" s="186"/>
      <c r="L324" s="182"/>
      <c r="M324" s="187"/>
      <c r="T324" s="188"/>
      <c r="AT324" s="183" t="s">
        <v>639</v>
      </c>
      <c r="AU324" s="183" t="s">
        <v>83</v>
      </c>
      <c r="AV324" s="13" t="s">
        <v>83</v>
      </c>
      <c r="AW324" s="13" t="s">
        <v>36</v>
      </c>
      <c r="AX324" s="13" t="s">
        <v>81</v>
      </c>
      <c r="AY324" s="183" t="s">
        <v>251</v>
      </c>
    </row>
    <row r="325" spans="2:65" s="1" customFormat="1" ht="16.5" customHeight="1">
      <c r="B325" s="31"/>
      <c r="C325" s="157" t="s">
        <v>541</v>
      </c>
      <c r="D325" s="157" t="s">
        <v>277</v>
      </c>
      <c r="E325" s="158" t="s">
        <v>3461</v>
      </c>
      <c r="F325" s="159" t="s">
        <v>3462</v>
      </c>
      <c r="G325" s="160" t="s">
        <v>431</v>
      </c>
      <c r="H325" s="161">
        <v>10.85</v>
      </c>
      <c r="I325" s="162"/>
      <c r="J325" s="163">
        <f>ROUND(I325*H325,2)</f>
        <v>0</v>
      </c>
      <c r="K325" s="159" t="s">
        <v>690</v>
      </c>
      <c r="L325" s="31"/>
      <c r="M325" s="164" t="s">
        <v>19</v>
      </c>
      <c r="N325" s="165" t="s">
        <v>44</v>
      </c>
      <c r="P325" s="142">
        <f>O325*H325</f>
        <v>0</v>
      </c>
      <c r="Q325" s="142">
        <v>9.1E-4</v>
      </c>
      <c r="R325" s="142">
        <f>Q325*H325</f>
        <v>9.8735000000000003E-3</v>
      </c>
      <c r="S325" s="142">
        <v>0</v>
      </c>
      <c r="T325" s="143">
        <f>S325*H325</f>
        <v>0</v>
      </c>
      <c r="AR325" s="17" t="s">
        <v>252</v>
      </c>
      <c r="AT325" s="17" t="s">
        <v>277</v>
      </c>
      <c r="AU325" s="17" t="s">
        <v>83</v>
      </c>
      <c r="AY325" s="17" t="s">
        <v>251</v>
      </c>
      <c r="BE325" s="144">
        <f>IF(N325="základní",J325,0)</f>
        <v>0</v>
      </c>
      <c r="BF325" s="144">
        <f>IF(N325="snížená",J325,0)</f>
        <v>0</v>
      </c>
      <c r="BG325" s="144">
        <f>IF(N325="zákl. přenesená",J325,0)</f>
        <v>0</v>
      </c>
      <c r="BH325" s="144">
        <f>IF(N325="sníž. přenesená",J325,0)</f>
        <v>0</v>
      </c>
      <c r="BI325" s="144">
        <f>IF(N325="nulová",J325,0)</f>
        <v>0</v>
      </c>
      <c r="BJ325" s="17" t="s">
        <v>81</v>
      </c>
      <c r="BK325" s="144">
        <f>ROUND(I325*H325,2)</f>
        <v>0</v>
      </c>
      <c r="BL325" s="17" t="s">
        <v>252</v>
      </c>
      <c r="BM325" s="17" t="s">
        <v>3463</v>
      </c>
    </row>
    <row r="326" spans="2:65" s="1" customFormat="1" ht="19.5">
      <c r="B326" s="31"/>
      <c r="D326" s="171" t="s">
        <v>454</v>
      </c>
      <c r="F326" s="172" t="s">
        <v>3464</v>
      </c>
      <c r="I326" s="90"/>
      <c r="L326" s="31"/>
      <c r="M326" s="173"/>
      <c r="T326" s="49"/>
      <c r="AT326" s="17" t="s">
        <v>454</v>
      </c>
      <c r="AU326" s="17" t="s">
        <v>83</v>
      </c>
    </row>
    <row r="327" spans="2:65" s="13" customFormat="1">
      <c r="B327" s="182"/>
      <c r="D327" s="171" t="s">
        <v>639</v>
      </c>
      <c r="E327" s="183" t="s">
        <v>19</v>
      </c>
      <c r="F327" s="184" t="s">
        <v>3465</v>
      </c>
      <c r="H327" s="185">
        <v>10.85</v>
      </c>
      <c r="I327" s="186"/>
      <c r="L327" s="182"/>
      <c r="M327" s="187"/>
      <c r="T327" s="188"/>
      <c r="AT327" s="183" t="s">
        <v>639</v>
      </c>
      <c r="AU327" s="183" t="s">
        <v>83</v>
      </c>
      <c r="AV327" s="13" t="s">
        <v>83</v>
      </c>
      <c r="AW327" s="13" t="s">
        <v>36</v>
      </c>
      <c r="AX327" s="13" t="s">
        <v>81</v>
      </c>
      <c r="AY327" s="183" t="s">
        <v>251</v>
      </c>
    </row>
    <row r="328" spans="2:65" s="1" customFormat="1" ht="16.5" customHeight="1">
      <c r="B328" s="31"/>
      <c r="C328" s="157" t="s">
        <v>745</v>
      </c>
      <c r="D328" s="157" t="s">
        <v>277</v>
      </c>
      <c r="E328" s="158" t="s">
        <v>1393</v>
      </c>
      <c r="F328" s="159" t="s">
        <v>1394</v>
      </c>
      <c r="G328" s="160" t="s">
        <v>431</v>
      </c>
      <c r="H328" s="161">
        <v>8</v>
      </c>
      <c r="I328" s="162"/>
      <c r="J328" s="163">
        <f>ROUND(I328*H328,2)</f>
        <v>0</v>
      </c>
      <c r="K328" s="159" t="s">
        <v>690</v>
      </c>
      <c r="L328" s="31"/>
      <c r="M328" s="164" t="s">
        <v>19</v>
      </c>
      <c r="N328" s="165" t="s">
        <v>44</v>
      </c>
      <c r="P328" s="142">
        <f>O328*H328</f>
        <v>0</v>
      </c>
      <c r="Q328" s="142">
        <v>0</v>
      </c>
      <c r="R328" s="142">
        <f>Q328*H328</f>
        <v>0</v>
      </c>
      <c r="S328" s="142">
        <v>0</v>
      </c>
      <c r="T328" s="143">
        <f>S328*H328</f>
        <v>0</v>
      </c>
      <c r="AR328" s="17" t="s">
        <v>318</v>
      </c>
      <c r="AT328" s="17" t="s">
        <v>277</v>
      </c>
      <c r="AU328" s="17" t="s">
        <v>83</v>
      </c>
      <c r="AY328" s="17" t="s">
        <v>251</v>
      </c>
      <c r="BE328" s="144">
        <f>IF(N328="základní",J328,0)</f>
        <v>0</v>
      </c>
      <c r="BF328" s="144">
        <f>IF(N328="snížená",J328,0)</f>
        <v>0</v>
      </c>
      <c r="BG328" s="144">
        <f>IF(N328="zákl. přenesená",J328,0)</f>
        <v>0</v>
      </c>
      <c r="BH328" s="144">
        <f>IF(N328="sníž. přenesená",J328,0)</f>
        <v>0</v>
      </c>
      <c r="BI328" s="144">
        <f>IF(N328="nulová",J328,0)</f>
        <v>0</v>
      </c>
      <c r="BJ328" s="17" t="s">
        <v>81</v>
      </c>
      <c r="BK328" s="144">
        <f>ROUND(I328*H328,2)</f>
        <v>0</v>
      </c>
      <c r="BL328" s="17" t="s">
        <v>318</v>
      </c>
      <c r="BM328" s="17" t="s">
        <v>3466</v>
      </c>
    </row>
    <row r="329" spans="2:65" s="1" customFormat="1" ht="19.5">
      <c r="B329" s="31"/>
      <c r="D329" s="171" t="s">
        <v>454</v>
      </c>
      <c r="F329" s="172" t="s">
        <v>3467</v>
      </c>
      <c r="I329" s="90"/>
      <c r="L329" s="31"/>
      <c r="M329" s="173"/>
      <c r="T329" s="49"/>
      <c r="AT329" s="17" t="s">
        <v>454</v>
      </c>
      <c r="AU329" s="17" t="s">
        <v>83</v>
      </c>
    </row>
    <row r="330" spans="2:65" s="13" customFormat="1">
      <c r="B330" s="182"/>
      <c r="D330" s="171" t="s">
        <v>639</v>
      </c>
      <c r="E330" s="183" t="s">
        <v>19</v>
      </c>
      <c r="F330" s="184" t="s">
        <v>3468</v>
      </c>
      <c r="H330" s="185">
        <v>8</v>
      </c>
      <c r="I330" s="186"/>
      <c r="L330" s="182"/>
      <c r="M330" s="187"/>
      <c r="T330" s="188"/>
      <c r="AT330" s="183" t="s">
        <v>639</v>
      </c>
      <c r="AU330" s="183" t="s">
        <v>83</v>
      </c>
      <c r="AV330" s="13" t="s">
        <v>83</v>
      </c>
      <c r="AW330" s="13" t="s">
        <v>36</v>
      </c>
      <c r="AX330" s="13" t="s">
        <v>81</v>
      </c>
      <c r="AY330" s="183" t="s">
        <v>251</v>
      </c>
    </row>
    <row r="331" spans="2:65" s="1" customFormat="1" ht="16.5" customHeight="1">
      <c r="B331" s="31"/>
      <c r="C331" s="132" t="s">
        <v>545</v>
      </c>
      <c r="D331" s="132" t="s">
        <v>246</v>
      </c>
      <c r="E331" s="133" t="s">
        <v>2903</v>
      </c>
      <c r="F331" s="134" t="s">
        <v>2904</v>
      </c>
      <c r="G331" s="135" t="s">
        <v>450</v>
      </c>
      <c r="H331" s="136">
        <v>3.0000000000000001E-3</v>
      </c>
      <c r="I331" s="137"/>
      <c r="J331" s="138">
        <f>ROUND(I331*H331,2)</f>
        <v>0</v>
      </c>
      <c r="K331" s="134" t="s">
        <v>690</v>
      </c>
      <c r="L331" s="139"/>
      <c r="M331" s="140" t="s">
        <v>19</v>
      </c>
      <c r="N331" s="141" t="s">
        <v>44</v>
      </c>
      <c r="P331" s="142">
        <f>O331*H331</f>
        <v>0</v>
      </c>
      <c r="Q331" s="142">
        <v>1</v>
      </c>
      <c r="R331" s="142">
        <f>Q331*H331</f>
        <v>3.0000000000000001E-3</v>
      </c>
      <c r="S331" s="142">
        <v>0</v>
      </c>
      <c r="T331" s="143">
        <f>S331*H331</f>
        <v>0</v>
      </c>
      <c r="AR331" s="17" t="s">
        <v>381</v>
      </c>
      <c r="AT331" s="17" t="s">
        <v>246</v>
      </c>
      <c r="AU331" s="17" t="s">
        <v>83</v>
      </c>
      <c r="AY331" s="17" t="s">
        <v>251</v>
      </c>
      <c r="BE331" s="144">
        <f>IF(N331="základní",J331,0)</f>
        <v>0</v>
      </c>
      <c r="BF331" s="144">
        <f>IF(N331="snížená",J331,0)</f>
        <v>0</v>
      </c>
      <c r="BG331" s="144">
        <f>IF(N331="zákl. přenesená",J331,0)</f>
        <v>0</v>
      </c>
      <c r="BH331" s="144">
        <f>IF(N331="sníž. přenesená",J331,0)</f>
        <v>0</v>
      </c>
      <c r="BI331" s="144">
        <f>IF(N331="nulová",J331,0)</f>
        <v>0</v>
      </c>
      <c r="BJ331" s="17" t="s">
        <v>81</v>
      </c>
      <c r="BK331" s="144">
        <f>ROUND(I331*H331,2)</f>
        <v>0</v>
      </c>
      <c r="BL331" s="17" t="s">
        <v>318</v>
      </c>
      <c r="BM331" s="17" t="s">
        <v>3469</v>
      </c>
    </row>
    <row r="332" spans="2:65" s="13" customFormat="1">
      <c r="B332" s="182"/>
      <c r="D332" s="171" t="s">
        <v>639</v>
      </c>
      <c r="E332" s="183" t="s">
        <v>19</v>
      </c>
      <c r="F332" s="184" t="s">
        <v>3470</v>
      </c>
      <c r="H332" s="185">
        <v>3.0000000000000001E-3</v>
      </c>
      <c r="I332" s="186"/>
      <c r="L332" s="182"/>
      <c r="M332" s="187"/>
      <c r="T332" s="188"/>
      <c r="AT332" s="183" t="s">
        <v>639</v>
      </c>
      <c r="AU332" s="183" t="s">
        <v>83</v>
      </c>
      <c r="AV332" s="13" t="s">
        <v>83</v>
      </c>
      <c r="AW332" s="13" t="s">
        <v>36</v>
      </c>
      <c r="AX332" s="13" t="s">
        <v>81</v>
      </c>
      <c r="AY332" s="183" t="s">
        <v>251</v>
      </c>
    </row>
    <row r="333" spans="2:65" s="1" customFormat="1" ht="16.5" customHeight="1">
      <c r="B333" s="31"/>
      <c r="C333" s="157" t="s">
        <v>844</v>
      </c>
      <c r="D333" s="157" t="s">
        <v>277</v>
      </c>
      <c r="E333" s="158" t="s">
        <v>1401</v>
      </c>
      <c r="F333" s="159" t="s">
        <v>1402</v>
      </c>
      <c r="G333" s="160" t="s">
        <v>431</v>
      </c>
      <c r="H333" s="161">
        <v>16</v>
      </c>
      <c r="I333" s="162"/>
      <c r="J333" s="163">
        <f>ROUND(I333*H333,2)</f>
        <v>0</v>
      </c>
      <c r="K333" s="159" t="s">
        <v>690</v>
      </c>
      <c r="L333" s="31"/>
      <c r="M333" s="164" t="s">
        <v>19</v>
      </c>
      <c r="N333" s="165" t="s">
        <v>44</v>
      </c>
      <c r="P333" s="142">
        <f>O333*H333</f>
        <v>0</v>
      </c>
      <c r="Q333" s="142">
        <v>0</v>
      </c>
      <c r="R333" s="142">
        <f>Q333*H333</f>
        <v>0</v>
      </c>
      <c r="S333" s="142">
        <v>0</v>
      </c>
      <c r="T333" s="143">
        <f>S333*H333</f>
        <v>0</v>
      </c>
      <c r="AR333" s="17" t="s">
        <v>318</v>
      </c>
      <c r="AT333" s="17" t="s">
        <v>277</v>
      </c>
      <c r="AU333" s="17" t="s">
        <v>83</v>
      </c>
      <c r="AY333" s="17" t="s">
        <v>251</v>
      </c>
      <c r="BE333" s="144">
        <f>IF(N333="základní",J333,0)</f>
        <v>0</v>
      </c>
      <c r="BF333" s="144">
        <f>IF(N333="snížená",J333,0)</f>
        <v>0</v>
      </c>
      <c r="BG333" s="144">
        <f>IF(N333="zákl. přenesená",J333,0)</f>
        <v>0</v>
      </c>
      <c r="BH333" s="144">
        <f>IF(N333="sníž. přenesená",J333,0)</f>
        <v>0</v>
      </c>
      <c r="BI333" s="144">
        <f>IF(N333="nulová",J333,0)</f>
        <v>0</v>
      </c>
      <c r="BJ333" s="17" t="s">
        <v>81</v>
      </c>
      <c r="BK333" s="144">
        <f>ROUND(I333*H333,2)</f>
        <v>0</v>
      </c>
      <c r="BL333" s="17" t="s">
        <v>318</v>
      </c>
      <c r="BM333" s="17" t="s">
        <v>3471</v>
      </c>
    </row>
    <row r="334" spans="2:65" s="1" customFormat="1" ht="19.5">
      <c r="B334" s="31"/>
      <c r="D334" s="171" t="s">
        <v>454</v>
      </c>
      <c r="F334" s="172" t="s">
        <v>3472</v>
      </c>
      <c r="I334" s="90"/>
      <c r="L334" s="31"/>
      <c r="M334" s="173"/>
      <c r="T334" s="49"/>
      <c r="AT334" s="17" t="s">
        <v>454</v>
      </c>
      <c r="AU334" s="17" t="s">
        <v>83</v>
      </c>
    </row>
    <row r="335" spans="2:65" s="13" customFormat="1">
      <c r="B335" s="182"/>
      <c r="D335" s="171" t="s">
        <v>639</v>
      </c>
      <c r="E335" s="183" t="s">
        <v>19</v>
      </c>
      <c r="F335" s="184" t="s">
        <v>3473</v>
      </c>
      <c r="H335" s="185">
        <v>16</v>
      </c>
      <c r="I335" s="186"/>
      <c r="L335" s="182"/>
      <c r="M335" s="187"/>
      <c r="T335" s="188"/>
      <c r="AT335" s="183" t="s">
        <v>639</v>
      </c>
      <c r="AU335" s="183" t="s">
        <v>83</v>
      </c>
      <c r="AV335" s="13" t="s">
        <v>83</v>
      </c>
      <c r="AW335" s="13" t="s">
        <v>36</v>
      </c>
      <c r="AX335" s="13" t="s">
        <v>81</v>
      </c>
      <c r="AY335" s="183" t="s">
        <v>251</v>
      </c>
    </row>
    <row r="336" spans="2:65" s="1" customFormat="1" ht="16.5" customHeight="1">
      <c r="B336" s="31"/>
      <c r="C336" s="132" t="s">
        <v>549</v>
      </c>
      <c r="D336" s="132" t="s">
        <v>246</v>
      </c>
      <c r="E336" s="133" t="s">
        <v>2910</v>
      </c>
      <c r="F336" s="134" t="s">
        <v>2911</v>
      </c>
      <c r="G336" s="135" t="s">
        <v>450</v>
      </c>
      <c r="H336" s="136">
        <v>1.9E-2</v>
      </c>
      <c r="I336" s="137"/>
      <c r="J336" s="138">
        <f>ROUND(I336*H336,2)</f>
        <v>0</v>
      </c>
      <c r="K336" s="134" t="s">
        <v>690</v>
      </c>
      <c r="L336" s="139"/>
      <c r="M336" s="140" t="s">
        <v>19</v>
      </c>
      <c r="N336" s="141" t="s">
        <v>44</v>
      </c>
      <c r="P336" s="142">
        <f>O336*H336</f>
        <v>0</v>
      </c>
      <c r="Q336" s="142">
        <v>1</v>
      </c>
      <c r="R336" s="142">
        <f>Q336*H336</f>
        <v>1.9E-2</v>
      </c>
      <c r="S336" s="142">
        <v>0</v>
      </c>
      <c r="T336" s="143">
        <f>S336*H336</f>
        <v>0</v>
      </c>
      <c r="AR336" s="17" t="s">
        <v>381</v>
      </c>
      <c r="AT336" s="17" t="s">
        <v>246</v>
      </c>
      <c r="AU336" s="17" t="s">
        <v>83</v>
      </c>
      <c r="AY336" s="17" t="s">
        <v>251</v>
      </c>
      <c r="BE336" s="144">
        <f>IF(N336="základní",J336,0)</f>
        <v>0</v>
      </c>
      <c r="BF336" s="144">
        <f>IF(N336="snížená",J336,0)</f>
        <v>0</v>
      </c>
      <c r="BG336" s="144">
        <f>IF(N336="zákl. přenesená",J336,0)</f>
        <v>0</v>
      </c>
      <c r="BH336" s="144">
        <f>IF(N336="sníž. přenesená",J336,0)</f>
        <v>0</v>
      </c>
      <c r="BI336" s="144">
        <f>IF(N336="nulová",J336,0)</f>
        <v>0</v>
      </c>
      <c r="BJ336" s="17" t="s">
        <v>81</v>
      </c>
      <c r="BK336" s="144">
        <f>ROUND(I336*H336,2)</f>
        <v>0</v>
      </c>
      <c r="BL336" s="17" t="s">
        <v>318</v>
      </c>
      <c r="BM336" s="17" t="s">
        <v>3474</v>
      </c>
    </row>
    <row r="337" spans="2:65" s="13" customFormat="1">
      <c r="B337" s="182"/>
      <c r="D337" s="171" t="s">
        <v>639</v>
      </c>
      <c r="E337" s="183" t="s">
        <v>19</v>
      </c>
      <c r="F337" s="184" t="s">
        <v>3475</v>
      </c>
      <c r="H337" s="185">
        <v>1.9E-2</v>
      </c>
      <c r="I337" s="186"/>
      <c r="L337" s="182"/>
      <c r="M337" s="187"/>
      <c r="T337" s="188"/>
      <c r="AT337" s="183" t="s">
        <v>639</v>
      </c>
      <c r="AU337" s="183" t="s">
        <v>83</v>
      </c>
      <c r="AV337" s="13" t="s">
        <v>83</v>
      </c>
      <c r="AW337" s="13" t="s">
        <v>36</v>
      </c>
      <c r="AX337" s="13" t="s">
        <v>81</v>
      </c>
      <c r="AY337" s="183" t="s">
        <v>251</v>
      </c>
    </row>
    <row r="338" spans="2:65" s="11" customFormat="1" ht="25.9" customHeight="1">
      <c r="B338" s="145"/>
      <c r="D338" s="146" t="s">
        <v>72</v>
      </c>
      <c r="E338" s="147" t="s">
        <v>246</v>
      </c>
      <c r="F338" s="147" t="s">
        <v>1874</v>
      </c>
      <c r="I338" s="148"/>
      <c r="J338" s="149">
        <f>BK338</f>
        <v>0</v>
      </c>
      <c r="L338" s="145"/>
      <c r="M338" s="150"/>
      <c r="P338" s="151">
        <f>P339</f>
        <v>0</v>
      </c>
      <c r="R338" s="151">
        <f>R339</f>
        <v>0.31335200000000002</v>
      </c>
      <c r="T338" s="152">
        <f>T339</f>
        <v>0</v>
      </c>
      <c r="AR338" s="146" t="s">
        <v>257</v>
      </c>
      <c r="AT338" s="153" t="s">
        <v>72</v>
      </c>
      <c r="AU338" s="153" t="s">
        <v>73</v>
      </c>
      <c r="AY338" s="146" t="s">
        <v>251</v>
      </c>
      <c r="BK338" s="154">
        <f>BK339</f>
        <v>0</v>
      </c>
    </row>
    <row r="339" spans="2:65" s="11" customFormat="1" ht="22.9" customHeight="1">
      <c r="B339" s="145"/>
      <c r="D339" s="146" t="s">
        <v>72</v>
      </c>
      <c r="E339" s="155" t="s">
        <v>1875</v>
      </c>
      <c r="F339" s="155" t="s">
        <v>1876</v>
      </c>
      <c r="I339" s="148"/>
      <c r="J339" s="156">
        <f>BK339</f>
        <v>0</v>
      </c>
      <c r="L339" s="145"/>
      <c r="M339" s="150"/>
      <c r="P339" s="151">
        <f>SUM(P340:P342)</f>
        <v>0</v>
      </c>
      <c r="R339" s="151">
        <f>SUM(R340:R342)</f>
        <v>0.31335200000000002</v>
      </c>
      <c r="T339" s="152">
        <f>SUM(T340:T342)</f>
        <v>0</v>
      </c>
      <c r="AR339" s="146" t="s">
        <v>257</v>
      </c>
      <c r="AT339" s="153" t="s">
        <v>72</v>
      </c>
      <c r="AU339" s="153" t="s">
        <v>81</v>
      </c>
      <c r="AY339" s="146" t="s">
        <v>251</v>
      </c>
      <c r="BK339" s="154">
        <f>SUM(BK340:BK342)</f>
        <v>0</v>
      </c>
    </row>
    <row r="340" spans="2:65" s="1" customFormat="1" ht="16.5" customHeight="1">
      <c r="B340" s="31"/>
      <c r="C340" s="157" t="s">
        <v>847</v>
      </c>
      <c r="D340" s="157" t="s">
        <v>277</v>
      </c>
      <c r="E340" s="158" t="s">
        <v>3476</v>
      </c>
      <c r="F340" s="159" t="s">
        <v>3477</v>
      </c>
      <c r="G340" s="160" t="s">
        <v>249</v>
      </c>
      <c r="H340" s="161">
        <v>13.1</v>
      </c>
      <c r="I340" s="162"/>
      <c r="J340" s="163">
        <f>ROUND(I340*H340,2)</f>
        <v>0</v>
      </c>
      <c r="K340" s="159" t="s">
        <v>19</v>
      </c>
      <c r="L340" s="31"/>
      <c r="M340" s="164" t="s">
        <v>19</v>
      </c>
      <c r="N340" s="165" t="s">
        <v>44</v>
      </c>
      <c r="P340" s="142">
        <f>O340*H340</f>
        <v>0</v>
      </c>
      <c r="Q340" s="142">
        <v>2.392E-2</v>
      </c>
      <c r="R340" s="142">
        <f>Q340*H340</f>
        <v>0.31335200000000002</v>
      </c>
      <c r="S340" s="142">
        <v>0</v>
      </c>
      <c r="T340" s="143">
        <f>S340*H340</f>
        <v>0</v>
      </c>
      <c r="AR340" s="17" t="s">
        <v>280</v>
      </c>
      <c r="AT340" s="17" t="s">
        <v>277</v>
      </c>
      <c r="AU340" s="17" t="s">
        <v>83</v>
      </c>
      <c r="AY340" s="17" t="s">
        <v>251</v>
      </c>
      <c r="BE340" s="144">
        <f>IF(N340="základní",J340,0)</f>
        <v>0</v>
      </c>
      <c r="BF340" s="144">
        <f>IF(N340="snížená",J340,0)</f>
        <v>0</v>
      </c>
      <c r="BG340" s="144">
        <f>IF(N340="zákl. přenesená",J340,0)</f>
        <v>0</v>
      </c>
      <c r="BH340" s="144">
        <f>IF(N340="sníž. přenesená",J340,0)</f>
        <v>0</v>
      </c>
      <c r="BI340" s="144">
        <f>IF(N340="nulová",J340,0)</f>
        <v>0</v>
      </c>
      <c r="BJ340" s="17" t="s">
        <v>81</v>
      </c>
      <c r="BK340" s="144">
        <f>ROUND(I340*H340,2)</f>
        <v>0</v>
      </c>
      <c r="BL340" s="17" t="s">
        <v>280</v>
      </c>
      <c r="BM340" s="17" t="s">
        <v>3478</v>
      </c>
    </row>
    <row r="341" spans="2:65" s="1" customFormat="1" ht="19.5">
      <c r="B341" s="31"/>
      <c r="D341" s="171" t="s">
        <v>454</v>
      </c>
      <c r="F341" s="172" t="s">
        <v>3479</v>
      </c>
      <c r="I341" s="90"/>
      <c r="L341" s="31"/>
      <c r="M341" s="173"/>
      <c r="T341" s="49"/>
      <c r="AT341" s="17" t="s">
        <v>454</v>
      </c>
      <c r="AU341" s="17" t="s">
        <v>83</v>
      </c>
    </row>
    <row r="342" spans="2:65" s="13" customFormat="1">
      <c r="B342" s="182"/>
      <c r="D342" s="171" t="s">
        <v>639</v>
      </c>
      <c r="E342" s="183" t="s">
        <v>19</v>
      </c>
      <c r="F342" s="184" t="s">
        <v>3480</v>
      </c>
      <c r="H342" s="185">
        <v>13.1</v>
      </c>
      <c r="I342" s="186"/>
      <c r="L342" s="182"/>
      <c r="M342" s="202"/>
      <c r="N342" s="203"/>
      <c r="O342" s="203"/>
      <c r="P342" s="203"/>
      <c r="Q342" s="203"/>
      <c r="R342" s="203"/>
      <c r="S342" s="203"/>
      <c r="T342" s="204"/>
      <c r="AT342" s="183" t="s">
        <v>639</v>
      </c>
      <c r="AU342" s="183" t="s">
        <v>83</v>
      </c>
      <c r="AV342" s="13" t="s">
        <v>83</v>
      </c>
      <c r="AW342" s="13" t="s">
        <v>36</v>
      </c>
      <c r="AX342" s="13" t="s">
        <v>81</v>
      </c>
      <c r="AY342" s="183" t="s">
        <v>251</v>
      </c>
    </row>
    <row r="343" spans="2:65" s="1" customFormat="1" ht="6.95" customHeight="1">
      <c r="B343" s="39"/>
      <c r="C343" s="40"/>
      <c r="D343" s="40"/>
      <c r="E343" s="40"/>
      <c r="F343" s="40"/>
      <c r="G343" s="40"/>
      <c r="H343" s="40"/>
      <c r="I343" s="107"/>
      <c r="J343" s="40"/>
      <c r="K343" s="40"/>
      <c r="L343" s="31"/>
    </row>
  </sheetData>
  <sheetProtection password="D0DA" sheet="1" objects="1" scenarios="1" selectLockedCells="1" autoFilter="0"/>
  <autoFilter ref="C97:K342"/>
  <mergeCells count="12">
    <mergeCell ref="E90:H90"/>
    <mergeCell ref="L2:V2"/>
    <mergeCell ref="E50:H50"/>
    <mergeCell ref="E52:H52"/>
    <mergeCell ref="E54:H54"/>
    <mergeCell ref="E86:H86"/>
    <mergeCell ref="E88:H88"/>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83"/>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215</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ht="12" customHeight="1">
      <c r="B8" s="20"/>
      <c r="D8" s="26" t="s">
        <v>223</v>
      </c>
      <c r="L8" s="20"/>
    </row>
    <row r="9" spans="2:46" s="1" customFormat="1" ht="16.5" customHeight="1">
      <c r="B9" s="31"/>
      <c r="E9" s="324" t="s">
        <v>3481</v>
      </c>
      <c r="F9" s="303"/>
      <c r="G9" s="303"/>
      <c r="H9" s="303"/>
      <c r="I9" s="90"/>
      <c r="L9" s="31"/>
    </row>
    <row r="10" spans="2:46" s="1" customFormat="1" ht="12" customHeight="1">
      <c r="B10" s="31"/>
      <c r="D10" s="26" t="s">
        <v>1077</v>
      </c>
      <c r="I10" s="90"/>
      <c r="L10" s="31"/>
    </row>
    <row r="11" spans="2:46" s="1" customFormat="1" ht="36.950000000000003" customHeight="1">
      <c r="B11" s="31"/>
      <c r="E11" s="304" t="s">
        <v>3482</v>
      </c>
      <c r="F11" s="303"/>
      <c r="G11" s="303"/>
      <c r="H11" s="303"/>
      <c r="I11" s="90"/>
      <c r="L11" s="31"/>
    </row>
    <row r="12" spans="2:46" s="1" customFormat="1">
      <c r="B12" s="31"/>
      <c r="I12" s="90"/>
      <c r="L12" s="31"/>
    </row>
    <row r="13" spans="2:46" s="1" customFormat="1" ht="12" customHeight="1">
      <c r="B13" s="31"/>
      <c r="D13" s="26" t="s">
        <v>18</v>
      </c>
      <c r="F13" s="17" t="s">
        <v>165</v>
      </c>
      <c r="I13" s="91" t="s">
        <v>20</v>
      </c>
      <c r="J13" s="17" t="s">
        <v>2075</v>
      </c>
      <c r="L13" s="31"/>
    </row>
    <row r="14" spans="2:46" s="1" customFormat="1" ht="12" customHeight="1">
      <c r="B14" s="31"/>
      <c r="D14" s="26" t="s">
        <v>21</v>
      </c>
      <c r="F14" s="17" t="s">
        <v>225</v>
      </c>
      <c r="I14" s="91" t="s">
        <v>23</v>
      </c>
      <c r="J14" s="46" t="str">
        <f>'Rekapitulace stavby'!AN8</f>
        <v>11. 2. 2019</v>
      </c>
      <c r="L14" s="31"/>
    </row>
    <row r="15" spans="2:46" s="1" customFormat="1" ht="10.9" customHeight="1">
      <c r="B15" s="31"/>
      <c r="I15" s="90"/>
      <c r="L15" s="31"/>
    </row>
    <row r="16" spans="2:46" s="1" customFormat="1" ht="12" customHeight="1">
      <c r="B16" s="31"/>
      <c r="D16" s="26" t="s">
        <v>25</v>
      </c>
      <c r="I16" s="91" t="s">
        <v>26</v>
      </c>
      <c r="J16" s="17" t="s">
        <v>19</v>
      </c>
      <c r="L16" s="31"/>
    </row>
    <row r="17" spans="2:12" s="1" customFormat="1" ht="18" customHeight="1">
      <c r="B17" s="31"/>
      <c r="E17" s="17" t="s">
        <v>1082</v>
      </c>
      <c r="I17" s="91" t="s">
        <v>28</v>
      </c>
      <c r="J17" s="17" t="s">
        <v>19</v>
      </c>
      <c r="L17" s="31"/>
    </row>
    <row r="18" spans="2:12" s="1" customFormat="1" ht="6.95" customHeight="1">
      <c r="B18" s="31"/>
      <c r="I18" s="90"/>
      <c r="L18" s="31"/>
    </row>
    <row r="19" spans="2:12" s="1" customFormat="1" ht="12" customHeight="1">
      <c r="B19" s="31"/>
      <c r="D19" s="26" t="s">
        <v>30</v>
      </c>
      <c r="I19" s="91" t="s">
        <v>26</v>
      </c>
      <c r="J19" s="27" t="str">
        <f>'Rekapitulace stavby'!AN13</f>
        <v>Vyplň údaj</v>
      </c>
      <c r="L19" s="31"/>
    </row>
    <row r="20" spans="2:12" s="1" customFormat="1" ht="18" customHeight="1">
      <c r="B20" s="31"/>
      <c r="E20" s="325">
        <f>'Rekapitulace stavby'!E14</f>
        <v>0</v>
      </c>
      <c r="F20" s="314"/>
      <c r="G20" s="314"/>
      <c r="H20" s="314"/>
      <c r="I20" s="91" t="s">
        <v>28</v>
      </c>
      <c r="J20" s="27" t="str">
        <f>'Rekapitulace stavby'!AN14</f>
        <v>Vyplň údaj</v>
      </c>
      <c r="L20" s="31"/>
    </row>
    <row r="21" spans="2:12" s="1" customFormat="1" ht="6.95" customHeight="1">
      <c r="B21" s="31"/>
      <c r="I21" s="90"/>
      <c r="L21" s="31"/>
    </row>
    <row r="22" spans="2:12" s="1" customFormat="1" ht="12" customHeight="1">
      <c r="B22" s="31"/>
      <c r="D22" s="26" t="s">
        <v>32</v>
      </c>
      <c r="I22" s="91" t="s">
        <v>26</v>
      </c>
      <c r="J22" s="17" t="s">
        <v>19</v>
      </c>
      <c r="L22" s="31"/>
    </row>
    <row r="23" spans="2:12" s="1" customFormat="1" ht="18" customHeight="1">
      <c r="B23" s="31"/>
      <c r="E23" s="17" t="s">
        <v>225</v>
      </c>
      <c r="I23" s="91" t="s">
        <v>28</v>
      </c>
      <c r="J23" s="17" t="s">
        <v>19</v>
      </c>
      <c r="L23" s="31"/>
    </row>
    <row r="24" spans="2:12" s="1" customFormat="1" ht="6.95" customHeight="1">
      <c r="B24" s="31"/>
      <c r="I24" s="90"/>
      <c r="L24" s="31"/>
    </row>
    <row r="25" spans="2:12" s="1" customFormat="1" ht="12" customHeight="1">
      <c r="B25" s="31"/>
      <c r="D25" s="26" t="s">
        <v>37</v>
      </c>
      <c r="I25" s="91" t="s">
        <v>26</v>
      </c>
      <c r="J25" s="17" t="s">
        <v>19</v>
      </c>
      <c r="L25" s="31"/>
    </row>
    <row r="26" spans="2:12" s="1" customFormat="1" ht="18" customHeight="1">
      <c r="B26" s="31"/>
      <c r="E26" s="17" t="s">
        <v>225</v>
      </c>
      <c r="I26" s="91" t="s">
        <v>28</v>
      </c>
      <c r="J26" s="17" t="s">
        <v>19</v>
      </c>
      <c r="L26" s="31"/>
    </row>
    <row r="27" spans="2:12" s="1" customFormat="1" ht="6.95" customHeight="1">
      <c r="B27" s="31"/>
      <c r="I27" s="90"/>
      <c r="L27" s="31"/>
    </row>
    <row r="28" spans="2:12" s="1" customFormat="1" ht="12" customHeight="1">
      <c r="B28" s="31"/>
      <c r="D28" s="26" t="s">
        <v>38</v>
      </c>
      <c r="I28" s="90"/>
      <c r="L28" s="31"/>
    </row>
    <row r="29" spans="2:12" s="7" customFormat="1" ht="16.5" customHeight="1">
      <c r="B29" s="92"/>
      <c r="E29" s="317" t="s">
        <v>19</v>
      </c>
      <c r="F29" s="317"/>
      <c r="G29" s="317"/>
      <c r="H29" s="317"/>
      <c r="I29" s="93"/>
      <c r="L29" s="92"/>
    </row>
    <row r="30" spans="2:12" s="1" customFormat="1" ht="6.95" customHeight="1">
      <c r="B30" s="31"/>
      <c r="I30" s="90"/>
      <c r="L30" s="31"/>
    </row>
    <row r="31" spans="2:12" s="1" customFormat="1" ht="6.95" customHeight="1">
      <c r="B31" s="31"/>
      <c r="D31" s="47"/>
      <c r="E31" s="47"/>
      <c r="F31" s="47"/>
      <c r="G31" s="47"/>
      <c r="H31" s="47"/>
      <c r="I31" s="94"/>
      <c r="J31" s="47"/>
      <c r="K31" s="47"/>
      <c r="L31" s="31"/>
    </row>
    <row r="32" spans="2:12" s="1" customFormat="1" ht="25.35" customHeight="1">
      <c r="B32" s="31"/>
      <c r="D32" s="95" t="s">
        <v>39</v>
      </c>
      <c r="I32" s="90"/>
      <c r="J32" s="59">
        <f>ROUND(J92, 2)</f>
        <v>0</v>
      </c>
      <c r="L32" s="31"/>
    </row>
    <row r="33" spans="2:12" s="1" customFormat="1" ht="6.95" customHeight="1">
      <c r="B33" s="31"/>
      <c r="D33" s="47"/>
      <c r="E33" s="47"/>
      <c r="F33" s="47"/>
      <c r="G33" s="47"/>
      <c r="H33" s="47"/>
      <c r="I33" s="94"/>
      <c r="J33" s="47"/>
      <c r="K33" s="47"/>
      <c r="L33" s="31"/>
    </row>
    <row r="34" spans="2:12" s="1" customFormat="1" ht="14.45" customHeight="1">
      <c r="B34" s="31"/>
      <c r="F34" s="96" t="s">
        <v>41</v>
      </c>
      <c r="I34" s="97" t="s">
        <v>40</v>
      </c>
      <c r="J34" s="96" t="s">
        <v>42</v>
      </c>
      <c r="L34" s="31"/>
    </row>
    <row r="35" spans="2:12" s="1" customFormat="1" ht="14.45" customHeight="1">
      <c r="B35" s="31"/>
      <c r="D35" s="26" t="s">
        <v>43</v>
      </c>
      <c r="E35" s="26" t="s">
        <v>44</v>
      </c>
      <c r="F35" s="98">
        <f>ROUND((SUM(BE92:BE182)),  2)</f>
        <v>0</v>
      </c>
      <c r="I35" s="99">
        <v>0.21</v>
      </c>
      <c r="J35" s="98">
        <f>ROUND(((SUM(BE92:BE182))*I35),  2)</f>
        <v>0</v>
      </c>
      <c r="L35" s="31"/>
    </row>
    <row r="36" spans="2:12" s="1" customFormat="1" ht="14.45" customHeight="1">
      <c r="B36" s="31"/>
      <c r="E36" s="26" t="s">
        <v>45</v>
      </c>
      <c r="F36" s="98">
        <f>ROUND((SUM(BF92:BF182)),  2)</f>
        <v>0</v>
      </c>
      <c r="I36" s="99">
        <v>0.15</v>
      </c>
      <c r="J36" s="98">
        <f>ROUND(((SUM(BF92:BF182))*I36),  2)</f>
        <v>0</v>
      </c>
      <c r="L36" s="31"/>
    </row>
    <row r="37" spans="2:12" s="1" customFormat="1" ht="14.45" hidden="1" customHeight="1">
      <c r="B37" s="31"/>
      <c r="E37" s="26" t="s">
        <v>46</v>
      </c>
      <c r="F37" s="98">
        <f>ROUND((SUM(BG92:BG182)),  2)</f>
        <v>0</v>
      </c>
      <c r="I37" s="99">
        <v>0.21</v>
      </c>
      <c r="J37" s="98">
        <f>0</f>
        <v>0</v>
      </c>
      <c r="L37" s="31"/>
    </row>
    <row r="38" spans="2:12" s="1" customFormat="1" ht="14.45" hidden="1" customHeight="1">
      <c r="B38" s="31"/>
      <c r="E38" s="26" t="s">
        <v>47</v>
      </c>
      <c r="F38" s="98">
        <f>ROUND((SUM(BH92:BH182)),  2)</f>
        <v>0</v>
      </c>
      <c r="I38" s="99">
        <v>0.15</v>
      </c>
      <c r="J38" s="98">
        <f>0</f>
        <v>0</v>
      </c>
      <c r="L38" s="31"/>
    </row>
    <row r="39" spans="2:12" s="1" customFormat="1" ht="14.45" hidden="1" customHeight="1">
      <c r="B39" s="31"/>
      <c r="E39" s="26" t="s">
        <v>48</v>
      </c>
      <c r="F39" s="98">
        <f>ROUND((SUM(BI92:BI182)),  2)</f>
        <v>0</v>
      </c>
      <c r="I39" s="99">
        <v>0</v>
      </c>
      <c r="J39" s="98">
        <f>0</f>
        <v>0</v>
      </c>
      <c r="L39" s="31"/>
    </row>
    <row r="40" spans="2:12" s="1" customFormat="1" ht="6.95" customHeight="1">
      <c r="B40" s="31"/>
      <c r="I40" s="90"/>
      <c r="L40" s="31"/>
    </row>
    <row r="41" spans="2:12" s="1" customFormat="1" ht="25.35" customHeight="1">
      <c r="B41" s="31"/>
      <c r="C41" s="100"/>
      <c r="D41" s="101" t="s">
        <v>49</v>
      </c>
      <c r="E41" s="50"/>
      <c r="F41" s="50"/>
      <c r="G41" s="102" t="s">
        <v>50</v>
      </c>
      <c r="H41" s="103" t="s">
        <v>51</v>
      </c>
      <c r="I41" s="104"/>
      <c r="J41" s="105">
        <f>SUM(J32:J39)</f>
        <v>0</v>
      </c>
      <c r="K41" s="106"/>
      <c r="L41" s="31"/>
    </row>
    <row r="42" spans="2:12" s="1" customFormat="1" ht="14.45" customHeight="1">
      <c r="B42" s="39"/>
      <c r="C42" s="40"/>
      <c r="D42" s="40"/>
      <c r="E42" s="40"/>
      <c r="F42" s="40"/>
      <c r="G42" s="40"/>
      <c r="H42" s="40"/>
      <c r="I42" s="107"/>
      <c r="J42" s="40"/>
      <c r="K42" s="40"/>
      <c r="L42" s="31"/>
    </row>
    <row r="46" spans="2:12" s="1" customFormat="1" ht="6.95" customHeight="1">
      <c r="B46" s="41"/>
      <c r="C46" s="42"/>
      <c r="D46" s="42"/>
      <c r="E46" s="42"/>
      <c r="F46" s="42"/>
      <c r="G46" s="42"/>
      <c r="H46" s="42"/>
      <c r="I46" s="108"/>
      <c r="J46" s="42"/>
      <c r="K46" s="42"/>
      <c r="L46" s="31"/>
    </row>
    <row r="47" spans="2:12" s="1" customFormat="1" ht="24.95" customHeight="1">
      <c r="B47" s="31"/>
      <c r="C47" s="21" t="s">
        <v>226</v>
      </c>
      <c r="I47" s="90"/>
      <c r="L47" s="31"/>
    </row>
    <row r="48" spans="2:12" s="1" customFormat="1" ht="6.95" customHeight="1">
      <c r="B48" s="31"/>
      <c r="I48" s="90"/>
      <c r="L48" s="31"/>
    </row>
    <row r="49" spans="2:47" s="1" customFormat="1" ht="12" customHeight="1">
      <c r="B49" s="31"/>
      <c r="C49" s="26" t="s">
        <v>16</v>
      </c>
      <c r="I49" s="90"/>
      <c r="L49" s="31"/>
    </row>
    <row r="50" spans="2:47" s="1" customFormat="1" ht="16.5" customHeight="1">
      <c r="B50" s="31"/>
      <c r="E50" s="324" t="str">
        <f>E7</f>
        <v>Oprava traťového úseku Železný Brod - Tanvald</v>
      </c>
      <c r="F50" s="301"/>
      <c r="G50" s="301"/>
      <c r="H50" s="301"/>
      <c r="I50" s="90"/>
      <c r="L50" s="31"/>
    </row>
    <row r="51" spans="2:47" ht="12" customHeight="1">
      <c r="B51" s="20"/>
      <c r="C51" s="26" t="s">
        <v>223</v>
      </c>
      <c r="L51" s="20"/>
    </row>
    <row r="52" spans="2:47" s="1" customFormat="1" ht="16.5" customHeight="1">
      <c r="B52" s="31"/>
      <c r="E52" s="324" t="s">
        <v>3481</v>
      </c>
      <c r="F52" s="303"/>
      <c r="G52" s="303"/>
      <c r="H52" s="303"/>
      <c r="I52" s="90"/>
      <c r="L52" s="31"/>
    </row>
    <row r="53" spans="2:47" s="1" customFormat="1" ht="12" customHeight="1">
      <c r="B53" s="31"/>
      <c r="C53" s="26" t="s">
        <v>1077</v>
      </c>
      <c r="I53" s="90"/>
      <c r="L53" s="31"/>
    </row>
    <row r="54" spans="2:47" s="1" customFormat="1" ht="16.5" customHeight="1">
      <c r="B54" s="31"/>
      <c r="E54" s="304" t="str">
        <f>E11</f>
        <v>3110-16-074-15/01 - Opěrná zeď v km 6,303-6,390</v>
      </c>
      <c r="F54" s="303"/>
      <c r="G54" s="303"/>
      <c r="H54" s="303"/>
      <c r="I54" s="90"/>
      <c r="L54" s="31"/>
    </row>
    <row r="55" spans="2:47" s="1" customFormat="1" ht="6.95" customHeight="1">
      <c r="B55" s="31"/>
      <c r="I55" s="90"/>
      <c r="L55" s="31"/>
    </row>
    <row r="56" spans="2:47" s="1" customFormat="1" ht="12" customHeight="1">
      <c r="B56" s="31"/>
      <c r="C56" s="26" t="s">
        <v>21</v>
      </c>
      <c r="F56" s="17" t="str">
        <f>F14</f>
        <v xml:space="preserve"> </v>
      </c>
      <c r="I56" s="91" t="s">
        <v>23</v>
      </c>
      <c r="J56" s="46" t="str">
        <f>IF(J14="","",J14)</f>
        <v>11. 2. 2019</v>
      </c>
      <c r="L56" s="31"/>
    </row>
    <row r="57" spans="2:47" s="1" customFormat="1" ht="6.95" customHeight="1">
      <c r="B57" s="31"/>
      <c r="I57" s="90"/>
      <c r="L57" s="31"/>
    </row>
    <row r="58" spans="2:47" s="1" customFormat="1" ht="13.7" customHeight="1">
      <c r="B58" s="31"/>
      <c r="C58" s="26" t="s">
        <v>25</v>
      </c>
      <c r="F58" s="17" t="str">
        <f>E17</f>
        <v>SŽDC, s.o., OŘ Hradec Králové</v>
      </c>
      <c r="I58" s="91" t="s">
        <v>32</v>
      </c>
      <c r="J58" s="29" t="str">
        <f>E23</f>
        <v xml:space="preserve"> </v>
      </c>
      <c r="L58" s="31"/>
    </row>
    <row r="59" spans="2:47" s="1" customFormat="1" ht="13.7" customHeight="1">
      <c r="B59" s="31"/>
      <c r="C59" s="26" t="s">
        <v>30</v>
      </c>
      <c r="F59" s="17">
        <f>IF(E20="","",E20)</f>
        <v>0</v>
      </c>
      <c r="I59" s="91" t="s">
        <v>37</v>
      </c>
      <c r="J59" s="29" t="str">
        <f>E26</f>
        <v xml:space="preserve"> </v>
      </c>
      <c r="L59" s="31"/>
    </row>
    <row r="60" spans="2:47" s="1" customFormat="1" ht="10.35" customHeight="1">
      <c r="B60" s="31"/>
      <c r="I60" s="90"/>
      <c r="L60" s="31"/>
    </row>
    <row r="61" spans="2:47" s="1" customFormat="1" ht="29.25" customHeight="1">
      <c r="B61" s="31"/>
      <c r="C61" s="109" t="s">
        <v>227</v>
      </c>
      <c r="D61" s="100"/>
      <c r="E61" s="100"/>
      <c r="F61" s="100"/>
      <c r="G61" s="100"/>
      <c r="H61" s="100"/>
      <c r="I61" s="110"/>
      <c r="J61" s="111" t="s">
        <v>228</v>
      </c>
      <c r="K61" s="100"/>
      <c r="L61" s="31"/>
    </row>
    <row r="62" spans="2:47" s="1" customFormat="1" ht="10.35" customHeight="1">
      <c r="B62" s="31"/>
      <c r="I62" s="90"/>
      <c r="L62" s="31"/>
    </row>
    <row r="63" spans="2:47" s="1" customFormat="1" ht="22.9" customHeight="1">
      <c r="B63" s="31"/>
      <c r="C63" s="112" t="s">
        <v>71</v>
      </c>
      <c r="I63" s="90"/>
      <c r="J63" s="59">
        <f>J92</f>
        <v>0</v>
      </c>
      <c r="L63" s="31"/>
      <c r="AU63" s="17" t="s">
        <v>229</v>
      </c>
    </row>
    <row r="64" spans="2:47" s="8" customFormat="1" ht="24.95" customHeight="1">
      <c r="B64" s="113"/>
      <c r="D64" s="114" t="s">
        <v>2076</v>
      </c>
      <c r="E64" s="115"/>
      <c r="F64" s="115"/>
      <c r="G64" s="115"/>
      <c r="H64" s="115"/>
      <c r="I64" s="116"/>
      <c r="J64" s="117">
        <f>J93</f>
        <v>0</v>
      </c>
      <c r="L64" s="113"/>
    </row>
    <row r="65" spans="2:12" s="9" customFormat="1" ht="19.899999999999999" customHeight="1">
      <c r="B65" s="118"/>
      <c r="D65" s="119" t="s">
        <v>1578</v>
      </c>
      <c r="E65" s="120"/>
      <c r="F65" s="120"/>
      <c r="G65" s="120"/>
      <c r="H65" s="120"/>
      <c r="I65" s="121"/>
      <c r="J65" s="122">
        <f>J94</f>
        <v>0</v>
      </c>
      <c r="L65" s="118"/>
    </row>
    <row r="66" spans="2:12" s="9" customFormat="1" ht="19.899999999999999" customHeight="1">
      <c r="B66" s="118"/>
      <c r="D66" s="119" t="s">
        <v>1085</v>
      </c>
      <c r="E66" s="120"/>
      <c r="F66" s="120"/>
      <c r="G66" s="120"/>
      <c r="H66" s="120"/>
      <c r="I66" s="121"/>
      <c r="J66" s="122">
        <f>J131</f>
        <v>0</v>
      </c>
      <c r="L66" s="118"/>
    </row>
    <row r="67" spans="2:12" s="9" customFormat="1" ht="19.899999999999999" customHeight="1">
      <c r="B67" s="118"/>
      <c r="D67" s="119" t="s">
        <v>1086</v>
      </c>
      <c r="E67" s="120"/>
      <c r="F67" s="120"/>
      <c r="G67" s="120"/>
      <c r="H67" s="120"/>
      <c r="I67" s="121"/>
      <c r="J67" s="122">
        <f>J134</f>
        <v>0</v>
      </c>
      <c r="L67" s="118"/>
    </row>
    <row r="68" spans="2:12" s="9" customFormat="1" ht="19.899999999999999" customHeight="1">
      <c r="B68" s="118"/>
      <c r="D68" s="119" t="s">
        <v>1087</v>
      </c>
      <c r="E68" s="120"/>
      <c r="F68" s="120"/>
      <c r="G68" s="120"/>
      <c r="H68" s="120"/>
      <c r="I68" s="121"/>
      <c r="J68" s="122">
        <f>J141</f>
        <v>0</v>
      </c>
      <c r="L68" s="118"/>
    </row>
    <row r="69" spans="2:12" s="9" customFormat="1" ht="19.899999999999999" customHeight="1">
      <c r="B69" s="118"/>
      <c r="D69" s="119" t="s">
        <v>1090</v>
      </c>
      <c r="E69" s="120"/>
      <c r="F69" s="120"/>
      <c r="G69" s="120"/>
      <c r="H69" s="120"/>
      <c r="I69" s="121"/>
      <c r="J69" s="122">
        <f>J150</f>
        <v>0</v>
      </c>
      <c r="L69" s="118"/>
    </row>
    <row r="70" spans="2:12" s="9" customFormat="1" ht="19.899999999999999" customHeight="1">
      <c r="B70" s="118"/>
      <c r="D70" s="119" t="s">
        <v>1478</v>
      </c>
      <c r="E70" s="120"/>
      <c r="F70" s="120"/>
      <c r="G70" s="120"/>
      <c r="H70" s="120"/>
      <c r="I70" s="121"/>
      <c r="J70" s="122">
        <f>J168</f>
        <v>0</v>
      </c>
      <c r="L70" s="118"/>
    </row>
    <row r="71" spans="2:12" s="1" customFormat="1" ht="21.75" customHeight="1">
      <c r="B71" s="31"/>
      <c r="I71" s="90"/>
      <c r="L71" s="31"/>
    </row>
    <row r="72" spans="2:12" s="1" customFormat="1" ht="6.95" customHeight="1">
      <c r="B72" s="39"/>
      <c r="C72" s="40"/>
      <c r="D72" s="40"/>
      <c r="E72" s="40"/>
      <c r="F72" s="40"/>
      <c r="G72" s="40"/>
      <c r="H72" s="40"/>
      <c r="I72" s="107"/>
      <c r="J72" s="40"/>
      <c r="K72" s="40"/>
      <c r="L72" s="31"/>
    </row>
    <row r="76" spans="2:12" s="1" customFormat="1" ht="6.95" customHeight="1">
      <c r="B76" s="41"/>
      <c r="C76" s="42"/>
      <c r="D76" s="42"/>
      <c r="E76" s="42"/>
      <c r="F76" s="42"/>
      <c r="G76" s="42"/>
      <c r="H76" s="42"/>
      <c r="I76" s="108"/>
      <c r="J76" s="42"/>
      <c r="K76" s="42"/>
      <c r="L76" s="31"/>
    </row>
    <row r="77" spans="2:12" s="1" customFormat="1" ht="24.95" customHeight="1">
      <c r="B77" s="31"/>
      <c r="C77" s="21" t="s">
        <v>233</v>
      </c>
      <c r="I77" s="90"/>
      <c r="L77" s="31"/>
    </row>
    <row r="78" spans="2:12" s="1" customFormat="1" ht="6.95" customHeight="1">
      <c r="B78" s="31"/>
      <c r="I78" s="90"/>
      <c r="L78" s="31"/>
    </row>
    <row r="79" spans="2:12" s="1" customFormat="1" ht="12" customHeight="1">
      <c r="B79" s="31"/>
      <c r="C79" s="26" t="s">
        <v>16</v>
      </c>
      <c r="I79" s="90"/>
      <c r="L79" s="31"/>
    </row>
    <row r="80" spans="2:12" s="1" customFormat="1" ht="16.5" customHeight="1">
      <c r="B80" s="31"/>
      <c r="E80" s="324" t="str">
        <f>E7</f>
        <v>Oprava traťového úseku Železný Brod - Tanvald</v>
      </c>
      <c r="F80" s="301"/>
      <c r="G80" s="301"/>
      <c r="H80" s="301"/>
      <c r="I80" s="90"/>
      <c r="L80" s="31"/>
    </row>
    <row r="81" spans="2:65" ht="12" customHeight="1">
      <c r="B81" s="20"/>
      <c r="C81" s="26" t="s">
        <v>223</v>
      </c>
      <c r="L81" s="20"/>
    </row>
    <row r="82" spans="2:65" s="1" customFormat="1" ht="16.5" customHeight="1">
      <c r="B82" s="31"/>
      <c r="E82" s="324" t="s">
        <v>3481</v>
      </c>
      <c r="F82" s="303"/>
      <c r="G82" s="303"/>
      <c r="H82" s="303"/>
      <c r="I82" s="90"/>
      <c r="L82" s="31"/>
    </row>
    <row r="83" spans="2:65" s="1" customFormat="1" ht="12" customHeight="1">
      <c r="B83" s="31"/>
      <c r="C83" s="26" t="s">
        <v>1077</v>
      </c>
      <c r="I83" s="90"/>
      <c r="L83" s="31"/>
    </row>
    <row r="84" spans="2:65" s="1" customFormat="1" ht="16.5" customHeight="1">
      <c r="B84" s="31"/>
      <c r="E84" s="304" t="str">
        <f>E11</f>
        <v>3110-16-074-15/01 - Opěrná zeď v km 6,303-6,390</v>
      </c>
      <c r="F84" s="303"/>
      <c r="G84" s="303"/>
      <c r="H84" s="303"/>
      <c r="I84" s="90"/>
      <c r="L84" s="31"/>
    </row>
    <row r="85" spans="2:65" s="1" customFormat="1" ht="6.95" customHeight="1">
      <c r="B85" s="31"/>
      <c r="I85" s="90"/>
      <c r="L85" s="31"/>
    </row>
    <row r="86" spans="2:65" s="1" customFormat="1" ht="12" customHeight="1">
      <c r="B86" s="31"/>
      <c r="C86" s="26" t="s">
        <v>21</v>
      </c>
      <c r="F86" s="17" t="str">
        <f>F14</f>
        <v xml:space="preserve"> </v>
      </c>
      <c r="I86" s="91" t="s">
        <v>23</v>
      </c>
      <c r="J86" s="46" t="str">
        <f>IF(J14="","",J14)</f>
        <v>11. 2. 2019</v>
      </c>
      <c r="L86" s="31"/>
    </row>
    <row r="87" spans="2:65" s="1" customFormat="1" ht="6.95" customHeight="1">
      <c r="B87" s="31"/>
      <c r="I87" s="90"/>
      <c r="L87" s="31"/>
    </row>
    <row r="88" spans="2:65" s="1" customFormat="1" ht="13.7" customHeight="1">
      <c r="B88" s="31"/>
      <c r="C88" s="26" t="s">
        <v>25</v>
      </c>
      <c r="F88" s="17" t="str">
        <f>E17</f>
        <v>SŽDC, s.o., OŘ Hradec Králové</v>
      </c>
      <c r="I88" s="91" t="s">
        <v>32</v>
      </c>
      <c r="J88" s="29" t="str">
        <f>E23</f>
        <v xml:space="preserve"> </v>
      </c>
      <c r="L88" s="31"/>
    </row>
    <row r="89" spans="2:65" s="1" customFormat="1" ht="13.7" customHeight="1">
      <c r="B89" s="31"/>
      <c r="C89" s="26" t="s">
        <v>30</v>
      </c>
      <c r="F89" s="17">
        <f>IF(E20="","",E20)</f>
        <v>0</v>
      </c>
      <c r="I89" s="91" t="s">
        <v>37</v>
      </c>
      <c r="J89" s="29" t="str">
        <f>E26</f>
        <v xml:space="preserve"> </v>
      </c>
      <c r="L89" s="31"/>
    </row>
    <row r="90" spans="2:65" s="1" customFormat="1" ht="10.35" customHeight="1">
      <c r="B90" s="31"/>
      <c r="I90" s="90"/>
      <c r="L90" s="31"/>
    </row>
    <row r="91" spans="2:65" s="10" customFormat="1" ht="29.25" customHeight="1">
      <c r="B91" s="123"/>
      <c r="C91" s="124" t="s">
        <v>234</v>
      </c>
      <c r="D91" s="125" t="s">
        <v>58</v>
      </c>
      <c r="E91" s="125" t="s">
        <v>54</v>
      </c>
      <c r="F91" s="125" t="s">
        <v>55</v>
      </c>
      <c r="G91" s="125" t="s">
        <v>235</v>
      </c>
      <c r="H91" s="125" t="s">
        <v>236</v>
      </c>
      <c r="I91" s="126" t="s">
        <v>237</v>
      </c>
      <c r="J91" s="125" t="s">
        <v>228</v>
      </c>
      <c r="K91" s="127" t="s">
        <v>238</v>
      </c>
      <c r="L91" s="123"/>
      <c r="M91" s="52" t="s">
        <v>19</v>
      </c>
      <c r="N91" s="53" t="s">
        <v>43</v>
      </c>
      <c r="O91" s="53" t="s">
        <v>239</v>
      </c>
      <c r="P91" s="53" t="s">
        <v>240</v>
      </c>
      <c r="Q91" s="53" t="s">
        <v>241</v>
      </c>
      <c r="R91" s="53" t="s">
        <v>242</v>
      </c>
      <c r="S91" s="53" t="s">
        <v>243</v>
      </c>
      <c r="T91" s="54" t="s">
        <v>244</v>
      </c>
    </row>
    <row r="92" spans="2:65" s="1" customFormat="1" ht="22.9" customHeight="1">
      <c r="B92" s="31"/>
      <c r="C92" s="57" t="s">
        <v>245</v>
      </c>
      <c r="I92" s="90"/>
      <c r="J92" s="128">
        <f>BK92</f>
        <v>0</v>
      </c>
      <c r="L92" s="31"/>
      <c r="M92" s="55"/>
      <c r="N92" s="47"/>
      <c r="O92" s="47"/>
      <c r="P92" s="129">
        <f>P93</f>
        <v>0</v>
      </c>
      <c r="Q92" s="47"/>
      <c r="R92" s="129">
        <f>R93</f>
        <v>76.973667800000001</v>
      </c>
      <c r="S92" s="47"/>
      <c r="T92" s="130">
        <f>T93</f>
        <v>35.355600000000003</v>
      </c>
      <c r="AT92" s="17" t="s">
        <v>72</v>
      </c>
      <c r="AU92" s="17" t="s">
        <v>229</v>
      </c>
      <c r="BK92" s="131">
        <f>BK93</f>
        <v>0</v>
      </c>
    </row>
    <row r="93" spans="2:65" s="11" customFormat="1" ht="25.9" customHeight="1">
      <c r="B93" s="145"/>
      <c r="D93" s="146" t="s">
        <v>72</v>
      </c>
      <c r="E93" s="147" t="s">
        <v>424</v>
      </c>
      <c r="F93" s="147" t="s">
        <v>2077</v>
      </c>
      <c r="I93" s="148"/>
      <c r="J93" s="149">
        <f>BK93</f>
        <v>0</v>
      </c>
      <c r="L93" s="145"/>
      <c r="M93" s="150"/>
      <c r="P93" s="151">
        <f>P94+P131+P134+P141+P150+P168</f>
        <v>0</v>
      </c>
      <c r="R93" s="151">
        <f>R94+R131+R134+R141+R150+R168</f>
        <v>76.973667800000001</v>
      </c>
      <c r="T93" s="152">
        <f>T94+T131+T134+T141+T150+T168</f>
        <v>35.355600000000003</v>
      </c>
      <c r="AR93" s="146" t="s">
        <v>81</v>
      </c>
      <c r="AT93" s="153" t="s">
        <v>72</v>
      </c>
      <c r="AU93" s="153" t="s">
        <v>73</v>
      </c>
      <c r="AY93" s="146" t="s">
        <v>251</v>
      </c>
      <c r="BK93" s="154">
        <f>BK94+BK131+BK134+BK141+BK150+BK168</f>
        <v>0</v>
      </c>
    </row>
    <row r="94" spans="2:65" s="11" customFormat="1" ht="22.9" customHeight="1">
      <c r="B94" s="145"/>
      <c r="D94" s="146" t="s">
        <v>72</v>
      </c>
      <c r="E94" s="155" t="s">
        <v>81</v>
      </c>
      <c r="F94" s="155" t="s">
        <v>1587</v>
      </c>
      <c r="I94" s="148"/>
      <c r="J94" s="156">
        <f>BK94</f>
        <v>0</v>
      </c>
      <c r="L94" s="145"/>
      <c r="M94" s="150"/>
      <c r="P94" s="151">
        <f>SUM(P95:P130)</f>
        <v>0</v>
      </c>
      <c r="R94" s="151">
        <f>SUM(R95:R130)</f>
        <v>59.403599999999997</v>
      </c>
      <c r="T94" s="152">
        <f>SUM(T95:T130)</f>
        <v>0</v>
      </c>
      <c r="AR94" s="146" t="s">
        <v>81</v>
      </c>
      <c r="AT94" s="153" t="s">
        <v>72</v>
      </c>
      <c r="AU94" s="153" t="s">
        <v>81</v>
      </c>
      <c r="AY94" s="146" t="s">
        <v>251</v>
      </c>
      <c r="BK94" s="154">
        <f>SUM(BK95:BK130)</f>
        <v>0</v>
      </c>
    </row>
    <row r="95" spans="2:65" s="1" customFormat="1" ht="16.5" customHeight="1">
      <c r="B95" s="31"/>
      <c r="C95" s="157" t="s">
        <v>81</v>
      </c>
      <c r="D95" s="157" t="s">
        <v>277</v>
      </c>
      <c r="E95" s="158" t="s">
        <v>1899</v>
      </c>
      <c r="F95" s="159" t="s">
        <v>1900</v>
      </c>
      <c r="G95" s="160" t="s">
        <v>431</v>
      </c>
      <c r="H95" s="161">
        <v>100</v>
      </c>
      <c r="I95" s="162"/>
      <c r="J95" s="163">
        <f>ROUND(I95*H95,2)</f>
        <v>0</v>
      </c>
      <c r="K95" s="159" t="s">
        <v>690</v>
      </c>
      <c r="L95" s="31"/>
      <c r="M95" s="164" t="s">
        <v>19</v>
      </c>
      <c r="N95" s="165" t="s">
        <v>44</v>
      </c>
      <c r="P95" s="142">
        <f>O95*H95</f>
        <v>0</v>
      </c>
      <c r="Q95" s="142">
        <v>0</v>
      </c>
      <c r="R95" s="142">
        <f>Q95*H95</f>
        <v>0</v>
      </c>
      <c r="S95" s="142">
        <v>0</v>
      </c>
      <c r="T95" s="143">
        <f>S95*H95</f>
        <v>0</v>
      </c>
      <c r="AR95" s="17" t="s">
        <v>252</v>
      </c>
      <c r="AT95" s="17" t="s">
        <v>277</v>
      </c>
      <c r="AU95" s="17" t="s">
        <v>83</v>
      </c>
      <c r="AY95" s="17" t="s">
        <v>251</v>
      </c>
      <c r="BE95" s="144">
        <f>IF(N95="základní",J95,0)</f>
        <v>0</v>
      </c>
      <c r="BF95" s="144">
        <f>IF(N95="snížená",J95,0)</f>
        <v>0</v>
      </c>
      <c r="BG95" s="144">
        <f>IF(N95="zákl. přenesená",J95,0)</f>
        <v>0</v>
      </c>
      <c r="BH95" s="144">
        <f>IF(N95="sníž. přenesená",J95,0)</f>
        <v>0</v>
      </c>
      <c r="BI95" s="144">
        <f>IF(N95="nulová",J95,0)</f>
        <v>0</v>
      </c>
      <c r="BJ95" s="17" t="s">
        <v>81</v>
      </c>
      <c r="BK95" s="144">
        <f>ROUND(I95*H95,2)</f>
        <v>0</v>
      </c>
      <c r="BL95" s="17" t="s">
        <v>252</v>
      </c>
      <c r="BM95" s="17" t="s">
        <v>3483</v>
      </c>
    </row>
    <row r="96" spans="2:65" s="1" customFormat="1" ht="19.5">
      <c r="B96" s="31"/>
      <c r="D96" s="171" t="s">
        <v>454</v>
      </c>
      <c r="F96" s="172" t="s">
        <v>1902</v>
      </c>
      <c r="I96" s="90"/>
      <c r="L96" s="31"/>
      <c r="M96" s="173"/>
      <c r="T96" s="49"/>
      <c r="AT96" s="17" t="s">
        <v>454</v>
      </c>
      <c r="AU96" s="17" t="s">
        <v>83</v>
      </c>
    </row>
    <row r="97" spans="2:65" s="13" customFormat="1">
      <c r="B97" s="182"/>
      <c r="D97" s="171" t="s">
        <v>639</v>
      </c>
      <c r="E97" s="183" t="s">
        <v>19</v>
      </c>
      <c r="F97" s="184" t="s">
        <v>3484</v>
      </c>
      <c r="H97" s="185">
        <v>100</v>
      </c>
      <c r="I97" s="186"/>
      <c r="L97" s="182"/>
      <c r="M97" s="187"/>
      <c r="T97" s="188"/>
      <c r="AT97" s="183" t="s">
        <v>639</v>
      </c>
      <c r="AU97" s="183" t="s">
        <v>83</v>
      </c>
      <c r="AV97" s="13" t="s">
        <v>83</v>
      </c>
      <c r="AW97" s="13" t="s">
        <v>36</v>
      </c>
      <c r="AX97" s="13" t="s">
        <v>81</v>
      </c>
      <c r="AY97" s="183" t="s">
        <v>251</v>
      </c>
    </row>
    <row r="98" spans="2:65" s="1" customFormat="1" ht="16.5" customHeight="1">
      <c r="B98" s="31"/>
      <c r="C98" s="157" t="s">
        <v>83</v>
      </c>
      <c r="D98" s="157" t="s">
        <v>277</v>
      </c>
      <c r="E98" s="158" t="s">
        <v>1904</v>
      </c>
      <c r="F98" s="159" t="s">
        <v>1905</v>
      </c>
      <c r="G98" s="160" t="s">
        <v>431</v>
      </c>
      <c r="H98" s="161">
        <v>20</v>
      </c>
      <c r="I98" s="162"/>
      <c r="J98" s="163">
        <f>ROUND(I98*H98,2)</f>
        <v>0</v>
      </c>
      <c r="K98" s="159" t="s">
        <v>690</v>
      </c>
      <c r="L98" s="31"/>
      <c r="M98" s="164" t="s">
        <v>19</v>
      </c>
      <c r="N98" s="165" t="s">
        <v>44</v>
      </c>
      <c r="P98" s="142">
        <f>O98*H98</f>
        <v>0</v>
      </c>
      <c r="Q98" s="142">
        <v>1.8000000000000001E-4</v>
      </c>
      <c r="R98" s="142">
        <f>Q98*H98</f>
        <v>3.6000000000000003E-3</v>
      </c>
      <c r="S98" s="142">
        <v>0</v>
      </c>
      <c r="T98" s="143">
        <f>S98*H98</f>
        <v>0</v>
      </c>
      <c r="AR98" s="17" t="s">
        <v>252</v>
      </c>
      <c r="AT98" s="17" t="s">
        <v>277</v>
      </c>
      <c r="AU98" s="17" t="s">
        <v>83</v>
      </c>
      <c r="AY98" s="17" t="s">
        <v>251</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252</v>
      </c>
      <c r="BM98" s="17" t="s">
        <v>3485</v>
      </c>
    </row>
    <row r="99" spans="2:65" s="1" customFormat="1" ht="19.5">
      <c r="B99" s="31"/>
      <c r="D99" s="171" t="s">
        <v>454</v>
      </c>
      <c r="F99" s="172" t="s">
        <v>1907</v>
      </c>
      <c r="I99" s="90"/>
      <c r="L99" s="31"/>
      <c r="M99" s="173"/>
      <c r="T99" s="49"/>
      <c r="AT99" s="17" t="s">
        <v>454</v>
      </c>
      <c r="AU99" s="17" t="s">
        <v>83</v>
      </c>
    </row>
    <row r="100" spans="2:65" s="13" customFormat="1">
      <c r="B100" s="182"/>
      <c r="D100" s="171" t="s">
        <v>639</v>
      </c>
      <c r="E100" s="183" t="s">
        <v>19</v>
      </c>
      <c r="F100" s="184" t="s">
        <v>3486</v>
      </c>
      <c r="H100" s="185">
        <v>20</v>
      </c>
      <c r="I100" s="186"/>
      <c r="L100" s="182"/>
      <c r="M100" s="187"/>
      <c r="T100" s="188"/>
      <c r="AT100" s="183" t="s">
        <v>639</v>
      </c>
      <c r="AU100" s="183" t="s">
        <v>83</v>
      </c>
      <c r="AV100" s="13" t="s">
        <v>83</v>
      </c>
      <c r="AW100" s="13" t="s">
        <v>36</v>
      </c>
      <c r="AX100" s="13" t="s">
        <v>81</v>
      </c>
      <c r="AY100" s="183" t="s">
        <v>251</v>
      </c>
    </row>
    <row r="101" spans="2:65" s="1" customFormat="1" ht="16.5" customHeight="1">
      <c r="B101" s="31"/>
      <c r="C101" s="157" t="s">
        <v>257</v>
      </c>
      <c r="D101" s="157" t="s">
        <v>277</v>
      </c>
      <c r="E101" s="158" t="s">
        <v>1909</v>
      </c>
      <c r="F101" s="159" t="s">
        <v>1910</v>
      </c>
      <c r="G101" s="160" t="s">
        <v>431</v>
      </c>
      <c r="H101" s="161">
        <v>20</v>
      </c>
      <c r="I101" s="162"/>
      <c r="J101" s="163">
        <f>ROUND(I101*H101,2)</f>
        <v>0</v>
      </c>
      <c r="K101" s="159" t="s">
        <v>690</v>
      </c>
      <c r="L101" s="31"/>
      <c r="M101" s="164" t="s">
        <v>19</v>
      </c>
      <c r="N101" s="165" t="s">
        <v>44</v>
      </c>
      <c r="P101" s="142">
        <f>O101*H101</f>
        <v>0</v>
      </c>
      <c r="Q101" s="142">
        <v>0</v>
      </c>
      <c r="R101" s="142">
        <f>Q101*H101</f>
        <v>0</v>
      </c>
      <c r="S101" s="142">
        <v>0</v>
      </c>
      <c r="T101" s="143">
        <f>S101*H101</f>
        <v>0</v>
      </c>
      <c r="AR101" s="17" t="s">
        <v>252</v>
      </c>
      <c r="AT101" s="17" t="s">
        <v>277</v>
      </c>
      <c r="AU101" s="17" t="s">
        <v>83</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3487</v>
      </c>
    </row>
    <row r="102" spans="2:65" s="1" customFormat="1" ht="19.5">
      <c r="B102" s="31"/>
      <c r="D102" s="171" t="s">
        <v>454</v>
      </c>
      <c r="F102" s="172" t="s">
        <v>1907</v>
      </c>
      <c r="I102" s="90"/>
      <c r="L102" s="31"/>
      <c r="M102" s="173"/>
      <c r="T102" s="49"/>
      <c r="AT102" s="17" t="s">
        <v>454</v>
      </c>
      <c r="AU102" s="17" t="s">
        <v>83</v>
      </c>
    </row>
    <row r="103" spans="2:65" s="13" customFormat="1">
      <c r="B103" s="182"/>
      <c r="D103" s="171" t="s">
        <v>639</v>
      </c>
      <c r="E103" s="183" t="s">
        <v>19</v>
      </c>
      <c r="F103" s="184" t="s">
        <v>3486</v>
      </c>
      <c r="H103" s="185">
        <v>20</v>
      </c>
      <c r="I103" s="186"/>
      <c r="L103" s="182"/>
      <c r="M103" s="187"/>
      <c r="T103" s="188"/>
      <c r="AT103" s="183" t="s">
        <v>639</v>
      </c>
      <c r="AU103" s="183" t="s">
        <v>83</v>
      </c>
      <c r="AV103" s="13" t="s">
        <v>83</v>
      </c>
      <c r="AW103" s="13" t="s">
        <v>36</v>
      </c>
      <c r="AX103" s="13" t="s">
        <v>81</v>
      </c>
      <c r="AY103" s="183" t="s">
        <v>251</v>
      </c>
    </row>
    <row r="104" spans="2:65" s="1" customFormat="1" ht="16.5" customHeight="1">
      <c r="B104" s="31"/>
      <c r="C104" s="157" t="s">
        <v>252</v>
      </c>
      <c r="D104" s="157" t="s">
        <v>277</v>
      </c>
      <c r="E104" s="158" t="s">
        <v>2720</v>
      </c>
      <c r="F104" s="159" t="s">
        <v>2721</v>
      </c>
      <c r="G104" s="160" t="s">
        <v>436</v>
      </c>
      <c r="H104" s="161">
        <v>29.7</v>
      </c>
      <c r="I104" s="162"/>
      <c r="J104" s="163">
        <f>ROUND(I104*H104,2)</f>
        <v>0</v>
      </c>
      <c r="K104" s="159" t="s">
        <v>690</v>
      </c>
      <c r="L104" s="31"/>
      <c r="M104" s="164" t="s">
        <v>19</v>
      </c>
      <c r="N104" s="165" t="s">
        <v>44</v>
      </c>
      <c r="P104" s="142">
        <f>O104*H104</f>
        <v>0</v>
      </c>
      <c r="Q104" s="142">
        <v>0</v>
      </c>
      <c r="R104" s="142">
        <f>Q104*H104</f>
        <v>0</v>
      </c>
      <c r="S104" s="142">
        <v>0</v>
      </c>
      <c r="T104" s="143">
        <f>S104*H104</f>
        <v>0</v>
      </c>
      <c r="AR104" s="17" t="s">
        <v>252</v>
      </c>
      <c r="AT104" s="17" t="s">
        <v>277</v>
      </c>
      <c r="AU104" s="17" t="s">
        <v>83</v>
      </c>
      <c r="AY104" s="17" t="s">
        <v>251</v>
      </c>
      <c r="BE104" s="144">
        <f>IF(N104="základní",J104,0)</f>
        <v>0</v>
      </c>
      <c r="BF104" s="144">
        <f>IF(N104="snížená",J104,0)</f>
        <v>0</v>
      </c>
      <c r="BG104" s="144">
        <f>IF(N104="zákl. přenesená",J104,0)</f>
        <v>0</v>
      </c>
      <c r="BH104" s="144">
        <f>IF(N104="sníž. přenesená",J104,0)</f>
        <v>0</v>
      </c>
      <c r="BI104" s="144">
        <f>IF(N104="nulová",J104,0)</f>
        <v>0</v>
      </c>
      <c r="BJ104" s="17" t="s">
        <v>81</v>
      </c>
      <c r="BK104" s="144">
        <f>ROUND(I104*H104,2)</f>
        <v>0</v>
      </c>
      <c r="BL104" s="17" t="s">
        <v>252</v>
      </c>
      <c r="BM104" s="17" t="s">
        <v>3488</v>
      </c>
    </row>
    <row r="105" spans="2:65" s="1" customFormat="1" ht="19.5">
      <c r="B105" s="31"/>
      <c r="D105" s="171" t="s">
        <v>454</v>
      </c>
      <c r="F105" s="172" t="s">
        <v>3489</v>
      </c>
      <c r="I105" s="90"/>
      <c r="L105" s="31"/>
      <c r="M105" s="173"/>
      <c r="T105" s="49"/>
      <c r="AT105" s="17" t="s">
        <v>454</v>
      </c>
      <c r="AU105" s="17" t="s">
        <v>83</v>
      </c>
    </row>
    <row r="106" spans="2:65" s="13" customFormat="1">
      <c r="B106" s="182"/>
      <c r="D106" s="171" t="s">
        <v>639</v>
      </c>
      <c r="E106" s="183" t="s">
        <v>19</v>
      </c>
      <c r="F106" s="184" t="s">
        <v>3490</v>
      </c>
      <c r="H106" s="185">
        <v>29.7</v>
      </c>
      <c r="I106" s="186"/>
      <c r="L106" s="182"/>
      <c r="M106" s="187"/>
      <c r="T106" s="188"/>
      <c r="AT106" s="183" t="s">
        <v>639</v>
      </c>
      <c r="AU106" s="183" t="s">
        <v>83</v>
      </c>
      <c r="AV106" s="13" t="s">
        <v>83</v>
      </c>
      <c r="AW106" s="13" t="s">
        <v>36</v>
      </c>
      <c r="AX106" s="13" t="s">
        <v>73</v>
      </c>
      <c r="AY106" s="183" t="s">
        <v>251</v>
      </c>
    </row>
    <row r="107" spans="2:65" s="14" customFormat="1">
      <c r="B107" s="191"/>
      <c r="D107" s="171" t="s">
        <v>639</v>
      </c>
      <c r="E107" s="192" t="s">
        <v>19</v>
      </c>
      <c r="F107" s="193" t="s">
        <v>830</v>
      </c>
      <c r="H107" s="194">
        <v>29.7</v>
      </c>
      <c r="I107" s="195"/>
      <c r="L107" s="191"/>
      <c r="M107" s="196"/>
      <c r="T107" s="197"/>
      <c r="AT107" s="192" t="s">
        <v>639</v>
      </c>
      <c r="AU107" s="192" t="s">
        <v>83</v>
      </c>
      <c r="AV107" s="14" t="s">
        <v>252</v>
      </c>
      <c r="AW107" s="14" t="s">
        <v>36</v>
      </c>
      <c r="AX107" s="14" t="s">
        <v>81</v>
      </c>
      <c r="AY107" s="192" t="s">
        <v>251</v>
      </c>
    </row>
    <row r="108" spans="2:65" s="1" customFormat="1" ht="16.5" customHeight="1">
      <c r="B108" s="31"/>
      <c r="C108" s="157" t="s">
        <v>267</v>
      </c>
      <c r="D108" s="157" t="s">
        <v>277</v>
      </c>
      <c r="E108" s="158" t="s">
        <v>2725</v>
      </c>
      <c r="F108" s="159" t="s">
        <v>2726</v>
      </c>
      <c r="G108" s="160" t="s">
        <v>436</v>
      </c>
      <c r="H108" s="161">
        <v>29.7</v>
      </c>
      <c r="I108" s="162"/>
      <c r="J108" s="163">
        <f>ROUND(I108*H108,2)</f>
        <v>0</v>
      </c>
      <c r="K108" s="159" t="s">
        <v>690</v>
      </c>
      <c r="L108" s="31"/>
      <c r="M108" s="164" t="s">
        <v>19</v>
      </c>
      <c r="N108" s="165" t="s">
        <v>44</v>
      </c>
      <c r="P108" s="142">
        <f>O108*H108</f>
        <v>0</v>
      </c>
      <c r="Q108" s="142">
        <v>0</v>
      </c>
      <c r="R108" s="142">
        <f>Q108*H108</f>
        <v>0</v>
      </c>
      <c r="S108" s="142">
        <v>0</v>
      </c>
      <c r="T108" s="143">
        <f>S108*H108</f>
        <v>0</v>
      </c>
      <c r="AR108" s="17" t="s">
        <v>252</v>
      </c>
      <c r="AT108" s="17" t="s">
        <v>277</v>
      </c>
      <c r="AU108" s="17" t="s">
        <v>83</v>
      </c>
      <c r="AY108" s="17" t="s">
        <v>251</v>
      </c>
      <c r="BE108" s="144">
        <f>IF(N108="základní",J108,0)</f>
        <v>0</v>
      </c>
      <c r="BF108" s="144">
        <f>IF(N108="snížená",J108,0)</f>
        <v>0</v>
      </c>
      <c r="BG108" s="144">
        <f>IF(N108="zákl. přenesená",J108,0)</f>
        <v>0</v>
      </c>
      <c r="BH108" s="144">
        <f>IF(N108="sníž. přenesená",J108,0)</f>
        <v>0</v>
      </c>
      <c r="BI108" s="144">
        <f>IF(N108="nulová",J108,0)</f>
        <v>0</v>
      </c>
      <c r="BJ108" s="17" t="s">
        <v>81</v>
      </c>
      <c r="BK108" s="144">
        <f>ROUND(I108*H108,2)</f>
        <v>0</v>
      </c>
      <c r="BL108" s="17" t="s">
        <v>252</v>
      </c>
      <c r="BM108" s="17" t="s">
        <v>3491</v>
      </c>
    </row>
    <row r="109" spans="2:65" s="13" customFormat="1">
      <c r="B109" s="182"/>
      <c r="D109" s="171" t="s">
        <v>639</v>
      </c>
      <c r="E109" s="183" t="s">
        <v>19</v>
      </c>
      <c r="F109" s="184" t="s">
        <v>3490</v>
      </c>
      <c r="H109" s="185">
        <v>29.7</v>
      </c>
      <c r="I109" s="186"/>
      <c r="L109" s="182"/>
      <c r="M109" s="187"/>
      <c r="T109" s="188"/>
      <c r="AT109" s="183" t="s">
        <v>639</v>
      </c>
      <c r="AU109" s="183" t="s">
        <v>83</v>
      </c>
      <c r="AV109" s="13" t="s">
        <v>83</v>
      </c>
      <c r="AW109" s="13" t="s">
        <v>36</v>
      </c>
      <c r="AX109" s="13" t="s">
        <v>81</v>
      </c>
      <c r="AY109" s="183" t="s">
        <v>251</v>
      </c>
    </row>
    <row r="110" spans="2:65" s="1" customFormat="1" ht="16.5" customHeight="1">
      <c r="B110" s="31"/>
      <c r="C110" s="157" t="s">
        <v>276</v>
      </c>
      <c r="D110" s="157" t="s">
        <v>277</v>
      </c>
      <c r="E110" s="158" t="s">
        <v>2728</v>
      </c>
      <c r="F110" s="159" t="s">
        <v>2729</v>
      </c>
      <c r="G110" s="160" t="s">
        <v>436</v>
      </c>
      <c r="H110" s="161">
        <v>8.3699999999999992</v>
      </c>
      <c r="I110" s="162"/>
      <c r="J110" s="163">
        <f>ROUND(I110*H110,2)</f>
        <v>0</v>
      </c>
      <c r="K110" s="159" t="s">
        <v>690</v>
      </c>
      <c r="L110" s="31"/>
      <c r="M110" s="164" t="s">
        <v>19</v>
      </c>
      <c r="N110" s="165" t="s">
        <v>44</v>
      </c>
      <c r="P110" s="142">
        <f>O110*H110</f>
        <v>0</v>
      </c>
      <c r="Q110" s="142">
        <v>0</v>
      </c>
      <c r="R110" s="142">
        <f>Q110*H110</f>
        <v>0</v>
      </c>
      <c r="S110" s="142">
        <v>0</v>
      </c>
      <c r="T110" s="143">
        <f>S110*H110</f>
        <v>0</v>
      </c>
      <c r="AR110" s="17" t="s">
        <v>252</v>
      </c>
      <c r="AT110" s="17" t="s">
        <v>277</v>
      </c>
      <c r="AU110" s="17" t="s">
        <v>83</v>
      </c>
      <c r="AY110" s="17" t="s">
        <v>251</v>
      </c>
      <c r="BE110" s="144">
        <f>IF(N110="základní",J110,0)</f>
        <v>0</v>
      </c>
      <c r="BF110" s="144">
        <f>IF(N110="snížená",J110,0)</f>
        <v>0</v>
      </c>
      <c r="BG110" s="144">
        <f>IF(N110="zákl. přenesená",J110,0)</f>
        <v>0</v>
      </c>
      <c r="BH110" s="144">
        <f>IF(N110="sníž. přenesená",J110,0)</f>
        <v>0</v>
      </c>
      <c r="BI110" s="144">
        <f>IF(N110="nulová",J110,0)</f>
        <v>0</v>
      </c>
      <c r="BJ110" s="17" t="s">
        <v>81</v>
      </c>
      <c r="BK110" s="144">
        <f>ROUND(I110*H110,2)</f>
        <v>0</v>
      </c>
      <c r="BL110" s="17" t="s">
        <v>252</v>
      </c>
      <c r="BM110" s="17" t="s">
        <v>3492</v>
      </c>
    </row>
    <row r="111" spans="2:65" s="1" customFormat="1" ht="19.5">
      <c r="B111" s="31"/>
      <c r="D111" s="171" t="s">
        <v>454</v>
      </c>
      <c r="F111" s="172" t="s">
        <v>3493</v>
      </c>
      <c r="I111" s="90"/>
      <c r="L111" s="31"/>
      <c r="M111" s="173"/>
      <c r="T111" s="49"/>
      <c r="AT111" s="17" t="s">
        <v>454</v>
      </c>
      <c r="AU111" s="17" t="s">
        <v>83</v>
      </c>
    </row>
    <row r="112" spans="2:65" s="13" customFormat="1">
      <c r="B112" s="182"/>
      <c r="D112" s="171" t="s">
        <v>639</v>
      </c>
      <c r="E112" s="183" t="s">
        <v>19</v>
      </c>
      <c r="F112" s="184" t="s">
        <v>3494</v>
      </c>
      <c r="H112" s="185">
        <v>8.3699999999999992</v>
      </c>
      <c r="I112" s="186"/>
      <c r="L112" s="182"/>
      <c r="M112" s="187"/>
      <c r="T112" s="188"/>
      <c r="AT112" s="183" t="s">
        <v>639</v>
      </c>
      <c r="AU112" s="183" t="s">
        <v>83</v>
      </c>
      <c r="AV112" s="13" t="s">
        <v>83</v>
      </c>
      <c r="AW112" s="13" t="s">
        <v>36</v>
      </c>
      <c r="AX112" s="13" t="s">
        <v>81</v>
      </c>
      <c r="AY112" s="183" t="s">
        <v>251</v>
      </c>
    </row>
    <row r="113" spans="2:65" s="1" customFormat="1" ht="16.5" customHeight="1">
      <c r="B113" s="31"/>
      <c r="C113" s="157" t="s">
        <v>282</v>
      </c>
      <c r="D113" s="157" t="s">
        <v>277</v>
      </c>
      <c r="E113" s="158" t="s">
        <v>1111</v>
      </c>
      <c r="F113" s="159" t="s">
        <v>1112</v>
      </c>
      <c r="G113" s="160" t="s">
        <v>436</v>
      </c>
      <c r="H113" s="161">
        <v>29.7</v>
      </c>
      <c r="I113" s="162"/>
      <c r="J113" s="163">
        <f>ROUND(I113*H113,2)</f>
        <v>0</v>
      </c>
      <c r="K113" s="159" t="s">
        <v>690</v>
      </c>
      <c r="L113" s="31"/>
      <c r="M113" s="164" t="s">
        <v>19</v>
      </c>
      <c r="N113" s="165" t="s">
        <v>44</v>
      </c>
      <c r="P113" s="142">
        <f>O113*H113</f>
        <v>0</v>
      </c>
      <c r="Q113" s="142">
        <v>0</v>
      </c>
      <c r="R113" s="142">
        <f>Q113*H113</f>
        <v>0</v>
      </c>
      <c r="S113" s="142">
        <v>0</v>
      </c>
      <c r="T113" s="143">
        <f>S113*H113</f>
        <v>0</v>
      </c>
      <c r="AR113" s="17" t="s">
        <v>252</v>
      </c>
      <c r="AT113" s="17" t="s">
        <v>277</v>
      </c>
      <c r="AU113" s="17" t="s">
        <v>83</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3495</v>
      </c>
    </row>
    <row r="114" spans="2:65" s="1" customFormat="1" ht="19.5">
      <c r="B114" s="31"/>
      <c r="D114" s="171" t="s">
        <v>454</v>
      </c>
      <c r="F114" s="172" t="s">
        <v>1603</v>
      </c>
      <c r="I114" s="90"/>
      <c r="L114" s="31"/>
      <c r="M114" s="173"/>
      <c r="T114" s="49"/>
      <c r="AT114" s="17" t="s">
        <v>454</v>
      </c>
      <c r="AU114" s="17" t="s">
        <v>83</v>
      </c>
    </row>
    <row r="115" spans="2:65" s="13" customFormat="1">
      <c r="B115" s="182"/>
      <c r="D115" s="171" t="s">
        <v>639</v>
      </c>
      <c r="E115" s="183" t="s">
        <v>19</v>
      </c>
      <c r="F115" s="184" t="s">
        <v>3496</v>
      </c>
      <c r="H115" s="185">
        <v>29.7</v>
      </c>
      <c r="I115" s="186"/>
      <c r="L115" s="182"/>
      <c r="M115" s="187"/>
      <c r="T115" s="188"/>
      <c r="AT115" s="183" t="s">
        <v>639</v>
      </c>
      <c r="AU115" s="183" t="s">
        <v>83</v>
      </c>
      <c r="AV115" s="13" t="s">
        <v>83</v>
      </c>
      <c r="AW115" s="13" t="s">
        <v>36</v>
      </c>
      <c r="AX115" s="13" t="s">
        <v>81</v>
      </c>
      <c r="AY115" s="183" t="s">
        <v>251</v>
      </c>
    </row>
    <row r="116" spans="2:65" s="1" customFormat="1" ht="16.5" customHeight="1">
      <c r="B116" s="31"/>
      <c r="C116" s="157" t="s">
        <v>250</v>
      </c>
      <c r="D116" s="157" t="s">
        <v>277</v>
      </c>
      <c r="E116" s="158" t="s">
        <v>1114</v>
      </c>
      <c r="F116" s="159" t="s">
        <v>1115</v>
      </c>
      <c r="G116" s="160" t="s">
        <v>436</v>
      </c>
      <c r="H116" s="161">
        <v>504.9</v>
      </c>
      <c r="I116" s="162"/>
      <c r="J116" s="163">
        <f>ROUND(I116*H116,2)</f>
        <v>0</v>
      </c>
      <c r="K116" s="159" t="s">
        <v>690</v>
      </c>
      <c r="L116" s="31"/>
      <c r="M116" s="164" t="s">
        <v>19</v>
      </c>
      <c r="N116" s="165" t="s">
        <v>44</v>
      </c>
      <c r="P116" s="142">
        <f>O116*H116</f>
        <v>0</v>
      </c>
      <c r="Q116" s="142">
        <v>0</v>
      </c>
      <c r="R116" s="142">
        <f>Q116*H116</f>
        <v>0</v>
      </c>
      <c r="S116" s="142">
        <v>0</v>
      </c>
      <c r="T116" s="143">
        <f>S116*H116</f>
        <v>0</v>
      </c>
      <c r="AR116" s="17" t="s">
        <v>252</v>
      </c>
      <c r="AT116" s="17" t="s">
        <v>277</v>
      </c>
      <c r="AU116" s="17" t="s">
        <v>83</v>
      </c>
      <c r="AY116" s="17" t="s">
        <v>251</v>
      </c>
      <c r="BE116" s="144">
        <f>IF(N116="základní",J116,0)</f>
        <v>0</v>
      </c>
      <c r="BF116" s="144">
        <f>IF(N116="snížená",J116,0)</f>
        <v>0</v>
      </c>
      <c r="BG116" s="144">
        <f>IF(N116="zákl. přenesená",J116,0)</f>
        <v>0</v>
      </c>
      <c r="BH116" s="144">
        <f>IF(N116="sníž. přenesená",J116,0)</f>
        <v>0</v>
      </c>
      <c r="BI116" s="144">
        <f>IF(N116="nulová",J116,0)</f>
        <v>0</v>
      </c>
      <c r="BJ116" s="17" t="s">
        <v>81</v>
      </c>
      <c r="BK116" s="144">
        <f>ROUND(I116*H116,2)</f>
        <v>0</v>
      </c>
      <c r="BL116" s="17" t="s">
        <v>252</v>
      </c>
      <c r="BM116" s="17" t="s">
        <v>3497</v>
      </c>
    </row>
    <row r="117" spans="2:65" s="13" customFormat="1">
      <c r="B117" s="182"/>
      <c r="D117" s="171" t="s">
        <v>639</v>
      </c>
      <c r="E117" s="183" t="s">
        <v>19</v>
      </c>
      <c r="F117" s="184" t="s">
        <v>3498</v>
      </c>
      <c r="H117" s="185">
        <v>504.9</v>
      </c>
      <c r="I117" s="186"/>
      <c r="L117" s="182"/>
      <c r="M117" s="187"/>
      <c r="T117" s="188"/>
      <c r="AT117" s="183" t="s">
        <v>639</v>
      </c>
      <c r="AU117" s="183" t="s">
        <v>83</v>
      </c>
      <c r="AV117" s="13" t="s">
        <v>83</v>
      </c>
      <c r="AW117" s="13" t="s">
        <v>36</v>
      </c>
      <c r="AX117" s="13" t="s">
        <v>81</v>
      </c>
      <c r="AY117" s="183" t="s">
        <v>251</v>
      </c>
    </row>
    <row r="118" spans="2:65" s="1" customFormat="1" ht="16.5" customHeight="1">
      <c r="B118" s="31"/>
      <c r="C118" s="157" t="s">
        <v>291</v>
      </c>
      <c r="D118" s="157" t="s">
        <v>277</v>
      </c>
      <c r="E118" s="158" t="s">
        <v>1121</v>
      </c>
      <c r="F118" s="159" t="s">
        <v>1122</v>
      </c>
      <c r="G118" s="160" t="s">
        <v>450</v>
      </c>
      <c r="H118" s="161">
        <v>59.4</v>
      </c>
      <c r="I118" s="162"/>
      <c r="J118" s="163">
        <f>ROUND(I118*H118,2)</f>
        <v>0</v>
      </c>
      <c r="K118" s="159" t="s">
        <v>19</v>
      </c>
      <c r="L118" s="31"/>
      <c r="M118" s="164" t="s">
        <v>19</v>
      </c>
      <c r="N118" s="165" t="s">
        <v>44</v>
      </c>
      <c r="P118" s="142">
        <f>O118*H118</f>
        <v>0</v>
      </c>
      <c r="Q118" s="142">
        <v>0</v>
      </c>
      <c r="R118" s="142">
        <f>Q118*H118</f>
        <v>0</v>
      </c>
      <c r="S118" s="142">
        <v>0</v>
      </c>
      <c r="T118" s="143">
        <f>S118*H118</f>
        <v>0</v>
      </c>
      <c r="AR118" s="17" t="s">
        <v>252</v>
      </c>
      <c r="AT118" s="17" t="s">
        <v>277</v>
      </c>
      <c r="AU118" s="17" t="s">
        <v>83</v>
      </c>
      <c r="AY118" s="17" t="s">
        <v>251</v>
      </c>
      <c r="BE118" s="144">
        <f>IF(N118="základní",J118,0)</f>
        <v>0</v>
      </c>
      <c r="BF118" s="144">
        <f>IF(N118="snížená",J118,0)</f>
        <v>0</v>
      </c>
      <c r="BG118" s="144">
        <f>IF(N118="zákl. přenesená",J118,0)</f>
        <v>0</v>
      </c>
      <c r="BH118" s="144">
        <f>IF(N118="sníž. přenesená",J118,0)</f>
        <v>0</v>
      </c>
      <c r="BI118" s="144">
        <f>IF(N118="nulová",J118,0)</f>
        <v>0</v>
      </c>
      <c r="BJ118" s="17" t="s">
        <v>81</v>
      </c>
      <c r="BK118" s="144">
        <f>ROUND(I118*H118,2)</f>
        <v>0</v>
      </c>
      <c r="BL118" s="17" t="s">
        <v>252</v>
      </c>
      <c r="BM118" s="17" t="s">
        <v>3499</v>
      </c>
    </row>
    <row r="119" spans="2:65" s="1" customFormat="1" ht="19.5">
      <c r="B119" s="31"/>
      <c r="D119" s="171" t="s">
        <v>454</v>
      </c>
      <c r="F119" s="172" t="s">
        <v>2105</v>
      </c>
      <c r="I119" s="90"/>
      <c r="L119" s="31"/>
      <c r="M119" s="173"/>
      <c r="T119" s="49"/>
      <c r="AT119" s="17" t="s">
        <v>454</v>
      </c>
      <c r="AU119" s="17" t="s">
        <v>83</v>
      </c>
    </row>
    <row r="120" spans="2:65" s="13" customFormat="1">
      <c r="B120" s="182"/>
      <c r="D120" s="171" t="s">
        <v>639</v>
      </c>
      <c r="E120" s="183" t="s">
        <v>19</v>
      </c>
      <c r="F120" s="184" t="s">
        <v>3500</v>
      </c>
      <c r="H120" s="185">
        <v>59.4</v>
      </c>
      <c r="I120" s="186"/>
      <c r="L120" s="182"/>
      <c r="M120" s="187"/>
      <c r="T120" s="188"/>
      <c r="AT120" s="183" t="s">
        <v>639</v>
      </c>
      <c r="AU120" s="183" t="s">
        <v>83</v>
      </c>
      <c r="AV120" s="13" t="s">
        <v>83</v>
      </c>
      <c r="AW120" s="13" t="s">
        <v>36</v>
      </c>
      <c r="AX120" s="13" t="s">
        <v>81</v>
      </c>
      <c r="AY120" s="183" t="s">
        <v>251</v>
      </c>
    </row>
    <row r="121" spans="2:65" s="1" customFormat="1" ht="16.5" customHeight="1">
      <c r="B121" s="31"/>
      <c r="C121" s="157" t="s">
        <v>295</v>
      </c>
      <c r="D121" s="157" t="s">
        <v>277</v>
      </c>
      <c r="E121" s="158" t="s">
        <v>2742</v>
      </c>
      <c r="F121" s="159" t="s">
        <v>2743</v>
      </c>
      <c r="G121" s="160" t="s">
        <v>436</v>
      </c>
      <c r="H121" s="161">
        <v>29.565000000000001</v>
      </c>
      <c r="I121" s="162"/>
      <c r="J121" s="163">
        <f>ROUND(I121*H121,2)</f>
        <v>0</v>
      </c>
      <c r="K121" s="159" t="s">
        <v>690</v>
      </c>
      <c r="L121" s="31"/>
      <c r="M121" s="164" t="s">
        <v>19</v>
      </c>
      <c r="N121" s="165" t="s">
        <v>44</v>
      </c>
      <c r="P121" s="142">
        <f>O121*H121</f>
        <v>0</v>
      </c>
      <c r="Q121" s="142">
        <v>0</v>
      </c>
      <c r="R121" s="142">
        <f>Q121*H121</f>
        <v>0</v>
      </c>
      <c r="S121" s="142">
        <v>0</v>
      </c>
      <c r="T121" s="143">
        <f>S121*H121</f>
        <v>0</v>
      </c>
      <c r="AR121" s="17" t="s">
        <v>252</v>
      </c>
      <c r="AT121" s="17" t="s">
        <v>277</v>
      </c>
      <c r="AU121" s="17" t="s">
        <v>83</v>
      </c>
      <c r="AY121" s="17" t="s">
        <v>251</v>
      </c>
      <c r="BE121" s="144">
        <f>IF(N121="základní",J121,0)</f>
        <v>0</v>
      </c>
      <c r="BF121" s="144">
        <f>IF(N121="snížená",J121,0)</f>
        <v>0</v>
      </c>
      <c r="BG121" s="144">
        <f>IF(N121="zákl. přenesená",J121,0)</f>
        <v>0</v>
      </c>
      <c r="BH121" s="144">
        <f>IF(N121="sníž. přenesená",J121,0)</f>
        <v>0</v>
      </c>
      <c r="BI121" s="144">
        <f>IF(N121="nulová",J121,0)</f>
        <v>0</v>
      </c>
      <c r="BJ121" s="17" t="s">
        <v>81</v>
      </c>
      <c r="BK121" s="144">
        <f>ROUND(I121*H121,2)</f>
        <v>0</v>
      </c>
      <c r="BL121" s="17" t="s">
        <v>252</v>
      </c>
      <c r="BM121" s="17" t="s">
        <v>3501</v>
      </c>
    </row>
    <row r="122" spans="2:65" s="1" customFormat="1" ht="19.5">
      <c r="B122" s="31"/>
      <c r="D122" s="171" t="s">
        <v>454</v>
      </c>
      <c r="F122" s="172" t="s">
        <v>2134</v>
      </c>
      <c r="I122" s="90"/>
      <c r="L122" s="31"/>
      <c r="M122" s="173"/>
      <c r="T122" s="49"/>
      <c r="AT122" s="17" t="s">
        <v>454</v>
      </c>
      <c r="AU122" s="17" t="s">
        <v>83</v>
      </c>
    </row>
    <row r="123" spans="2:65" s="13" customFormat="1">
      <c r="B123" s="182"/>
      <c r="D123" s="171" t="s">
        <v>639</v>
      </c>
      <c r="E123" s="183" t="s">
        <v>19</v>
      </c>
      <c r="F123" s="184" t="s">
        <v>3502</v>
      </c>
      <c r="H123" s="185">
        <v>29.565000000000001</v>
      </c>
      <c r="I123" s="186"/>
      <c r="L123" s="182"/>
      <c r="M123" s="187"/>
      <c r="T123" s="188"/>
      <c r="AT123" s="183" t="s">
        <v>639</v>
      </c>
      <c r="AU123" s="183" t="s">
        <v>83</v>
      </c>
      <c r="AV123" s="13" t="s">
        <v>83</v>
      </c>
      <c r="AW123" s="13" t="s">
        <v>36</v>
      </c>
      <c r="AX123" s="13" t="s">
        <v>81</v>
      </c>
      <c r="AY123" s="183" t="s">
        <v>251</v>
      </c>
    </row>
    <row r="124" spans="2:65" s="1" customFormat="1" ht="16.5" customHeight="1">
      <c r="B124" s="31"/>
      <c r="C124" s="157" t="s">
        <v>299</v>
      </c>
      <c r="D124" s="157" t="s">
        <v>277</v>
      </c>
      <c r="E124" s="158" t="s">
        <v>2745</v>
      </c>
      <c r="F124" s="159" t="s">
        <v>2746</v>
      </c>
      <c r="G124" s="160" t="s">
        <v>436</v>
      </c>
      <c r="H124" s="161">
        <v>29.565000000000001</v>
      </c>
      <c r="I124" s="162"/>
      <c r="J124" s="163">
        <f>ROUND(I124*H124,2)</f>
        <v>0</v>
      </c>
      <c r="K124" s="159" t="s">
        <v>690</v>
      </c>
      <c r="L124" s="31"/>
      <c r="M124" s="164" t="s">
        <v>19</v>
      </c>
      <c r="N124" s="165" t="s">
        <v>44</v>
      </c>
      <c r="P124" s="142">
        <f>O124*H124</f>
        <v>0</v>
      </c>
      <c r="Q124" s="142">
        <v>0</v>
      </c>
      <c r="R124" s="142">
        <f>Q124*H124</f>
        <v>0</v>
      </c>
      <c r="S124" s="142">
        <v>0</v>
      </c>
      <c r="T124" s="143">
        <f>S124*H124</f>
        <v>0</v>
      </c>
      <c r="AR124" s="17" t="s">
        <v>252</v>
      </c>
      <c r="AT124" s="17" t="s">
        <v>277</v>
      </c>
      <c r="AU124" s="17" t="s">
        <v>83</v>
      </c>
      <c r="AY124" s="17" t="s">
        <v>251</v>
      </c>
      <c r="BE124" s="144">
        <f>IF(N124="základní",J124,0)</f>
        <v>0</v>
      </c>
      <c r="BF124" s="144">
        <f>IF(N124="snížená",J124,0)</f>
        <v>0</v>
      </c>
      <c r="BG124" s="144">
        <f>IF(N124="zákl. přenesená",J124,0)</f>
        <v>0</v>
      </c>
      <c r="BH124" s="144">
        <f>IF(N124="sníž. přenesená",J124,0)</f>
        <v>0</v>
      </c>
      <c r="BI124" s="144">
        <f>IF(N124="nulová",J124,0)</f>
        <v>0</v>
      </c>
      <c r="BJ124" s="17" t="s">
        <v>81</v>
      </c>
      <c r="BK124" s="144">
        <f>ROUND(I124*H124,2)</f>
        <v>0</v>
      </c>
      <c r="BL124" s="17" t="s">
        <v>252</v>
      </c>
      <c r="BM124" s="17" t="s">
        <v>3503</v>
      </c>
    </row>
    <row r="125" spans="2:65" s="13" customFormat="1">
      <c r="B125" s="182"/>
      <c r="D125" s="171" t="s">
        <v>639</v>
      </c>
      <c r="E125" s="183" t="s">
        <v>19</v>
      </c>
      <c r="F125" s="184" t="s">
        <v>3502</v>
      </c>
      <c r="H125" s="185">
        <v>29.565000000000001</v>
      </c>
      <c r="I125" s="186"/>
      <c r="L125" s="182"/>
      <c r="M125" s="187"/>
      <c r="T125" s="188"/>
      <c r="AT125" s="183" t="s">
        <v>639</v>
      </c>
      <c r="AU125" s="183" t="s">
        <v>83</v>
      </c>
      <c r="AV125" s="13" t="s">
        <v>83</v>
      </c>
      <c r="AW125" s="13" t="s">
        <v>36</v>
      </c>
      <c r="AX125" s="13" t="s">
        <v>81</v>
      </c>
      <c r="AY125" s="183" t="s">
        <v>251</v>
      </c>
    </row>
    <row r="126" spans="2:65" s="1" customFormat="1" ht="16.5" customHeight="1">
      <c r="B126" s="31"/>
      <c r="C126" s="132" t="s">
        <v>303</v>
      </c>
      <c r="D126" s="132" t="s">
        <v>246</v>
      </c>
      <c r="E126" s="133" t="s">
        <v>1130</v>
      </c>
      <c r="F126" s="134" t="s">
        <v>1131</v>
      </c>
      <c r="G126" s="135" t="s">
        <v>450</v>
      </c>
      <c r="H126" s="136">
        <v>59.4</v>
      </c>
      <c r="I126" s="137"/>
      <c r="J126" s="138">
        <f>ROUND(I126*H126,2)</f>
        <v>0</v>
      </c>
      <c r="K126" s="134" t="s">
        <v>690</v>
      </c>
      <c r="L126" s="139"/>
      <c r="M126" s="140" t="s">
        <v>19</v>
      </c>
      <c r="N126" s="141" t="s">
        <v>44</v>
      </c>
      <c r="P126" s="142">
        <f>O126*H126</f>
        <v>0</v>
      </c>
      <c r="Q126" s="142">
        <v>1</v>
      </c>
      <c r="R126" s="142">
        <f>Q126*H126</f>
        <v>59.4</v>
      </c>
      <c r="S126" s="142">
        <v>0</v>
      </c>
      <c r="T126" s="143">
        <f>S126*H126</f>
        <v>0</v>
      </c>
      <c r="AR126" s="17" t="s">
        <v>250</v>
      </c>
      <c r="AT126" s="17" t="s">
        <v>246</v>
      </c>
      <c r="AU126" s="17" t="s">
        <v>83</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3504</v>
      </c>
    </row>
    <row r="127" spans="2:65" s="13" customFormat="1">
      <c r="B127" s="182"/>
      <c r="D127" s="171" t="s">
        <v>639</v>
      </c>
      <c r="E127" s="183" t="s">
        <v>19</v>
      </c>
      <c r="F127" s="184" t="s">
        <v>3505</v>
      </c>
      <c r="H127" s="185">
        <v>59.4</v>
      </c>
      <c r="I127" s="186"/>
      <c r="L127" s="182"/>
      <c r="M127" s="187"/>
      <c r="T127" s="188"/>
      <c r="AT127" s="183" t="s">
        <v>639</v>
      </c>
      <c r="AU127" s="183" t="s">
        <v>83</v>
      </c>
      <c r="AV127" s="13" t="s">
        <v>83</v>
      </c>
      <c r="AW127" s="13" t="s">
        <v>36</v>
      </c>
      <c r="AX127" s="13" t="s">
        <v>81</v>
      </c>
      <c r="AY127" s="183" t="s">
        <v>251</v>
      </c>
    </row>
    <row r="128" spans="2:65" s="1" customFormat="1" ht="16.5" customHeight="1">
      <c r="B128" s="31"/>
      <c r="C128" s="157" t="s">
        <v>307</v>
      </c>
      <c r="D128" s="157" t="s">
        <v>277</v>
      </c>
      <c r="E128" s="158" t="s">
        <v>2112</v>
      </c>
      <c r="F128" s="159" t="s">
        <v>2113</v>
      </c>
      <c r="G128" s="160" t="s">
        <v>431</v>
      </c>
      <c r="H128" s="161">
        <v>30</v>
      </c>
      <c r="I128" s="162"/>
      <c r="J128" s="163">
        <f>ROUND(I128*H128,2)</f>
        <v>0</v>
      </c>
      <c r="K128" s="159" t="s">
        <v>690</v>
      </c>
      <c r="L128" s="31"/>
      <c r="M128" s="164" t="s">
        <v>19</v>
      </c>
      <c r="N128" s="165" t="s">
        <v>44</v>
      </c>
      <c r="P128" s="142">
        <f>O128*H128</f>
        <v>0</v>
      </c>
      <c r="Q128" s="142">
        <v>0</v>
      </c>
      <c r="R128" s="142">
        <f>Q128*H128</f>
        <v>0</v>
      </c>
      <c r="S128" s="142">
        <v>0</v>
      </c>
      <c r="T128" s="143">
        <f>S128*H128</f>
        <v>0</v>
      </c>
      <c r="AR128" s="17" t="s">
        <v>252</v>
      </c>
      <c r="AT128" s="17" t="s">
        <v>277</v>
      </c>
      <c r="AU128" s="17" t="s">
        <v>83</v>
      </c>
      <c r="AY128" s="17" t="s">
        <v>251</v>
      </c>
      <c r="BE128" s="144">
        <f>IF(N128="základní",J128,0)</f>
        <v>0</v>
      </c>
      <c r="BF128" s="144">
        <f>IF(N128="snížená",J128,0)</f>
        <v>0</v>
      </c>
      <c r="BG128" s="144">
        <f>IF(N128="zákl. přenesená",J128,0)</f>
        <v>0</v>
      </c>
      <c r="BH128" s="144">
        <f>IF(N128="sníž. přenesená",J128,0)</f>
        <v>0</v>
      </c>
      <c r="BI128" s="144">
        <f>IF(N128="nulová",J128,0)</f>
        <v>0</v>
      </c>
      <c r="BJ128" s="17" t="s">
        <v>81</v>
      </c>
      <c r="BK128" s="144">
        <f>ROUND(I128*H128,2)</f>
        <v>0</v>
      </c>
      <c r="BL128" s="17" t="s">
        <v>252</v>
      </c>
      <c r="BM128" s="17" t="s">
        <v>3506</v>
      </c>
    </row>
    <row r="129" spans="2:65" s="1" customFormat="1" ht="19.5">
      <c r="B129" s="31"/>
      <c r="D129" s="171" t="s">
        <v>454</v>
      </c>
      <c r="F129" s="172" t="s">
        <v>3507</v>
      </c>
      <c r="I129" s="90"/>
      <c r="L129" s="31"/>
      <c r="M129" s="173"/>
      <c r="T129" s="49"/>
      <c r="AT129" s="17" t="s">
        <v>454</v>
      </c>
      <c r="AU129" s="17" t="s">
        <v>83</v>
      </c>
    </row>
    <row r="130" spans="2:65" s="13" customFormat="1">
      <c r="B130" s="182"/>
      <c r="D130" s="171" t="s">
        <v>639</v>
      </c>
      <c r="E130" s="183" t="s">
        <v>19</v>
      </c>
      <c r="F130" s="184" t="s">
        <v>3508</v>
      </c>
      <c r="H130" s="185">
        <v>30</v>
      </c>
      <c r="I130" s="186"/>
      <c r="L130" s="182"/>
      <c r="M130" s="187"/>
      <c r="T130" s="188"/>
      <c r="AT130" s="183" t="s">
        <v>639</v>
      </c>
      <c r="AU130" s="183" t="s">
        <v>83</v>
      </c>
      <c r="AV130" s="13" t="s">
        <v>83</v>
      </c>
      <c r="AW130" s="13" t="s">
        <v>36</v>
      </c>
      <c r="AX130" s="13" t="s">
        <v>81</v>
      </c>
      <c r="AY130" s="183" t="s">
        <v>251</v>
      </c>
    </row>
    <row r="131" spans="2:65" s="11" customFormat="1" ht="22.9" customHeight="1">
      <c r="B131" s="145"/>
      <c r="D131" s="146" t="s">
        <v>72</v>
      </c>
      <c r="E131" s="155" t="s">
        <v>83</v>
      </c>
      <c r="F131" s="155" t="s">
        <v>1135</v>
      </c>
      <c r="I131" s="148"/>
      <c r="J131" s="156">
        <f>BK131</f>
        <v>0</v>
      </c>
      <c r="L131" s="145"/>
      <c r="M131" s="150"/>
      <c r="P131" s="151">
        <f>SUM(P132:P133)</f>
        <v>0</v>
      </c>
      <c r="R131" s="151">
        <f>SUM(R132:R133)</f>
        <v>3.2199999999999999E-2</v>
      </c>
      <c r="T131" s="152">
        <f>SUM(T132:T133)</f>
        <v>0</v>
      </c>
      <c r="AR131" s="146" t="s">
        <v>81</v>
      </c>
      <c r="AT131" s="153" t="s">
        <v>72</v>
      </c>
      <c r="AU131" s="153" t="s">
        <v>81</v>
      </c>
      <c r="AY131" s="146" t="s">
        <v>251</v>
      </c>
      <c r="BK131" s="154">
        <f>SUM(BK132:BK133)</f>
        <v>0</v>
      </c>
    </row>
    <row r="132" spans="2:65" s="1" customFormat="1" ht="16.5" customHeight="1">
      <c r="B132" s="31"/>
      <c r="C132" s="157" t="s">
        <v>311</v>
      </c>
      <c r="D132" s="157" t="s">
        <v>277</v>
      </c>
      <c r="E132" s="158" t="s">
        <v>3509</v>
      </c>
      <c r="F132" s="159" t="s">
        <v>3510</v>
      </c>
      <c r="G132" s="160" t="s">
        <v>249</v>
      </c>
      <c r="H132" s="161">
        <v>35</v>
      </c>
      <c r="I132" s="162"/>
      <c r="J132" s="163">
        <f>ROUND(I132*H132,2)</f>
        <v>0</v>
      </c>
      <c r="K132" s="159" t="s">
        <v>19</v>
      </c>
      <c r="L132" s="31"/>
      <c r="M132" s="164" t="s">
        <v>19</v>
      </c>
      <c r="N132" s="165" t="s">
        <v>44</v>
      </c>
      <c r="P132" s="142">
        <f>O132*H132</f>
        <v>0</v>
      </c>
      <c r="Q132" s="142">
        <v>9.2000000000000003E-4</v>
      </c>
      <c r="R132" s="142">
        <f>Q132*H132</f>
        <v>3.2199999999999999E-2</v>
      </c>
      <c r="S132" s="142">
        <v>0</v>
      </c>
      <c r="T132" s="143">
        <f>S132*H132</f>
        <v>0</v>
      </c>
      <c r="AR132" s="17" t="s">
        <v>252</v>
      </c>
      <c r="AT132" s="17" t="s">
        <v>277</v>
      </c>
      <c r="AU132" s="17" t="s">
        <v>83</v>
      </c>
      <c r="AY132" s="17" t="s">
        <v>251</v>
      </c>
      <c r="BE132" s="144">
        <f>IF(N132="základní",J132,0)</f>
        <v>0</v>
      </c>
      <c r="BF132" s="144">
        <f>IF(N132="snížená",J132,0)</f>
        <v>0</v>
      </c>
      <c r="BG132" s="144">
        <f>IF(N132="zákl. přenesená",J132,0)</f>
        <v>0</v>
      </c>
      <c r="BH132" s="144">
        <f>IF(N132="sníž. přenesená",J132,0)</f>
        <v>0</v>
      </c>
      <c r="BI132" s="144">
        <f>IF(N132="nulová",J132,0)</f>
        <v>0</v>
      </c>
      <c r="BJ132" s="17" t="s">
        <v>81</v>
      </c>
      <c r="BK132" s="144">
        <f>ROUND(I132*H132,2)</f>
        <v>0</v>
      </c>
      <c r="BL132" s="17" t="s">
        <v>252</v>
      </c>
      <c r="BM132" s="17" t="s">
        <v>3511</v>
      </c>
    </row>
    <row r="133" spans="2:65" s="1" customFormat="1" ht="19.5">
      <c r="B133" s="31"/>
      <c r="D133" s="171" t="s">
        <v>454</v>
      </c>
      <c r="F133" s="172" t="s">
        <v>3512</v>
      </c>
      <c r="I133" s="90"/>
      <c r="L133" s="31"/>
      <c r="M133" s="173"/>
      <c r="T133" s="49"/>
      <c r="AT133" s="17" t="s">
        <v>454</v>
      </c>
      <c r="AU133" s="17" t="s">
        <v>83</v>
      </c>
    </row>
    <row r="134" spans="2:65" s="11" customFormat="1" ht="22.9" customHeight="1">
      <c r="B134" s="145"/>
      <c r="D134" s="146" t="s">
        <v>72</v>
      </c>
      <c r="E134" s="155" t="s">
        <v>257</v>
      </c>
      <c r="F134" s="155" t="s">
        <v>1169</v>
      </c>
      <c r="I134" s="148"/>
      <c r="J134" s="156">
        <f>BK134</f>
        <v>0</v>
      </c>
      <c r="L134" s="145"/>
      <c r="M134" s="150"/>
      <c r="P134" s="151">
        <f>SUM(P135:P140)</f>
        <v>0</v>
      </c>
      <c r="R134" s="151">
        <f>SUM(R135:R140)</f>
        <v>0</v>
      </c>
      <c r="T134" s="152">
        <f>SUM(T135:T140)</f>
        <v>0</v>
      </c>
      <c r="AR134" s="146" t="s">
        <v>81</v>
      </c>
      <c r="AT134" s="153" t="s">
        <v>72</v>
      </c>
      <c r="AU134" s="153" t="s">
        <v>81</v>
      </c>
      <c r="AY134" s="146" t="s">
        <v>251</v>
      </c>
      <c r="BK134" s="154">
        <f>SUM(BK135:BK140)</f>
        <v>0</v>
      </c>
    </row>
    <row r="135" spans="2:65" s="1" customFormat="1" ht="16.5" customHeight="1">
      <c r="B135" s="31"/>
      <c r="C135" s="157" t="s">
        <v>8</v>
      </c>
      <c r="D135" s="157" t="s">
        <v>277</v>
      </c>
      <c r="E135" s="158" t="s">
        <v>3513</v>
      </c>
      <c r="F135" s="159" t="s">
        <v>3514</v>
      </c>
      <c r="G135" s="160" t="s">
        <v>436</v>
      </c>
      <c r="H135" s="161">
        <v>8.2309999999999999</v>
      </c>
      <c r="I135" s="162"/>
      <c r="J135" s="163">
        <f>ROUND(I135*H135,2)</f>
        <v>0</v>
      </c>
      <c r="K135" s="159" t="s">
        <v>19</v>
      </c>
      <c r="L135" s="31"/>
      <c r="M135" s="164" t="s">
        <v>19</v>
      </c>
      <c r="N135" s="165" t="s">
        <v>44</v>
      </c>
      <c r="P135" s="142">
        <f>O135*H135</f>
        <v>0</v>
      </c>
      <c r="Q135" s="142">
        <v>0</v>
      </c>
      <c r="R135" s="142">
        <f>Q135*H135</f>
        <v>0</v>
      </c>
      <c r="S135" s="142">
        <v>0</v>
      </c>
      <c r="T135" s="143">
        <f>S135*H135</f>
        <v>0</v>
      </c>
      <c r="AR135" s="17" t="s">
        <v>252</v>
      </c>
      <c r="AT135" s="17" t="s">
        <v>277</v>
      </c>
      <c r="AU135" s="17" t="s">
        <v>83</v>
      </c>
      <c r="AY135" s="17" t="s">
        <v>251</v>
      </c>
      <c r="BE135" s="144">
        <f>IF(N135="základní",J135,0)</f>
        <v>0</v>
      </c>
      <c r="BF135" s="144">
        <f>IF(N135="snížená",J135,0)</f>
        <v>0</v>
      </c>
      <c r="BG135" s="144">
        <f>IF(N135="zákl. přenesená",J135,0)</f>
        <v>0</v>
      </c>
      <c r="BH135" s="144">
        <f>IF(N135="sníž. přenesená",J135,0)</f>
        <v>0</v>
      </c>
      <c r="BI135" s="144">
        <f>IF(N135="nulová",J135,0)</f>
        <v>0</v>
      </c>
      <c r="BJ135" s="17" t="s">
        <v>81</v>
      </c>
      <c r="BK135" s="144">
        <f>ROUND(I135*H135,2)</f>
        <v>0</v>
      </c>
      <c r="BL135" s="17" t="s">
        <v>252</v>
      </c>
      <c r="BM135" s="17" t="s">
        <v>3515</v>
      </c>
    </row>
    <row r="136" spans="2:65" s="1" customFormat="1" ht="19.5">
      <c r="B136" s="31"/>
      <c r="D136" s="171" t="s">
        <v>454</v>
      </c>
      <c r="F136" s="172" t="s">
        <v>3516</v>
      </c>
      <c r="I136" s="90"/>
      <c r="L136" s="31"/>
      <c r="M136" s="173"/>
      <c r="T136" s="49"/>
      <c r="AT136" s="17" t="s">
        <v>454</v>
      </c>
      <c r="AU136" s="17" t="s">
        <v>83</v>
      </c>
    </row>
    <row r="137" spans="2:65" s="13" customFormat="1">
      <c r="B137" s="182"/>
      <c r="D137" s="171" t="s">
        <v>639</v>
      </c>
      <c r="E137" s="183" t="s">
        <v>19</v>
      </c>
      <c r="F137" s="184" t="s">
        <v>3517</v>
      </c>
      <c r="H137" s="185">
        <v>8.2309999999999999</v>
      </c>
      <c r="I137" s="186"/>
      <c r="L137" s="182"/>
      <c r="M137" s="187"/>
      <c r="T137" s="188"/>
      <c r="AT137" s="183" t="s">
        <v>639</v>
      </c>
      <c r="AU137" s="183" t="s">
        <v>83</v>
      </c>
      <c r="AV137" s="13" t="s">
        <v>83</v>
      </c>
      <c r="AW137" s="13" t="s">
        <v>36</v>
      </c>
      <c r="AX137" s="13" t="s">
        <v>81</v>
      </c>
      <c r="AY137" s="183" t="s">
        <v>251</v>
      </c>
    </row>
    <row r="138" spans="2:65" s="1" customFormat="1" ht="16.5" customHeight="1">
      <c r="B138" s="31"/>
      <c r="C138" s="157" t="s">
        <v>318</v>
      </c>
      <c r="D138" s="157" t="s">
        <v>277</v>
      </c>
      <c r="E138" s="158" t="s">
        <v>3518</v>
      </c>
      <c r="F138" s="159" t="s">
        <v>3519</v>
      </c>
      <c r="G138" s="160" t="s">
        <v>265</v>
      </c>
      <c r="H138" s="161">
        <v>24</v>
      </c>
      <c r="I138" s="162"/>
      <c r="J138" s="163">
        <f>ROUND(I138*H138,2)</f>
        <v>0</v>
      </c>
      <c r="K138" s="159" t="s">
        <v>690</v>
      </c>
      <c r="L138" s="31"/>
      <c r="M138" s="164" t="s">
        <v>19</v>
      </c>
      <c r="N138" s="165" t="s">
        <v>44</v>
      </c>
      <c r="P138" s="142">
        <f>O138*H138</f>
        <v>0</v>
      </c>
      <c r="Q138" s="142">
        <v>0</v>
      </c>
      <c r="R138" s="142">
        <f>Q138*H138</f>
        <v>0</v>
      </c>
      <c r="S138" s="142">
        <v>0</v>
      </c>
      <c r="T138" s="143">
        <f>S138*H138</f>
        <v>0</v>
      </c>
      <c r="AR138" s="17" t="s">
        <v>252</v>
      </c>
      <c r="AT138" s="17" t="s">
        <v>277</v>
      </c>
      <c r="AU138" s="17" t="s">
        <v>83</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3520</v>
      </c>
    </row>
    <row r="139" spans="2:65" s="1" customFormat="1" ht="19.5">
      <c r="B139" s="31"/>
      <c r="D139" s="171" t="s">
        <v>454</v>
      </c>
      <c r="F139" s="172" t="s">
        <v>3521</v>
      </c>
      <c r="I139" s="90"/>
      <c r="L139" s="31"/>
      <c r="M139" s="173"/>
      <c r="T139" s="49"/>
      <c r="AT139" s="17" t="s">
        <v>454</v>
      </c>
      <c r="AU139" s="17" t="s">
        <v>83</v>
      </c>
    </row>
    <row r="140" spans="2:65" s="13" customFormat="1">
      <c r="B140" s="182"/>
      <c r="D140" s="171" t="s">
        <v>639</v>
      </c>
      <c r="E140" s="183" t="s">
        <v>19</v>
      </c>
      <c r="F140" s="184" t="s">
        <v>3522</v>
      </c>
      <c r="H140" s="185">
        <v>24</v>
      </c>
      <c r="I140" s="186"/>
      <c r="L140" s="182"/>
      <c r="M140" s="187"/>
      <c r="T140" s="188"/>
      <c r="AT140" s="183" t="s">
        <v>639</v>
      </c>
      <c r="AU140" s="183" t="s">
        <v>83</v>
      </c>
      <c r="AV140" s="13" t="s">
        <v>83</v>
      </c>
      <c r="AW140" s="13" t="s">
        <v>36</v>
      </c>
      <c r="AX140" s="13" t="s">
        <v>81</v>
      </c>
      <c r="AY140" s="183" t="s">
        <v>251</v>
      </c>
    </row>
    <row r="141" spans="2:65" s="11" customFormat="1" ht="22.9" customHeight="1">
      <c r="B141" s="145"/>
      <c r="D141" s="146" t="s">
        <v>72</v>
      </c>
      <c r="E141" s="155" t="s">
        <v>252</v>
      </c>
      <c r="F141" s="155" t="s">
        <v>1199</v>
      </c>
      <c r="I141" s="148"/>
      <c r="J141" s="156">
        <f>BK141</f>
        <v>0</v>
      </c>
      <c r="L141" s="145"/>
      <c r="M141" s="150"/>
      <c r="P141" s="151">
        <f>SUM(P142:P149)</f>
        <v>0</v>
      </c>
      <c r="R141" s="151">
        <f>SUM(R142:R149)</f>
        <v>8.7163997999999996</v>
      </c>
      <c r="T141" s="152">
        <f>SUM(T142:T149)</f>
        <v>0</v>
      </c>
      <c r="AR141" s="146" t="s">
        <v>81</v>
      </c>
      <c r="AT141" s="153" t="s">
        <v>72</v>
      </c>
      <c r="AU141" s="153" t="s">
        <v>81</v>
      </c>
      <c r="AY141" s="146" t="s">
        <v>251</v>
      </c>
      <c r="BK141" s="154">
        <f>SUM(BK142:BK149)</f>
        <v>0</v>
      </c>
    </row>
    <row r="142" spans="2:65" s="1" customFormat="1" ht="16.5" customHeight="1">
      <c r="B142" s="31"/>
      <c r="C142" s="157" t="s">
        <v>322</v>
      </c>
      <c r="D142" s="157" t="s">
        <v>277</v>
      </c>
      <c r="E142" s="158" t="s">
        <v>3523</v>
      </c>
      <c r="F142" s="159" t="s">
        <v>3524</v>
      </c>
      <c r="G142" s="160" t="s">
        <v>431</v>
      </c>
      <c r="H142" s="161">
        <v>29.76</v>
      </c>
      <c r="I142" s="162"/>
      <c r="J142" s="163">
        <f>ROUND(I142*H142,2)</f>
        <v>0</v>
      </c>
      <c r="K142" s="159" t="s">
        <v>690</v>
      </c>
      <c r="L142" s="31"/>
      <c r="M142" s="164" t="s">
        <v>19</v>
      </c>
      <c r="N142" s="165" t="s">
        <v>44</v>
      </c>
      <c r="P142" s="142">
        <f>O142*H142</f>
        <v>0</v>
      </c>
      <c r="Q142" s="142">
        <v>0.22797999999999999</v>
      </c>
      <c r="R142" s="142">
        <f>Q142*H142</f>
        <v>6.7846848</v>
      </c>
      <c r="S142" s="142">
        <v>0</v>
      </c>
      <c r="T142" s="143">
        <f>S142*H142</f>
        <v>0</v>
      </c>
      <c r="AR142" s="17" t="s">
        <v>252</v>
      </c>
      <c r="AT142" s="17" t="s">
        <v>277</v>
      </c>
      <c r="AU142" s="17" t="s">
        <v>83</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3525</v>
      </c>
    </row>
    <row r="143" spans="2:65" s="1" customFormat="1" ht="19.5">
      <c r="B143" s="31"/>
      <c r="D143" s="171" t="s">
        <v>454</v>
      </c>
      <c r="F143" s="172" t="s">
        <v>3526</v>
      </c>
      <c r="I143" s="90"/>
      <c r="L143" s="31"/>
      <c r="M143" s="173"/>
      <c r="T143" s="49"/>
      <c r="AT143" s="17" t="s">
        <v>454</v>
      </c>
      <c r="AU143" s="17" t="s">
        <v>83</v>
      </c>
    </row>
    <row r="144" spans="2:65" s="13" customFormat="1">
      <c r="B144" s="182"/>
      <c r="D144" s="171" t="s">
        <v>639</v>
      </c>
      <c r="E144" s="183" t="s">
        <v>19</v>
      </c>
      <c r="F144" s="184" t="s">
        <v>3527</v>
      </c>
      <c r="H144" s="185">
        <v>29.76</v>
      </c>
      <c r="I144" s="186"/>
      <c r="L144" s="182"/>
      <c r="M144" s="187"/>
      <c r="T144" s="188"/>
      <c r="AT144" s="183" t="s">
        <v>639</v>
      </c>
      <c r="AU144" s="183" t="s">
        <v>83</v>
      </c>
      <c r="AV144" s="13" t="s">
        <v>83</v>
      </c>
      <c r="AW144" s="13" t="s">
        <v>36</v>
      </c>
      <c r="AX144" s="13" t="s">
        <v>81</v>
      </c>
      <c r="AY144" s="183" t="s">
        <v>251</v>
      </c>
    </row>
    <row r="145" spans="2:65" s="1" customFormat="1" ht="16.5" customHeight="1">
      <c r="B145" s="31"/>
      <c r="C145" s="157" t="s">
        <v>326</v>
      </c>
      <c r="D145" s="157" t="s">
        <v>277</v>
      </c>
      <c r="E145" s="158" t="s">
        <v>3528</v>
      </c>
      <c r="F145" s="159" t="s">
        <v>3529</v>
      </c>
      <c r="G145" s="160" t="s">
        <v>436</v>
      </c>
      <c r="H145" s="161">
        <v>4.2</v>
      </c>
      <c r="I145" s="162"/>
      <c r="J145" s="163">
        <f>ROUND(I145*H145,2)</f>
        <v>0</v>
      </c>
      <c r="K145" s="159" t="s">
        <v>690</v>
      </c>
      <c r="L145" s="31"/>
      <c r="M145" s="164" t="s">
        <v>19</v>
      </c>
      <c r="N145" s="165" t="s">
        <v>44</v>
      </c>
      <c r="P145" s="142">
        <f>O145*H145</f>
        <v>0</v>
      </c>
      <c r="Q145" s="142">
        <v>0</v>
      </c>
      <c r="R145" s="142">
        <f>Q145*H145</f>
        <v>0</v>
      </c>
      <c r="S145" s="142">
        <v>0</v>
      </c>
      <c r="T145" s="143">
        <f>S145*H145</f>
        <v>0</v>
      </c>
      <c r="AR145" s="17" t="s">
        <v>252</v>
      </c>
      <c r="AT145" s="17" t="s">
        <v>277</v>
      </c>
      <c r="AU145" s="17" t="s">
        <v>83</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3530</v>
      </c>
    </row>
    <row r="146" spans="2:65" s="1" customFormat="1" ht="19.5">
      <c r="B146" s="31"/>
      <c r="D146" s="171" t="s">
        <v>454</v>
      </c>
      <c r="F146" s="172" t="s">
        <v>3531</v>
      </c>
      <c r="I146" s="90"/>
      <c r="L146" s="31"/>
      <c r="M146" s="173"/>
      <c r="T146" s="49"/>
      <c r="AT146" s="17" t="s">
        <v>454</v>
      </c>
      <c r="AU146" s="17" t="s">
        <v>83</v>
      </c>
    </row>
    <row r="147" spans="2:65" s="13" customFormat="1">
      <c r="B147" s="182"/>
      <c r="D147" s="171" t="s">
        <v>639</v>
      </c>
      <c r="E147" s="183" t="s">
        <v>19</v>
      </c>
      <c r="F147" s="184" t="s">
        <v>3532</v>
      </c>
      <c r="H147" s="185">
        <v>4.2</v>
      </c>
      <c r="I147" s="186"/>
      <c r="L147" s="182"/>
      <c r="M147" s="187"/>
      <c r="T147" s="188"/>
      <c r="AT147" s="183" t="s">
        <v>639</v>
      </c>
      <c r="AU147" s="183" t="s">
        <v>83</v>
      </c>
      <c r="AV147" s="13" t="s">
        <v>83</v>
      </c>
      <c r="AW147" s="13" t="s">
        <v>36</v>
      </c>
      <c r="AX147" s="13" t="s">
        <v>81</v>
      </c>
      <c r="AY147" s="183" t="s">
        <v>251</v>
      </c>
    </row>
    <row r="148" spans="2:65" s="1" customFormat="1" ht="22.5" customHeight="1">
      <c r="B148" s="31"/>
      <c r="C148" s="157" t="s">
        <v>330</v>
      </c>
      <c r="D148" s="157" t="s">
        <v>277</v>
      </c>
      <c r="E148" s="158" t="s">
        <v>2387</v>
      </c>
      <c r="F148" s="159" t="s">
        <v>2147</v>
      </c>
      <c r="G148" s="160" t="s">
        <v>431</v>
      </c>
      <c r="H148" s="161">
        <v>1.5</v>
      </c>
      <c r="I148" s="162"/>
      <c r="J148" s="163">
        <f>ROUND(I148*H148,2)</f>
        <v>0</v>
      </c>
      <c r="K148" s="159" t="s">
        <v>19</v>
      </c>
      <c r="L148" s="31"/>
      <c r="M148" s="164" t="s">
        <v>19</v>
      </c>
      <c r="N148" s="165" t="s">
        <v>44</v>
      </c>
      <c r="P148" s="142">
        <f>O148*H148</f>
        <v>0</v>
      </c>
      <c r="Q148" s="142">
        <v>1.2878099999999999</v>
      </c>
      <c r="R148" s="142">
        <f>Q148*H148</f>
        <v>1.9317149999999998</v>
      </c>
      <c r="S148" s="142">
        <v>0</v>
      </c>
      <c r="T148" s="143">
        <f>S148*H148</f>
        <v>0</v>
      </c>
      <c r="AR148" s="17" t="s">
        <v>252</v>
      </c>
      <c r="AT148" s="17" t="s">
        <v>277</v>
      </c>
      <c r="AU148" s="17" t="s">
        <v>83</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3533</v>
      </c>
    </row>
    <row r="149" spans="2:65" s="13" customFormat="1">
      <c r="B149" s="182"/>
      <c r="D149" s="171" t="s">
        <v>639</v>
      </c>
      <c r="E149" s="183" t="s">
        <v>19</v>
      </c>
      <c r="F149" s="184" t="s">
        <v>2150</v>
      </c>
      <c r="H149" s="185">
        <v>1.5</v>
      </c>
      <c r="I149" s="186"/>
      <c r="L149" s="182"/>
      <c r="M149" s="187"/>
      <c r="T149" s="188"/>
      <c r="AT149" s="183" t="s">
        <v>639</v>
      </c>
      <c r="AU149" s="183" t="s">
        <v>83</v>
      </c>
      <c r="AV149" s="13" t="s">
        <v>83</v>
      </c>
      <c r="AW149" s="13" t="s">
        <v>36</v>
      </c>
      <c r="AX149" s="13" t="s">
        <v>81</v>
      </c>
      <c r="AY149" s="183" t="s">
        <v>251</v>
      </c>
    </row>
    <row r="150" spans="2:65" s="11" customFormat="1" ht="22.9" customHeight="1">
      <c r="B150" s="145"/>
      <c r="D150" s="146" t="s">
        <v>72</v>
      </c>
      <c r="E150" s="155" t="s">
        <v>291</v>
      </c>
      <c r="F150" s="155" t="s">
        <v>1282</v>
      </c>
      <c r="I150" s="148"/>
      <c r="J150" s="156">
        <f>BK150</f>
        <v>0</v>
      </c>
      <c r="L150" s="145"/>
      <c r="M150" s="150"/>
      <c r="P150" s="151">
        <f>SUM(P151:P167)</f>
        <v>0</v>
      </c>
      <c r="R150" s="151">
        <f>SUM(R151:R167)</f>
        <v>8.8214679999999994</v>
      </c>
      <c r="T150" s="152">
        <f>SUM(T151:T167)</f>
        <v>35.355600000000003</v>
      </c>
      <c r="AR150" s="146" t="s">
        <v>81</v>
      </c>
      <c r="AT150" s="153" t="s">
        <v>72</v>
      </c>
      <c r="AU150" s="153" t="s">
        <v>81</v>
      </c>
      <c r="AY150" s="146" t="s">
        <v>251</v>
      </c>
      <c r="BK150" s="154">
        <f>SUM(BK151:BK167)</f>
        <v>0</v>
      </c>
    </row>
    <row r="151" spans="2:65" s="1" customFormat="1" ht="16.5" customHeight="1">
      <c r="B151" s="31"/>
      <c r="C151" s="157" t="s">
        <v>334</v>
      </c>
      <c r="D151" s="157" t="s">
        <v>277</v>
      </c>
      <c r="E151" s="158" t="s">
        <v>2766</v>
      </c>
      <c r="F151" s="159" t="s">
        <v>2767</v>
      </c>
      <c r="G151" s="160" t="s">
        <v>436</v>
      </c>
      <c r="H151" s="161">
        <v>8.1</v>
      </c>
      <c r="I151" s="162"/>
      <c r="J151" s="163">
        <f>ROUND(I151*H151,2)</f>
        <v>0</v>
      </c>
      <c r="K151" s="159" t="s">
        <v>690</v>
      </c>
      <c r="L151" s="31"/>
      <c r="M151" s="164" t="s">
        <v>19</v>
      </c>
      <c r="N151" s="165" t="s">
        <v>44</v>
      </c>
      <c r="P151" s="142">
        <f>O151*H151</f>
        <v>0</v>
      </c>
      <c r="Q151" s="142">
        <v>0.12</v>
      </c>
      <c r="R151" s="142">
        <f>Q151*H151</f>
        <v>0.97199999999999998</v>
      </c>
      <c r="S151" s="142">
        <v>2.4900000000000002</v>
      </c>
      <c r="T151" s="143">
        <f>S151*H151</f>
        <v>20.169</v>
      </c>
      <c r="AR151" s="17" t="s">
        <v>252</v>
      </c>
      <c r="AT151" s="17" t="s">
        <v>277</v>
      </c>
      <c r="AU151" s="17" t="s">
        <v>83</v>
      </c>
      <c r="AY151" s="17" t="s">
        <v>251</v>
      </c>
      <c r="BE151" s="144">
        <f>IF(N151="základní",J151,0)</f>
        <v>0</v>
      </c>
      <c r="BF151" s="144">
        <f>IF(N151="snížená",J151,0)</f>
        <v>0</v>
      </c>
      <c r="BG151" s="144">
        <f>IF(N151="zákl. přenesená",J151,0)</f>
        <v>0</v>
      </c>
      <c r="BH151" s="144">
        <f>IF(N151="sníž. přenesená",J151,0)</f>
        <v>0</v>
      </c>
      <c r="BI151" s="144">
        <f>IF(N151="nulová",J151,0)</f>
        <v>0</v>
      </c>
      <c r="BJ151" s="17" t="s">
        <v>81</v>
      </c>
      <c r="BK151" s="144">
        <f>ROUND(I151*H151,2)</f>
        <v>0</v>
      </c>
      <c r="BL151" s="17" t="s">
        <v>252</v>
      </c>
      <c r="BM151" s="17" t="s">
        <v>3534</v>
      </c>
    </row>
    <row r="152" spans="2:65" s="13" customFormat="1">
      <c r="B152" s="182"/>
      <c r="D152" s="171" t="s">
        <v>639</v>
      </c>
      <c r="E152" s="183" t="s">
        <v>19</v>
      </c>
      <c r="F152" s="184" t="s">
        <v>3535</v>
      </c>
      <c r="H152" s="185">
        <v>8.1</v>
      </c>
      <c r="I152" s="186"/>
      <c r="L152" s="182"/>
      <c r="M152" s="187"/>
      <c r="T152" s="188"/>
      <c r="AT152" s="183" t="s">
        <v>639</v>
      </c>
      <c r="AU152" s="183" t="s">
        <v>83</v>
      </c>
      <c r="AV152" s="13" t="s">
        <v>83</v>
      </c>
      <c r="AW152" s="13" t="s">
        <v>36</v>
      </c>
      <c r="AX152" s="13" t="s">
        <v>81</v>
      </c>
      <c r="AY152" s="183" t="s">
        <v>251</v>
      </c>
    </row>
    <row r="153" spans="2:65" s="1" customFormat="1" ht="16.5" customHeight="1">
      <c r="B153" s="31"/>
      <c r="C153" s="157" t="s">
        <v>7</v>
      </c>
      <c r="D153" s="157" t="s">
        <v>277</v>
      </c>
      <c r="E153" s="158" t="s">
        <v>3536</v>
      </c>
      <c r="F153" s="159" t="s">
        <v>3537</v>
      </c>
      <c r="G153" s="160" t="s">
        <v>249</v>
      </c>
      <c r="H153" s="161">
        <v>31.2</v>
      </c>
      <c r="I153" s="162"/>
      <c r="J153" s="163">
        <f>ROUND(I153*H153,2)</f>
        <v>0</v>
      </c>
      <c r="K153" s="159" t="s">
        <v>19</v>
      </c>
      <c r="L153" s="31"/>
      <c r="M153" s="164" t="s">
        <v>19</v>
      </c>
      <c r="N153" s="165" t="s">
        <v>44</v>
      </c>
      <c r="P153" s="142">
        <f>O153*H153</f>
        <v>0</v>
      </c>
      <c r="Q153" s="142">
        <v>9.0000000000000006E-5</v>
      </c>
      <c r="R153" s="142">
        <f>Q153*H153</f>
        <v>2.8080000000000002E-3</v>
      </c>
      <c r="S153" s="142">
        <v>3.0000000000000001E-3</v>
      </c>
      <c r="T153" s="143">
        <f>S153*H153</f>
        <v>9.3600000000000003E-2</v>
      </c>
      <c r="AR153" s="17" t="s">
        <v>252</v>
      </c>
      <c r="AT153" s="17" t="s">
        <v>277</v>
      </c>
      <c r="AU153" s="17" t="s">
        <v>83</v>
      </c>
      <c r="AY153" s="17" t="s">
        <v>251</v>
      </c>
      <c r="BE153" s="144">
        <f>IF(N153="základní",J153,0)</f>
        <v>0</v>
      </c>
      <c r="BF153" s="144">
        <f>IF(N153="snížená",J153,0)</f>
        <v>0</v>
      </c>
      <c r="BG153" s="144">
        <f>IF(N153="zákl. přenesená",J153,0)</f>
        <v>0</v>
      </c>
      <c r="BH153" s="144">
        <f>IF(N153="sníž. přenesená",J153,0)</f>
        <v>0</v>
      </c>
      <c r="BI153" s="144">
        <f>IF(N153="nulová",J153,0)</f>
        <v>0</v>
      </c>
      <c r="BJ153" s="17" t="s">
        <v>81</v>
      </c>
      <c r="BK153" s="144">
        <f>ROUND(I153*H153,2)</f>
        <v>0</v>
      </c>
      <c r="BL153" s="17" t="s">
        <v>252</v>
      </c>
      <c r="BM153" s="17" t="s">
        <v>3538</v>
      </c>
    </row>
    <row r="154" spans="2:65" s="13" customFormat="1">
      <c r="B154" s="182"/>
      <c r="D154" s="171" t="s">
        <v>639</v>
      </c>
      <c r="E154" s="183" t="s">
        <v>19</v>
      </c>
      <c r="F154" s="184" t="s">
        <v>3539</v>
      </c>
      <c r="H154" s="185">
        <v>31.2</v>
      </c>
      <c r="I154" s="186"/>
      <c r="L154" s="182"/>
      <c r="M154" s="187"/>
      <c r="T154" s="188"/>
      <c r="AT154" s="183" t="s">
        <v>639</v>
      </c>
      <c r="AU154" s="183" t="s">
        <v>83</v>
      </c>
      <c r="AV154" s="13" t="s">
        <v>83</v>
      </c>
      <c r="AW154" s="13" t="s">
        <v>36</v>
      </c>
      <c r="AX154" s="13" t="s">
        <v>81</v>
      </c>
      <c r="AY154" s="183" t="s">
        <v>251</v>
      </c>
    </row>
    <row r="155" spans="2:65" s="1" customFormat="1" ht="16.5" customHeight="1">
      <c r="B155" s="31"/>
      <c r="C155" s="132" t="s">
        <v>341</v>
      </c>
      <c r="D155" s="132" t="s">
        <v>246</v>
      </c>
      <c r="E155" s="133" t="s">
        <v>3540</v>
      </c>
      <c r="F155" s="134" t="s">
        <v>3541</v>
      </c>
      <c r="G155" s="135" t="s">
        <v>1278</v>
      </c>
      <c r="H155" s="136">
        <v>185</v>
      </c>
      <c r="I155" s="137"/>
      <c r="J155" s="138">
        <f>ROUND(I155*H155,2)</f>
        <v>0</v>
      </c>
      <c r="K155" s="134" t="s">
        <v>19</v>
      </c>
      <c r="L155" s="139"/>
      <c r="M155" s="140" t="s">
        <v>19</v>
      </c>
      <c r="N155" s="141" t="s">
        <v>44</v>
      </c>
      <c r="P155" s="142">
        <f>O155*H155</f>
        <v>0</v>
      </c>
      <c r="Q155" s="142">
        <v>1.2E-4</v>
      </c>
      <c r="R155" s="142">
        <f>Q155*H155</f>
        <v>2.2200000000000001E-2</v>
      </c>
      <c r="S155" s="142">
        <v>0</v>
      </c>
      <c r="T155" s="143">
        <f>S155*H155</f>
        <v>0</v>
      </c>
      <c r="AR155" s="17" t="s">
        <v>250</v>
      </c>
      <c r="AT155" s="17" t="s">
        <v>246</v>
      </c>
      <c r="AU155" s="17" t="s">
        <v>83</v>
      </c>
      <c r="AY155" s="17" t="s">
        <v>251</v>
      </c>
      <c r="BE155" s="144">
        <f>IF(N155="základní",J155,0)</f>
        <v>0</v>
      </c>
      <c r="BF155" s="144">
        <f>IF(N155="snížená",J155,0)</f>
        <v>0</v>
      </c>
      <c r="BG155" s="144">
        <f>IF(N155="zákl. přenesená",J155,0)</f>
        <v>0</v>
      </c>
      <c r="BH155" s="144">
        <f>IF(N155="sníž. přenesená",J155,0)</f>
        <v>0</v>
      </c>
      <c r="BI155" s="144">
        <f>IF(N155="nulová",J155,0)</f>
        <v>0</v>
      </c>
      <c r="BJ155" s="17" t="s">
        <v>81</v>
      </c>
      <c r="BK155" s="144">
        <f>ROUND(I155*H155,2)</f>
        <v>0</v>
      </c>
      <c r="BL155" s="17" t="s">
        <v>252</v>
      </c>
      <c r="BM155" s="17" t="s">
        <v>3542</v>
      </c>
    </row>
    <row r="156" spans="2:65" s="1" customFormat="1" ht="29.25">
      <c r="B156" s="31"/>
      <c r="D156" s="171" t="s">
        <v>454</v>
      </c>
      <c r="F156" s="172" t="s">
        <v>3543</v>
      </c>
      <c r="I156" s="90"/>
      <c r="L156" s="31"/>
      <c r="M156" s="173"/>
      <c r="T156" s="49"/>
      <c r="AT156" s="17" t="s">
        <v>454</v>
      </c>
      <c r="AU156" s="17" t="s">
        <v>83</v>
      </c>
    </row>
    <row r="157" spans="2:65" s="13" customFormat="1">
      <c r="B157" s="182"/>
      <c r="D157" s="171" t="s">
        <v>639</v>
      </c>
      <c r="E157" s="183" t="s">
        <v>19</v>
      </c>
      <c r="F157" s="184" t="s">
        <v>3544</v>
      </c>
      <c r="H157" s="185">
        <v>185</v>
      </c>
      <c r="I157" s="186"/>
      <c r="L157" s="182"/>
      <c r="M157" s="187"/>
      <c r="T157" s="188"/>
      <c r="AT157" s="183" t="s">
        <v>639</v>
      </c>
      <c r="AU157" s="183" t="s">
        <v>83</v>
      </c>
      <c r="AV157" s="13" t="s">
        <v>83</v>
      </c>
      <c r="AW157" s="13" t="s">
        <v>36</v>
      </c>
      <c r="AX157" s="13" t="s">
        <v>81</v>
      </c>
      <c r="AY157" s="183" t="s">
        <v>251</v>
      </c>
    </row>
    <row r="158" spans="2:65" s="1" customFormat="1" ht="16.5" customHeight="1">
      <c r="B158" s="31"/>
      <c r="C158" s="157" t="s">
        <v>345</v>
      </c>
      <c r="D158" s="157" t="s">
        <v>277</v>
      </c>
      <c r="E158" s="158" t="s">
        <v>3545</v>
      </c>
      <c r="F158" s="159" t="s">
        <v>3546</v>
      </c>
      <c r="G158" s="160" t="s">
        <v>249</v>
      </c>
      <c r="H158" s="161">
        <v>3</v>
      </c>
      <c r="I158" s="162"/>
      <c r="J158" s="163">
        <f>ROUND(I158*H158,2)</f>
        <v>0</v>
      </c>
      <c r="K158" s="159" t="s">
        <v>690</v>
      </c>
      <c r="L158" s="31"/>
      <c r="M158" s="164" t="s">
        <v>19</v>
      </c>
      <c r="N158" s="165" t="s">
        <v>44</v>
      </c>
      <c r="P158" s="142">
        <f>O158*H158</f>
        <v>0</v>
      </c>
      <c r="Q158" s="142">
        <v>2.82E-3</v>
      </c>
      <c r="R158" s="142">
        <f>Q158*H158</f>
        <v>8.4600000000000005E-3</v>
      </c>
      <c r="S158" s="142">
        <v>0.10100000000000001</v>
      </c>
      <c r="T158" s="143">
        <f>S158*H158</f>
        <v>0.30300000000000005</v>
      </c>
      <c r="AR158" s="17" t="s">
        <v>252</v>
      </c>
      <c r="AT158" s="17" t="s">
        <v>277</v>
      </c>
      <c r="AU158" s="17" t="s">
        <v>83</v>
      </c>
      <c r="AY158" s="17" t="s">
        <v>251</v>
      </c>
      <c r="BE158" s="144">
        <f>IF(N158="základní",J158,0)</f>
        <v>0</v>
      </c>
      <c r="BF158" s="144">
        <f>IF(N158="snížená",J158,0)</f>
        <v>0</v>
      </c>
      <c r="BG158" s="144">
        <f>IF(N158="zákl. přenesená",J158,0)</f>
        <v>0</v>
      </c>
      <c r="BH158" s="144">
        <f>IF(N158="sníž. přenesená",J158,0)</f>
        <v>0</v>
      </c>
      <c r="BI158" s="144">
        <f>IF(N158="nulová",J158,0)</f>
        <v>0</v>
      </c>
      <c r="BJ158" s="17" t="s">
        <v>81</v>
      </c>
      <c r="BK158" s="144">
        <f>ROUND(I158*H158,2)</f>
        <v>0</v>
      </c>
      <c r="BL158" s="17" t="s">
        <v>252</v>
      </c>
      <c r="BM158" s="17" t="s">
        <v>3547</v>
      </c>
    </row>
    <row r="159" spans="2:65" s="1" customFormat="1" ht="19.5">
      <c r="B159" s="31"/>
      <c r="D159" s="171" t="s">
        <v>454</v>
      </c>
      <c r="F159" s="172" t="s">
        <v>3548</v>
      </c>
      <c r="I159" s="90"/>
      <c r="L159" s="31"/>
      <c r="M159" s="173"/>
      <c r="T159" s="49"/>
      <c r="AT159" s="17" t="s">
        <v>454</v>
      </c>
      <c r="AU159" s="17" t="s">
        <v>83</v>
      </c>
    </row>
    <row r="160" spans="2:65" s="13" customFormat="1">
      <c r="B160" s="182"/>
      <c r="D160" s="171" t="s">
        <v>639</v>
      </c>
      <c r="E160" s="183" t="s">
        <v>19</v>
      </c>
      <c r="F160" s="184" t="s">
        <v>3549</v>
      </c>
      <c r="H160" s="185">
        <v>3</v>
      </c>
      <c r="I160" s="186"/>
      <c r="L160" s="182"/>
      <c r="M160" s="187"/>
      <c r="T160" s="188"/>
      <c r="AT160" s="183" t="s">
        <v>639</v>
      </c>
      <c r="AU160" s="183" t="s">
        <v>83</v>
      </c>
      <c r="AV160" s="13" t="s">
        <v>83</v>
      </c>
      <c r="AW160" s="13" t="s">
        <v>36</v>
      </c>
      <c r="AX160" s="13" t="s">
        <v>81</v>
      </c>
      <c r="AY160" s="183" t="s">
        <v>251</v>
      </c>
    </row>
    <row r="161" spans="2:65" s="1" customFormat="1" ht="16.5" customHeight="1">
      <c r="B161" s="31"/>
      <c r="C161" s="157" t="s">
        <v>349</v>
      </c>
      <c r="D161" s="157" t="s">
        <v>277</v>
      </c>
      <c r="E161" s="158" t="s">
        <v>1337</v>
      </c>
      <c r="F161" s="159" t="s">
        <v>2210</v>
      </c>
      <c r="G161" s="160" t="s">
        <v>431</v>
      </c>
      <c r="H161" s="161">
        <v>100</v>
      </c>
      <c r="I161" s="162"/>
      <c r="J161" s="163">
        <f>ROUND(I161*H161,2)</f>
        <v>0</v>
      </c>
      <c r="K161" s="159" t="s">
        <v>690</v>
      </c>
      <c r="L161" s="31"/>
      <c r="M161" s="164" t="s">
        <v>19</v>
      </c>
      <c r="N161" s="165" t="s">
        <v>44</v>
      </c>
      <c r="P161" s="142">
        <f>O161*H161</f>
        <v>0</v>
      </c>
      <c r="Q161" s="142">
        <v>0</v>
      </c>
      <c r="R161" s="142">
        <f>Q161*H161</f>
        <v>0</v>
      </c>
      <c r="S161" s="142">
        <v>7.0000000000000007E-2</v>
      </c>
      <c r="T161" s="143">
        <f>S161*H161</f>
        <v>7.0000000000000009</v>
      </c>
      <c r="AR161" s="17" t="s">
        <v>252</v>
      </c>
      <c r="AT161" s="17" t="s">
        <v>277</v>
      </c>
      <c r="AU161" s="17" t="s">
        <v>83</v>
      </c>
      <c r="AY161" s="17" t="s">
        <v>251</v>
      </c>
      <c r="BE161" s="144">
        <f>IF(N161="základní",J161,0)</f>
        <v>0</v>
      </c>
      <c r="BF161" s="144">
        <f>IF(N161="snížená",J161,0)</f>
        <v>0</v>
      </c>
      <c r="BG161" s="144">
        <f>IF(N161="zákl. přenesená",J161,0)</f>
        <v>0</v>
      </c>
      <c r="BH161" s="144">
        <f>IF(N161="sníž. přenesená",J161,0)</f>
        <v>0</v>
      </c>
      <c r="BI161" s="144">
        <f>IF(N161="nulová",J161,0)</f>
        <v>0</v>
      </c>
      <c r="BJ161" s="17" t="s">
        <v>81</v>
      </c>
      <c r="BK161" s="144">
        <f>ROUND(I161*H161,2)</f>
        <v>0</v>
      </c>
      <c r="BL161" s="17" t="s">
        <v>252</v>
      </c>
      <c r="BM161" s="17" t="s">
        <v>3550</v>
      </c>
    </row>
    <row r="162" spans="2:65" s="1" customFormat="1" ht="16.5" customHeight="1">
      <c r="B162" s="31"/>
      <c r="C162" s="157" t="s">
        <v>353</v>
      </c>
      <c r="D162" s="157" t="s">
        <v>277</v>
      </c>
      <c r="E162" s="158" t="s">
        <v>3551</v>
      </c>
      <c r="F162" s="159" t="s">
        <v>3552</v>
      </c>
      <c r="G162" s="160" t="s">
        <v>431</v>
      </c>
      <c r="H162" s="161">
        <v>100</v>
      </c>
      <c r="I162" s="162"/>
      <c r="J162" s="163">
        <f>ROUND(I162*H162,2)</f>
        <v>0</v>
      </c>
      <c r="K162" s="159" t="s">
        <v>690</v>
      </c>
      <c r="L162" s="31"/>
      <c r="M162" s="164" t="s">
        <v>19</v>
      </c>
      <c r="N162" s="165" t="s">
        <v>44</v>
      </c>
      <c r="P162" s="142">
        <f>O162*H162</f>
        <v>0</v>
      </c>
      <c r="Q162" s="142">
        <v>0</v>
      </c>
      <c r="R162" s="142">
        <f>Q162*H162</f>
        <v>0</v>
      </c>
      <c r="S162" s="142">
        <v>7.7899999999999997E-2</v>
      </c>
      <c r="T162" s="143">
        <f>S162*H162</f>
        <v>7.79</v>
      </c>
      <c r="AR162" s="17" t="s">
        <v>252</v>
      </c>
      <c r="AT162" s="17" t="s">
        <v>277</v>
      </c>
      <c r="AU162" s="17" t="s">
        <v>83</v>
      </c>
      <c r="AY162" s="17" t="s">
        <v>251</v>
      </c>
      <c r="BE162" s="144">
        <f>IF(N162="základní",J162,0)</f>
        <v>0</v>
      </c>
      <c r="BF162" s="144">
        <f>IF(N162="snížená",J162,0)</f>
        <v>0</v>
      </c>
      <c r="BG162" s="144">
        <f>IF(N162="zákl. přenesená",J162,0)</f>
        <v>0</v>
      </c>
      <c r="BH162" s="144">
        <f>IF(N162="sníž. přenesená",J162,0)</f>
        <v>0</v>
      </c>
      <c r="BI162" s="144">
        <f>IF(N162="nulová",J162,0)</f>
        <v>0</v>
      </c>
      <c r="BJ162" s="17" t="s">
        <v>81</v>
      </c>
      <c r="BK162" s="144">
        <f>ROUND(I162*H162,2)</f>
        <v>0</v>
      </c>
      <c r="BL162" s="17" t="s">
        <v>252</v>
      </c>
      <c r="BM162" s="17" t="s">
        <v>3553</v>
      </c>
    </row>
    <row r="163" spans="2:65" s="13" customFormat="1">
      <c r="B163" s="182"/>
      <c r="D163" s="171" t="s">
        <v>639</v>
      </c>
      <c r="E163" s="183" t="s">
        <v>19</v>
      </c>
      <c r="F163" s="184" t="s">
        <v>579</v>
      </c>
      <c r="H163" s="185">
        <v>100</v>
      </c>
      <c r="I163" s="186"/>
      <c r="L163" s="182"/>
      <c r="M163" s="187"/>
      <c r="T163" s="188"/>
      <c r="AT163" s="183" t="s">
        <v>639</v>
      </c>
      <c r="AU163" s="183" t="s">
        <v>83</v>
      </c>
      <c r="AV163" s="13" t="s">
        <v>83</v>
      </c>
      <c r="AW163" s="13" t="s">
        <v>36</v>
      </c>
      <c r="AX163" s="13" t="s">
        <v>81</v>
      </c>
      <c r="AY163" s="183" t="s">
        <v>251</v>
      </c>
    </row>
    <row r="164" spans="2:65" s="1" customFormat="1" ht="16.5" customHeight="1">
      <c r="B164" s="31"/>
      <c r="C164" s="157" t="s">
        <v>357</v>
      </c>
      <c r="D164" s="157" t="s">
        <v>277</v>
      </c>
      <c r="E164" s="158" t="s">
        <v>1790</v>
      </c>
      <c r="F164" s="159" t="s">
        <v>1791</v>
      </c>
      <c r="G164" s="160" t="s">
        <v>431</v>
      </c>
      <c r="H164" s="161">
        <v>100</v>
      </c>
      <c r="I164" s="162"/>
      <c r="J164" s="163">
        <f>ROUND(I164*H164,2)</f>
        <v>0</v>
      </c>
      <c r="K164" s="159" t="s">
        <v>690</v>
      </c>
      <c r="L164" s="31"/>
      <c r="M164" s="164" t="s">
        <v>19</v>
      </c>
      <c r="N164" s="165" t="s">
        <v>44</v>
      </c>
      <c r="P164" s="142">
        <f>O164*H164</f>
        <v>0</v>
      </c>
      <c r="Q164" s="142">
        <v>7.8159999999999993E-2</v>
      </c>
      <c r="R164" s="142">
        <f>Q164*H164</f>
        <v>7.8159999999999989</v>
      </c>
      <c r="S164" s="142">
        <v>0</v>
      </c>
      <c r="T164" s="143">
        <f>S164*H164</f>
        <v>0</v>
      </c>
      <c r="AR164" s="17" t="s">
        <v>252</v>
      </c>
      <c r="AT164" s="17" t="s">
        <v>277</v>
      </c>
      <c r="AU164" s="17" t="s">
        <v>83</v>
      </c>
      <c r="AY164" s="17" t="s">
        <v>251</v>
      </c>
      <c r="BE164" s="144">
        <f>IF(N164="základní",J164,0)</f>
        <v>0</v>
      </c>
      <c r="BF164" s="144">
        <f>IF(N164="snížená",J164,0)</f>
        <v>0</v>
      </c>
      <c r="BG164" s="144">
        <f>IF(N164="zákl. přenesená",J164,0)</f>
        <v>0</v>
      </c>
      <c r="BH164" s="144">
        <f>IF(N164="sníž. přenesená",J164,0)</f>
        <v>0</v>
      </c>
      <c r="BI164" s="144">
        <f>IF(N164="nulová",J164,0)</f>
        <v>0</v>
      </c>
      <c r="BJ164" s="17" t="s">
        <v>81</v>
      </c>
      <c r="BK164" s="144">
        <f>ROUND(I164*H164,2)</f>
        <v>0</v>
      </c>
      <c r="BL164" s="17" t="s">
        <v>252</v>
      </c>
      <c r="BM164" s="17" t="s">
        <v>3554</v>
      </c>
    </row>
    <row r="165" spans="2:65" s="13" customFormat="1">
      <c r="B165" s="182"/>
      <c r="D165" s="171" t="s">
        <v>639</v>
      </c>
      <c r="E165" s="183" t="s">
        <v>19</v>
      </c>
      <c r="F165" s="184" t="s">
        <v>579</v>
      </c>
      <c r="H165" s="185">
        <v>100</v>
      </c>
      <c r="I165" s="186"/>
      <c r="L165" s="182"/>
      <c r="M165" s="187"/>
      <c r="T165" s="188"/>
      <c r="AT165" s="183" t="s">
        <v>639</v>
      </c>
      <c r="AU165" s="183" t="s">
        <v>83</v>
      </c>
      <c r="AV165" s="13" t="s">
        <v>83</v>
      </c>
      <c r="AW165" s="13" t="s">
        <v>36</v>
      </c>
      <c r="AX165" s="13" t="s">
        <v>81</v>
      </c>
      <c r="AY165" s="183" t="s">
        <v>251</v>
      </c>
    </row>
    <row r="166" spans="2:65" s="1" customFormat="1" ht="16.5" customHeight="1">
      <c r="B166" s="31"/>
      <c r="C166" s="157" t="s">
        <v>361</v>
      </c>
      <c r="D166" s="157" t="s">
        <v>277</v>
      </c>
      <c r="E166" s="158" t="s">
        <v>2220</v>
      </c>
      <c r="F166" s="159" t="s">
        <v>2221</v>
      </c>
      <c r="G166" s="160" t="s">
        <v>431</v>
      </c>
      <c r="H166" s="161">
        <v>100</v>
      </c>
      <c r="I166" s="162"/>
      <c r="J166" s="163">
        <f>ROUND(I166*H166,2)</f>
        <v>0</v>
      </c>
      <c r="K166" s="159" t="s">
        <v>690</v>
      </c>
      <c r="L166" s="31"/>
      <c r="M166" s="164" t="s">
        <v>19</v>
      </c>
      <c r="N166" s="165" t="s">
        <v>44</v>
      </c>
      <c r="P166" s="142">
        <f>O166*H166</f>
        <v>0</v>
      </c>
      <c r="Q166" s="142">
        <v>0</v>
      </c>
      <c r="R166" s="142">
        <f>Q166*H166</f>
        <v>0</v>
      </c>
      <c r="S166" s="142">
        <v>0</v>
      </c>
      <c r="T166" s="143">
        <f>S166*H166</f>
        <v>0</v>
      </c>
      <c r="AR166" s="17" t="s">
        <v>252</v>
      </c>
      <c r="AT166" s="17" t="s">
        <v>277</v>
      </c>
      <c r="AU166" s="17" t="s">
        <v>83</v>
      </c>
      <c r="AY166" s="17" t="s">
        <v>251</v>
      </c>
      <c r="BE166" s="144">
        <f>IF(N166="základní",J166,0)</f>
        <v>0</v>
      </c>
      <c r="BF166" s="144">
        <f>IF(N166="snížená",J166,0)</f>
        <v>0</v>
      </c>
      <c r="BG166" s="144">
        <f>IF(N166="zákl. přenesená",J166,0)</f>
        <v>0</v>
      </c>
      <c r="BH166" s="144">
        <f>IF(N166="sníž. přenesená",J166,0)</f>
        <v>0</v>
      </c>
      <c r="BI166" s="144">
        <f>IF(N166="nulová",J166,0)</f>
        <v>0</v>
      </c>
      <c r="BJ166" s="17" t="s">
        <v>81</v>
      </c>
      <c r="BK166" s="144">
        <f>ROUND(I166*H166,2)</f>
        <v>0</v>
      </c>
      <c r="BL166" s="17" t="s">
        <v>252</v>
      </c>
      <c r="BM166" s="17" t="s">
        <v>3555</v>
      </c>
    </row>
    <row r="167" spans="2:65" s="13" customFormat="1">
      <c r="B167" s="182"/>
      <c r="D167" s="171" t="s">
        <v>639</v>
      </c>
      <c r="E167" s="183" t="s">
        <v>19</v>
      </c>
      <c r="F167" s="184" t="s">
        <v>579</v>
      </c>
      <c r="H167" s="185">
        <v>100</v>
      </c>
      <c r="I167" s="186"/>
      <c r="L167" s="182"/>
      <c r="M167" s="187"/>
      <c r="T167" s="188"/>
      <c r="AT167" s="183" t="s">
        <v>639</v>
      </c>
      <c r="AU167" s="183" t="s">
        <v>83</v>
      </c>
      <c r="AV167" s="13" t="s">
        <v>83</v>
      </c>
      <c r="AW167" s="13" t="s">
        <v>36</v>
      </c>
      <c r="AX167" s="13" t="s">
        <v>81</v>
      </c>
      <c r="AY167" s="183" t="s">
        <v>251</v>
      </c>
    </row>
    <row r="168" spans="2:65" s="11" customFormat="1" ht="22.9" customHeight="1">
      <c r="B168" s="145"/>
      <c r="D168" s="146" t="s">
        <v>72</v>
      </c>
      <c r="E168" s="155" t="s">
        <v>1560</v>
      </c>
      <c r="F168" s="155" t="s">
        <v>1561</v>
      </c>
      <c r="I168" s="148"/>
      <c r="J168" s="156">
        <f>BK168</f>
        <v>0</v>
      </c>
      <c r="L168" s="145"/>
      <c r="M168" s="150"/>
      <c r="P168" s="151">
        <f>SUM(P169:P182)</f>
        <v>0</v>
      </c>
      <c r="R168" s="151">
        <f>SUM(R169:R182)</f>
        <v>0</v>
      </c>
      <c r="T168" s="152">
        <f>SUM(T169:T182)</f>
        <v>0</v>
      </c>
      <c r="AR168" s="146" t="s">
        <v>81</v>
      </c>
      <c r="AT168" s="153" t="s">
        <v>72</v>
      </c>
      <c r="AU168" s="153" t="s">
        <v>81</v>
      </c>
      <c r="AY168" s="146" t="s">
        <v>251</v>
      </c>
      <c r="BK168" s="154">
        <f>SUM(BK169:BK182)</f>
        <v>0</v>
      </c>
    </row>
    <row r="169" spans="2:65" s="1" customFormat="1" ht="16.5" customHeight="1">
      <c r="B169" s="31"/>
      <c r="C169" s="157" t="s">
        <v>365</v>
      </c>
      <c r="D169" s="157" t="s">
        <v>277</v>
      </c>
      <c r="E169" s="158" t="s">
        <v>1372</v>
      </c>
      <c r="F169" s="159" t="s">
        <v>1373</v>
      </c>
      <c r="G169" s="160" t="s">
        <v>450</v>
      </c>
      <c r="H169" s="161">
        <v>8.1</v>
      </c>
      <c r="I169" s="162"/>
      <c r="J169" s="163">
        <f>ROUND(I169*H169,2)</f>
        <v>0</v>
      </c>
      <c r="K169" s="159" t="s">
        <v>690</v>
      </c>
      <c r="L169" s="31"/>
      <c r="M169" s="164" t="s">
        <v>19</v>
      </c>
      <c r="N169" s="165" t="s">
        <v>44</v>
      </c>
      <c r="P169" s="142">
        <f>O169*H169</f>
        <v>0</v>
      </c>
      <c r="Q169" s="142">
        <v>0</v>
      </c>
      <c r="R169" s="142">
        <f>Q169*H169</f>
        <v>0</v>
      </c>
      <c r="S169" s="142">
        <v>0</v>
      </c>
      <c r="T169" s="143">
        <f>S169*H169</f>
        <v>0</v>
      </c>
      <c r="AR169" s="17" t="s">
        <v>252</v>
      </c>
      <c r="AT169" s="17" t="s">
        <v>277</v>
      </c>
      <c r="AU169" s="17" t="s">
        <v>83</v>
      </c>
      <c r="AY169" s="17" t="s">
        <v>251</v>
      </c>
      <c r="BE169" s="144">
        <f>IF(N169="základní",J169,0)</f>
        <v>0</v>
      </c>
      <c r="BF169" s="144">
        <f>IF(N169="snížená",J169,0)</f>
        <v>0</v>
      </c>
      <c r="BG169" s="144">
        <f>IF(N169="zákl. přenesená",J169,0)</f>
        <v>0</v>
      </c>
      <c r="BH169" s="144">
        <f>IF(N169="sníž. přenesená",J169,0)</f>
        <v>0</v>
      </c>
      <c r="BI169" s="144">
        <f>IF(N169="nulová",J169,0)</f>
        <v>0</v>
      </c>
      <c r="BJ169" s="17" t="s">
        <v>81</v>
      </c>
      <c r="BK169" s="144">
        <f>ROUND(I169*H169,2)</f>
        <v>0</v>
      </c>
      <c r="BL169" s="17" t="s">
        <v>252</v>
      </c>
      <c r="BM169" s="17" t="s">
        <v>3556</v>
      </c>
    </row>
    <row r="170" spans="2:65" s="1" customFormat="1" ht="19.5">
      <c r="B170" s="31"/>
      <c r="D170" s="171" t="s">
        <v>454</v>
      </c>
      <c r="F170" s="172" t="s">
        <v>3557</v>
      </c>
      <c r="I170" s="90"/>
      <c r="L170" s="31"/>
      <c r="M170" s="173"/>
      <c r="T170" s="49"/>
      <c r="AT170" s="17" t="s">
        <v>454</v>
      </c>
      <c r="AU170" s="17" t="s">
        <v>83</v>
      </c>
    </row>
    <row r="171" spans="2:65" s="13" customFormat="1">
      <c r="B171" s="182"/>
      <c r="D171" s="171" t="s">
        <v>639</v>
      </c>
      <c r="E171" s="183" t="s">
        <v>19</v>
      </c>
      <c r="F171" s="184" t="s">
        <v>3535</v>
      </c>
      <c r="H171" s="185">
        <v>8.1</v>
      </c>
      <c r="I171" s="186"/>
      <c r="L171" s="182"/>
      <c r="M171" s="187"/>
      <c r="T171" s="188"/>
      <c r="AT171" s="183" t="s">
        <v>639</v>
      </c>
      <c r="AU171" s="183" t="s">
        <v>83</v>
      </c>
      <c r="AV171" s="13" t="s">
        <v>83</v>
      </c>
      <c r="AW171" s="13" t="s">
        <v>36</v>
      </c>
      <c r="AX171" s="13" t="s">
        <v>81</v>
      </c>
      <c r="AY171" s="183" t="s">
        <v>251</v>
      </c>
    </row>
    <row r="172" spans="2:65" s="1" customFormat="1" ht="16.5" customHeight="1">
      <c r="B172" s="31"/>
      <c r="C172" s="157" t="s">
        <v>369</v>
      </c>
      <c r="D172" s="157" t="s">
        <v>277</v>
      </c>
      <c r="E172" s="158" t="s">
        <v>2444</v>
      </c>
      <c r="F172" s="159" t="s">
        <v>2445</v>
      </c>
      <c r="G172" s="160" t="s">
        <v>450</v>
      </c>
      <c r="H172" s="161">
        <v>210.6</v>
      </c>
      <c r="I172" s="162"/>
      <c r="J172" s="163">
        <f>ROUND(I172*H172,2)</f>
        <v>0</v>
      </c>
      <c r="K172" s="159" t="s">
        <v>690</v>
      </c>
      <c r="L172" s="31"/>
      <c r="M172" s="164" t="s">
        <v>19</v>
      </c>
      <c r="N172" s="165" t="s">
        <v>44</v>
      </c>
      <c r="P172" s="142">
        <f>O172*H172</f>
        <v>0</v>
      </c>
      <c r="Q172" s="142">
        <v>0</v>
      </c>
      <c r="R172" s="142">
        <f>Q172*H172</f>
        <v>0</v>
      </c>
      <c r="S172" s="142">
        <v>0</v>
      </c>
      <c r="T172" s="143">
        <f>S172*H172</f>
        <v>0</v>
      </c>
      <c r="AR172" s="17" t="s">
        <v>252</v>
      </c>
      <c r="AT172" s="17" t="s">
        <v>277</v>
      </c>
      <c r="AU172" s="17" t="s">
        <v>83</v>
      </c>
      <c r="AY172" s="17" t="s">
        <v>251</v>
      </c>
      <c r="BE172" s="144">
        <f>IF(N172="základní",J172,0)</f>
        <v>0</v>
      </c>
      <c r="BF172" s="144">
        <f>IF(N172="snížená",J172,0)</f>
        <v>0</v>
      </c>
      <c r="BG172" s="144">
        <f>IF(N172="zákl. přenesená",J172,0)</f>
        <v>0</v>
      </c>
      <c r="BH172" s="144">
        <f>IF(N172="sníž. přenesená",J172,0)</f>
        <v>0</v>
      </c>
      <c r="BI172" s="144">
        <f>IF(N172="nulová",J172,0)</f>
        <v>0</v>
      </c>
      <c r="BJ172" s="17" t="s">
        <v>81</v>
      </c>
      <c r="BK172" s="144">
        <f>ROUND(I172*H172,2)</f>
        <v>0</v>
      </c>
      <c r="BL172" s="17" t="s">
        <v>252</v>
      </c>
      <c r="BM172" s="17" t="s">
        <v>3558</v>
      </c>
    </row>
    <row r="173" spans="2:65" s="13" customFormat="1">
      <c r="B173" s="182"/>
      <c r="D173" s="171" t="s">
        <v>639</v>
      </c>
      <c r="E173" s="183" t="s">
        <v>19</v>
      </c>
      <c r="F173" s="184" t="s">
        <v>3559</v>
      </c>
      <c r="H173" s="185">
        <v>210.6</v>
      </c>
      <c r="I173" s="186"/>
      <c r="L173" s="182"/>
      <c r="M173" s="187"/>
      <c r="T173" s="188"/>
      <c r="AT173" s="183" t="s">
        <v>639</v>
      </c>
      <c r="AU173" s="183" t="s">
        <v>83</v>
      </c>
      <c r="AV173" s="13" t="s">
        <v>83</v>
      </c>
      <c r="AW173" s="13" t="s">
        <v>36</v>
      </c>
      <c r="AX173" s="13" t="s">
        <v>81</v>
      </c>
      <c r="AY173" s="183" t="s">
        <v>251</v>
      </c>
    </row>
    <row r="174" spans="2:65" s="1" customFormat="1" ht="16.5" customHeight="1">
      <c r="B174" s="31"/>
      <c r="C174" s="157" t="s">
        <v>373</v>
      </c>
      <c r="D174" s="157" t="s">
        <v>277</v>
      </c>
      <c r="E174" s="158" t="s">
        <v>1364</v>
      </c>
      <c r="F174" s="159" t="s">
        <v>1365</v>
      </c>
      <c r="G174" s="160" t="s">
        <v>450</v>
      </c>
      <c r="H174" s="161">
        <v>19.440000000000001</v>
      </c>
      <c r="I174" s="162"/>
      <c r="J174" s="163">
        <f>ROUND(I174*H174,2)</f>
        <v>0</v>
      </c>
      <c r="K174" s="159" t="s">
        <v>690</v>
      </c>
      <c r="L174" s="31"/>
      <c r="M174" s="164" t="s">
        <v>19</v>
      </c>
      <c r="N174" s="165" t="s">
        <v>44</v>
      </c>
      <c r="P174" s="142">
        <f>O174*H174</f>
        <v>0</v>
      </c>
      <c r="Q174" s="142">
        <v>0</v>
      </c>
      <c r="R174" s="142">
        <f>Q174*H174</f>
        <v>0</v>
      </c>
      <c r="S174" s="142">
        <v>0</v>
      </c>
      <c r="T174" s="143">
        <f>S174*H174</f>
        <v>0</v>
      </c>
      <c r="AR174" s="17" t="s">
        <v>252</v>
      </c>
      <c r="AT174" s="17" t="s">
        <v>277</v>
      </c>
      <c r="AU174" s="17" t="s">
        <v>83</v>
      </c>
      <c r="AY174" s="17" t="s">
        <v>251</v>
      </c>
      <c r="BE174" s="144">
        <f>IF(N174="základní",J174,0)</f>
        <v>0</v>
      </c>
      <c r="BF174" s="144">
        <f>IF(N174="snížená",J174,0)</f>
        <v>0</v>
      </c>
      <c r="BG174" s="144">
        <f>IF(N174="zákl. přenesená",J174,0)</f>
        <v>0</v>
      </c>
      <c r="BH174" s="144">
        <f>IF(N174="sníž. přenesená",J174,0)</f>
        <v>0</v>
      </c>
      <c r="BI174" s="144">
        <f>IF(N174="nulová",J174,0)</f>
        <v>0</v>
      </c>
      <c r="BJ174" s="17" t="s">
        <v>81</v>
      </c>
      <c r="BK174" s="144">
        <f>ROUND(I174*H174,2)</f>
        <v>0</v>
      </c>
      <c r="BL174" s="17" t="s">
        <v>252</v>
      </c>
      <c r="BM174" s="17" t="s">
        <v>3560</v>
      </c>
    </row>
    <row r="175" spans="2:65" s="13" customFormat="1">
      <c r="B175" s="182"/>
      <c r="D175" s="171" t="s">
        <v>639</v>
      </c>
      <c r="E175" s="183" t="s">
        <v>19</v>
      </c>
      <c r="F175" s="184" t="s">
        <v>3561</v>
      </c>
      <c r="H175" s="185">
        <v>19.440000000000001</v>
      </c>
      <c r="I175" s="186"/>
      <c r="L175" s="182"/>
      <c r="M175" s="187"/>
      <c r="T175" s="188"/>
      <c r="AT175" s="183" t="s">
        <v>639</v>
      </c>
      <c r="AU175" s="183" t="s">
        <v>83</v>
      </c>
      <c r="AV175" s="13" t="s">
        <v>83</v>
      </c>
      <c r="AW175" s="13" t="s">
        <v>36</v>
      </c>
      <c r="AX175" s="13" t="s">
        <v>81</v>
      </c>
      <c r="AY175" s="183" t="s">
        <v>251</v>
      </c>
    </row>
    <row r="176" spans="2:65" s="1" customFormat="1" ht="16.5" customHeight="1">
      <c r="B176" s="31"/>
      <c r="C176" s="157" t="s">
        <v>377</v>
      </c>
      <c r="D176" s="157" t="s">
        <v>277</v>
      </c>
      <c r="E176" s="158" t="s">
        <v>2892</v>
      </c>
      <c r="F176" s="159" t="s">
        <v>2893</v>
      </c>
      <c r="G176" s="160" t="s">
        <v>1568</v>
      </c>
      <c r="H176" s="161">
        <v>4</v>
      </c>
      <c r="I176" s="162"/>
      <c r="J176" s="163">
        <f>ROUND(I176*H176,2)</f>
        <v>0</v>
      </c>
      <c r="K176" s="159" t="s">
        <v>19</v>
      </c>
      <c r="L176" s="31"/>
      <c r="M176" s="164" t="s">
        <v>19</v>
      </c>
      <c r="N176" s="165" t="s">
        <v>44</v>
      </c>
      <c r="P176" s="142">
        <f>O176*H176</f>
        <v>0</v>
      </c>
      <c r="Q176" s="142">
        <v>0</v>
      </c>
      <c r="R176" s="142">
        <f>Q176*H176</f>
        <v>0</v>
      </c>
      <c r="S176" s="142">
        <v>0</v>
      </c>
      <c r="T176" s="143">
        <f>S176*H176</f>
        <v>0</v>
      </c>
      <c r="AR176" s="17" t="s">
        <v>252</v>
      </c>
      <c r="AT176" s="17" t="s">
        <v>277</v>
      </c>
      <c r="AU176" s="17" t="s">
        <v>83</v>
      </c>
      <c r="AY176" s="17" t="s">
        <v>251</v>
      </c>
      <c r="BE176" s="144">
        <f>IF(N176="základní",J176,0)</f>
        <v>0</v>
      </c>
      <c r="BF176" s="144">
        <f>IF(N176="snížená",J176,0)</f>
        <v>0</v>
      </c>
      <c r="BG176" s="144">
        <f>IF(N176="zákl. přenesená",J176,0)</f>
        <v>0</v>
      </c>
      <c r="BH176" s="144">
        <f>IF(N176="sníž. přenesená",J176,0)</f>
        <v>0</v>
      </c>
      <c r="BI176" s="144">
        <f>IF(N176="nulová",J176,0)</f>
        <v>0</v>
      </c>
      <c r="BJ176" s="17" t="s">
        <v>81</v>
      </c>
      <c r="BK176" s="144">
        <f>ROUND(I176*H176,2)</f>
        <v>0</v>
      </c>
      <c r="BL176" s="17" t="s">
        <v>252</v>
      </c>
      <c r="BM176" s="17" t="s">
        <v>3562</v>
      </c>
    </row>
    <row r="177" spans="2:65" s="13" customFormat="1">
      <c r="B177" s="182"/>
      <c r="D177" s="171" t="s">
        <v>639</v>
      </c>
      <c r="E177" s="183" t="s">
        <v>19</v>
      </c>
      <c r="F177" s="184" t="s">
        <v>252</v>
      </c>
      <c r="H177" s="185">
        <v>4</v>
      </c>
      <c r="I177" s="186"/>
      <c r="L177" s="182"/>
      <c r="M177" s="187"/>
      <c r="T177" s="188"/>
      <c r="AT177" s="183" t="s">
        <v>639</v>
      </c>
      <c r="AU177" s="183" t="s">
        <v>83</v>
      </c>
      <c r="AV177" s="13" t="s">
        <v>83</v>
      </c>
      <c r="AW177" s="13" t="s">
        <v>36</v>
      </c>
      <c r="AX177" s="13" t="s">
        <v>81</v>
      </c>
      <c r="AY177" s="183" t="s">
        <v>251</v>
      </c>
    </row>
    <row r="178" spans="2:65" s="1" customFormat="1" ht="16.5" customHeight="1">
      <c r="B178" s="31"/>
      <c r="C178" s="157" t="s">
        <v>381</v>
      </c>
      <c r="D178" s="157" t="s">
        <v>277</v>
      </c>
      <c r="E178" s="158" t="s">
        <v>1562</v>
      </c>
      <c r="F178" s="159" t="s">
        <v>1563</v>
      </c>
      <c r="G178" s="160" t="s">
        <v>1564</v>
      </c>
      <c r="H178" s="161">
        <v>16</v>
      </c>
      <c r="I178" s="162"/>
      <c r="J178" s="163">
        <f>ROUND(I178*H178,2)</f>
        <v>0</v>
      </c>
      <c r="K178" s="159" t="s">
        <v>19</v>
      </c>
      <c r="L178" s="31"/>
      <c r="M178" s="164" t="s">
        <v>19</v>
      </c>
      <c r="N178" s="165" t="s">
        <v>44</v>
      </c>
      <c r="P178" s="142">
        <f>O178*H178</f>
        <v>0</v>
      </c>
      <c r="Q178" s="142">
        <v>0</v>
      </c>
      <c r="R178" s="142">
        <f>Q178*H178</f>
        <v>0</v>
      </c>
      <c r="S178" s="142">
        <v>0</v>
      </c>
      <c r="T178" s="143">
        <f>S178*H178</f>
        <v>0</v>
      </c>
      <c r="AR178" s="17" t="s">
        <v>252</v>
      </c>
      <c r="AT178" s="17" t="s">
        <v>277</v>
      </c>
      <c r="AU178" s="17" t="s">
        <v>83</v>
      </c>
      <c r="AY178" s="17" t="s">
        <v>251</v>
      </c>
      <c r="BE178" s="144">
        <f>IF(N178="základní",J178,0)</f>
        <v>0</v>
      </c>
      <c r="BF178" s="144">
        <f>IF(N178="snížená",J178,0)</f>
        <v>0</v>
      </c>
      <c r="BG178" s="144">
        <f>IF(N178="zákl. přenesená",J178,0)</f>
        <v>0</v>
      </c>
      <c r="BH178" s="144">
        <f>IF(N178="sníž. přenesená",J178,0)</f>
        <v>0</v>
      </c>
      <c r="BI178" s="144">
        <f>IF(N178="nulová",J178,0)</f>
        <v>0</v>
      </c>
      <c r="BJ178" s="17" t="s">
        <v>81</v>
      </c>
      <c r="BK178" s="144">
        <f>ROUND(I178*H178,2)</f>
        <v>0</v>
      </c>
      <c r="BL178" s="17" t="s">
        <v>252</v>
      </c>
      <c r="BM178" s="17" t="s">
        <v>3563</v>
      </c>
    </row>
    <row r="179" spans="2:65" s="13" customFormat="1">
      <c r="B179" s="182"/>
      <c r="D179" s="171" t="s">
        <v>639</v>
      </c>
      <c r="E179" s="183" t="s">
        <v>19</v>
      </c>
      <c r="F179" s="184" t="s">
        <v>318</v>
      </c>
      <c r="H179" s="185">
        <v>16</v>
      </c>
      <c r="I179" s="186"/>
      <c r="L179" s="182"/>
      <c r="M179" s="187"/>
      <c r="T179" s="188"/>
      <c r="AT179" s="183" t="s">
        <v>639</v>
      </c>
      <c r="AU179" s="183" t="s">
        <v>83</v>
      </c>
      <c r="AV179" s="13" t="s">
        <v>83</v>
      </c>
      <c r="AW179" s="13" t="s">
        <v>36</v>
      </c>
      <c r="AX179" s="13" t="s">
        <v>81</v>
      </c>
      <c r="AY179" s="183" t="s">
        <v>251</v>
      </c>
    </row>
    <row r="180" spans="2:65" s="1" customFormat="1" ht="16.5" customHeight="1">
      <c r="B180" s="31"/>
      <c r="C180" s="157" t="s">
        <v>385</v>
      </c>
      <c r="D180" s="157" t="s">
        <v>277</v>
      </c>
      <c r="E180" s="158" t="s">
        <v>1566</v>
      </c>
      <c r="F180" s="159" t="s">
        <v>1567</v>
      </c>
      <c r="G180" s="160" t="s">
        <v>1568</v>
      </c>
      <c r="H180" s="161">
        <v>2</v>
      </c>
      <c r="I180" s="162"/>
      <c r="J180" s="163">
        <f>ROUND(I180*H180,2)</f>
        <v>0</v>
      </c>
      <c r="K180" s="159" t="s">
        <v>19</v>
      </c>
      <c r="L180" s="31"/>
      <c r="M180" s="164" t="s">
        <v>19</v>
      </c>
      <c r="N180" s="165" t="s">
        <v>44</v>
      </c>
      <c r="P180" s="142">
        <f>O180*H180</f>
        <v>0</v>
      </c>
      <c r="Q180" s="142">
        <v>0</v>
      </c>
      <c r="R180" s="142">
        <f>Q180*H180</f>
        <v>0</v>
      </c>
      <c r="S180" s="142">
        <v>0</v>
      </c>
      <c r="T180" s="143">
        <f>S180*H180</f>
        <v>0</v>
      </c>
      <c r="AR180" s="17" t="s">
        <v>252</v>
      </c>
      <c r="AT180" s="17" t="s">
        <v>277</v>
      </c>
      <c r="AU180" s="17" t="s">
        <v>83</v>
      </c>
      <c r="AY180" s="17" t="s">
        <v>251</v>
      </c>
      <c r="BE180" s="144">
        <f>IF(N180="základní",J180,0)</f>
        <v>0</v>
      </c>
      <c r="BF180" s="144">
        <f>IF(N180="snížená",J180,0)</f>
        <v>0</v>
      </c>
      <c r="BG180" s="144">
        <f>IF(N180="zákl. přenesená",J180,0)</f>
        <v>0</v>
      </c>
      <c r="BH180" s="144">
        <f>IF(N180="sníž. přenesená",J180,0)</f>
        <v>0</v>
      </c>
      <c r="BI180" s="144">
        <f>IF(N180="nulová",J180,0)</f>
        <v>0</v>
      </c>
      <c r="BJ180" s="17" t="s">
        <v>81</v>
      </c>
      <c r="BK180" s="144">
        <f>ROUND(I180*H180,2)</f>
        <v>0</v>
      </c>
      <c r="BL180" s="17" t="s">
        <v>252</v>
      </c>
      <c r="BM180" s="17" t="s">
        <v>3564</v>
      </c>
    </row>
    <row r="181" spans="2:65" s="13" customFormat="1">
      <c r="B181" s="182"/>
      <c r="D181" s="171" t="s">
        <v>639</v>
      </c>
      <c r="E181" s="183" t="s">
        <v>19</v>
      </c>
      <c r="F181" s="184" t="s">
        <v>83</v>
      </c>
      <c r="H181" s="185">
        <v>2</v>
      </c>
      <c r="I181" s="186"/>
      <c r="L181" s="182"/>
      <c r="M181" s="187"/>
      <c r="T181" s="188"/>
      <c r="AT181" s="183" t="s">
        <v>639</v>
      </c>
      <c r="AU181" s="183" t="s">
        <v>83</v>
      </c>
      <c r="AV181" s="13" t="s">
        <v>83</v>
      </c>
      <c r="AW181" s="13" t="s">
        <v>36</v>
      </c>
      <c r="AX181" s="13" t="s">
        <v>81</v>
      </c>
      <c r="AY181" s="183" t="s">
        <v>251</v>
      </c>
    </row>
    <row r="182" spans="2:65" s="1" customFormat="1" ht="16.5" customHeight="1">
      <c r="B182" s="31"/>
      <c r="C182" s="157" t="s">
        <v>390</v>
      </c>
      <c r="D182" s="157" t="s">
        <v>277</v>
      </c>
      <c r="E182" s="158" t="s">
        <v>1386</v>
      </c>
      <c r="F182" s="159" t="s">
        <v>1387</v>
      </c>
      <c r="G182" s="160" t="s">
        <v>450</v>
      </c>
      <c r="H182" s="161">
        <v>76.974000000000004</v>
      </c>
      <c r="I182" s="162"/>
      <c r="J182" s="163">
        <f>ROUND(I182*H182,2)</f>
        <v>0</v>
      </c>
      <c r="K182" s="159" t="s">
        <v>690</v>
      </c>
      <c r="L182" s="31"/>
      <c r="M182" s="166" t="s">
        <v>19</v>
      </c>
      <c r="N182" s="167" t="s">
        <v>44</v>
      </c>
      <c r="O182" s="168"/>
      <c r="P182" s="169">
        <f>O182*H182</f>
        <v>0</v>
      </c>
      <c r="Q182" s="169">
        <v>0</v>
      </c>
      <c r="R182" s="169">
        <f>Q182*H182</f>
        <v>0</v>
      </c>
      <c r="S182" s="169">
        <v>0</v>
      </c>
      <c r="T182" s="170">
        <f>S182*H182</f>
        <v>0</v>
      </c>
      <c r="AR182" s="17" t="s">
        <v>252</v>
      </c>
      <c r="AT182" s="17" t="s">
        <v>277</v>
      </c>
      <c r="AU182" s="17" t="s">
        <v>83</v>
      </c>
      <c r="AY182" s="17" t="s">
        <v>251</v>
      </c>
      <c r="BE182" s="144">
        <f>IF(N182="základní",J182,0)</f>
        <v>0</v>
      </c>
      <c r="BF182" s="144">
        <f>IF(N182="snížená",J182,0)</f>
        <v>0</v>
      </c>
      <c r="BG182" s="144">
        <f>IF(N182="zákl. přenesená",J182,0)</f>
        <v>0</v>
      </c>
      <c r="BH182" s="144">
        <f>IF(N182="sníž. přenesená",J182,0)</f>
        <v>0</v>
      </c>
      <c r="BI182" s="144">
        <f>IF(N182="nulová",J182,0)</f>
        <v>0</v>
      </c>
      <c r="BJ182" s="17" t="s">
        <v>81</v>
      </c>
      <c r="BK182" s="144">
        <f>ROUND(I182*H182,2)</f>
        <v>0</v>
      </c>
      <c r="BL182" s="17" t="s">
        <v>252</v>
      </c>
      <c r="BM182" s="17" t="s">
        <v>3565</v>
      </c>
    </row>
    <row r="183" spans="2:65" s="1" customFormat="1" ht="6.95" customHeight="1">
      <c r="B183" s="39"/>
      <c r="C183" s="40"/>
      <c r="D183" s="40"/>
      <c r="E183" s="40"/>
      <c r="F183" s="40"/>
      <c r="G183" s="40"/>
      <c r="H183" s="40"/>
      <c r="I183" s="107"/>
      <c r="J183" s="40"/>
      <c r="K183" s="40"/>
      <c r="L183" s="31"/>
    </row>
  </sheetData>
  <sheetProtection password="D0DA" sheet="1" objects="1" scenarios="1" selectLockedCells="1" autoFilter="0"/>
  <autoFilter ref="C91:K182"/>
  <mergeCells count="12">
    <mergeCell ref="E84:H84"/>
    <mergeCell ref="L2:V2"/>
    <mergeCell ref="E50:H50"/>
    <mergeCell ref="E52:H52"/>
    <mergeCell ref="E54:H54"/>
    <mergeCell ref="E80:H80"/>
    <mergeCell ref="E82:H82"/>
    <mergeCell ref="E7:H7"/>
    <mergeCell ref="E9:H9"/>
    <mergeCell ref="E11:H11"/>
    <mergeCell ref="E20:H20"/>
    <mergeCell ref="E29:H29"/>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208"/>
  <sheetViews>
    <sheetView showGridLines="0" workbookViewId="0">
      <selection activeCell="I1" sqref="I1"/>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218</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3566</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ROUND(J82,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ROUND((SUM(BE82:BE207)),  2)</f>
        <v>0</v>
      </c>
      <c r="I33" s="99">
        <v>0.21</v>
      </c>
      <c r="J33" s="98">
        <f>ROUND(((SUM(BE82:BE207))*I33),  2)</f>
        <v>0</v>
      </c>
      <c r="L33" s="31"/>
    </row>
    <row r="34" spans="2:12" s="1" customFormat="1" ht="14.45" customHeight="1">
      <c r="B34" s="31"/>
      <c r="E34" s="26" t="s">
        <v>45</v>
      </c>
      <c r="F34" s="98">
        <f>ROUND((SUM(BF82:BF207)),  2)</f>
        <v>0</v>
      </c>
      <c r="I34" s="99">
        <v>0.15</v>
      </c>
      <c r="J34" s="98">
        <f>ROUND(((SUM(BF82:BF207))*I34),  2)</f>
        <v>0</v>
      </c>
      <c r="L34" s="31"/>
    </row>
    <row r="35" spans="2:12" s="1" customFormat="1" ht="14.45" hidden="1" customHeight="1">
      <c r="B35" s="31"/>
      <c r="E35" s="26" t="s">
        <v>46</v>
      </c>
      <c r="F35" s="98">
        <f>ROUND((SUM(BG82:BG207)),  2)</f>
        <v>0</v>
      </c>
      <c r="I35" s="99">
        <v>0.21</v>
      </c>
      <c r="J35" s="98">
        <f>0</f>
        <v>0</v>
      </c>
      <c r="L35" s="31"/>
    </row>
    <row r="36" spans="2:12" s="1" customFormat="1" ht="14.45" hidden="1" customHeight="1">
      <c r="B36" s="31"/>
      <c r="E36" s="26" t="s">
        <v>47</v>
      </c>
      <c r="F36" s="98">
        <f>ROUND((SUM(BH82:BH207)),  2)</f>
        <v>0</v>
      </c>
      <c r="I36" s="99">
        <v>0.15</v>
      </c>
      <c r="J36" s="98">
        <f>0</f>
        <v>0</v>
      </c>
      <c r="L36" s="31"/>
    </row>
    <row r="37" spans="2:12" s="1" customFormat="1" ht="14.45" hidden="1" customHeight="1">
      <c r="B37" s="31"/>
      <c r="E37" s="26" t="s">
        <v>48</v>
      </c>
      <c r="F37" s="98">
        <f>ROUND((SUM(BI82:BI207)),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90-01-01 - Značení a výstroj trati</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J82</f>
        <v>0</v>
      </c>
      <c r="L59" s="31"/>
      <c r="AU59" s="17" t="s">
        <v>229</v>
      </c>
    </row>
    <row r="60" spans="2:47" s="8" customFormat="1" ht="24.95" customHeight="1">
      <c r="B60" s="113"/>
      <c r="D60" s="114" t="s">
        <v>416</v>
      </c>
      <c r="E60" s="115"/>
      <c r="F60" s="115"/>
      <c r="G60" s="115"/>
      <c r="H60" s="115"/>
      <c r="I60" s="116"/>
      <c r="J60" s="117">
        <f>J83</f>
        <v>0</v>
      </c>
      <c r="L60" s="113"/>
    </row>
    <row r="61" spans="2:47" s="9" customFormat="1" ht="19.899999999999999" customHeight="1">
      <c r="B61" s="118"/>
      <c r="D61" s="119" t="s">
        <v>417</v>
      </c>
      <c r="E61" s="120"/>
      <c r="F61" s="120"/>
      <c r="G61" s="120"/>
      <c r="H61" s="120"/>
      <c r="I61" s="121"/>
      <c r="J61" s="122">
        <f>J84</f>
        <v>0</v>
      </c>
      <c r="L61" s="118"/>
    </row>
    <row r="62" spans="2:47" s="9" customFormat="1" ht="14.85" customHeight="1">
      <c r="B62" s="118"/>
      <c r="D62" s="119" t="s">
        <v>418</v>
      </c>
      <c r="E62" s="120"/>
      <c r="F62" s="120"/>
      <c r="G62" s="120"/>
      <c r="H62" s="120"/>
      <c r="I62" s="121"/>
      <c r="J62" s="122">
        <f>J85</f>
        <v>0</v>
      </c>
      <c r="L62" s="118"/>
    </row>
    <row r="63" spans="2:47" s="1" customFormat="1" ht="21.75" customHeight="1">
      <c r="B63" s="31"/>
      <c r="I63" s="90"/>
      <c r="L63" s="31"/>
    </row>
    <row r="64" spans="2:47" s="1" customFormat="1" ht="6.95" customHeight="1">
      <c r="B64" s="39"/>
      <c r="C64" s="40"/>
      <c r="D64" s="40"/>
      <c r="E64" s="40"/>
      <c r="F64" s="40"/>
      <c r="G64" s="40"/>
      <c r="H64" s="40"/>
      <c r="I64" s="107"/>
      <c r="J64" s="40"/>
      <c r="K64" s="40"/>
      <c r="L64" s="31"/>
    </row>
    <row r="68" spans="2:12" s="1" customFormat="1" ht="6.95" customHeight="1">
      <c r="B68" s="41"/>
      <c r="C68" s="42"/>
      <c r="D68" s="42"/>
      <c r="E68" s="42"/>
      <c r="F68" s="42"/>
      <c r="G68" s="42"/>
      <c r="H68" s="42"/>
      <c r="I68" s="108"/>
      <c r="J68" s="42"/>
      <c r="K68" s="42"/>
      <c r="L68" s="31"/>
    </row>
    <row r="69" spans="2:12" s="1" customFormat="1" ht="24.95" customHeight="1">
      <c r="B69" s="31"/>
      <c r="C69" s="21" t="s">
        <v>233</v>
      </c>
      <c r="I69" s="90"/>
      <c r="L69" s="31"/>
    </row>
    <row r="70" spans="2:12" s="1" customFormat="1" ht="6.95" customHeight="1">
      <c r="B70" s="31"/>
      <c r="I70" s="90"/>
      <c r="L70" s="31"/>
    </row>
    <row r="71" spans="2:12" s="1" customFormat="1" ht="12" customHeight="1">
      <c r="B71" s="31"/>
      <c r="C71" s="26" t="s">
        <v>16</v>
      </c>
      <c r="I71" s="90"/>
      <c r="L71" s="31"/>
    </row>
    <row r="72" spans="2:12" s="1" customFormat="1" ht="16.5" customHeight="1">
      <c r="B72" s="31"/>
      <c r="E72" s="324" t="str">
        <f>E7</f>
        <v>Oprava traťového úseku Železný Brod - Tanvald</v>
      </c>
      <c r="F72" s="301"/>
      <c r="G72" s="301"/>
      <c r="H72" s="301"/>
      <c r="I72" s="90"/>
      <c r="L72" s="31"/>
    </row>
    <row r="73" spans="2:12" s="1" customFormat="1" ht="12" customHeight="1">
      <c r="B73" s="31"/>
      <c r="C73" s="26" t="s">
        <v>223</v>
      </c>
      <c r="I73" s="90"/>
      <c r="L73" s="31"/>
    </row>
    <row r="74" spans="2:12" s="1" customFormat="1" ht="16.5" customHeight="1">
      <c r="B74" s="31"/>
      <c r="E74" s="304" t="str">
        <f>E9</f>
        <v>SO 90-01-01 - Značení a výstroj trati</v>
      </c>
      <c r="F74" s="303"/>
      <c r="G74" s="303"/>
      <c r="H74" s="303"/>
      <c r="I74" s="90"/>
      <c r="L74" s="31"/>
    </row>
    <row r="75" spans="2:12" s="1" customFormat="1" ht="6.95" customHeight="1">
      <c r="B75" s="31"/>
      <c r="I75" s="90"/>
      <c r="L75" s="31"/>
    </row>
    <row r="76" spans="2:12" s="1" customFormat="1" ht="12" customHeight="1">
      <c r="B76" s="31"/>
      <c r="C76" s="26" t="s">
        <v>21</v>
      </c>
      <c r="F76" s="17" t="str">
        <f>F12</f>
        <v xml:space="preserve"> </v>
      </c>
      <c r="I76" s="91" t="s">
        <v>23</v>
      </c>
      <c r="J76" s="46" t="str">
        <f>IF(J12="","",J12)</f>
        <v>11. 2. 2019</v>
      </c>
      <c r="L76" s="31"/>
    </row>
    <row r="77" spans="2:12" s="1" customFormat="1" ht="6.95" customHeight="1">
      <c r="B77" s="31"/>
      <c r="I77" s="90"/>
      <c r="L77" s="31"/>
    </row>
    <row r="78" spans="2:12" s="1" customFormat="1" ht="13.7" customHeight="1">
      <c r="B78" s="31"/>
      <c r="C78" s="26" t="s">
        <v>25</v>
      </c>
      <c r="F78" s="17" t="str">
        <f>E15</f>
        <v>Správa Železniční dopravní cesty, státní organizace</v>
      </c>
      <c r="I78" s="91" t="s">
        <v>32</v>
      </c>
      <c r="J78" s="29" t="str">
        <f>E21</f>
        <v>Prodin a.s.</v>
      </c>
      <c r="L78" s="31"/>
    </row>
    <row r="79" spans="2:12" s="1" customFormat="1" ht="13.7" customHeight="1">
      <c r="B79" s="31"/>
      <c r="C79" s="26" t="s">
        <v>30</v>
      </c>
      <c r="F79" s="17">
        <f>IF(E18="","",E18)</f>
        <v>0</v>
      </c>
      <c r="I79" s="91" t="s">
        <v>37</v>
      </c>
      <c r="J79" s="29" t="str">
        <f>E24</f>
        <v>Prodin a.s.</v>
      </c>
      <c r="L79" s="31"/>
    </row>
    <row r="80" spans="2:12" s="1" customFormat="1" ht="10.35" customHeight="1">
      <c r="B80" s="31"/>
      <c r="I80" s="90"/>
      <c r="L80" s="31"/>
    </row>
    <row r="81" spans="2:65" s="10" customFormat="1" ht="29.25" customHeight="1">
      <c r="B81" s="123"/>
      <c r="C81" s="124" t="s">
        <v>234</v>
      </c>
      <c r="D81" s="125" t="s">
        <v>58</v>
      </c>
      <c r="E81" s="125" t="s">
        <v>54</v>
      </c>
      <c r="F81" s="125" t="s">
        <v>55</v>
      </c>
      <c r="G81" s="125" t="s">
        <v>235</v>
      </c>
      <c r="H81" s="125" t="s">
        <v>236</v>
      </c>
      <c r="I81" s="126" t="s">
        <v>237</v>
      </c>
      <c r="J81" s="125" t="s">
        <v>228</v>
      </c>
      <c r="K81" s="127" t="s">
        <v>238</v>
      </c>
      <c r="L81" s="123"/>
      <c r="M81" s="52" t="s">
        <v>19</v>
      </c>
      <c r="N81" s="53" t="s">
        <v>43</v>
      </c>
      <c r="O81" s="53" t="s">
        <v>239</v>
      </c>
      <c r="P81" s="53" t="s">
        <v>240</v>
      </c>
      <c r="Q81" s="53" t="s">
        <v>241</v>
      </c>
      <c r="R81" s="53" t="s">
        <v>242</v>
      </c>
      <c r="S81" s="53" t="s">
        <v>243</v>
      </c>
      <c r="T81" s="54" t="s">
        <v>244</v>
      </c>
    </row>
    <row r="82" spans="2:65" s="1" customFormat="1" ht="22.9" customHeight="1">
      <c r="B82" s="31"/>
      <c r="C82" s="57" t="s">
        <v>245</v>
      </c>
      <c r="I82" s="90"/>
      <c r="J82" s="128">
        <f>BK82</f>
        <v>0</v>
      </c>
      <c r="L82" s="31"/>
      <c r="M82" s="55"/>
      <c r="N82" s="47"/>
      <c r="O82" s="47"/>
      <c r="P82" s="129">
        <f>P83</f>
        <v>0</v>
      </c>
      <c r="Q82" s="47"/>
      <c r="R82" s="129">
        <f>R83</f>
        <v>2.669</v>
      </c>
      <c r="S82" s="47"/>
      <c r="T82" s="130">
        <f>T83</f>
        <v>0</v>
      </c>
      <c r="AT82" s="17" t="s">
        <v>72</v>
      </c>
      <c r="AU82" s="17" t="s">
        <v>229</v>
      </c>
      <c r="BK82" s="131">
        <f>BK83</f>
        <v>0</v>
      </c>
    </row>
    <row r="83" spans="2:65" s="11" customFormat="1" ht="25.9" customHeight="1">
      <c r="B83" s="145"/>
      <c r="D83" s="146" t="s">
        <v>72</v>
      </c>
      <c r="E83" s="147" t="s">
        <v>424</v>
      </c>
      <c r="F83" s="147" t="s">
        <v>425</v>
      </c>
      <c r="I83" s="148"/>
      <c r="J83" s="149">
        <f>BK83</f>
        <v>0</v>
      </c>
      <c r="L83" s="145"/>
      <c r="M83" s="150"/>
      <c r="P83" s="151">
        <f>P84</f>
        <v>0</v>
      </c>
      <c r="R83" s="151">
        <f>R84</f>
        <v>2.669</v>
      </c>
      <c r="T83" s="152">
        <f>T84</f>
        <v>0</v>
      </c>
      <c r="AR83" s="146" t="s">
        <v>81</v>
      </c>
      <c r="AT83" s="153" t="s">
        <v>72</v>
      </c>
      <c r="AU83" s="153" t="s">
        <v>73</v>
      </c>
      <c r="AY83" s="146" t="s">
        <v>251</v>
      </c>
      <c r="BK83" s="154">
        <f>BK84</f>
        <v>0</v>
      </c>
    </row>
    <row r="84" spans="2:65" s="11" customFormat="1" ht="22.9" customHeight="1">
      <c r="B84" s="145"/>
      <c r="D84" s="146" t="s">
        <v>72</v>
      </c>
      <c r="E84" s="155" t="s">
        <v>426</v>
      </c>
      <c r="F84" s="155" t="s">
        <v>427</v>
      </c>
      <c r="I84" s="148"/>
      <c r="J84" s="156">
        <f>BK84</f>
        <v>0</v>
      </c>
      <c r="L84" s="145"/>
      <c r="M84" s="150"/>
      <c r="P84" s="151">
        <f>P85</f>
        <v>0</v>
      </c>
      <c r="R84" s="151">
        <f>R85</f>
        <v>2.669</v>
      </c>
      <c r="T84" s="152">
        <f>T85</f>
        <v>0</v>
      </c>
      <c r="AR84" s="146" t="s">
        <v>81</v>
      </c>
      <c r="AT84" s="153" t="s">
        <v>72</v>
      </c>
      <c r="AU84" s="153" t="s">
        <v>81</v>
      </c>
      <c r="AY84" s="146" t="s">
        <v>251</v>
      </c>
      <c r="BK84" s="154">
        <f>BK85</f>
        <v>0</v>
      </c>
    </row>
    <row r="85" spans="2:65" s="11" customFormat="1" ht="20.85" customHeight="1">
      <c r="B85" s="145"/>
      <c r="D85" s="146" t="s">
        <v>72</v>
      </c>
      <c r="E85" s="155" t="s">
        <v>267</v>
      </c>
      <c r="F85" s="155" t="s">
        <v>428</v>
      </c>
      <c r="I85" s="148"/>
      <c r="J85" s="156">
        <f>BK85</f>
        <v>0</v>
      </c>
      <c r="L85" s="145"/>
      <c r="M85" s="150"/>
      <c r="P85" s="151">
        <f>SUM(P86:P207)</f>
        <v>0</v>
      </c>
      <c r="R85" s="151">
        <f>SUM(R86:R207)</f>
        <v>2.669</v>
      </c>
      <c r="T85" s="152">
        <f>SUM(T86:T207)</f>
        <v>0</v>
      </c>
      <c r="AR85" s="146" t="s">
        <v>81</v>
      </c>
      <c r="AT85" s="153" t="s">
        <v>72</v>
      </c>
      <c r="AU85" s="153" t="s">
        <v>83</v>
      </c>
      <c r="AY85" s="146" t="s">
        <v>251</v>
      </c>
      <c r="BK85" s="154">
        <f>SUM(BK86:BK207)</f>
        <v>0</v>
      </c>
    </row>
    <row r="86" spans="2:65" s="1" customFormat="1" ht="22.5" customHeight="1">
      <c r="B86" s="31"/>
      <c r="C86" s="157" t="s">
        <v>81</v>
      </c>
      <c r="D86" s="157" t="s">
        <v>277</v>
      </c>
      <c r="E86" s="158" t="s">
        <v>3567</v>
      </c>
      <c r="F86" s="159" t="s">
        <v>3568</v>
      </c>
      <c r="G86" s="160" t="s">
        <v>265</v>
      </c>
      <c r="H86" s="161">
        <v>145</v>
      </c>
      <c r="I86" s="162"/>
      <c r="J86" s="163">
        <f>ROUND(I86*H86,2)</f>
        <v>0</v>
      </c>
      <c r="K86" s="159" t="s">
        <v>270</v>
      </c>
      <c r="L86" s="31"/>
      <c r="M86" s="164" t="s">
        <v>19</v>
      </c>
      <c r="N86" s="165" t="s">
        <v>44</v>
      </c>
      <c r="P86" s="142">
        <f>O86*H86</f>
        <v>0</v>
      </c>
      <c r="Q86" s="142">
        <v>0</v>
      </c>
      <c r="R86" s="142">
        <f>Q86*H86</f>
        <v>0</v>
      </c>
      <c r="S86" s="142">
        <v>0</v>
      </c>
      <c r="T86" s="143">
        <f>S86*H86</f>
        <v>0</v>
      </c>
      <c r="AR86" s="17" t="s">
        <v>252</v>
      </c>
      <c r="AT86" s="17" t="s">
        <v>277</v>
      </c>
      <c r="AU86" s="17" t="s">
        <v>257</v>
      </c>
      <c r="AY86" s="17" t="s">
        <v>251</v>
      </c>
      <c r="BE86" s="144">
        <f>IF(N86="základní",J86,0)</f>
        <v>0</v>
      </c>
      <c r="BF86" s="144">
        <f>IF(N86="snížená",J86,0)</f>
        <v>0</v>
      </c>
      <c r="BG86" s="144">
        <f>IF(N86="zákl. přenesená",J86,0)</f>
        <v>0</v>
      </c>
      <c r="BH86" s="144">
        <f>IF(N86="sníž. přenesená",J86,0)</f>
        <v>0</v>
      </c>
      <c r="BI86" s="144">
        <f>IF(N86="nulová",J86,0)</f>
        <v>0</v>
      </c>
      <c r="BJ86" s="17" t="s">
        <v>81</v>
      </c>
      <c r="BK86" s="144">
        <f>ROUND(I86*H86,2)</f>
        <v>0</v>
      </c>
      <c r="BL86" s="17" t="s">
        <v>252</v>
      </c>
      <c r="BM86" s="17" t="s">
        <v>83</v>
      </c>
    </row>
    <row r="87" spans="2:65" s="1" customFormat="1" ht="29.25">
      <c r="B87" s="31"/>
      <c r="D87" s="171" t="s">
        <v>432</v>
      </c>
      <c r="F87" s="172" t="s">
        <v>3569</v>
      </c>
      <c r="I87" s="90"/>
      <c r="L87" s="31"/>
      <c r="M87" s="173"/>
      <c r="T87" s="49"/>
      <c r="AT87" s="17" t="s">
        <v>432</v>
      </c>
      <c r="AU87" s="17" t="s">
        <v>257</v>
      </c>
    </row>
    <row r="88" spans="2:65" s="1" customFormat="1" ht="19.5">
      <c r="B88" s="31"/>
      <c r="D88" s="171" t="s">
        <v>454</v>
      </c>
      <c r="F88" s="172" t="s">
        <v>3570</v>
      </c>
      <c r="I88" s="90"/>
      <c r="L88" s="31"/>
      <c r="M88" s="173"/>
      <c r="T88" s="49"/>
      <c r="AT88" s="17" t="s">
        <v>454</v>
      </c>
      <c r="AU88" s="17" t="s">
        <v>257</v>
      </c>
    </row>
    <row r="89" spans="2:65" s="1" customFormat="1" ht="22.5" customHeight="1">
      <c r="B89" s="31"/>
      <c r="C89" s="157" t="s">
        <v>83</v>
      </c>
      <c r="D89" s="157" t="s">
        <v>277</v>
      </c>
      <c r="E89" s="158" t="s">
        <v>3571</v>
      </c>
      <c r="F89" s="159" t="s">
        <v>3572</v>
      </c>
      <c r="G89" s="160" t="s">
        <v>265</v>
      </c>
      <c r="H89" s="161">
        <v>145</v>
      </c>
      <c r="I89" s="162"/>
      <c r="J89" s="163">
        <f>ROUND(I89*H89,2)</f>
        <v>0</v>
      </c>
      <c r="K89" s="159" t="s">
        <v>270</v>
      </c>
      <c r="L89" s="31"/>
      <c r="M89" s="164" t="s">
        <v>19</v>
      </c>
      <c r="N89" s="165" t="s">
        <v>44</v>
      </c>
      <c r="P89" s="142">
        <f>O89*H89</f>
        <v>0</v>
      </c>
      <c r="Q89" s="142">
        <v>0</v>
      </c>
      <c r="R89" s="142">
        <f>Q89*H89</f>
        <v>0</v>
      </c>
      <c r="S89" s="142">
        <v>0</v>
      </c>
      <c r="T89" s="143">
        <f>S89*H89</f>
        <v>0</v>
      </c>
      <c r="AR89" s="17" t="s">
        <v>252</v>
      </c>
      <c r="AT89" s="17" t="s">
        <v>277</v>
      </c>
      <c r="AU89" s="17" t="s">
        <v>257</v>
      </c>
      <c r="AY89" s="17" t="s">
        <v>251</v>
      </c>
      <c r="BE89" s="144">
        <f>IF(N89="základní",J89,0)</f>
        <v>0</v>
      </c>
      <c r="BF89" s="144">
        <f>IF(N89="snížená",J89,0)</f>
        <v>0</v>
      </c>
      <c r="BG89" s="144">
        <f>IF(N89="zákl. přenesená",J89,0)</f>
        <v>0</v>
      </c>
      <c r="BH89" s="144">
        <f>IF(N89="sníž. přenesená",J89,0)</f>
        <v>0</v>
      </c>
      <c r="BI89" s="144">
        <f>IF(N89="nulová",J89,0)</f>
        <v>0</v>
      </c>
      <c r="BJ89" s="17" t="s">
        <v>81</v>
      </c>
      <c r="BK89" s="144">
        <f>ROUND(I89*H89,2)</f>
        <v>0</v>
      </c>
      <c r="BL89" s="17" t="s">
        <v>252</v>
      </c>
      <c r="BM89" s="17" t="s">
        <v>252</v>
      </c>
    </row>
    <row r="90" spans="2:65" s="1" customFormat="1" ht="29.25">
      <c r="B90" s="31"/>
      <c r="D90" s="171" t="s">
        <v>432</v>
      </c>
      <c r="F90" s="172" t="s">
        <v>3569</v>
      </c>
      <c r="I90" s="90"/>
      <c r="L90" s="31"/>
      <c r="M90" s="173"/>
      <c r="T90" s="49"/>
      <c r="AT90" s="17" t="s">
        <v>432</v>
      </c>
      <c r="AU90" s="17" t="s">
        <v>257</v>
      </c>
    </row>
    <row r="91" spans="2:65" s="1" customFormat="1" ht="19.5">
      <c r="B91" s="31"/>
      <c r="D91" s="171" t="s">
        <v>454</v>
      </c>
      <c r="F91" s="172" t="s">
        <v>3570</v>
      </c>
      <c r="I91" s="90"/>
      <c r="L91" s="31"/>
      <c r="M91" s="173"/>
      <c r="T91" s="49"/>
      <c r="AT91" s="17" t="s">
        <v>454</v>
      </c>
      <c r="AU91" s="17" t="s">
        <v>257</v>
      </c>
    </row>
    <row r="92" spans="2:65" s="1" customFormat="1" ht="16.5" customHeight="1">
      <c r="B92" s="31"/>
      <c r="C92" s="132" t="s">
        <v>257</v>
      </c>
      <c r="D92" s="132" t="s">
        <v>246</v>
      </c>
      <c r="E92" s="133" t="s">
        <v>3573</v>
      </c>
      <c r="F92" s="134" t="s">
        <v>3574</v>
      </c>
      <c r="G92" s="135" t="s">
        <v>265</v>
      </c>
      <c r="H92" s="136">
        <v>17</v>
      </c>
      <c r="I92" s="137"/>
      <c r="J92" s="138">
        <f>ROUND(I92*H92,2)</f>
        <v>0</v>
      </c>
      <c r="K92" s="134" t="s">
        <v>270</v>
      </c>
      <c r="L92" s="139"/>
      <c r="M92" s="140" t="s">
        <v>19</v>
      </c>
      <c r="N92" s="141" t="s">
        <v>44</v>
      </c>
      <c r="P92" s="142">
        <f>O92*H92</f>
        <v>0</v>
      </c>
      <c r="Q92" s="142">
        <v>0.157</v>
      </c>
      <c r="R92" s="142">
        <f>Q92*H92</f>
        <v>2.669</v>
      </c>
      <c r="S92" s="142">
        <v>0</v>
      </c>
      <c r="T92" s="143">
        <f>S92*H92</f>
        <v>0</v>
      </c>
      <c r="AR92" s="17" t="s">
        <v>250</v>
      </c>
      <c r="AT92" s="17" t="s">
        <v>246</v>
      </c>
      <c r="AU92" s="17" t="s">
        <v>257</v>
      </c>
      <c r="AY92" s="17" t="s">
        <v>251</v>
      </c>
      <c r="BE92" s="144">
        <f>IF(N92="základní",J92,0)</f>
        <v>0</v>
      </c>
      <c r="BF92" s="144">
        <f>IF(N92="snížená",J92,0)</f>
        <v>0</v>
      </c>
      <c r="BG92" s="144">
        <f>IF(N92="zákl. přenesená",J92,0)</f>
        <v>0</v>
      </c>
      <c r="BH92" s="144">
        <f>IF(N92="sníž. přenesená",J92,0)</f>
        <v>0</v>
      </c>
      <c r="BI92" s="144">
        <f>IF(N92="nulová",J92,0)</f>
        <v>0</v>
      </c>
      <c r="BJ92" s="17" t="s">
        <v>81</v>
      </c>
      <c r="BK92" s="144">
        <f>ROUND(I92*H92,2)</f>
        <v>0</v>
      </c>
      <c r="BL92" s="17" t="s">
        <v>252</v>
      </c>
      <c r="BM92" s="17" t="s">
        <v>276</v>
      </c>
    </row>
    <row r="93" spans="2:65" s="1" customFormat="1" ht="78.75" customHeight="1">
      <c r="B93" s="31"/>
      <c r="C93" s="157" t="s">
        <v>252</v>
      </c>
      <c r="D93" s="157" t="s">
        <v>277</v>
      </c>
      <c r="E93" s="158" t="s">
        <v>3575</v>
      </c>
      <c r="F93" s="159" t="s">
        <v>3576</v>
      </c>
      <c r="G93" s="160" t="s">
        <v>265</v>
      </c>
      <c r="H93" s="161">
        <v>1</v>
      </c>
      <c r="I93" s="162"/>
      <c r="J93" s="163">
        <f>ROUND(I93*H93,2)</f>
        <v>0</v>
      </c>
      <c r="K93" s="159" t="s">
        <v>270</v>
      </c>
      <c r="L93" s="31"/>
      <c r="M93" s="164" t="s">
        <v>19</v>
      </c>
      <c r="N93" s="165" t="s">
        <v>44</v>
      </c>
      <c r="P93" s="142">
        <f>O93*H93</f>
        <v>0</v>
      </c>
      <c r="Q93" s="142">
        <v>0</v>
      </c>
      <c r="R93" s="142">
        <f>Q93*H93</f>
        <v>0</v>
      </c>
      <c r="S93" s="142">
        <v>0</v>
      </c>
      <c r="T93" s="143">
        <f>S93*H93</f>
        <v>0</v>
      </c>
      <c r="AR93" s="17" t="s">
        <v>252</v>
      </c>
      <c r="AT93" s="17" t="s">
        <v>277</v>
      </c>
      <c r="AU93" s="17" t="s">
        <v>257</v>
      </c>
      <c r="AY93" s="17" t="s">
        <v>251</v>
      </c>
      <c r="BE93" s="144">
        <f>IF(N93="základní",J93,0)</f>
        <v>0</v>
      </c>
      <c r="BF93" s="144">
        <f>IF(N93="snížená",J93,0)</f>
        <v>0</v>
      </c>
      <c r="BG93" s="144">
        <f>IF(N93="zákl. přenesená",J93,0)</f>
        <v>0</v>
      </c>
      <c r="BH93" s="144">
        <f>IF(N93="sníž. přenesená",J93,0)</f>
        <v>0</v>
      </c>
      <c r="BI93" s="144">
        <f>IF(N93="nulová",J93,0)</f>
        <v>0</v>
      </c>
      <c r="BJ93" s="17" t="s">
        <v>81</v>
      </c>
      <c r="BK93" s="144">
        <f>ROUND(I93*H93,2)</f>
        <v>0</v>
      </c>
      <c r="BL93" s="17" t="s">
        <v>252</v>
      </c>
      <c r="BM93" s="17" t="s">
        <v>250</v>
      </c>
    </row>
    <row r="94" spans="2:65" s="1" customFormat="1" ht="58.5">
      <c r="B94" s="31"/>
      <c r="D94" s="171" t="s">
        <v>432</v>
      </c>
      <c r="F94" s="172" t="s">
        <v>638</v>
      </c>
      <c r="I94" s="90"/>
      <c r="L94" s="31"/>
      <c r="M94" s="173"/>
      <c r="T94" s="49"/>
      <c r="AT94" s="17" t="s">
        <v>432</v>
      </c>
      <c r="AU94" s="17" t="s">
        <v>257</v>
      </c>
    </row>
    <row r="95" spans="2:65" s="1" customFormat="1" ht="19.5">
      <c r="B95" s="31"/>
      <c r="D95" s="171" t="s">
        <v>454</v>
      </c>
      <c r="F95" s="172" t="s">
        <v>3577</v>
      </c>
      <c r="I95" s="90"/>
      <c r="L95" s="31"/>
      <c r="M95" s="173"/>
      <c r="T95" s="49"/>
      <c r="AT95" s="17" t="s">
        <v>454</v>
      </c>
      <c r="AU95" s="17" t="s">
        <v>257</v>
      </c>
    </row>
    <row r="96" spans="2:65" s="1" customFormat="1" ht="33.75" customHeight="1">
      <c r="B96" s="31"/>
      <c r="C96" s="157" t="s">
        <v>267</v>
      </c>
      <c r="D96" s="157" t="s">
        <v>277</v>
      </c>
      <c r="E96" s="158" t="s">
        <v>3578</v>
      </c>
      <c r="F96" s="159" t="s">
        <v>3579</v>
      </c>
      <c r="G96" s="160" t="s">
        <v>265</v>
      </c>
      <c r="H96" s="161">
        <v>128</v>
      </c>
      <c r="I96" s="162"/>
      <c r="J96" s="163">
        <f>ROUND(I96*H96,2)</f>
        <v>0</v>
      </c>
      <c r="K96" s="159" t="s">
        <v>270</v>
      </c>
      <c r="L96" s="31"/>
      <c r="M96" s="164" t="s">
        <v>19</v>
      </c>
      <c r="N96" s="165" t="s">
        <v>44</v>
      </c>
      <c r="P96" s="142">
        <f>O96*H96</f>
        <v>0</v>
      </c>
      <c r="Q96" s="142">
        <v>0</v>
      </c>
      <c r="R96" s="142">
        <f>Q96*H96</f>
        <v>0</v>
      </c>
      <c r="S96" s="142">
        <v>0</v>
      </c>
      <c r="T96" s="143">
        <f>S96*H96</f>
        <v>0</v>
      </c>
      <c r="AR96" s="17" t="s">
        <v>252</v>
      </c>
      <c r="AT96" s="17" t="s">
        <v>277</v>
      </c>
      <c r="AU96" s="17" t="s">
        <v>257</v>
      </c>
      <c r="AY96" s="17" t="s">
        <v>251</v>
      </c>
      <c r="BE96" s="144">
        <f>IF(N96="základní",J96,0)</f>
        <v>0</v>
      </c>
      <c r="BF96" s="144">
        <f>IF(N96="snížená",J96,0)</f>
        <v>0</v>
      </c>
      <c r="BG96" s="144">
        <f>IF(N96="zákl. přenesená",J96,0)</f>
        <v>0</v>
      </c>
      <c r="BH96" s="144">
        <f>IF(N96="sníž. přenesená",J96,0)</f>
        <v>0</v>
      </c>
      <c r="BI96" s="144">
        <f>IF(N96="nulová",J96,0)</f>
        <v>0</v>
      </c>
      <c r="BJ96" s="17" t="s">
        <v>81</v>
      </c>
      <c r="BK96" s="144">
        <f>ROUND(I96*H96,2)</f>
        <v>0</v>
      </c>
      <c r="BL96" s="17" t="s">
        <v>252</v>
      </c>
      <c r="BM96" s="17" t="s">
        <v>295</v>
      </c>
    </row>
    <row r="97" spans="2:65" s="1" customFormat="1" ht="39">
      <c r="B97" s="31"/>
      <c r="D97" s="171" t="s">
        <v>432</v>
      </c>
      <c r="F97" s="172" t="s">
        <v>3580</v>
      </c>
      <c r="I97" s="90"/>
      <c r="L97" s="31"/>
      <c r="M97" s="173"/>
      <c r="T97" s="49"/>
      <c r="AT97" s="17" t="s">
        <v>432</v>
      </c>
      <c r="AU97" s="17" t="s">
        <v>257</v>
      </c>
    </row>
    <row r="98" spans="2:65" s="1" customFormat="1" ht="33.75" customHeight="1">
      <c r="B98" s="31"/>
      <c r="C98" s="157" t="s">
        <v>276</v>
      </c>
      <c r="D98" s="157" t="s">
        <v>277</v>
      </c>
      <c r="E98" s="158" t="s">
        <v>3581</v>
      </c>
      <c r="F98" s="159" t="s">
        <v>3582</v>
      </c>
      <c r="G98" s="160" t="s">
        <v>265</v>
      </c>
      <c r="H98" s="161">
        <v>20</v>
      </c>
      <c r="I98" s="162"/>
      <c r="J98" s="163">
        <f>ROUND(I98*H98,2)</f>
        <v>0</v>
      </c>
      <c r="K98" s="159" t="s">
        <v>270</v>
      </c>
      <c r="L98" s="31"/>
      <c r="M98" s="164" t="s">
        <v>19</v>
      </c>
      <c r="N98" s="165" t="s">
        <v>44</v>
      </c>
      <c r="P98" s="142">
        <f>O98*H98</f>
        <v>0</v>
      </c>
      <c r="Q98" s="142">
        <v>0</v>
      </c>
      <c r="R98" s="142">
        <f>Q98*H98</f>
        <v>0</v>
      </c>
      <c r="S98" s="142">
        <v>0</v>
      </c>
      <c r="T98" s="143">
        <f>S98*H98</f>
        <v>0</v>
      </c>
      <c r="AR98" s="17" t="s">
        <v>252</v>
      </c>
      <c r="AT98" s="17" t="s">
        <v>277</v>
      </c>
      <c r="AU98" s="17" t="s">
        <v>257</v>
      </c>
      <c r="AY98" s="17" t="s">
        <v>251</v>
      </c>
      <c r="BE98" s="144">
        <f>IF(N98="základní",J98,0)</f>
        <v>0</v>
      </c>
      <c r="BF98" s="144">
        <f>IF(N98="snížená",J98,0)</f>
        <v>0</v>
      </c>
      <c r="BG98" s="144">
        <f>IF(N98="zákl. přenesená",J98,0)</f>
        <v>0</v>
      </c>
      <c r="BH98" s="144">
        <f>IF(N98="sníž. přenesená",J98,0)</f>
        <v>0</v>
      </c>
      <c r="BI98" s="144">
        <f>IF(N98="nulová",J98,0)</f>
        <v>0</v>
      </c>
      <c r="BJ98" s="17" t="s">
        <v>81</v>
      </c>
      <c r="BK98" s="144">
        <f>ROUND(I98*H98,2)</f>
        <v>0</v>
      </c>
      <c r="BL98" s="17" t="s">
        <v>252</v>
      </c>
      <c r="BM98" s="17" t="s">
        <v>303</v>
      </c>
    </row>
    <row r="99" spans="2:65" s="1" customFormat="1" ht="29.25">
      <c r="B99" s="31"/>
      <c r="D99" s="171" t="s">
        <v>432</v>
      </c>
      <c r="F99" s="172" t="s">
        <v>3583</v>
      </c>
      <c r="I99" s="90"/>
      <c r="L99" s="31"/>
      <c r="M99" s="173"/>
      <c r="T99" s="49"/>
      <c r="AT99" s="17" t="s">
        <v>432</v>
      </c>
      <c r="AU99" s="17" t="s">
        <v>257</v>
      </c>
    </row>
    <row r="100" spans="2:65" s="1" customFormat="1" ht="19.5">
      <c r="B100" s="31"/>
      <c r="D100" s="171" t="s">
        <v>454</v>
      </c>
      <c r="F100" s="172" t="s">
        <v>3584</v>
      </c>
      <c r="I100" s="90"/>
      <c r="L100" s="31"/>
      <c r="M100" s="173"/>
      <c r="T100" s="49"/>
      <c r="AT100" s="17" t="s">
        <v>454</v>
      </c>
      <c r="AU100" s="17" t="s">
        <v>257</v>
      </c>
    </row>
    <row r="101" spans="2:65" s="1" customFormat="1" ht="22.5" customHeight="1">
      <c r="B101" s="31"/>
      <c r="C101" s="157" t="s">
        <v>282</v>
      </c>
      <c r="D101" s="157" t="s">
        <v>277</v>
      </c>
      <c r="E101" s="158" t="s">
        <v>3585</v>
      </c>
      <c r="F101" s="159" t="s">
        <v>3586</v>
      </c>
      <c r="G101" s="160" t="s">
        <v>265</v>
      </c>
      <c r="H101" s="161">
        <v>20</v>
      </c>
      <c r="I101" s="162"/>
      <c r="J101" s="163">
        <f>ROUND(I101*H101,2)</f>
        <v>0</v>
      </c>
      <c r="K101" s="159" t="s">
        <v>270</v>
      </c>
      <c r="L101" s="31"/>
      <c r="M101" s="164" t="s">
        <v>19</v>
      </c>
      <c r="N101" s="165" t="s">
        <v>44</v>
      </c>
      <c r="P101" s="142">
        <f>O101*H101</f>
        <v>0</v>
      </c>
      <c r="Q101" s="142">
        <v>0</v>
      </c>
      <c r="R101" s="142">
        <f>Q101*H101</f>
        <v>0</v>
      </c>
      <c r="S101" s="142">
        <v>0</v>
      </c>
      <c r="T101" s="143">
        <f>S101*H101</f>
        <v>0</v>
      </c>
      <c r="AR101" s="17" t="s">
        <v>252</v>
      </c>
      <c r="AT101" s="17" t="s">
        <v>277</v>
      </c>
      <c r="AU101" s="17" t="s">
        <v>257</v>
      </c>
      <c r="AY101" s="17" t="s">
        <v>251</v>
      </c>
      <c r="BE101" s="144">
        <f>IF(N101="základní",J101,0)</f>
        <v>0</v>
      </c>
      <c r="BF101" s="144">
        <f>IF(N101="snížená",J101,0)</f>
        <v>0</v>
      </c>
      <c r="BG101" s="144">
        <f>IF(N101="zákl. přenesená",J101,0)</f>
        <v>0</v>
      </c>
      <c r="BH101" s="144">
        <f>IF(N101="sníž. přenesená",J101,0)</f>
        <v>0</v>
      </c>
      <c r="BI101" s="144">
        <f>IF(N101="nulová",J101,0)</f>
        <v>0</v>
      </c>
      <c r="BJ101" s="17" t="s">
        <v>81</v>
      </c>
      <c r="BK101" s="144">
        <f>ROUND(I101*H101,2)</f>
        <v>0</v>
      </c>
      <c r="BL101" s="17" t="s">
        <v>252</v>
      </c>
      <c r="BM101" s="17" t="s">
        <v>311</v>
      </c>
    </row>
    <row r="102" spans="2:65" s="1" customFormat="1" ht="29.25">
      <c r="B102" s="31"/>
      <c r="D102" s="171" t="s">
        <v>432</v>
      </c>
      <c r="F102" s="172" t="s">
        <v>3587</v>
      </c>
      <c r="I102" s="90"/>
      <c r="L102" s="31"/>
      <c r="M102" s="173"/>
      <c r="T102" s="49"/>
      <c r="AT102" s="17" t="s">
        <v>432</v>
      </c>
      <c r="AU102" s="17" t="s">
        <v>257</v>
      </c>
    </row>
    <row r="103" spans="2:65" s="1" customFormat="1" ht="19.5">
      <c r="B103" s="31"/>
      <c r="D103" s="171" t="s">
        <v>454</v>
      </c>
      <c r="F103" s="172" t="s">
        <v>3588</v>
      </c>
      <c r="I103" s="90"/>
      <c r="L103" s="31"/>
      <c r="M103" s="173"/>
      <c r="T103" s="49"/>
      <c r="AT103" s="17" t="s">
        <v>454</v>
      </c>
      <c r="AU103" s="17" t="s">
        <v>257</v>
      </c>
    </row>
    <row r="104" spans="2:65" s="1" customFormat="1" ht="16.5" customHeight="1">
      <c r="B104" s="31"/>
      <c r="C104" s="132" t="s">
        <v>250</v>
      </c>
      <c r="D104" s="132" t="s">
        <v>246</v>
      </c>
      <c r="E104" s="133" t="s">
        <v>3589</v>
      </c>
      <c r="F104" s="134" t="s">
        <v>3590</v>
      </c>
      <c r="G104" s="135" t="s">
        <v>265</v>
      </c>
      <c r="H104" s="136">
        <v>40</v>
      </c>
      <c r="I104" s="137"/>
      <c r="J104" s="138">
        <f t="shared" ref="J104:J110" si="0">ROUND(I104*H104,2)</f>
        <v>0</v>
      </c>
      <c r="K104" s="134" t="s">
        <v>270</v>
      </c>
      <c r="L104" s="139"/>
      <c r="M104" s="140" t="s">
        <v>19</v>
      </c>
      <c r="N104" s="141" t="s">
        <v>44</v>
      </c>
      <c r="P104" s="142">
        <f t="shared" ref="P104:P110" si="1">O104*H104</f>
        <v>0</v>
      </c>
      <c r="Q104" s="142">
        <v>0</v>
      </c>
      <c r="R104" s="142">
        <f t="shared" ref="R104:R110" si="2">Q104*H104</f>
        <v>0</v>
      </c>
      <c r="S104" s="142">
        <v>0</v>
      </c>
      <c r="T104" s="143">
        <f t="shared" ref="T104:T110" si="3">S104*H104</f>
        <v>0</v>
      </c>
      <c r="AR104" s="17" t="s">
        <v>250</v>
      </c>
      <c r="AT104" s="17" t="s">
        <v>246</v>
      </c>
      <c r="AU104" s="17" t="s">
        <v>257</v>
      </c>
      <c r="AY104" s="17" t="s">
        <v>251</v>
      </c>
      <c r="BE104" s="144">
        <f t="shared" ref="BE104:BE110" si="4">IF(N104="základní",J104,0)</f>
        <v>0</v>
      </c>
      <c r="BF104" s="144">
        <f t="shared" ref="BF104:BF110" si="5">IF(N104="snížená",J104,0)</f>
        <v>0</v>
      </c>
      <c r="BG104" s="144">
        <f t="shared" ref="BG104:BG110" si="6">IF(N104="zákl. přenesená",J104,0)</f>
        <v>0</v>
      </c>
      <c r="BH104" s="144">
        <f t="shared" ref="BH104:BH110" si="7">IF(N104="sníž. přenesená",J104,0)</f>
        <v>0</v>
      </c>
      <c r="BI104" s="144">
        <f t="shared" ref="BI104:BI110" si="8">IF(N104="nulová",J104,0)</f>
        <v>0</v>
      </c>
      <c r="BJ104" s="17" t="s">
        <v>81</v>
      </c>
      <c r="BK104" s="144">
        <f t="shared" ref="BK104:BK110" si="9">ROUND(I104*H104,2)</f>
        <v>0</v>
      </c>
      <c r="BL104" s="17" t="s">
        <v>252</v>
      </c>
      <c r="BM104" s="17" t="s">
        <v>318</v>
      </c>
    </row>
    <row r="105" spans="2:65" s="1" customFormat="1" ht="16.5" customHeight="1">
      <c r="B105" s="31"/>
      <c r="C105" s="132" t="s">
        <v>291</v>
      </c>
      <c r="D105" s="132" t="s">
        <v>246</v>
      </c>
      <c r="E105" s="133" t="s">
        <v>3591</v>
      </c>
      <c r="F105" s="134" t="s">
        <v>3592</v>
      </c>
      <c r="G105" s="135" t="s">
        <v>265</v>
      </c>
      <c r="H105" s="136">
        <v>20</v>
      </c>
      <c r="I105" s="137"/>
      <c r="J105" s="138">
        <f t="shared" si="0"/>
        <v>0</v>
      </c>
      <c r="K105" s="134" t="s">
        <v>270</v>
      </c>
      <c r="L105" s="139"/>
      <c r="M105" s="140" t="s">
        <v>19</v>
      </c>
      <c r="N105" s="141" t="s">
        <v>44</v>
      </c>
      <c r="P105" s="142">
        <f t="shared" si="1"/>
        <v>0</v>
      </c>
      <c r="Q105" s="142">
        <v>0</v>
      </c>
      <c r="R105" s="142">
        <f t="shared" si="2"/>
        <v>0</v>
      </c>
      <c r="S105" s="142">
        <v>0</v>
      </c>
      <c r="T105" s="143">
        <f t="shared" si="3"/>
        <v>0</v>
      </c>
      <c r="AR105" s="17" t="s">
        <v>250</v>
      </c>
      <c r="AT105" s="17" t="s">
        <v>246</v>
      </c>
      <c r="AU105" s="17" t="s">
        <v>257</v>
      </c>
      <c r="AY105" s="17" t="s">
        <v>251</v>
      </c>
      <c r="BE105" s="144">
        <f t="shared" si="4"/>
        <v>0</v>
      </c>
      <c r="BF105" s="144">
        <f t="shared" si="5"/>
        <v>0</v>
      </c>
      <c r="BG105" s="144">
        <f t="shared" si="6"/>
        <v>0</v>
      </c>
      <c r="BH105" s="144">
        <f t="shared" si="7"/>
        <v>0</v>
      </c>
      <c r="BI105" s="144">
        <f t="shared" si="8"/>
        <v>0</v>
      </c>
      <c r="BJ105" s="17" t="s">
        <v>81</v>
      </c>
      <c r="BK105" s="144">
        <f t="shared" si="9"/>
        <v>0</v>
      </c>
      <c r="BL105" s="17" t="s">
        <v>252</v>
      </c>
      <c r="BM105" s="17" t="s">
        <v>326</v>
      </c>
    </row>
    <row r="106" spans="2:65" s="1" customFormat="1" ht="16.5" customHeight="1">
      <c r="B106" s="31"/>
      <c r="C106" s="132" t="s">
        <v>295</v>
      </c>
      <c r="D106" s="132" t="s">
        <v>246</v>
      </c>
      <c r="E106" s="133" t="s">
        <v>3593</v>
      </c>
      <c r="F106" s="134" t="s">
        <v>3594</v>
      </c>
      <c r="G106" s="135" t="s">
        <v>265</v>
      </c>
      <c r="H106" s="136">
        <v>20</v>
      </c>
      <c r="I106" s="137"/>
      <c r="J106" s="138">
        <f t="shared" si="0"/>
        <v>0</v>
      </c>
      <c r="K106" s="134" t="s">
        <v>270</v>
      </c>
      <c r="L106" s="139"/>
      <c r="M106" s="140" t="s">
        <v>19</v>
      </c>
      <c r="N106" s="141" t="s">
        <v>44</v>
      </c>
      <c r="P106" s="142">
        <f t="shared" si="1"/>
        <v>0</v>
      </c>
      <c r="Q106" s="142">
        <v>0</v>
      </c>
      <c r="R106" s="142">
        <f t="shared" si="2"/>
        <v>0</v>
      </c>
      <c r="S106" s="142">
        <v>0</v>
      </c>
      <c r="T106" s="143">
        <f t="shared" si="3"/>
        <v>0</v>
      </c>
      <c r="AR106" s="17" t="s">
        <v>250</v>
      </c>
      <c r="AT106" s="17" t="s">
        <v>246</v>
      </c>
      <c r="AU106" s="17" t="s">
        <v>257</v>
      </c>
      <c r="AY106" s="17" t="s">
        <v>251</v>
      </c>
      <c r="BE106" s="144">
        <f t="shared" si="4"/>
        <v>0</v>
      </c>
      <c r="BF106" s="144">
        <f t="shared" si="5"/>
        <v>0</v>
      </c>
      <c r="BG106" s="144">
        <f t="shared" si="6"/>
        <v>0</v>
      </c>
      <c r="BH106" s="144">
        <f t="shared" si="7"/>
        <v>0</v>
      </c>
      <c r="BI106" s="144">
        <f t="shared" si="8"/>
        <v>0</v>
      </c>
      <c r="BJ106" s="17" t="s">
        <v>81</v>
      </c>
      <c r="BK106" s="144">
        <f t="shared" si="9"/>
        <v>0</v>
      </c>
      <c r="BL106" s="17" t="s">
        <v>252</v>
      </c>
      <c r="BM106" s="17" t="s">
        <v>334</v>
      </c>
    </row>
    <row r="107" spans="2:65" s="1" customFormat="1" ht="16.5" customHeight="1">
      <c r="B107" s="31"/>
      <c r="C107" s="132" t="s">
        <v>299</v>
      </c>
      <c r="D107" s="132" t="s">
        <v>246</v>
      </c>
      <c r="E107" s="133" t="s">
        <v>3595</v>
      </c>
      <c r="F107" s="134" t="s">
        <v>3596</v>
      </c>
      <c r="G107" s="135" t="s">
        <v>265</v>
      </c>
      <c r="H107" s="136">
        <v>40</v>
      </c>
      <c r="I107" s="137"/>
      <c r="J107" s="138">
        <f t="shared" si="0"/>
        <v>0</v>
      </c>
      <c r="K107" s="134" t="s">
        <v>270</v>
      </c>
      <c r="L107" s="139"/>
      <c r="M107" s="140" t="s">
        <v>19</v>
      </c>
      <c r="N107" s="141" t="s">
        <v>44</v>
      </c>
      <c r="P107" s="142">
        <f t="shared" si="1"/>
        <v>0</v>
      </c>
      <c r="Q107" s="142">
        <v>0</v>
      </c>
      <c r="R107" s="142">
        <f t="shared" si="2"/>
        <v>0</v>
      </c>
      <c r="S107" s="142">
        <v>0</v>
      </c>
      <c r="T107" s="143">
        <f t="shared" si="3"/>
        <v>0</v>
      </c>
      <c r="AR107" s="17" t="s">
        <v>250</v>
      </c>
      <c r="AT107" s="17" t="s">
        <v>246</v>
      </c>
      <c r="AU107" s="17" t="s">
        <v>257</v>
      </c>
      <c r="AY107" s="17" t="s">
        <v>251</v>
      </c>
      <c r="BE107" s="144">
        <f t="shared" si="4"/>
        <v>0</v>
      </c>
      <c r="BF107" s="144">
        <f t="shared" si="5"/>
        <v>0</v>
      </c>
      <c r="BG107" s="144">
        <f t="shared" si="6"/>
        <v>0</v>
      </c>
      <c r="BH107" s="144">
        <f t="shared" si="7"/>
        <v>0</v>
      </c>
      <c r="BI107" s="144">
        <f t="shared" si="8"/>
        <v>0</v>
      </c>
      <c r="BJ107" s="17" t="s">
        <v>81</v>
      </c>
      <c r="BK107" s="144">
        <f t="shared" si="9"/>
        <v>0</v>
      </c>
      <c r="BL107" s="17" t="s">
        <v>252</v>
      </c>
      <c r="BM107" s="17" t="s">
        <v>341</v>
      </c>
    </row>
    <row r="108" spans="2:65" s="1" customFormat="1" ht="16.5" customHeight="1">
      <c r="B108" s="31"/>
      <c r="C108" s="132" t="s">
        <v>303</v>
      </c>
      <c r="D108" s="132" t="s">
        <v>246</v>
      </c>
      <c r="E108" s="133" t="s">
        <v>3597</v>
      </c>
      <c r="F108" s="134" t="s">
        <v>3598</v>
      </c>
      <c r="G108" s="135" t="s">
        <v>265</v>
      </c>
      <c r="H108" s="136">
        <v>20</v>
      </c>
      <c r="I108" s="137"/>
      <c r="J108" s="138">
        <f t="shared" si="0"/>
        <v>0</v>
      </c>
      <c r="K108" s="134" t="s">
        <v>270</v>
      </c>
      <c r="L108" s="139"/>
      <c r="M108" s="140" t="s">
        <v>19</v>
      </c>
      <c r="N108" s="141" t="s">
        <v>44</v>
      </c>
      <c r="P108" s="142">
        <f t="shared" si="1"/>
        <v>0</v>
      </c>
      <c r="Q108" s="142">
        <v>0</v>
      </c>
      <c r="R108" s="142">
        <f t="shared" si="2"/>
        <v>0</v>
      </c>
      <c r="S108" s="142">
        <v>0</v>
      </c>
      <c r="T108" s="143">
        <f t="shared" si="3"/>
        <v>0</v>
      </c>
      <c r="AR108" s="17" t="s">
        <v>250</v>
      </c>
      <c r="AT108" s="17" t="s">
        <v>246</v>
      </c>
      <c r="AU108" s="17" t="s">
        <v>257</v>
      </c>
      <c r="AY108" s="17" t="s">
        <v>251</v>
      </c>
      <c r="BE108" s="144">
        <f t="shared" si="4"/>
        <v>0</v>
      </c>
      <c r="BF108" s="144">
        <f t="shared" si="5"/>
        <v>0</v>
      </c>
      <c r="BG108" s="144">
        <f t="shared" si="6"/>
        <v>0</v>
      </c>
      <c r="BH108" s="144">
        <f t="shared" si="7"/>
        <v>0</v>
      </c>
      <c r="BI108" s="144">
        <f t="shared" si="8"/>
        <v>0</v>
      </c>
      <c r="BJ108" s="17" t="s">
        <v>81</v>
      </c>
      <c r="BK108" s="144">
        <f t="shared" si="9"/>
        <v>0</v>
      </c>
      <c r="BL108" s="17" t="s">
        <v>252</v>
      </c>
      <c r="BM108" s="17" t="s">
        <v>349</v>
      </c>
    </row>
    <row r="109" spans="2:65" s="1" customFormat="1" ht="16.5" customHeight="1">
      <c r="B109" s="31"/>
      <c r="C109" s="132" t="s">
        <v>307</v>
      </c>
      <c r="D109" s="132" t="s">
        <v>246</v>
      </c>
      <c r="E109" s="133" t="s">
        <v>3599</v>
      </c>
      <c r="F109" s="134" t="s">
        <v>3600</v>
      </c>
      <c r="G109" s="135" t="s">
        <v>265</v>
      </c>
      <c r="H109" s="136">
        <v>20</v>
      </c>
      <c r="I109" s="137"/>
      <c r="J109" s="138">
        <f t="shared" si="0"/>
        <v>0</v>
      </c>
      <c r="K109" s="134" t="s">
        <v>270</v>
      </c>
      <c r="L109" s="139"/>
      <c r="M109" s="140" t="s">
        <v>19</v>
      </c>
      <c r="N109" s="141" t="s">
        <v>44</v>
      </c>
      <c r="P109" s="142">
        <f t="shared" si="1"/>
        <v>0</v>
      </c>
      <c r="Q109" s="142">
        <v>0</v>
      </c>
      <c r="R109" s="142">
        <f t="shared" si="2"/>
        <v>0</v>
      </c>
      <c r="S109" s="142">
        <v>0</v>
      </c>
      <c r="T109" s="143">
        <f t="shared" si="3"/>
        <v>0</v>
      </c>
      <c r="AR109" s="17" t="s">
        <v>250</v>
      </c>
      <c r="AT109" s="17" t="s">
        <v>246</v>
      </c>
      <c r="AU109" s="17" t="s">
        <v>257</v>
      </c>
      <c r="AY109" s="17" t="s">
        <v>251</v>
      </c>
      <c r="BE109" s="144">
        <f t="shared" si="4"/>
        <v>0</v>
      </c>
      <c r="BF109" s="144">
        <f t="shared" si="5"/>
        <v>0</v>
      </c>
      <c r="BG109" s="144">
        <f t="shared" si="6"/>
        <v>0</v>
      </c>
      <c r="BH109" s="144">
        <f t="shared" si="7"/>
        <v>0</v>
      </c>
      <c r="BI109" s="144">
        <f t="shared" si="8"/>
        <v>0</v>
      </c>
      <c r="BJ109" s="17" t="s">
        <v>81</v>
      </c>
      <c r="BK109" s="144">
        <f t="shared" si="9"/>
        <v>0</v>
      </c>
      <c r="BL109" s="17" t="s">
        <v>252</v>
      </c>
      <c r="BM109" s="17" t="s">
        <v>357</v>
      </c>
    </row>
    <row r="110" spans="2:65" s="1" customFormat="1" ht="33.75" customHeight="1">
      <c r="B110" s="31"/>
      <c r="C110" s="157" t="s">
        <v>311</v>
      </c>
      <c r="D110" s="157" t="s">
        <v>277</v>
      </c>
      <c r="E110" s="158" t="s">
        <v>3601</v>
      </c>
      <c r="F110" s="159" t="s">
        <v>3602</v>
      </c>
      <c r="G110" s="160" t="s">
        <v>265</v>
      </c>
      <c r="H110" s="161">
        <v>4</v>
      </c>
      <c r="I110" s="162"/>
      <c r="J110" s="163">
        <f t="shared" si="0"/>
        <v>0</v>
      </c>
      <c r="K110" s="159" t="s">
        <v>270</v>
      </c>
      <c r="L110" s="31"/>
      <c r="M110" s="164" t="s">
        <v>19</v>
      </c>
      <c r="N110" s="165" t="s">
        <v>44</v>
      </c>
      <c r="P110" s="142">
        <f t="shared" si="1"/>
        <v>0</v>
      </c>
      <c r="Q110" s="142">
        <v>0</v>
      </c>
      <c r="R110" s="142">
        <f t="shared" si="2"/>
        <v>0</v>
      </c>
      <c r="S110" s="142">
        <v>0</v>
      </c>
      <c r="T110" s="143">
        <f t="shared" si="3"/>
        <v>0</v>
      </c>
      <c r="AR110" s="17" t="s">
        <v>252</v>
      </c>
      <c r="AT110" s="17" t="s">
        <v>277</v>
      </c>
      <c r="AU110" s="17" t="s">
        <v>257</v>
      </c>
      <c r="AY110" s="17" t="s">
        <v>251</v>
      </c>
      <c r="BE110" s="144">
        <f t="shared" si="4"/>
        <v>0</v>
      </c>
      <c r="BF110" s="144">
        <f t="shared" si="5"/>
        <v>0</v>
      </c>
      <c r="BG110" s="144">
        <f t="shared" si="6"/>
        <v>0</v>
      </c>
      <c r="BH110" s="144">
        <f t="shared" si="7"/>
        <v>0</v>
      </c>
      <c r="BI110" s="144">
        <f t="shared" si="8"/>
        <v>0</v>
      </c>
      <c r="BJ110" s="17" t="s">
        <v>81</v>
      </c>
      <c r="BK110" s="144">
        <f t="shared" si="9"/>
        <v>0</v>
      </c>
      <c r="BL110" s="17" t="s">
        <v>252</v>
      </c>
      <c r="BM110" s="17" t="s">
        <v>365</v>
      </c>
    </row>
    <row r="111" spans="2:65" s="1" customFormat="1" ht="29.25">
      <c r="B111" s="31"/>
      <c r="D111" s="171" t="s">
        <v>432</v>
      </c>
      <c r="F111" s="172" t="s">
        <v>3583</v>
      </c>
      <c r="I111" s="90"/>
      <c r="L111" s="31"/>
      <c r="M111" s="173"/>
      <c r="T111" s="49"/>
      <c r="AT111" s="17" t="s">
        <v>432</v>
      </c>
      <c r="AU111" s="17" t="s">
        <v>257</v>
      </c>
    </row>
    <row r="112" spans="2:65" s="1" customFormat="1" ht="19.5">
      <c r="B112" s="31"/>
      <c r="D112" s="171" t="s">
        <v>454</v>
      </c>
      <c r="F112" s="172" t="s">
        <v>3584</v>
      </c>
      <c r="I112" s="90"/>
      <c r="L112" s="31"/>
      <c r="M112" s="173"/>
      <c r="T112" s="49"/>
      <c r="AT112" s="17" t="s">
        <v>454</v>
      </c>
      <c r="AU112" s="17" t="s">
        <v>257</v>
      </c>
    </row>
    <row r="113" spans="2:65" s="1" customFormat="1" ht="33.75" customHeight="1">
      <c r="B113" s="31"/>
      <c r="C113" s="157" t="s">
        <v>8</v>
      </c>
      <c r="D113" s="157" t="s">
        <v>277</v>
      </c>
      <c r="E113" s="158" t="s">
        <v>3603</v>
      </c>
      <c r="F113" s="159" t="s">
        <v>3604</v>
      </c>
      <c r="G113" s="160" t="s">
        <v>265</v>
      </c>
      <c r="H113" s="161">
        <v>4</v>
      </c>
      <c r="I113" s="162"/>
      <c r="J113" s="163">
        <f>ROUND(I113*H113,2)</f>
        <v>0</v>
      </c>
      <c r="K113" s="159" t="s">
        <v>270</v>
      </c>
      <c r="L113" s="31"/>
      <c r="M113" s="164" t="s">
        <v>19</v>
      </c>
      <c r="N113" s="165" t="s">
        <v>44</v>
      </c>
      <c r="P113" s="142">
        <f>O113*H113</f>
        <v>0</v>
      </c>
      <c r="Q113" s="142">
        <v>0</v>
      </c>
      <c r="R113" s="142">
        <f>Q113*H113</f>
        <v>0</v>
      </c>
      <c r="S113" s="142">
        <v>0</v>
      </c>
      <c r="T113" s="143">
        <f>S113*H113</f>
        <v>0</v>
      </c>
      <c r="AR113" s="17" t="s">
        <v>252</v>
      </c>
      <c r="AT113" s="17" t="s">
        <v>277</v>
      </c>
      <c r="AU113" s="17" t="s">
        <v>257</v>
      </c>
      <c r="AY113" s="17" t="s">
        <v>251</v>
      </c>
      <c r="BE113" s="144">
        <f>IF(N113="základní",J113,0)</f>
        <v>0</v>
      </c>
      <c r="BF113" s="144">
        <f>IF(N113="snížená",J113,0)</f>
        <v>0</v>
      </c>
      <c r="BG113" s="144">
        <f>IF(N113="zákl. přenesená",J113,0)</f>
        <v>0</v>
      </c>
      <c r="BH113" s="144">
        <f>IF(N113="sníž. přenesená",J113,0)</f>
        <v>0</v>
      </c>
      <c r="BI113" s="144">
        <f>IF(N113="nulová",J113,0)</f>
        <v>0</v>
      </c>
      <c r="BJ113" s="17" t="s">
        <v>81</v>
      </c>
      <c r="BK113" s="144">
        <f>ROUND(I113*H113,2)</f>
        <v>0</v>
      </c>
      <c r="BL113" s="17" t="s">
        <v>252</v>
      </c>
      <c r="BM113" s="17" t="s">
        <v>373</v>
      </c>
    </row>
    <row r="114" spans="2:65" s="1" customFormat="1" ht="29.25">
      <c r="B114" s="31"/>
      <c r="D114" s="171" t="s">
        <v>432</v>
      </c>
      <c r="F114" s="172" t="s">
        <v>3583</v>
      </c>
      <c r="I114" s="90"/>
      <c r="L114" s="31"/>
      <c r="M114" s="173"/>
      <c r="T114" s="49"/>
      <c r="AT114" s="17" t="s">
        <v>432</v>
      </c>
      <c r="AU114" s="17" t="s">
        <v>257</v>
      </c>
    </row>
    <row r="115" spans="2:65" s="1" customFormat="1" ht="19.5">
      <c r="B115" s="31"/>
      <c r="D115" s="171" t="s">
        <v>454</v>
      </c>
      <c r="F115" s="172" t="s">
        <v>3584</v>
      </c>
      <c r="I115" s="90"/>
      <c r="L115" s="31"/>
      <c r="M115" s="173"/>
      <c r="T115" s="49"/>
      <c r="AT115" s="17" t="s">
        <v>454</v>
      </c>
      <c r="AU115" s="17" t="s">
        <v>257</v>
      </c>
    </row>
    <row r="116" spans="2:65" s="1" customFormat="1" ht="16.5" customHeight="1">
      <c r="B116" s="31"/>
      <c r="C116" s="132" t="s">
        <v>318</v>
      </c>
      <c r="D116" s="132" t="s">
        <v>246</v>
      </c>
      <c r="E116" s="133" t="s">
        <v>3605</v>
      </c>
      <c r="F116" s="134" t="s">
        <v>3606</v>
      </c>
      <c r="G116" s="135" t="s">
        <v>265</v>
      </c>
      <c r="H116" s="136">
        <v>4</v>
      </c>
      <c r="I116" s="137"/>
      <c r="J116" s="138">
        <f t="shared" ref="J116:J123" si="10">ROUND(I116*H116,2)</f>
        <v>0</v>
      </c>
      <c r="K116" s="134" t="s">
        <v>270</v>
      </c>
      <c r="L116" s="139"/>
      <c r="M116" s="140" t="s">
        <v>19</v>
      </c>
      <c r="N116" s="141" t="s">
        <v>44</v>
      </c>
      <c r="P116" s="142">
        <f t="shared" ref="P116:P123" si="11">O116*H116</f>
        <v>0</v>
      </c>
      <c r="Q116" s="142">
        <v>0</v>
      </c>
      <c r="R116" s="142">
        <f t="shared" ref="R116:R123" si="12">Q116*H116</f>
        <v>0</v>
      </c>
      <c r="S116" s="142">
        <v>0</v>
      </c>
      <c r="T116" s="143">
        <f t="shared" ref="T116:T123" si="13">S116*H116</f>
        <v>0</v>
      </c>
      <c r="AR116" s="17" t="s">
        <v>250</v>
      </c>
      <c r="AT116" s="17" t="s">
        <v>246</v>
      </c>
      <c r="AU116" s="17" t="s">
        <v>257</v>
      </c>
      <c r="AY116" s="17" t="s">
        <v>251</v>
      </c>
      <c r="BE116" s="144">
        <f t="shared" ref="BE116:BE123" si="14">IF(N116="základní",J116,0)</f>
        <v>0</v>
      </c>
      <c r="BF116" s="144">
        <f t="shared" ref="BF116:BF123" si="15">IF(N116="snížená",J116,0)</f>
        <v>0</v>
      </c>
      <c r="BG116" s="144">
        <f t="shared" ref="BG116:BG123" si="16">IF(N116="zákl. přenesená",J116,0)</f>
        <v>0</v>
      </c>
      <c r="BH116" s="144">
        <f t="shared" ref="BH116:BH123" si="17">IF(N116="sníž. přenesená",J116,0)</f>
        <v>0</v>
      </c>
      <c r="BI116" s="144">
        <f t="shared" ref="BI116:BI123" si="18">IF(N116="nulová",J116,0)</f>
        <v>0</v>
      </c>
      <c r="BJ116" s="17" t="s">
        <v>81</v>
      </c>
      <c r="BK116" s="144">
        <f t="shared" ref="BK116:BK123" si="19">ROUND(I116*H116,2)</f>
        <v>0</v>
      </c>
      <c r="BL116" s="17" t="s">
        <v>252</v>
      </c>
      <c r="BM116" s="17" t="s">
        <v>381</v>
      </c>
    </row>
    <row r="117" spans="2:65" s="1" customFormat="1" ht="16.5" customHeight="1">
      <c r="B117" s="31"/>
      <c r="C117" s="132" t="s">
        <v>322</v>
      </c>
      <c r="D117" s="132" t="s">
        <v>246</v>
      </c>
      <c r="E117" s="133" t="s">
        <v>3607</v>
      </c>
      <c r="F117" s="134" t="s">
        <v>3608</v>
      </c>
      <c r="G117" s="135" t="s">
        <v>265</v>
      </c>
      <c r="H117" s="136">
        <v>4</v>
      </c>
      <c r="I117" s="137"/>
      <c r="J117" s="138">
        <f t="shared" si="10"/>
        <v>0</v>
      </c>
      <c r="K117" s="134" t="s">
        <v>270</v>
      </c>
      <c r="L117" s="139"/>
      <c r="M117" s="140" t="s">
        <v>19</v>
      </c>
      <c r="N117" s="141" t="s">
        <v>44</v>
      </c>
      <c r="P117" s="142">
        <f t="shared" si="11"/>
        <v>0</v>
      </c>
      <c r="Q117" s="142">
        <v>0</v>
      </c>
      <c r="R117" s="142">
        <f t="shared" si="12"/>
        <v>0</v>
      </c>
      <c r="S117" s="142">
        <v>0</v>
      </c>
      <c r="T117" s="143">
        <f t="shared" si="13"/>
        <v>0</v>
      </c>
      <c r="AR117" s="17" t="s">
        <v>250</v>
      </c>
      <c r="AT117" s="17" t="s">
        <v>246</v>
      </c>
      <c r="AU117" s="17" t="s">
        <v>257</v>
      </c>
      <c r="AY117" s="17" t="s">
        <v>251</v>
      </c>
      <c r="BE117" s="144">
        <f t="shared" si="14"/>
        <v>0</v>
      </c>
      <c r="BF117" s="144">
        <f t="shared" si="15"/>
        <v>0</v>
      </c>
      <c r="BG117" s="144">
        <f t="shared" si="16"/>
        <v>0</v>
      </c>
      <c r="BH117" s="144">
        <f t="shared" si="17"/>
        <v>0</v>
      </c>
      <c r="BI117" s="144">
        <f t="shared" si="18"/>
        <v>0</v>
      </c>
      <c r="BJ117" s="17" t="s">
        <v>81</v>
      </c>
      <c r="BK117" s="144">
        <f t="shared" si="19"/>
        <v>0</v>
      </c>
      <c r="BL117" s="17" t="s">
        <v>252</v>
      </c>
      <c r="BM117" s="17" t="s">
        <v>390</v>
      </c>
    </row>
    <row r="118" spans="2:65" s="1" customFormat="1" ht="16.5" customHeight="1">
      <c r="B118" s="31"/>
      <c r="C118" s="132" t="s">
        <v>326</v>
      </c>
      <c r="D118" s="132" t="s">
        <v>246</v>
      </c>
      <c r="E118" s="133" t="s">
        <v>3591</v>
      </c>
      <c r="F118" s="134" t="s">
        <v>3592</v>
      </c>
      <c r="G118" s="135" t="s">
        <v>265</v>
      </c>
      <c r="H118" s="136">
        <v>8</v>
      </c>
      <c r="I118" s="137"/>
      <c r="J118" s="138">
        <f t="shared" si="10"/>
        <v>0</v>
      </c>
      <c r="K118" s="134" t="s">
        <v>270</v>
      </c>
      <c r="L118" s="139"/>
      <c r="M118" s="140" t="s">
        <v>19</v>
      </c>
      <c r="N118" s="141" t="s">
        <v>44</v>
      </c>
      <c r="P118" s="142">
        <f t="shared" si="11"/>
        <v>0</v>
      </c>
      <c r="Q118" s="142">
        <v>0</v>
      </c>
      <c r="R118" s="142">
        <f t="shared" si="12"/>
        <v>0</v>
      </c>
      <c r="S118" s="142">
        <v>0</v>
      </c>
      <c r="T118" s="143">
        <f t="shared" si="13"/>
        <v>0</v>
      </c>
      <c r="AR118" s="17" t="s">
        <v>250</v>
      </c>
      <c r="AT118" s="17" t="s">
        <v>246</v>
      </c>
      <c r="AU118" s="17" t="s">
        <v>257</v>
      </c>
      <c r="AY118" s="17" t="s">
        <v>251</v>
      </c>
      <c r="BE118" s="144">
        <f t="shared" si="14"/>
        <v>0</v>
      </c>
      <c r="BF118" s="144">
        <f t="shared" si="15"/>
        <v>0</v>
      </c>
      <c r="BG118" s="144">
        <f t="shared" si="16"/>
        <v>0</v>
      </c>
      <c r="BH118" s="144">
        <f t="shared" si="17"/>
        <v>0</v>
      </c>
      <c r="BI118" s="144">
        <f t="shared" si="18"/>
        <v>0</v>
      </c>
      <c r="BJ118" s="17" t="s">
        <v>81</v>
      </c>
      <c r="BK118" s="144">
        <f t="shared" si="19"/>
        <v>0</v>
      </c>
      <c r="BL118" s="17" t="s">
        <v>252</v>
      </c>
      <c r="BM118" s="17" t="s">
        <v>398</v>
      </c>
    </row>
    <row r="119" spans="2:65" s="1" customFormat="1" ht="16.5" customHeight="1">
      <c r="B119" s="31"/>
      <c r="C119" s="132" t="s">
        <v>330</v>
      </c>
      <c r="D119" s="132" t="s">
        <v>246</v>
      </c>
      <c r="E119" s="133" t="s">
        <v>3593</v>
      </c>
      <c r="F119" s="134" t="s">
        <v>3594</v>
      </c>
      <c r="G119" s="135" t="s">
        <v>265</v>
      </c>
      <c r="H119" s="136">
        <v>8</v>
      </c>
      <c r="I119" s="137"/>
      <c r="J119" s="138">
        <f t="shared" si="10"/>
        <v>0</v>
      </c>
      <c r="K119" s="134" t="s">
        <v>270</v>
      </c>
      <c r="L119" s="139"/>
      <c r="M119" s="140" t="s">
        <v>19</v>
      </c>
      <c r="N119" s="141" t="s">
        <v>44</v>
      </c>
      <c r="P119" s="142">
        <f t="shared" si="11"/>
        <v>0</v>
      </c>
      <c r="Q119" s="142">
        <v>0</v>
      </c>
      <c r="R119" s="142">
        <f t="shared" si="12"/>
        <v>0</v>
      </c>
      <c r="S119" s="142">
        <v>0</v>
      </c>
      <c r="T119" s="143">
        <f t="shared" si="13"/>
        <v>0</v>
      </c>
      <c r="AR119" s="17" t="s">
        <v>250</v>
      </c>
      <c r="AT119" s="17" t="s">
        <v>246</v>
      </c>
      <c r="AU119" s="17" t="s">
        <v>257</v>
      </c>
      <c r="AY119" s="17" t="s">
        <v>251</v>
      </c>
      <c r="BE119" s="144">
        <f t="shared" si="14"/>
        <v>0</v>
      </c>
      <c r="BF119" s="144">
        <f t="shared" si="15"/>
        <v>0</v>
      </c>
      <c r="BG119" s="144">
        <f t="shared" si="16"/>
        <v>0</v>
      </c>
      <c r="BH119" s="144">
        <f t="shared" si="17"/>
        <v>0</v>
      </c>
      <c r="BI119" s="144">
        <f t="shared" si="18"/>
        <v>0</v>
      </c>
      <c r="BJ119" s="17" t="s">
        <v>81</v>
      </c>
      <c r="BK119" s="144">
        <f t="shared" si="19"/>
        <v>0</v>
      </c>
      <c r="BL119" s="17" t="s">
        <v>252</v>
      </c>
      <c r="BM119" s="17" t="s">
        <v>406</v>
      </c>
    </row>
    <row r="120" spans="2:65" s="1" customFormat="1" ht="16.5" customHeight="1">
      <c r="B120" s="31"/>
      <c r="C120" s="132" t="s">
        <v>334</v>
      </c>
      <c r="D120" s="132" t="s">
        <v>246</v>
      </c>
      <c r="E120" s="133" t="s">
        <v>3595</v>
      </c>
      <c r="F120" s="134" t="s">
        <v>3596</v>
      </c>
      <c r="G120" s="135" t="s">
        <v>265</v>
      </c>
      <c r="H120" s="136">
        <v>8</v>
      </c>
      <c r="I120" s="137"/>
      <c r="J120" s="138">
        <f t="shared" si="10"/>
        <v>0</v>
      </c>
      <c r="K120" s="134" t="s">
        <v>270</v>
      </c>
      <c r="L120" s="139"/>
      <c r="M120" s="140" t="s">
        <v>19</v>
      </c>
      <c r="N120" s="141" t="s">
        <v>44</v>
      </c>
      <c r="P120" s="142">
        <f t="shared" si="11"/>
        <v>0</v>
      </c>
      <c r="Q120" s="142">
        <v>0</v>
      </c>
      <c r="R120" s="142">
        <f t="shared" si="12"/>
        <v>0</v>
      </c>
      <c r="S120" s="142">
        <v>0</v>
      </c>
      <c r="T120" s="143">
        <f t="shared" si="13"/>
        <v>0</v>
      </c>
      <c r="AR120" s="17" t="s">
        <v>250</v>
      </c>
      <c r="AT120" s="17" t="s">
        <v>246</v>
      </c>
      <c r="AU120" s="17" t="s">
        <v>257</v>
      </c>
      <c r="AY120" s="17" t="s">
        <v>251</v>
      </c>
      <c r="BE120" s="144">
        <f t="shared" si="14"/>
        <v>0</v>
      </c>
      <c r="BF120" s="144">
        <f t="shared" si="15"/>
        <v>0</v>
      </c>
      <c r="BG120" s="144">
        <f t="shared" si="16"/>
        <v>0</v>
      </c>
      <c r="BH120" s="144">
        <f t="shared" si="17"/>
        <v>0</v>
      </c>
      <c r="BI120" s="144">
        <f t="shared" si="18"/>
        <v>0</v>
      </c>
      <c r="BJ120" s="17" t="s">
        <v>81</v>
      </c>
      <c r="BK120" s="144">
        <f t="shared" si="19"/>
        <v>0</v>
      </c>
      <c r="BL120" s="17" t="s">
        <v>252</v>
      </c>
      <c r="BM120" s="17" t="s">
        <v>482</v>
      </c>
    </row>
    <row r="121" spans="2:65" s="1" customFormat="1" ht="16.5" customHeight="1">
      <c r="B121" s="31"/>
      <c r="C121" s="132" t="s">
        <v>7</v>
      </c>
      <c r="D121" s="132" t="s">
        <v>246</v>
      </c>
      <c r="E121" s="133" t="s">
        <v>3597</v>
      </c>
      <c r="F121" s="134" t="s">
        <v>3598</v>
      </c>
      <c r="G121" s="135" t="s">
        <v>265</v>
      </c>
      <c r="H121" s="136">
        <v>8</v>
      </c>
      <c r="I121" s="137"/>
      <c r="J121" s="138">
        <f t="shared" si="10"/>
        <v>0</v>
      </c>
      <c r="K121" s="134" t="s">
        <v>270</v>
      </c>
      <c r="L121" s="139"/>
      <c r="M121" s="140" t="s">
        <v>19</v>
      </c>
      <c r="N121" s="141" t="s">
        <v>44</v>
      </c>
      <c r="P121" s="142">
        <f t="shared" si="11"/>
        <v>0</v>
      </c>
      <c r="Q121" s="142">
        <v>0</v>
      </c>
      <c r="R121" s="142">
        <f t="shared" si="12"/>
        <v>0</v>
      </c>
      <c r="S121" s="142">
        <v>0</v>
      </c>
      <c r="T121" s="143">
        <f t="shared" si="13"/>
        <v>0</v>
      </c>
      <c r="AR121" s="17" t="s">
        <v>250</v>
      </c>
      <c r="AT121" s="17" t="s">
        <v>246</v>
      </c>
      <c r="AU121" s="17" t="s">
        <v>257</v>
      </c>
      <c r="AY121" s="17" t="s">
        <v>251</v>
      </c>
      <c r="BE121" s="144">
        <f t="shared" si="14"/>
        <v>0</v>
      </c>
      <c r="BF121" s="144">
        <f t="shared" si="15"/>
        <v>0</v>
      </c>
      <c r="BG121" s="144">
        <f t="shared" si="16"/>
        <v>0</v>
      </c>
      <c r="BH121" s="144">
        <f t="shared" si="17"/>
        <v>0</v>
      </c>
      <c r="BI121" s="144">
        <f t="shared" si="18"/>
        <v>0</v>
      </c>
      <c r="BJ121" s="17" t="s">
        <v>81</v>
      </c>
      <c r="BK121" s="144">
        <f t="shared" si="19"/>
        <v>0</v>
      </c>
      <c r="BL121" s="17" t="s">
        <v>252</v>
      </c>
      <c r="BM121" s="17" t="s">
        <v>485</v>
      </c>
    </row>
    <row r="122" spans="2:65" s="1" customFormat="1" ht="16.5" customHeight="1">
      <c r="B122" s="31"/>
      <c r="C122" s="132" t="s">
        <v>341</v>
      </c>
      <c r="D122" s="132" t="s">
        <v>246</v>
      </c>
      <c r="E122" s="133" t="s">
        <v>3599</v>
      </c>
      <c r="F122" s="134" t="s">
        <v>3600</v>
      </c>
      <c r="G122" s="135" t="s">
        <v>265</v>
      </c>
      <c r="H122" s="136">
        <v>8</v>
      </c>
      <c r="I122" s="137"/>
      <c r="J122" s="138">
        <f t="shared" si="10"/>
        <v>0</v>
      </c>
      <c r="K122" s="134" t="s">
        <v>270</v>
      </c>
      <c r="L122" s="139"/>
      <c r="M122" s="140" t="s">
        <v>19</v>
      </c>
      <c r="N122" s="141" t="s">
        <v>44</v>
      </c>
      <c r="P122" s="142">
        <f t="shared" si="11"/>
        <v>0</v>
      </c>
      <c r="Q122" s="142">
        <v>0</v>
      </c>
      <c r="R122" s="142">
        <f t="shared" si="12"/>
        <v>0</v>
      </c>
      <c r="S122" s="142">
        <v>0</v>
      </c>
      <c r="T122" s="143">
        <f t="shared" si="13"/>
        <v>0</v>
      </c>
      <c r="AR122" s="17" t="s">
        <v>250</v>
      </c>
      <c r="AT122" s="17" t="s">
        <v>246</v>
      </c>
      <c r="AU122" s="17" t="s">
        <v>257</v>
      </c>
      <c r="AY122" s="17" t="s">
        <v>251</v>
      </c>
      <c r="BE122" s="144">
        <f t="shared" si="14"/>
        <v>0</v>
      </c>
      <c r="BF122" s="144">
        <f t="shared" si="15"/>
        <v>0</v>
      </c>
      <c r="BG122" s="144">
        <f t="shared" si="16"/>
        <v>0</v>
      </c>
      <c r="BH122" s="144">
        <f t="shared" si="17"/>
        <v>0</v>
      </c>
      <c r="BI122" s="144">
        <f t="shared" si="18"/>
        <v>0</v>
      </c>
      <c r="BJ122" s="17" t="s">
        <v>81</v>
      </c>
      <c r="BK122" s="144">
        <f t="shared" si="19"/>
        <v>0</v>
      </c>
      <c r="BL122" s="17" t="s">
        <v>252</v>
      </c>
      <c r="BM122" s="17" t="s">
        <v>488</v>
      </c>
    </row>
    <row r="123" spans="2:65" s="1" customFormat="1" ht="33.75" customHeight="1">
      <c r="B123" s="31"/>
      <c r="C123" s="157" t="s">
        <v>345</v>
      </c>
      <c r="D123" s="157" t="s">
        <v>277</v>
      </c>
      <c r="E123" s="158" t="s">
        <v>3603</v>
      </c>
      <c r="F123" s="159" t="s">
        <v>3604</v>
      </c>
      <c r="G123" s="160" t="s">
        <v>265</v>
      </c>
      <c r="H123" s="161">
        <v>18</v>
      </c>
      <c r="I123" s="162"/>
      <c r="J123" s="163">
        <f t="shared" si="10"/>
        <v>0</v>
      </c>
      <c r="K123" s="159" t="s">
        <v>270</v>
      </c>
      <c r="L123" s="31"/>
      <c r="M123" s="164" t="s">
        <v>19</v>
      </c>
      <c r="N123" s="165" t="s">
        <v>44</v>
      </c>
      <c r="P123" s="142">
        <f t="shared" si="11"/>
        <v>0</v>
      </c>
      <c r="Q123" s="142">
        <v>0</v>
      </c>
      <c r="R123" s="142">
        <f t="shared" si="12"/>
        <v>0</v>
      </c>
      <c r="S123" s="142">
        <v>0</v>
      </c>
      <c r="T123" s="143">
        <f t="shared" si="13"/>
        <v>0</v>
      </c>
      <c r="AR123" s="17" t="s">
        <v>252</v>
      </c>
      <c r="AT123" s="17" t="s">
        <v>277</v>
      </c>
      <c r="AU123" s="17" t="s">
        <v>257</v>
      </c>
      <c r="AY123" s="17" t="s">
        <v>251</v>
      </c>
      <c r="BE123" s="144">
        <f t="shared" si="14"/>
        <v>0</v>
      </c>
      <c r="BF123" s="144">
        <f t="shared" si="15"/>
        <v>0</v>
      </c>
      <c r="BG123" s="144">
        <f t="shared" si="16"/>
        <v>0</v>
      </c>
      <c r="BH123" s="144">
        <f t="shared" si="17"/>
        <v>0</v>
      </c>
      <c r="BI123" s="144">
        <f t="shared" si="18"/>
        <v>0</v>
      </c>
      <c r="BJ123" s="17" t="s">
        <v>81</v>
      </c>
      <c r="BK123" s="144">
        <f t="shared" si="19"/>
        <v>0</v>
      </c>
      <c r="BL123" s="17" t="s">
        <v>252</v>
      </c>
      <c r="BM123" s="17" t="s">
        <v>491</v>
      </c>
    </row>
    <row r="124" spans="2:65" s="1" customFormat="1" ht="29.25">
      <c r="B124" s="31"/>
      <c r="D124" s="171" t="s">
        <v>432</v>
      </c>
      <c r="F124" s="172" t="s">
        <v>3583</v>
      </c>
      <c r="I124" s="90"/>
      <c r="L124" s="31"/>
      <c r="M124" s="173"/>
      <c r="T124" s="49"/>
      <c r="AT124" s="17" t="s">
        <v>432</v>
      </c>
      <c r="AU124" s="17" t="s">
        <v>257</v>
      </c>
    </row>
    <row r="125" spans="2:65" s="1" customFormat="1" ht="19.5">
      <c r="B125" s="31"/>
      <c r="D125" s="171" t="s">
        <v>454</v>
      </c>
      <c r="F125" s="172" t="s">
        <v>3584</v>
      </c>
      <c r="I125" s="90"/>
      <c r="L125" s="31"/>
      <c r="M125" s="173"/>
      <c r="T125" s="49"/>
      <c r="AT125" s="17" t="s">
        <v>454</v>
      </c>
      <c r="AU125" s="17" t="s">
        <v>257</v>
      </c>
    </row>
    <row r="126" spans="2:65" s="1" customFormat="1" ht="22.5" customHeight="1">
      <c r="B126" s="31"/>
      <c r="C126" s="157" t="s">
        <v>349</v>
      </c>
      <c r="D126" s="157" t="s">
        <v>277</v>
      </c>
      <c r="E126" s="158" t="s">
        <v>3609</v>
      </c>
      <c r="F126" s="159" t="s">
        <v>3610</v>
      </c>
      <c r="G126" s="160" t="s">
        <v>265</v>
      </c>
      <c r="H126" s="161">
        <v>18</v>
      </c>
      <c r="I126" s="162"/>
      <c r="J126" s="163">
        <f>ROUND(I126*H126,2)</f>
        <v>0</v>
      </c>
      <c r="K126" s="159" t="s">
        <v>270</v>
      </c>
      <c r="L126" s="31"/>
      <c r="M126" s="164" t="s">
        <v>19</v>
      </c>
      <c r="N126" s="165" t="s">
        <v>44</v>
      </c>
      <c r="P126" s="142">
        <f>O126*H126</f>
        <v>0</v>
      </c>
      <c r="Q126" s="142">
        <v>0</v>
      </c>
      <c r="R126" s="142">
        <f>Q126*H126</f>
        <v>0</v>
      </c>
      <c r="S126" s="142">
        <v>0</v>
      </c>
      <c r="T126" s="143">
        <f>S126*H126</f>
        <v>0</v>
      </c>
      <c r="AR126" s="17" t="s">
        <v>252</v>
      </c>
      <c r="AT126" s="17" t="s">
        <v>277</v>
      </c>
      <c r="AU126" s="17" t="s">
        <v>257</v>
      </c>
      <c r="AY126" s="17" t="s">
        <v>251</v>
      </c>
      <c r="BE126" s="144">
        <f>IF(N126="základní",J126,0)</f>
        <v>0</v>
      </c>
      <c r="BF126" s="144">
        <f>IF(N126="snížená",J126,0)</f>
        <v>0</v>
      </c>
      <c r="BG126" s="144">
        <f>IF(N126="zákl. přenesená",J126,0)</f>
        <v>0</v>
      </c>
      <c r="BH126" s="144">
        <f>IF(N126="sníž. přenesená",J126,0)</f>
        <v>0</v>
      </c>
      <c r="BI126" s="144">
        <f>IF(N126="nulová",J126,0)</f>
        <v>0</v>
      </c>
      <c r="BJ126" s="17" t="s">
        <v>81</v>
      </c>
      <c r="BK126" s="144">
        <f>ROUND(I126*H126,2)</f>
        <v>0</v>
      </c>
      <c r="BL126" s="17" t="s">
        <v>252</v>
      </c>
      <c r="BM126" s="17" t="s">
        <v>495</v>
      </c>
    </row>
    <row r="127" spans="2:65" s="1" customFormat="1" ht="29.25">
      <c r="B127" s="31"/>
      <c r="D127" s="171" t="s">
        <v>432</v>
      </c>
      <c r="F127" s="172" t="s">
        <v>3587</v>
      </c>
      <c r="I127" s="90"/>
      <c r="L127" s="31"/>
      <c r="M127" s="173"/>
      <c r="T127" s="49"/>
      <c r="AT127" s="17" t="s">
        <v>432</v>
      </c>
      <c r="AU127" s="17" t="s">
        <v>257</v>
      </c>
    </row>
    <row r="128" spans="2:65" s="1" customFormat="1" ht="19.5">
      <c r="B128" s="31"/>
      <c r="D128" s="171" t="s">
        <v>454</v>
      </c>
      <c r="F128" s="172" t="s">
        <v>3588</v>
      </c>
      <c r="I128" s="90"/>
      <c r="L128" s="31"/>
      <c r="M128" s="173"/>
      <c r="T128" s="49"/>
      <c r="AT128" s="17" t="s">
        <v>454</v>
      </c>
      <c r="AU128" s="17" t="s">
        <v>257</v>
      </c>
    </row>
    <row r="129" spans="2:65" s="1" customFormat="1" ht="16.5" customHeight="1">
      <c r="B129" s="31"/>
      <c r="C129" s="132" t="s">
        <v>353</v>
      </c>
      <c r="D129" s="132" t="s">
        <v>246</v>
      </c>
      <c r="E129" s="133" t="s">
        <v>3611</v>
      </c>
      <c r="F129" s="134" t="s">
        <v>3612</v>
      </c>
      <c r="G129" s="135" t="s">
        <v>265</v>
      </c>
      <c r="H129" s="136">
        <v>36</v>
      </c>
      <c r="I129" s="137"/>
      <c r="J129" s="138">
        <f t="shared" ref="J129:J135" si="20">ROUND(I129*H129,2)</f>
        <v>0</v>
      </c>
      <c r="K129" s="134" t="s">
        <v>270</v>
      </c>
      <c r="L129" s="139"/>
      <c r="M129" s="140" t="s">
        <v>19</v>
      </c>
      <c r="N129" s="141" t="s">
        <v>44</v>
      </c>
      <c r="P129" s="142">
        <f t="shared" ref="P129:P135" si="21">O129*H129</f>
        <v>0</v>
      </c>
      <c r="Q129" s="142">
        <v>0</v>
      </c>
      <c r="R129" s="142">
        <f t="shared" ref="R129:R135" si="22">Q129*H129</f>
        <v>0</v>
      </c>
      <c r="S129" s="142">
        <v>0</v>
      </c>
      <c r="T129" s="143">
        <f t="shared" ref="T129:T135" si="23">S129*H129</f>
        <v>0</v>
      </c>
      <c r="AR129" s="17" t="s">
        <v>250</v>
      </c>
      <c r="AT129" s="17" t="s">
        <v>246</v>
      </c>
      <c r="AU129" s="17" t="s">
        <v>257</v>
      </c>
      <c r="AY129" s="17" t="s">
        <v>251</v>
      </c>
      <c r="BE129" s="144">
        <f t="shared" ref="BE129:BE135" si="24">IF(N129="základní",J129,0)</f>
        <v>0</v>
      </c>
      <c r="BF129" s="144">
        <f t="shared" ref="BF129:BF135" si="25">IF(N129="snížená",J129,0)</f>
        <v>0</v>
      </c>
      <c r="BG129" s="144">
        <f t="shared" ref="BG129:BG135" si="26">IF(N129="zákl. přenesená",J129,0)</f>
        <v>0</v>
      </c>
      <c r="BH129" s="144">
        <f t="shared" ref="BH129:BH135" si="27">IF(N129="sníž. přenesená",J129,0)</f>
        <v>0</v>
      </c>
      <c r="BI129" s="144">
        <f t="shared" ref="BI129:BI135" si="28">IF(N129="nulová",J129,0)</f>
        <v>0</v>
      </c>
      <c r="BJ129" s="17" t="s">
        <v>81</v>
      </c>
      <c r="BK129" s="144">
        <f t="shared" ref="BK129:BK135" si="29">ROUND(I129*H129,2)</f>
        <v>0</v>
      </c>
      <c r="BL129" s="17" t="s">
        <v>252</v>
      </c>
      <c r="BM129" s="17" t="s">
        <v>499</v>
      </c>
    </row>
    <row r="130" spans="2:65" s="1" customFormat="1" ht="16.5" customHeight="1">
      <c r="B130" s="31"/>
      <c r="C130" s="132" t="s">
        <v>357</v>
      </c>
      <c r="D130" s="132" t="s">
        <v>246</v>
      </c>
      <c r="E130" s="133" t="s">
        <v>3591</v>
      </c>
      <c r="F130" s="134" t="s">
        <v>3592</v>
      </c>
      <c r="G130" s="135" t="s">
        <v>265</v>
      </c>
      <c r="H130" s="136">
        <v>18</v>
      </c>
      <c r="I130" s="137"/>
      <c r="J130" s="138">
        <f t="shared" si="20"/>
        <v>0</v>
      </c>
      <c r="K130" s="134" t="s">
        <v>270</v>
      </c>
      <c r="L130" s="139"/>
      <c r="M130" s="140" t="s">
        <v>19</v>
      </c>
      <c r="N130" s="141" t="s">
        <v>44</v>
      </c>
      <c r="P130" s="142">
        <f t="shared" si="21"/>
        <v>0</v>
      </c>
      <c r="Q130" s="142">
        <v>0</v>
      </c>
      <c r="R130" s="142">
        <f t="shared" si="22"/>
        <v>0</v>
      </c>
      <c r="S130" s="142">
        <v>0</v>
      </c>
      <c r="T130" s="143">
        <f t="shared" si="23"/>
        <v>0</v>
      </c>
      <c r="AR130" s="17" t="s">
        <v>250</v>
      </c>
      <c r="AT130" s="17" t="s">
        <v>246</v>
      </c>
      <c r="AU130" s="17" t="s">
        <v>257</v>
      </c>
      <c r="AY130" s="17" t="s">
        <v>251</v>
      </c>
      <c r="BE130" s="144">
        <f t="shared" si="24"/>
        <v>0</v>
      </c>
      <c r="BF130" s="144">
        <f t="shared" si="25"/>
        <v>0</v>
      </c>
      <c r="BG130" s="144">
        <f t="shared" si="26"/>
        <v>0</v>
      </c>
      <c r="BH130" s="144">
        <f t="shared" si="27"/>
        <v>0</v>
      </c>
      <c r="BI130" s="144">
        <f t="shared" si="28"/>
        <v>0</v>
      </c>
      <c r="BJ130" s="17" t="s">
        <v>81</v>
      </c>
      <c r="BK130" s="144">
        <f t="shared" si="29"/>
        <v>0</v>
      </c>
      <c r="BL130" s="17" t="s">
        <v>252</v>
      </c>
      <c r="BM130" s="17" t="s">
        <v>502</v>
      </c>
    </row>
    <row r="131" spans="2:65" s="1" customFormat="1" ht="16.5" customHeight="1">
      <c r="B131" s="31"/>
      <c r="C131" s="132" t="s">
        <v>361</v>
      </c>
      <c r="D131" s="132" t="s">
        <v>246</v>
      </c>
      <c r="E131" s="133" t="s">
        <v>3593</v>
      </c>
      <c r="F131" s="134" t="s">
        <v>3594</v>
      </c>
      <c r="G131" s="135" t="s">
        <v>265</v>
      </c>
      <c r="H131" s="136">
        <v>18</v>
      </c>
      <c r="I131" s="137"/>
      <c r="J131" s="138">
        <f t="shared" si="20"/>
        <v>0</v>
      </c>
      <c r="K131" s="134" t="s">
        <v>270</v>
      </c>
      <c r="L131" s="139"/>
      <c r="M131" s="140" t="s">
        <v>19</v>
      </c>
      <c r="N131" s="141" t="s">
        <v>44</v>
      </c>
      <c r="P131" s="142">
        <f t="shared" si="21"/>
        <v>0</v>
      </c>
      <c r="Q131" s="142">
        <v>0</v>
      </c>
      <c r="R131" s="142">
        <f t="shared" si="22"/>
        <v>0</v>
      </c>
      <c r="S131" s="142">
        <v>0</v>
      </c>
      <c r="T131" s="143">
        <f t="shared" si="23"/>
        <v>0</v>
      </c>
      <c r="AR131" s="17" t="s">
        <v>250</v>
      </c>
      <c r="AT131" s="17" t="s">
        <v>246</v>
      </c>
      <c r="AU131" s="17" t="s">
        <v>257</v>
      </c>
      <c r="AY131" s="17" t="s">
        <v>251</v>
      </c>
      <c r="BE131" s="144">
        <f t="shared" si="24"/>
        <v>0</v>
      </c>
      <c r="BF131" s="144">
        <f t="shared" si="25"/>
        <v>0</v>
      </c>
      <c r="BG131" s="144">
        <f t="shared" si="26"/>
        <v>0</v>
      </c>
      <c r="BH131" s="144">
        <f t="shared" si="27"/>
        <v>0</v>
      </c>
      <c r="BI131" s="144">
        <f t="shared" si="28"/>
        <v>0</v>
      </c>
      <c r="BJ131" s="17" t="s">
        <v>81</v>
      </c>
      <c r="BK131" s="144">
        <f t="shared" si="29"/>
        <v>0</v>
      </c>
      <c r="BL131" s="17" t="s">
        <v>252</v>
      </c>
      <c r="BM131" s="17" t="s">
        <v>505</v>
      </c>
    </row>
    <row r="132" spans="2:65" s="1" customFormat="1" ht="16.5" customHeight="1">
      <c r="B132" s="31"/>
      <c r="C132" s="132" t="s">
        <v>365</v>
      </c>
      <c r="D132" s="132" t="s">
        <v>246</v>
      </c>
      <c r="E132" s="133" t="s">
        <v>3595</v>
      </c>
      <c r="F132" s="134" t="s">
        <v>3596</v>
      </c>
      <c r="G132" s="135" t="s">
        <v>265</v>
      </c>
      <c r="H132" s="136">
        <v>36</v>
      </c>
      <c r="I132" s="137"/>
      <c r="J132" s="138">
        <f t="shared" si="20"/>
        <v>0</v>
      </c>
      <c r="K132" s="134" t="s">
        <v>270</v>
      </c>
      <c r="L132" s="139"/>
      <c r="M132" s="140" t="s">
        <v>19</v>
      </c>
      <c r="N132" s="141" t="s">
        <v>44</v>
      </c>
      <c r="P132" s="142">
        <f t="shared" si="21"/>
        <v>0</v>
      </c>
      <c r="Q132" s="142">
        <v>0</v>
      </c>
      <c r="R132" s="142">
        <f t="shared" si="22"/>
        <v>0</v>
      </c>
      <c r="S132" s="142">
        <v>0</v>
      </c>
      <c r="T132" s="143">
        <f t="shared" si="23"/>
        <v>0</v>
      </c>
      <c r="AR132" s="17" t="s">
        <v>250</v>
      </c>
      <c r="AT132" s="17" t="s">
        <v>246</v>
      </c>
      <c r="AU132" s="17" t="s">
        <v>257</v>
      </c>
      <c r="AY132" s="17" t="s">
        <v>251</v>
      </c>
      <c r="BE132" s="144">
        <f t="shared" si="24"/>
        <v>0</v>
      </c>
      <c r="BF132" s="144">
        <f t="shared" si="25"/>
        <v>0</v>
      </c>
      <c r="BG132" s="144">
        <f t="shared" si="26"/>
        <v>0</v>
      </c>
      <c r="BH132" s="144">
        <f t="shared" si="27"/>
        <v>0</v>
      </c>
      <c r="BI132" s="144">
        <f t="shared" si="28"/>
        <v>0</v>
      </c>
      <c r="BJ132" s="17" t="s">
        <v>81</v>
      </c>
      <c r="BK132" s="144">
        <f t="shared" si="29"/>
        <v>0</v>
      </c>
      <c r="BL132" s="17" t="s">
        <v>252</v>
      </c>
      <c r="BM132" s="17" t="s">
        <v>508</v>
      </c>
    </row>
    <row r="133" spans="2:65" s="1" customFormat="1" ht="16.5" customHeight="1">
      <c r="B133" s="31"/>
      <c r="C133" s="132" t="s">
        <v>369</v>
      </c>
      <c r="D133" s="132" t="s">
        <v>246</v>
      </c>
      <c r="E133" s="133" t="s">
        <v>3597</v>
      </c>
      <c r="F133" s="134" t="s">
        <v>3598</v>
      </c>
      <c r="G133" s="135" t="s">
        <v>265</v>
      </c>
      <c r="H133" s="136">
        <v>18</v>
      </c>
      <c r="I133" s="137"/>
      <c r="J133" s="138">
        <f t="shared" si="20"/>
        <v>0</v>
      </c>
      <c r="K133" s="134" t="s">
        <v>270</v>
      </c>
      <c r="L133" s="139"/>
      <c r="M133" s="140" t="s">
        <v>19</v>
      </c>
      <c r="N133" s="141" t="s">
        <v>44</v>
      </c>
      <c r="P133" s="142">
        <f t="shared" si="21"/>
        <v>0</v>
      </c>
      <c r="Q133" s="142">
        <v>0</v>
      </c>
      <c r="R133" s="142">
        <f t="shared" si="22"/>
        <v>0</v>
      </c>
      <c r="S133" s="142">
        <v>0</v>
      </c>
      <c r="T133" s="143">
        <f t="shared" si="23"/>
        <v>0</v>
      </c>
      <c r="AR133" s="17" t="s">
        <v>250</v>
      </c>
      <c r="AT133" s="17" t="s">
        <v>246</v>
      </c>
      <c r="AU133" s="17" t="s">
        <v>257</v>
      </c>
      <c r="AY133" s="17" t="s">
        <v>251</v>
      </c>
      <c r="BE133" s="144">
        <f t="shared" si="24"/>
        <v>0</v>
      </c>
      <c r="BF133" s="144">
        <f t="shared" si="25"/>
        <v>0</v>
      </c>
      <c r="BG133" s="144">
        <f t="shared" si="26"/>
        <v>0</v>
      </c>
      <c r="BH133" s="144">
        <f t="shared" si="27"/>
        <v>0</v>
      </c>
      <c r="BI133" s="144">
        <f t="shared" si="28"/>
        <v>0</v>
      </c>
      <c r="BJ133" s="17" t="s">
        <v>81</v>
      </c>
      <c r="BK133" s="144">
        <f t="shared" si="29"/>
        <v>0</v>
      </c>
      <c r="BL133" s="17" t="s">
        <v>252</v>
      </c>
      <c r="BM133" s="17" t="s">
        <v>509</v>
      </c>
    </row>
    <row r="134" spans="2:65" s="1" customFormat="1" ht="16.5" customHeight="1">
      <c r="B134" s="31"/>
      <c r="C134" s="132" t="s">
        <v>373</v>
      </c>
      <c r="D134" s="132" t="s">
        <v>246</v>
      </c>
      <c r="E134" s="133" t="s">
        <v>3599</v>
      </c>
      <c r="F134" s="134" t="s">
        <v>3600</v>
      </c>
      <c r="G134" s="135" t="s">
        <v>265</v>
      </c>
      <c r="H134" s="136">
        <v>18</v>
      </c>
      <c r="I134" s="137"/>
      <c r="J134" s="138">
        <f t="shared" si="20"/>
        <v>0</v>
      </c>
      <c r="K134" s="134" t="s">
        <v>270</v>
      </c>
      <c r="L134" s="139"/>
      <c r="M134" s="140" t="s">
        <v>19</v>
      </c>
      <c r="N134" s="141" t="s">
        <v>44</v>
      </c>
      <c r="P134" s="142">
        <f t="shared" si="21"/>
        <v>0</v>
      </c>
      <c r="Q134" s="142">
        <v>0</v>
      </c>
      <c r="R134" s="142">
        <f t="shared" si="22"/>
        <v>0</v>
      </c>
      <c r="S134" s="142">
        <v>0</v>
      </c>
      <c r="T134" s="143">
        <f t="shared" si="23"/>
        <v>0</v>
      </c>
      <c r="AR134" s="17" t="s">
        <v>250</v>
      </c>
      <c r="AT134" s="17" t="s">
        <v>246</v>
      </c>
      <c r="AU134" s="17" t="s">
        <v>257</v>
      </c>
      <c r="AY134" s="17" t="s">
        <v>251</v>
      </c>
      <c r="BE134" s="144">
        <f t="shared" si="24"/>
        <v>0</v>
      </c>
      <c r="BF134" s="144">
        <f t="shared" si="25"/>
        <v>0</v>
      </c>
      <c r="BG134" s="144">
        <f t="shared" si="26"/>
        <v>0</v>
      </c>
      <c r="BH134" s="144">
        <f t="shared" si="27"/>
        <v>0</v>
      </c>
      <c r="BI134" s="144">
        <f t="shared" si="28"/>
        <v>0</v>
      </c>
      <c r="BJ134" s="17" t="s">
        <v>81</v>
      </c>
      <c r="BK134" s="144">
        <f t="shared" si="29"/>
        <v>0</v>
      </c>
      <c r="BL134" s="17" t="s">
        <v>252</v>
      </c>
      <c r="BM134" s="17" t="s">
        <v>512</v>
      </c>
    </row>
    <row r="135" spans="2:65" s="1" customFormat="1" ht="78.75" customHeight="1">
      <c r="B135" s="31"/>
      <c r="C135" s="157" t="s">
        <v>377</v>
      </c>
      <c r="D135" s="157" t="s">
        <v>277</v>
      </c>
      <c r="E135" s="158" t="s">
        <v>3575</v>
      </c>
      <c r="F135" s="159" t="s">
        <v>3576</v>
      </c>
      <c r="G135" s="160" t="s">
        <v>265</v>
      </c>
      <c r="H135" s="161">
        <v>1</v>
      </c>
      <c r="I135" s="162"/>
      <c r="J135" s="163">
        <f t="shared" si="20"/>
        <v>0</v>
      </c>
      <c r="K135" s="159" t="s">
        <v>270</v>
      </c>
      <c r="L135" s="31"/>
      <c r="M135" s="164" t="s">
        <v>19</v>
      </c>
      <c r="N135" s="165" t="s">
        <v>44</v>
      </c>
      <c r="P135" s="142">
        <f t="shared" si="21"/>
        <v>0</v>
      </c>
      <c r="Q135" s="142">
        <v>0</v>
      </c>
      <c r="R135" s="142">
        <f t="shared" si="22"/>
        <v>0</v>
      </c>
      <c r="S135" s="142">
        <v>0</v>
      </c>
      <c r="T135" s="143">
        <f t="shared" si="23"/>
        <v>0</v>
      </c>
      <c r="AR135" s="17" t="s">
        <v>252</v>
      </c>
      <c r="AT135" s="17" t="s">
        <v>277</v>
      </c>
      <c r="AU135" s="17" t="s">
        <v>257</v>
      </c>
      <c r="AY135" s="17" t="s">
        <v>251</v>
      </c>
      <c r="BE135" s="144">
        <f t="shared" si="24"/>
        <v>0</v>
      </c>
      <c r="BF135" s="144">
        <f t="shared" si="25"/>
        <v>0</v>
      </c>
      <c r="BG135" s="144">
        <f t="shared" si="26"/>
        <v>0</v>
      </c>
      <c r="BH135" s="144">
        <f t="shared" si="27"/>
        <v>0</v>
      </c>
      <c r="BI135" s="144">
        <f t="shared" si="28"/>
        <v>0</v>
      </c>
      <c r="BJ135" s="17" t="s">
        <v>81</v>
      </c>
      <c r="BK135" s="144">
        <f t="shared" si="29"/>
        <v>0</v>
      </c>
      <c r="BL135" s="17" t="s">
        <v>252</v>
      </c>
      <c r="BM135" s="17" t="s">
        <v>515</v>
      </c>
    </row>
    <row r="136" spans="2:65" s="1" customFormat="1" ht="58.5">
      <c r="B136" s="31"/>
      <c r="D136" s="171" t="s">
        <v>432</v>
      </c>
      <c r="F136" s="172" t="s">
        <v>638</v>
      </c>
      <c r="I136" s="90"/>
      <c r="L136" s="31"/>
      <c r="M136" s="173"/>
      <c r="T136" s="49"/>
      <c r="AT136" s="17" t="s">
        <v>432</v>
      </c>
      <c r="AU136" s="17" t="s">
        <v>257</v>
      </c>
    </row>
    <row r="137" spans="2:65" s="1" customFormat="1" ht="19.5">
      <c r="B137" s="31"/>
      <c r="D137" s="171" t="s">
        <v>454</v>
      </c>
      <c r="F137" s="172" t="s">
        <v>3577</v>
      </c>
      <c r="I137" s="90"/>
      <c r="L137" s="31"/>
      <c r="M137" s="173"/>
      <c r="T137" s="49"/>
      <c r="AT137" s="17" t="s">
        <v>454</v>
      </c>
      <c r="AU137" s="17" t="s">
        <v>257</v>
      </c>
    </row>
    <row r="138" spans="2:65" s="1" customFormat="1" ht="33.75" customHeight="1">
      <c r="B138" s="31"/>
      <c r="C138" s="157" t="s">
        <v>381</v>
      </c>
      <c r="D138" s="157" t="s">
        <v>277</v>
      </c>
      <c r="E138" s="158" t="s">
        <v>3613</v>
      </c>
      <c r="F138" s="159" t="s">
        <v>3614</v>
      </c>
      <c r="G138" s="160" t="s">
        <v>265</v>
      </c>
      <c r="H138" s="161">
        <v>4</v>
      </c>
      <c r="I138" s="162"/>
      <c r="J138" s="163">
        <f>ROUND(I138*H138,2)</f>
        <v>0</v>
      </c>
      <c r="K138" s="159" t="s">
        <v>270</v>
      </c>
      <c r="L138" s="31"/>
      <c r="M138" s="164" t="s">
        <v>19</v>
      </c>
      <c r="N138" s="165" t="s">
        <v>44</v>
      </c>
      <c r="P138" s="142">
        <f>O138*H138</f>
        <v>0</v>
      </c>
      <c r="Q138" s="142">
        <v>0</v>
      </c>
      <c r="R138" s="142">
        <f>Q138*H138</f>
        <v>0</v>
      </c>
      <c r="S138" s="142">
        <v>0</v>
      </c>
      <c r="T138" s="143">
        <f>S138*H138</f>
        <v>0</v>
      </c>
      <c r="AR138" s="17" t="s">
        <v>252</v>
      </c>
      <c r="AT138" s="17" t="s">
        <v>277</v>
      </c>
      <c r="AU138" s="17" t="s">
        <v>257</v>
      </c>
      <c r="AY138" s="17" t="s">
        <v>251</v>
      </c>
      <c r="BE138" s="144">
        <f>IF(N138="základní",J138,0)</f>
        <v>0</v>
      </c>
      <c r="BF138" s="144">
        <f>IF(N138="snížená",J138,0)</f>
        <v>0</v>
      </c>
      <c r="BG138" s="144">
        <f>IF(N138="zákl. přenesená",J138,0)</f>
        <v>0</v>
      </c>
      <c r="BH138" s="144">
        <f>IF(N138="sníž. přenesená",J138,0)</f>
        <v>0</v>
      </c>
      <c r="BI138" s="144">
        <f>IF(N138="nulová",J138,0)</f>
        <v>0</v>
      </c>
      <c r="BJ138" s="17" t="s">
        <v>81</v>
      </c>
      <c r="BK138" s="144">
        <f>ROUND(I138*H138,2)</f>
        <v>0</v>
      </c>
      <c r="BL138" s="17" t="s">
        <v>252</v>
      </c>
      <c r="BM138" s="17" t="s">
        <v>280</v>
      </c>
    </row>
    <row r="139" spans="2:65" s="1" customFormat="1" ht="29.25">
      <c r="B139" s="31"/>
      <c r="D139" s="171" t="s">
        <v>432</v>
      </c>
      <c r="F139" s="172" t="s">
        <v>3583</v>
      </c>
      <c r="I139" s="90"/>
      <c r="L139" s="31"/>
      <c r="M139" s="173"/>
      <c r="T139" s="49"/>
      <c r="AT139" s="17" t="s">
        <v>432</v>
      </c>
      <c r="AU139" s="17" t="s">
        <v>257</v>
      </c>
    </row>
    <row r="140" spans="2:65" s="1" customFormat="1" ht="19.5">
      <c r="B140" s="31"/>
      <c r="D140" s="171" t="s">
        <v>454</v>
      </c>
      <c r="F140" s="172" t="s">
        <v>3584</v>
      </c>
      <c r="I140" s="90"/>
      <c r="L140" s="31"/>
      <c r="M140" s="173"/>
      <c r="T140" s="49"/>
      <c r="AT140" s="17" t="s">
        <v>454</v>
      </c>
      <c r="AU140" s="17" t="s">
        <v>257</v>
      </c>
    </row>
    <row r="141" spans="2:65" s="1" customFormat="1" ht="16.5" customHeight="1">
      <c r="B141" s="31"/>
      <c r="C141" s="132" t="s">
        <v>385</v>
      </c>
      <c r="D141" s="132" t="s">
        <v>246</v>
      </c>
      <c r="E141" s="133" t="s">
        <v>3615</v>
      </c>
      <c r="F141" s="134" t="s">
        <v>3616</v>
      </c>
      <c r="G141" s="135" t="s">
        <v>265</v>
      </c>
      <c r="H141" s="136">
        <v>4</v>
      </c>
      <c r="I141" s="137"/>
      <c r="J141" s="138">
        <f>ROUND(I141*H141,2)</f>
        <v>0</v>
      </c>
      <c r="K141" s="134" t="s">
        <v>270</v>
      </c>
      <c r="L141" s="139"/>
      <c r="M141" s="140" t="s">
        <v>19</v>
      </c>
      <c r="N141" s="141" t="s">
        <v>44</v>
      </c>
      <c r="P141" s="142">
        <f>O141*H141</f>
        <v>0</v>
      </c>
      <c r="Q141" s="142">
        <v>0</v>
      </c>
      <c r="R141" s="142">
        <f>Q141*H141</f>
        <v>0</v>
      </c>
      <c r="S141" s="142">
        <v>0</v>
      </c>
      <c r="T141" s="143">
        <f>S141*H141</f>
        <v>0</v>
      </c>
      <c r="AR141" s="17" t="s">
        <v>250</v>
      </c>
      <c r="AT141" s="17" t="s">
        <v>246</v>
      </c>
      <c r="AU141" s="17" t="s">
        <v>257</v>
      </c>
      <c r="AY141" s="17" t="s">
        <v>251</v>
      </c>
      <c r="BE141" s="144">
        <f>IF(N141="základní",J141,0)</f>
        <v>0</v>
      </c>
      <c r="BF141" s="144">
        <f>IF(N141="snížená",J141,0)</f>
        <v>0</v>
      </c>
      <c r="BG141" s="144">
        <f>IF(N141="zákl. přenesená",J141,0)</f>
        <v>0</v>
      </c>
      <c r="BH141" s="144">
        <f>IF(N141="sníž. přenesená",J141,0)</f>
        <v>0</v>
      </c>
      <c r="BI141" s="144">
        <f>IF(N141="nulová",J141,0)</f>
        <v>0</v>
      </c>
      <c r="BJ141" s="17" t="s">
        <v>81</v>
      </c>
      <c r="BK141" s="144">
        <f>ROUND(I141*H141,2)</f>
        <v>0</v>
      </c>
      <c r="BL141" s="17" t="s">
        <v>252</v>
      </c>
      <c r="BM141" s="17" t="s">
        <v>520</v>
      </c>
    </row>
    <row r="142" spans="2:65" s="1" customFormat="1" ht="16.5" customHeight="1">
      <c r="B142" s="31"/>
      <c r="C142" s="132" t="s">
        <v>390</v>
      </c>
      <c r="D142" s="132" t="s">
        <v>246</v>
      </c>
      <c r="E142" s="133" t="s">
        <v>3593</v>
      </c>
      <c r="F142" s="134" t="s">
        <v>3594</v>
      </c>
      <c r="G142" s="135" t="s">
        <v>265</v>
      </c>
      <c r="H142" s="136">
        <v>4</v>
      </c>
      <c r="I142" s="137"/>
      <c r="J142" s="138">
        <f>ROUND(I142*H142,2)</f>
        <v>0</v>
      </c>
      <c r="K142" s="134" t="s">
        <v>270</v>
      </c>
      <c r="L142" s="139"/>
      <c r="M142" s="140" t="s">
        <v>19</v>
      </c>
      <c r="N142" s="141" t="s">
        <v>44</v>
      </c>
      <c r="P142" s="142">
        <f>O142*H142</f>
        <v>0</v>
      </c>
      <c r="Q142" s="142">
        <v>0</v>
      </c>
      <c r="R142" s="142">
        <f>Q142*H142</f>
        <v>0</v>
      </c>
      <c r="S142" s="142">
        <v>0</v>
      </c>
      <c r="T142" s="143">
        <f>S142*H142</f>
        <v>0</v>
      </c>
      <c r="AR142" s="17" t="s">
        <v>250</v>
      </c>
      <c r="AT142" s="17" t="s">
        <v>246</v>
      </c>
      <c r="AU142" s="17" t="s">
        <v>257</v>
      </c>
      <c r="AY142" s="17" t="s">
        <v>251</v>
      </c>
      <c r="BE142" s="144">
        <f>IF(N142="základní",J142,0)</f>
        <v>0</v>
      </c>
      <c r="BF142" s="144">
        <f>IF(N142="snížená",J142,0)</f>
        <v>0</v>
      </c>
      <c r="BG142" s="144">
        <f>IF(N142="zákl. přenesená",J142,0)</f>
        <v>0</v>
      </c>
      <c r="BH142" s="144">
        <f>IF(N142="sníž. přenesená",J142,0)</f>
        <v>0</v>
      </c>
      <c r="BI142" s="144">
        <f>IF(N142="nulová",J142,0)</f>
        <v>0</v>
      </c>
      <c r="BJ142" s="17" t="s">
        <v>81</v>
      </c>
      <c r="BK142" s="144">
        <f>ROUND(I142*H142,2)</f>
        <v>0</v>
      </c>
      <c r="BL142" s="17" t="s">
        <v>252</v>
      </c>
      <c r="BM142" s="17" t="s">
        <v>521</v>
      </c>
    </row>
    <row r="143" spans="2:65" s="1" customFormat="1" ht="16.5" customHeight="1">
      <c r="B143" s="31"/>
      <c r="C143" s="132" t="s">
        <v>394</v>
      </c>
      <c r="D143" s="132" t="s">
        <v>246</v>
      </c>
      <c r="E143" s="133" t="s">
        <v>3597</v>
      </c>
      <c r="F143" s="134" t="s">
        <v>3598</v>
      </c>
      <c r="G143" s="135" t="s">
        <v>265</v>
      </c>
      <c r="H143" s="136">
        <v>4</v>
      </c>
      <c r="I143" s="137"/>
      <c r="J143" s="138">
        <f>ROUND(I143*H143,2)</f>
        <v>0</v>
      </c>
      <c r="K143" s="134" t="s">
        <v>270</v>
      </c>
      <c r="L143" s="139"/>
      <c r="M143" s="140" t="s">
        <v>19</v>
      </c>
      <c r="N143" s="141" t="s">
        <v>44</v>
      </c>
      <c r="P143" s="142">
        <f>O143*H143</f>
        <v>0</v>
      </c>
      <c r="Q143" s="142">
        <v>0</v>
      </c>
      <c r="R143" s="142">
        <f>Q143*H143</f>
        <v>0</v>
      </c>
      <c r="S143" s="142">
        <v>0</v>
      </c>
      <c r="T143" s="143">
        <f>S143*H143</f>
        <v>0</v>
      </c>
      <c r="AR143" s="17" t="s">
        <v>250</v>
      </c>
      <c r="AT143" s="17" t="s">
        <v>246</v>
      </c>
      <c r="AU143" s="17" t="s">
        <v>257</v>
      </c>
      <c r="AY143" s="17" t="s">
        <v>251</v>
      </c>
      <c r="BE143" s="144">
        <f>IF(N143="základní",J143,0)</f>
        <v>0</v>
      </c>
      <c r="BF143" s="144">
        <f>IF(N143="snížená",J143,0)</f>
        <v>0</v>
      </c>
      <c r="BG143" s="144">
        <f>IF(N143="zákl. přenesená",J143,0)</f>
        <v>0</v>
      </c>
      <c r="BH143" s="144">
        <f>IF(N143="sníž. přenesená",J143,0)</f>
        <v>0</v>
      </c>
      <c r="BI143" s="144">
        <f>IF(N143="nulová",J143,0)</f>
        <v>0</v>
      </c>
      <c r="BJ143" s="17" t="s">
        <v>81</v>
      </c>
      <c r="BK143" s="144">
        <f>ROUND(I143*H143,2)</f>
        <v>0</v>
      </c>
      <c r="BL143" s="17" t="s">
        <v>252</v>
      </c>
      <c r="BM143" s="17" t="s">
        <v>522</v>
      </c>
    </row>
    <row r="144" spans="2:65" s="1" customFormat="1" ht="16.5" customHeight="1">
      <c r="B144" s="31"/>
      <c r="C144" s="132" t="s">
        <v>398</v>
      </c>
      <c r="D144" s="132" t="s">
        <v>246</v>
      </c>
      <c r="E144" s="133" t="s">
        <v>3599</v>
      </c>
      <c r="F144" s="134" t="s">
        <v>3600</v>
      </c>
      <c r="G144" s="135" t="s">
        <v>265</v>
      </c>
      <c r="H144" s="136">
        <v>4</v>
      </c>
      <c r="I144" s="137"/>
      <c r="J144" s="138">
        <f>ROUND(I144*H144,2)</f>
        <v>0</v>
      </c>
      <c r="K144" s="134" t="s">
        <v>270</v>
      </c>
      <c r="L144" s="139"/>
      <c r="M144" s="140" t="s">
        <v>19</v>
      </c>
      <c r="N144" s="141" t="s">
        <v>44</v>
      </c>
      <c r="P144" s="142">
        <f>O144*H144</f>
        <v>0</v>
      </c>
      <c r="Q144" s="142">
        <v>0</v>
      </c>
      <c r="R144" s="142">
        <f>Q144*H144</f>
        <v>0</v>
      </c>
      <c r="S144" s="142">
        <v>0</v>
      </c>
      <c r="T144" s="143">
        <f>S144*H144</f>
        <v>0</v>
      </c>
      <c r="AR144" s="17" t="s">
        <v>250</v>
      </c>
      <c r="AT144" s="17" t="s">
        <v>246</v>
      </c>
      <c r="AU144" s="17" t="s">
        <v>257</v>
      </c>
      <c r="AY144" s="17" t="s">
        <v>251</v>
      </c>
      <c r="BE144" s="144">
        <f>IF(N144="základní",J144,0)</f>
        <v>0</v>
      </c>
      <c r="BF144" s="144">
        <f>IF(N144="snížená",J144,0)</f>
        <v>0</v>
      </c>
      <c r="BG144" s="144">
        <f>IF(N144="zákl. přenesená",J144,0)</f>
        <v>0</v>
      </c>
      <c r="BH144" s="144">
        <f>IF(N144="sníž. přenesená",J144,0)</f>
        <v>0</v>
      </c>
      <c r="BI144" s="144">
        <f>IF(N144="nulová",J144,0)</f>
        <v>0</v>
      </c>
      <c r="BJ144" s="17" t="s">
        <v>81</v>
      </c>
      <c r="BK144" s="144">
        <f>ROUND(I144*H144,2)</f>
        <v>0</v>
      </c>
      <c r="BL144" s="17" t="s">
        <v>252</v>
      </c>
      <c r="BM144" s="17" t="s">
        <v>525</v>
      </c>
    </row>
    <row r="145" spans="2:65" s="1" customFormat="1" ht="78.75" customHeight="1">
      <c r="B145" s="31"/>
      <c r="C145" s="157" t="s">
        <v>402</v>
      </c>
      <c r="D145" s="157" t="s">
        <v>277</v>
      </c>
      <c r="E145" s="158" t="s">
        <v>3575</v>
      </c>
      <c r="F145" s="159" t="s">
        <v>3576</v>
      </c>
      <c r="G145" s="160" t="s">
        <v>265</v>
      </c>
      <c r="H145" s="161">
        <v>1</v>
      </c>
      <c r="I145" s="162"/>
      <c r="J145" s="163">
        <f>ROUND(I145*H145,2)</f>
        <v>0</v>
      </c>
      <c r="K145" s="159" t="s">
        <v>270</v>
      </c>
      <c r="L145" s="31"/>
      <c r="M145" s="164" t="s">
        <v>19</v>
      </c>
      <c r="N145" s="165" t="s">
        <v>44</v>
      </c>
      <c r="P145" s="142">
        <f>O145*H145</f>
        <v>0</v>
      </c>
      <c r="Q145" s="142">
        <v>0</v>
      </c>
      <c r="R145" s="142">
        <f>Q145*H145</f>
        <v>0</v>
      </c>
      <c r="S145" s="142">
        <v>0</v>
      </c>
      <c r="T145" s="143">
        <f>S145*H145</f>
        <v>0</v>
      </c>
      <c r="AR145" s="17" t="s">
        <v>252</v>
      </c>
      <c r="AT145" s="17" t="s">
        <v>277</v>
      </c>
      <c r="AU145" s="17" t="s">
        <v>257</v>
      </c>
      <c r="AY145" s="17" t="s">
        <v>251</v>
      </c>
      <c r="BE145" s="144">
        <f>IF(N145="základní",J145,0)</f>
        <v>0</v>
      </c>
      <c r="BF145" s="144">
        <f>IF(N145="snížená",J145,0)</f>
        <v>0</v>
      </c>
      <c r="BG145" s="144">
        <f>IF(N145="zákl. přenesená",J145,0)</f>
        <v>0</v>
      </c>
      <c r="BH145" s="144">
        <f>IF(N145="sníž. přenesená",J145,0)</f>
        <v>0</v>
      </c>
      <c r="BI145" s="144">
        <f>IF(N145="nulová",J145,0)</f>
        <v>0</v>
      </c>
      <c r="BJ145" s="17" t="s">
        <v>81</v>
      </c>
      <c r="BK145" s="144">
        <f>ROUND(I145*H145,2)</f>
        <v>0</v>
      </c>
      <c r="BL145" s="17" t="s">
        <v>252</v>
      </c>
      <c r="BM145" s="17" t="s">
        <v>529</v>
      </c>
    </row>
    <row r="146" spans="2:65" s="1" customFormat="1" ht="58.5">
      <c r="B146" s="31"/>
      <c r="D146" s="171" t="s">
        <v>432</v>
      </c>
      <c r="F146" s="172" t="s">
        <v>638</v>
      </c>
      <c r="I146" s="90"/>
      <c r="L146" s="31"/>
      <c r="M146" s="173"/>
      <c r="T146" s="49"/>
      <c r="AT146" s="17" t="s">
        <v>432</v>
      </c>
      <c r="AU146" s="17" t="s">
        <v>257</v>
      </c>
    </row>
    <row r="147" spans="2:65" s="1" customFormat="1" ht="19.5">
      <c r="B147" s="31"/>
      <c r="D147" s="171" t="s">
        <v>454</v>
      </c>
      <c r="F147" s="172" t="s">
        <v>3577</v>
      </c>
      <c r="I147" s="90"/>
      <c r="L147" s="31"/>
      <c r="M147" s="173"/>
      <c r="T147" s="49"/>
      <c r="AT147" s="17" t="s">
        <v>454</v>
      </c>
      <c r="AU147" s="17" t="s">
        <v>257</v>
      </c>
    </row>
    <row r="148" spans="2:65" s="1" customFormat="1" ht="33.75" customHeight="1">
      <c r="B148" s="31"/>
      <c r="C148" s="157" t="s">
        <v>406</v>
      </c>
      <c r="D148" s="157" t="s">
        <v>277</v>
      </c>
      <c r="E148" s="158" t="s">
        <v>3617</v>
      </c>
      <c r="F148" s="159" t="s">
        <v>3618</v>
      </c>
      <c r="G148" s="160" t="s">
        <v>265</v>
      </c>
      <c r="H148" s="161">
        <v>6</v>
      </c>
      <c r="I148" s="162"/>
      <c r="J148" s="163">
        <f>ROUND(I148*H148,2)</f>
        <v>0</v>
      </c>
      <c r="K148" s="159" t="s">
        <v>270</v>
      </c>
      <c r="L148" s="31"/>
      <c r="M148" s="164" t="s">
        <v>19</v>
      </c>
      <c r="N148" s="165" t="s">
        <v>44</v>
      </c>
      <c r="P148" s="142">
        <f>O148*H148</f>
        <v>0</v>
      </c>
      <c r="Q148" s="142">
        <v>0</v>
      </c>
      <c r="R148" s="142">
        <f>Q148*H148</f>
        <v>0</v>
      </c>
      <c r="S148" s="142">
        <v>0</v>
      </c>
      <c r="T148" s="143">
        <f>S148*H148</f>
        <v>0</v>
      </c>
      <c r="AR148" s="17" t="s">
        <v>252</v>
      </c>
      <c r="AT148" s="17" t="s">
        <v>277</v>
      </c>
      <c r="AU148" s="17" t="s">
        <v>257</v>
      </c>
      <c r="AY148" s="17" t="s">
        <v>251</v>
      </c>
      <c r="BE148" s="144">
        <f>IF(N148="základní",J148,0)</f>
        <v>0</v>
      </c>
      <c r="BF148" s="144">
        <f>IF(N148="snížená",J148,0)</f>
        <v>0</v>
      </c>
      <c r="BG148" s="144">
        <f>IF(N148="zákl. přenesená",J148,0)</f>
        <v>0</v>
      </c>
      <c r="BH148" s="144">
        <f>IF(N148="sníž. přenesená",J148,0)</f>
        <v>0</v>
      </c>
      <c r="BI148" s="144">
        <f>IF(N148="nulová",J148,0)</f>
        <v>0</v>
      </c>
      <c r="BJ148" s="17" t="s">
        <v>81</v>
      </c>
      <c r="BK148" s="144">
        <f>ROUND(I148*H148,2)</f>
        <v>0</v>
      </c>
      <c r="BL148" s="17" t="s">
        <v>252</v>
      </c>
      <c r="BM148" s="17" t="s">
        <v>534</v>
      </c>
    </row>
    <row r="149" spans="2:65" s="1" customFormat="1" ht="29.25">
      <c r="B149" s="31"/>
      <c r="D149" s="171" t="s">
        <v>432</v>
      </c>
      <c r="F149" s="172" t="s">
        <v>3583</v>
      </c>
      <c r="I149" s="90"/>
      <c r="L149" s="31"/>
      <c r="M149" s="173"/>
      <c r="T149" s="49"/>
      <c r="AT149" s="17" t="s">
        <v>432</v>
      </c>
      <c r="AU149" s="17" t="s">
        <v>257</v>
      </c>
    </row>
    <row r="150" spans="2:65" s="1" customFormat="1" ht="19.5">
      <c r="B150" s="31"/>
      <c r="D150" s="171" t="s">
        <v>454</v>
      </c>
      <c r="F150" s="172" t="s">
        <v>3584</v>
      </c>
      <c r="I150" s="90"/>
      <c r="L150" s="31"/>
      <c r="M150" s="173"/>
      <c r="T150" s="49"/>
      <c r="AT150" s="17" t="s">
        <v>454</v>
      </c>
      <c r="AU150" s="17" t="s">
        <v>257</v>
      </c>
    </row>
    <row r="151" spans="2:65" s="1" customFormat="1" ht="16.5" customHeight="1">
      <c r="B151" s="31"/>
      <c r="C151" s="132" t="s">
        <v>410</v>
      </c>
      <c r="D151" s="132" t="s">
        <v>246</v>
      </c>
      <c r="E151" s="133" t="s">
        <v>3619</v>
      </c>
      <c r="F151" s="134" t="s">
        <v>3620</v>
      </c>
      <c r="G151" s="135" t="s">
        <v>265</v>
      </c>
      <c r="H151" s="136">
        <v>6</v>
      </c>
      <c r="I151" s="137"/>
      <c r="J151" s="138">
        <f t="shared" ref="J151:J157" si="30">ROUND(I151*H151,2)</f>
        <v>0</v>
      </c>
      <c r="K151" s="134" t="s">
        <v>270</v>
      </c>
      <c r="L151" s="139"/>
      <c r="M151" s="140" t="s">
        <v>19</v>
      </c>
      <c r="N151" s="141" t="s">
        <v>44</v>
      </c>
      <c r="P151" s="142">
        <f t="shared" ref="P151:P157" si="31">O151*H151</f>
        <v>0</v>
      </c>
      <c r="Q151" s="142">
        <v>0</v>
      </c>
      <c r="R151" s="142">
        <f t="shared" ref="R151:R157" si="32">Q151*H151</f>
        <v>0</v>
      </c>
      <c r="S151" s="142">
        <v>0</v>
      </c>
      <c r="T151" s="143">
        <f t="shared" ref="T151:T157" si="33">S151*H151</f>
        <v>0</v>
      </c>
      <c r="AR151" s="17" t="s">
        <v>250</v>
      </c>
      <c r="AT151" s="17" t="s">
        <v>246</v>
      </c>
      <c r="AU151" s="17" t="s">
        <v>257</v>
      </c>
      <c r="AY151" s="17" t="s">
        <v>251</v>
      </c>
      <c r="BE151" s="144">
        <f t="shared" ref="BE151:BE157" si="34">IF(N151="základní",J151,0)</f>
        <v>0</v>
      </c>
      <c r="BF151" s="144">
        <f t="shared" ref="BF151:BF157" si="35">IF(N151="snížená",J151,0)</f>
        <v>0</v>
      </c>
      <c r="BG151" s="144">
        <f t="shared" ref="BG151:BG157" si="36">IF(N151="zákl. přenesená",J151,0)</f>
        <v>0</v>
      </c>
      <c r="BH151" s="144">
        <f t="shared" ref="BH151:BH157" si="37">IF(N151="sníž. přenesená",J151,0)</f>
        <v>0</v>
      </c>
      <c r="BI151" s="144">
        <f t="shared" ref="BI151:BI157" si="38">IF(N151="nulová",J151,0)</f>
        <v>0</v>
      </c>
      <c r="BJ151" s="17" t="s">
        <v>81</v>
      </c>
      <c r="BK151" s="144">
        <f t="shared" ref="BK151:BK157" si="39">ROUND(I151*H151,2)</f>
        <v>0</v>
      </c>
      <c r="BL151" s="17" t="s">
        <v>252</v>
      </c>
      <c r="BM151" s="17" t="s">
        <v>536</v>
      </c>
    </row>
    <row r="152" spans="2:65" s="1" customFormat="1" ht="16.5" customHeight="1">
      <c r="B152" s="31"/>
      <c r="C152" s="132" t="s">
        <v>482</v>
      </c>
      <c r="D152" s="132" t="s">
        <v>246</v>
      </c>
      <c r="E152" s="133" t="s">
        <v>3591</v>
      </c>
      <c r="F152" s="134" t="s">
        <v>3592</v>
      </c>
      <c r="G152" s="135" t="s">
        <v>265</v>
      </c>
      <c r="H152" s="136">
        <v>12</v>
      </c>
      <c r="I152" s="137"/>
      <c r="J152" s="138">
        <f t="shared" si="30"/>
        <v>0</v>
      </c>
      <c r="K152" s="134" t="s">
        <v>270</v>
      </c>
      <c r="L152" s="139"/>
      <c r="M152" s="140" t="s">
        <v>19</v>
      </c>
      <c r="N152" s="141" t="s">
        <v>44</v>
      </c>
      <c r="P152" s="142">
        <f t="shared" si="31"/>
        <v>0</v>
      </c>
      <c r="Q152" s="142">
        <v>0</v>
      </c>
      <c r="R152" s="142">
        <f t="shared" si="32"/>
        <v>0</v>
      </c>
      <c r="S152" s="142">
        <v>0</v>
      </c>
      <c r="T152" s="143">
        <f t="shared" si="33"/>
        <v>0</v>
      </c>
      <c r="AR152" s="17" t="s">
        <v>250</v>
      </c>
      <c r="AT152" s="17" t="s">
        <v>246</v>
      </c>
      <c r="AU152" s="17" t="s">
        <v>257</v>
      </c>
      <c r="AY152" s="17" t="s">
        <v>251</v>
      </c>
      <c r="BE152" s="144">
        <f t="shared" si="34"/>
        <v>0</v>
      </c>
      <c r="BF152" s="144">
        <f t="shared" si="35"/>
        <v>0</v>
      </c>
      <c r="BG152" s="144">
        <f t="shared" si="36"/>
        <v>0</v>
      </c>
      <c r="BH152" s="144">
        <f t="shared" si="37"/>
        <v>0</v>
      </c>
      <c r="BI152" s="144">
        <f t="shared" si="38"/>
        <v>0</v>
      </c>
      <c r="BJ152" s="17" t="s">
        <v>81</v>
      </c>
      <c r="BK152" s="144">
        <f t="shared" si="39"/>
        <v>0</v>
      </c>
      <c r="BL152" s="17" t="s">
        <v>252</v>
      </c>
      <c r="BM152" s="17" t="s">
        <v>537</v>
      </c>
    </row>
    <row r="153" spans="2:65" s="1" customFormat="1" ht="16.5" customHeight="1">
      <c r="B153" s="31"/>
      <c r="C153" s="132" t="s">
        <v>538</v>
      </c>
      <c r="D153" s="132" t="s">
        <v>246</v>
      </c>
      <c r="E153" s="133" t="s">
        <v>3593</v>
      </c>
      <c r="F153" s="134" t="s">
        <v>3594</v>
      </c>
      <c r="G153" s="135" t="s">
        <v>265</v>
      </c>
      <c r="H153" s="136">
        <v>12</v>
      </c>
      <c r="I153" s="137"/>
      <c r="J153" s="138">
        <f t="shared" si="30"/>
        <v>0</v>
      </c>
      <c r="K153" s="134" t="s">
        <v>270</v>
      </c>
      <c r="L153" s="139"/>
      <c r="M153" s="140" t="s">
        <v>19</v>
      </c>
      <c r="N153" s="141" t="s">
        <v>44</v>
      </c>
      <c r="P153" s="142">
        <f t="shared" si="31"/>
        <v>0</v>
      </c>
      <c r="Q153" s="142">
        <v>0</v>
      </c>
      <c r="R153" s="142">
        <f t="shared" si="32"/>
        <v>0</v>
      </c>
      <c r="S153" s="142">
        <v>0</v>
      </c>
      <c r="T153" s="143">
        <f t="shared" si="33"/>
        <v>0</v>
      </c>
      <c r="AR153" s="17" t="s">
        <v>250</v>
      </c>
      <c r="AT153" s="17" t="s">
        <v>246</v>
      </c>
      <c r="AU153" s="17" t="s">
        <v>257</v>
      </c>
      <c r="AY153" s="17" t="s">
        <v>251</v>
      </c>
      <c r="BE153" s="144">
        <f t="shared" si="34"/>
        <v>0</v>
      </c>
      <c r="BF153" s="144">
        <f t="shared" si="35"/>
        <v>0</v>
      </c>
      <c r="BG153" s="144">
        <f t="shared" si="36"/>
        <v>0</v>
      </c>
      <c r="BH153" s="144">
        <f t="shared" si="37"/>
        <v>0</v>
      </c>
      <c r="BI153" s="144">
        <f t="shared" si="38"/>
        <v>0</v>
      </c>
      <c r="BJ153" s="17" t="s">
        <v>81</v>
      </c>
      <c r="BK153" s="144">
        <f t="shared" si="39"/>
        <v>0</v>
      </c>
      <c r="BL153" s="17" t="s">
        <v>252</v>
      </c>
      <c r="BM153" s="17" t="s">
        <v>541</v>
      </c>
    </row>
    <row r="154" spans="2:65" s="1" customFormat="1" ht="16.5" customHeight="1">
      <c r="B154" s="31"/>
      <c r="C154" s="132" t="s">
        <v>485</v>
      </c>
      <c r="D154" s="132" t="s">
        <v>246</v>
      </c>
      <c r="E154" s="133" t="s">
        <v>3595</v>
      </c>
      <c r="F154" s="134" t="s">
        <v>3596</v>
      </c>
      <c r="G154" s="135" t="s">
        <v>265</v>
      </c>
      <c r="H154" s="136">
        <v>12</v>
      </c>
      <c r="I154" s="137"/>
      <c r="J154" s="138">
        <f t="shared" si="30"/>
        <v>0</v>
      </c>
      <c r="K154" s="134" t="s">
        <v>270</v>
      </c>
      <c r="L154" s="139"/>
      <c r="M154" s="140" t="s">
        <v>19</v>
      </c>
      <c r="N154" s="141" t="s">
        <v>44</v>
      </c>
      <c r="P154" s="142">
        <f t="shared" si="31"/>
        <v>0</v>
      </c>
      <c r="Q154" s="142">
        <v>0</v>
      </c>
      <c r="R154" s="142">
        <f t="shared" si="32"/>
        <v>0</v>
      </c>
      <c r="S154" s="142">
        <v>0</v>
      </c>
      <c r="T154" s="143">
        <f t="shared" si="33"/>
        <v>0</v>
      </c>
      <c r="AR154" s="17" t="s">
        <v>250</v>
      </c>
      <c r="AT154" s="17" t="s">
        <v>246</v>
      </c>
      <c r="AU154" s="17" t="s">
        <v>257</v>
      </c>
      <c r="AY154" s="17" t="s">
        <v>251</v>
      </c>
      <c r="BE154" s="144">
        <f t="shared" si="34"/>
        <v>0</v>
      </c>
      <c r="BF154" s="144">
        <f t="shared" si="35"/>
        <v>0</v>
      </c>
      <c r="BG154" s="144">
        <f t="shared" si="36"/>
        <v>0</v>
      </c>
      <c r="BH154" s="144">
        <f t="shared" si="37"/>
        <v>0</v>
      </c>
      <c r="BI154" s="144">
        <f t="shared" si="38"/>
        <v>0</v>
      </c>
      <c r="BJ154" s="17" t="s">
        <v>81</v>
      </c>
      <c r="BK154" s="144">
        <f t="shared" si="39"/>
        <v>0</v>
      </c>
      <c r="BL154" s="17" t="s">
        <v>252</v>
      </c>
      <c r="BM154" s="17" t="s">
        <v>545</v>
      </c>
    </row>
    <row r="155" spans="2:65" s="1" customFormat="1" ht="16.5" customHeight="1">
      <c r="B155" s="31"/>
      <c r="C155" s="132" t="s">
        <v>546</v>
      </c>
      <c r="D155" s="132" t="s">
        <v>246</v>
      </c>
      <c r="E155" s="133" t="s">
        <v>3597</v>
      </c>
      <c r="F155" s="134" t="s">
        <v>3598</v>
      </c>
      <c r="G155" s="135" t="s">
        <v>265</v>
      </c>
      <c r="H155" s="136">
        <v>12</v>
      </c>
      <c r="I155" s="137"/>
      <c r="J155" s="138">
        <f t="shared" si="30"/>
        <v>0</v>
      </c>
      <c r="K155" s="134" t="s">
        <v>270</v>
      </c>
      <c r="L155" s="139"/>
      <c r="M155" s="140" t="s">
        <v>19</v>
      </c>
      <c r="N155" s="141" t="s">
        <v>44</v>
      </c>
      <c r="P155" s="142">
        <f t="shared" si="31"/>
        <v>0</v>
      </c>
      <c r="Q155" s="142">
        <v>0</v>
      </c>
      <c r="R155" s="142">
        <f t="shared" si="32"/>
        <v>0</v>
      </c>
      <c r="S155" s="142">
        <v>0</v>
      </c>
      <c r="T155" s="143">
        <f t="shared" si="33"/>
        <v>0</v>
      </c>
      <c r="AR155" s="17" t="s">
        <v>250</v>
      </c>
      <c r="AT155" s="17" t="s">
        <v>246</v>
      </c>
      <c r="AU155" s="17" t="s">
        <v>257</v>
      </c>
      <c r="AY155" s="17" t="s">
        <v>251</v>
      </c>
      <c r="BE155" s="144">
        <f t="shared" si="34"/>
        <v>0</v>
      </c>
      <c r="BF155" s="144">
        <f t="shared" si="35"/>
        <v>0</v>
      </c>
      <c r="BG155" s="144">
        <f t="shared" si="36"/>
        <v>0</v>
      </c>
      <c r="BH155" s="144">
        <f t="shared" si="37"/>
        <v>0</v>
      </c>
      <c r="BI155" s="144">
        <f t="shared" si="38"/>
        <v>0</v>
      </c>
      <c r="BJ155" s="17" t="s">
        <v>81</v>
      </c>
      <c r="BK155" s="144">
        <f t="shared" si="39"/>
        <v>0</v>
      </c>
      <c r="BL155" s="17" t="s">
        <v>252</v>
      </c>
      <c r="BM155" s="17" t="s">
        <v>549</v>
      </c>
    </row>
    <row r="156" spans="2:65" s="1" customFormat="1" ht="16.5" customHeight="1">
      <c r="B156" s="31"/>
      <c r="C156" s="132" t="s">
        <v>488</v>
      </c>
      <c r="D156" s="132" t="s">
        <v>246</v>
      </c>
      <c r="E156" s="133" t="s">
        <v>3599</v>
      </c>
      <c r="F156" s="134" t="s">
        <v>3600</v>
      </c>
      <c r="G156" s="135" t="s">
        <v>265</v>
      </c>
      <c r="H156" s="136">
        <v>12</v>
      </c>
      <c r="I156" s="137"/>
      <c r="J156" s="138">
        <f t="shared" si="30"/>
        <v>0</v>
      </c>
      <c r="K156" s="134" t="s">
        <v>270</v>
      </c>
      <c r="L156" s="139"/>
      <c r="M156" s="140" t="s">
        <v>19</v>
      </c>
      <c r="N156" s="141" t="s">
        <v>44</v>
      </c>
      <c r="P156" s="142">
        <f t="shared" si="31"/>
        <v>0</v>
      </c>
      <c r="Q156" s="142">
        <v>0</v>
      </c>
      <c r="R156" s="142">
        <f t="shared" si="32"/>
        <v>0</v>
      </c>
      <c r="S156" s="142">
        <v>0</v>
      </c>
      <c r="T156" s="143">
        <f t="shared" si="33"/>
        <v>0</v>
      </c>
      <c r="AR156" s="17" t="s">
        <v>250</v>
      </c>
      <c r="AT156" s="17" t="s">
        <v>246</v>
      </c>
      <c r="AU156" s="17" t="s">
        <v>257</v>
      </c>
      <c r="AY156" s="17" t="s">
        <v>251</v>
      </c>
      <c r="BE156" s="144">
        <f t="shared" si="34"/>
        <v>0</v>
      </c>
      <c r="BF156" s="144">
        <f t="shared" si="35"/>
        <v>0</v>
      </c>
      <c r="BG156" s="144">
        <f t="shared" si="36"/>
        <v>0</v>
      </c>
      <c r="BH156" s="144">
        <f t="shared" si="37"/>
        <v>0</v>
      </c>
      <c r="BI156" s="144">
        <f t="shared" si="38"/>
        <v>0</v>
      </c>
      <c r="BJ156" s="17" t="s">
        <v>81</v>
      </c>
      <c r="BK156" s="144">
        <f t="shared" si="39"/>
        <v>0</v>
      </c>
      <c r="BL156" s="17" t="s">
        <v>252</v>
      </c>
      <c r="BM156" s="17" t="s">
        <v>554</v>
      </c>
    </row>
    <row r="157" spans="2:65" s="1" customFormat="1" ht="33.75" customHeight="1">
      <c r="B157" s="31"/>
      <c r="C157" s="157" t="s">
        <v>556</v>
      </c>
      <c r="D157" s="157" t="s">
        <v>277</v>
      </c>
      <c r="E157" s="158" t="s">
        <v>3621</v>
      </c>
      <c r="F157" s="159" t="s">
        <v>3622</v>
      </c>
      <c r="G157" s="160" t="s">
        <v>265</v>
      </c>
      <c r="H157" s="161">
        <v>6</v>
      </c>
      <c r="I157" s="162"/>
      <c r="J157" s="163">
        <f t="shared" si="30"/>
        <v>0</v>
      </c>
      <c r="K157" s="159" t="s">
        <v>270</v>
      </c>
      <c r="L157" s="31"/>
      <c r="M157" s="164" t="s">
        <v>19</v>
      </c>
      <c r="N157" s="165" t="s">
        <v>44</v>
      </c>
      <c r="P157" s="142">
        <f t="shared" si="31"/>
        <v>0</v>
      </c>
      <c r="Q157" s="142">
        <v>0</v>
      </c>
      <c r="R157" s="142">
        <f t="shared" si="32"/>
        <v>0</v>
      </c>
      <c r="S157" s="142">
        <v>0</v>
      </c>
      <c r="T157" s="143">
        <f t="shared" si="33"/>
        <v>0</v>
      </c>
      <c r="AR157" s="17" t="s">
        <v>252</v>
      </c>
      <c r="AT157" s="17" t="s">
        <v>277</v>
      </c>
      <c r="AU157" s="17" t="s">
        <v>257</v>
      </c>
      <c r="AY157" s="17" t="s">
        <v>251</v>
      </c>
      <c r="BE157" s="144">
        <f t="shared" si="34"/>
        <v>0</v>
      </c>
      <c r="BF157" s="144">
        <f t="shared" si="35"/>
        <v>0</v>
      </c>
      <c r="BG157" s="144">
        <f t="shared" si="36"/>
        <v>0</v>
      </c>
      <c r="BH157" s="144">
        <f t="shared" si="37"/>
        <v>0</v>
      </c>
      <c r="BI157" s="144">
        <f t="shared" si="38"/>
        <v>0</v>
      </c>
      <c r="BJ157" s="17" t="s">
        <v>81</v>
      </c>
      <c r="BK157" s="144">
        <f t="shared" si="39"/>
        <v>0</v>
      </c>
      <c r="BL157" s="17" t="s">
        <v>252</v>
      </c>
      <c r="BM157" s="17" t="s">
        <v>559</v>
      </c>
    </row>
    <row r="158" spans="2:65" s="1" customFormat="1" ht="29.25">
      <c r="B158" s="31"/>
      <c r="D158" s="171" t="s">
        <v>432</v>
      </c>
      <c r="F158" s="172" t="s">
        <v>3583</v>
      </c>
      <c r="I158" s="90"/>
      <c r="L158" s="31"/>
      <c r="M158" s="173"/>
      <c r="T158" s="49"/>
      <c r="AT158" s="17" t="s">
        <v>432</v>
      </c>
      <c r="AU158" s="17" t="s">
        <v>257</v>
      </c>
    </row>
    <row r="159" spans="2:65" s="1" customFormat="1" ht="19.5">
      <c r="B159" s="31"/>
      <c r="D159" s="171" t="s">
        <v>454</v>
      </c>
      <c r="F159" s="172" t="s">
        <v>3584</v>
      </c>
      <c r="I159" s="90"/>
      <c r="L159" s="31"/>
      <c r="M159" s="173"/>
      <c r="T159" s="49"/>
      <c r="AT159" s="17" t="s">
        <v>454</v>
      </c>
      <c r="AU159" s="17" t="s">
        <v>257</v>
      </c>
    </row>
    <row r="160" spans="2:65" s="1" customFormat="1" ht="22.5" customHeight="1">
      <c r="B160" s="31"/>
      <c r="C160" s="157" t="s">
        <v>491</v>
      </c>
      <c r="D160" s="157" t="s">
        <v>277</v>
      </c>
      <c r="E160" s="158" t="s">
        <v>3623</v>
      </c>
      <c r="F160" s="159" t="s">
        <v>3624</v>
      </c>
      <c r="G160" s="160" t="s">
        <v>265</v>
      </c>
      <c r="H160" s="161">
        <v>6</v>
      </c>
      <c r="I160" s="162"/>
      <c r="J160" s="163">
        <f>ROUND(I160*H160,2)</f>
        <v>0</v>
      </c>
      <c r="K160" s="159" t="s">
        <v>270</v>
      </c>
      <c r="L160" s="31"/>
      <c r="M160" s="164" t="s">
        <v>19</v>
      </c>
      <c r="N160" s="165" t="s">
        <v>44</v>
      </c>
      <c r="P160" s="142">
        <f>O160*H160</f>
        <v>0</v>
      </c>
      <c r="Q160" s="142">
        <v>0</v>
      </c>
      <c r="R160" s="142">
        <f>Q160*H160</f>
        <v>0</v>
      </c>
      <c r="S160" s="142">
        <v>0</v>
      </c>
      <c r="T160" s="143">
        <f>S160*H160</f>
        <v>0</v>
      </c>
      <c r="AR160" s="17" t="s">
        <v>252</v>
      </c>
      <c r="AT160" s="17" t="s">
        <v>277</v>
      </c>
      <c r="AU160" s="17" t="s">
        <v>257</v>
      </c>
      <c r="AY160" s="17" t="s">
        <v>251</v>
      </c>
      <c r="BE160" s="144">
        <f>IF(N160="základní",J160,0)</f>
        <v>0</v>
      </c>
      <c r="BF160" s="144">
        <f>IF(N160="snížená",J160,0)</f>
        <v>0</v>
      </c>
      <c r="BG160" s="144">
        <f>IF(N160="zákl. přenesená",J160,0)</f>
        <v>0</v>
      </c>
      <c r="BH160" s="144">
        <f>IF(N160="sníž. přenesená",J160,0)</f>
        <v>0</v>
      </c>
      <c r="BI160" s="144">
        <f>IF(N160="nulová",J160,0)</f>
        <v>0</v>
      </c>
      <c r="BJ160" s="17" t="s">
        <v>81</v>
      </c>
      <c r="BK160" s="144">
        <f>ROUND(I160*H160,2)</f>
        <v>0</v>
      </c>
      <c r="BL160" s="17" t="s">
        <v>252</v>
      </c>
      <c r="BM160" s="17" t="s">
        <v>563</v>
      </c>
    </row>
    <row r="161" spans="2:65" s="1" customFormat="1" ht="29.25">
      <c r="B161" s="31"/>
      <c r="D161" s="171" t="s">
        <v>432</v>
      </c>
      <c r="F161" s="172" t="s">
        <v>3587</v>
      </c>
      <c r="I161" s="90"/>
      <c r="L161" s="31"/>
      <c r="M161" s="173"/>
      <c r="T161" s="49"/>
      <c r="AT161" s="17" t="s">
        <v>432</v>
      </c>
      <c r="AU161" s="17" t="s">
        <v>257</v>
      </c>
    </row>
    <row r="162" spans="2:65" s="1" customFormat="1" ht="19.5">
      <c r="B162" s="31"/>
      <c r="D162" s="171" t="s">
        <v>454</v>
      </c>
      <c r="F162" s="172" t="s">
        <v>3588</v>
      </c>
      <c r="I162" s="90"/>
      <c r="L162" s="31"/>
      <c r="M162" s="173"/>
      <c r="T162" s="49"/>
      <c r="AT162" s="17" t="s">
        <v>454</v>
      </c>
      <c r="AU162" s="17" t="s">
        <v>257</v>
      </c>
    </row>
    <row r="163" spans="2:65" s="1" customFormat="1" ht="16.5" customHeight="1">
      <c r="B163" s="31"/>
      <c r="C163" s="132" t="s">
        <v>565</v>
      </c>
      <c r="D163" s="132" t="s">
        <v>246</v>
      </c>
      <c r="E163" s="133" t="s">
        <v>3625</v>
      </c>
      <c r="F163" s="134" t="s">
        <v>3626</v>
      </c>
      <c r="G163" s="135" t="s">
        <v>265</v>
      </c>
      <c r="H163" s="136">
        <v>6</v>
      </c>
      <c r="I163" s="137"/>
      <c r="J163" s="138">
        <f t="shared" ref="J163:J170" si="40">ROUND(I163*H163,2)</f>
        <v>0</v>
      </c>
      <c r="K163" s="134" t="s">
        <v>270</v>
      </c>
      <c r="L163" s="139"/>
      <c r="M163" s="140" t="s">
        <v>19</v>
      </c>
      <c r="N163" s="141" t="s">
        <v>44</v>
      </c>
      <c r="P163" s="142">
        <f t="shared" ref="P163:P170" si="41">O163*H163</f>
        <v>0</v>
      </c>
      <c r="Q163" s="142">
        <v>0</v>
      </c>
      <c r="R163" s="142">
        <f t="shared" ref="R163:R170" si="42">Q163*H163</f>
        <v>0</v>
      </c>
      <c r="S163" s="142">
        <v>0</v>
      </c>
      <c r="T163" s="143">
        <f t="shared" ref="T163:T170" si="43">S163*H163</f>
        <v>0</v>
      </c>
      <c r="AR163" s="17" t="s">
        <v>250</v>
      </c>
      <c r="AT163" s="17" t="s">
        <v>246</v>
      </c>
      <c r="AU163" s="17" t="s">
        <v>257</v>
      </c>
      <c r="AY163" s="17" t="s">
        <v>251</v>
      </c>
      <c r="BE163" s="144">
        <f t="shared" ref="BE163:BE170" si="44">IF(N163="základní",J163,0)</f>
        <v>0</v>
      </c>
      <c r="BF163" s="144">
        <f t="shared" ref="BF163:BF170" si="45">IF(N163="snížená",J163,0)</f>
        <v>0</v>
      </c>
      <c r="BG163" s="144">
        <f t="shared" ref="BG163:BG170" si="46">IF(N163="zákl. přenesená",J163,0)</f>
        <v>0</v>
      </c>
      <c r="BH163" s="144">
        <f t="shared" ref="BH163:BH170" si="47">IF(N163="sníž. přenesená",J163,0)</f>
        <v>0</v>
      </c>
      <c r="BI163" s="144">
        <f t="shared" ref="BI163:BI170" si="48">IF(N163="nulová",J163,0)</f>
        <v>0</v>
      </c>
      <c r="BJ163" s="17" t="s">
        <v>81</v>
      </c>
      <c r="BK163" s="144">
        <f t="shared" ref="BK163:BK170" si="49">ROUND(I163*H163,2)</f>
        <v>0</v>
      </c>
      <c r="BL163" s="17" t="s">
        <v>252</v>
      </c>
      <c r="BM163" s="17" t="s">
        <v>568</v>
      </c>
    </row>
    <row r="164" spans="2:65" s="1" customFormat="1" ht="16.5" customHeight="1">
      <c r="B164" s="31"/>
      <c r="C164" s="132" t="s">
        <v>495</v>
      </c>
      <c r="D164" s="132" t="s">
        <v>246</v>
      </c>
      <c r="E164" s="133" t="s">
        <v>3627</v>
      </c>
      <c r="F164" s="134" t="s">
        <v>3628</v>
      </c>
      <c r="G164" s="135" t="s">
        <v>265</v>
      </c>
      <c r="H164" s="136">
        <v>6</v>
      </c>
      <c r="I164" s="137"/>
      <c r="J164" s="138">
        <f t="shared" si="40"/>
        <v>0</v>
      </c>
      <c r="K164" s="134" t="s">
        <v>270</v>
      </c>
      <c r="L164" s="139"/>
      <c r="M164" s="140" t="s">
        <v>19</v>
      </c>
      <c r="N164" s="141" t="s">
        <v>44</v>
      </c>
      <c r="P164" s="142">
        <f t="shared" si="41"/>
        <v>0</v>
      </c>
      <c r="Q164" s="142">
        <v>0</v>
      </c>
      <c r="R164" s="142">
        <f t="shared" si="42"/>
        <v>0</v>
      </c>
      <c r="S164" s="142">
        <v>0</v>
      </c>
      <c r="T164" s="143">
        <f t="shared" si="43"/>
        <v>0</v>
      </c>
      <c r="AR164" s="17" t="s">
        <v>250</v>
      </c>
      <c r="AT164" s="17" t="s">
        <v>246</v>
      </c>
      <c r="AU164" s="17" t="s">
        <v>257</v>
      </c>
      <c r="AY164" s="17" t="s">
        <v>251</v>
      </c>
      <c r="BE164" s="144">
        <f t="shared" si="44"/>
        <v>0</v>
      </c>
      <c r="BF164" s="144">
        <f t="shared" si="45"/>
        <v>0</v>
      </c>
      <c r="BG164" s="144">
        <f t="shared" si="46"/>
        <v>0</v>
      </c>
      <c r="BH164" s="144">
        <f t="shared" si="47"/>
        <v>0</v>
      </c>
      <c r="BI164" s="144">
        <f t="shared" si="48"/>
        <v>0</v>
      </c>
      <c r="BJ164" s="17" t="s">
        <v>81</v>
      </c>
      <c r="BK164" s="144">
        <f t="shared" si="49"/>
        <v>0</v>
      </c>
      <c r="BL164" s="17" t="s">
        <v>252</v>
      </c>
      <c r="BM164" s="17" t="s">
        <v>571</v>
      </c>
    </row>
    <row r="165" spans="2:65" s="1" customFormat="1" ht="16.5" customHeight="1">
      <c r="B165" s="31"/>
      <c r="C165" s="132" t="s">
        <v>573</v>
      </c>
      <c r="D165" s="132" t="s">
        <v>246</v>
      </c>
      <c r="E165" s="133" t="s">
        <v>3591</v>
      </c>
      <c r="F165" s="134" t="s">
        <v>3592</v>
      </c>
      <c r="G165" s="135" t="s">
        <v>265</v>
      </c>
      <c r="H165" s="136">
        <v>6</v>
      </c>
      <c r="I165" s="137"/>
      <c r="J165" s="138">
        <f t="shared" si="40"/>
        <v>0</v>
      </c>
      <c r="K165" s="134" t="s">
        <v>270</v>
      </c>
      <c r="L165" s="139"/>
      <c r="M165" s="140" t="s">
        <v>19</v>
      </c>
      <c r="N165" s="141" t="s">
        <v>44</v>
      </c>
      <c r="P165" s="142">
        <f t="shared" si="41"/>
        <v>0</v>
      </c>
      <c r="Q165" s="142">
        <v>0</v>
      </c>
      <c r="R165" s="142">
        <f t="shared" si="42"/>
        <v>0</v>
      </c>
      <c r="S165" s="142">
        <v>0</v>
      </c>
      <c r="T165" s="143">
        <f t="shared" si="43"/>
        <v>0</v>
      </c>
      <c r="AR165" s="17" t="s">
        <v>250</v>
      </c>
      <c r="AT165" s="17" t="s">
        <v>246</v>
      </c>
      <c r="AU165" s="17" t="s">
        <v>257</v>
      </c>
      <c r="AY165" s="17" t="s">
        <v>251</v>
      </c>
      <c r="BE165" s="144">
        <f t="shared" si="44"/>
        <v>0</v>
      </c>
      <c r="BF165" s="144">
        <f t="shared" si="45"/>
        <v>0</v>
      </c>
      <c r="BG165" s="144">
        <f t="shared" si="46"/>
        <v>0</v>
      </c>
      <c r="BH165" s="144">
        <f t="shared" si="47"/>
        <v>0</v>
      </c>
      <c r="BI165" s="144">
        <f t="shared" si="48"/>
        <v>0</v>
      </c>
      <c r="BJ165" s="17" t="s">
        <v>81</v>
      </c>
      <c r="BK165" s="144">
        <f t="shared" si="49"/>
        <v>0</v>
      </c>
      <c r="BL165" s="17" t="s">
        <v>252</v>
      </c>
      <c r="BM165" s="17" t="s">
        <v>576</v>
      </c>
    </row>
    <row r="166" spans="2:65" s="1" customFormat="1" ht="16.5" customHeight="1">
      <c r="B166" s="31"/>
      <c r="C166" s="132" t="s">
        <v>499</v>
      </c>
      <c r="D166" s="132" t="s">
        <v>246</v>
      </c>
      <c r="E166" s="133" t="s">
        <v>3593</v>
      </c>
      <c r="F166" s="134" t="s">
        <v>3594</v>
      </c>
      <c r="G166" s="135" t="s">
        <v>265</v>
      </c>
      <c r="H166" s="136">
        <v>6</v>
      </c>
      <c r="I166" s="137"/>
      <c r="J166" s="138">
        <f t="shared" si="40"/>
        <v>0</v>
      </c>
      <c r="K166" s="134" t="s">
        <v>270</v>
      </c>
      <c r="L166" s="139"/>
      <c r="M166" s="140" t="s">
        <v>19</v>
      </c>
      <c r="N166" s="141" t="s">
        <v>44</v>
      </c>
      <c r="P166" s="142">
        <f t="shared" si="41"/>
        <v>0</v>
      </c>
      <c r="Q166" s="142">
        <v>0</v>
      </c>
      <c r="R166" s="142">
        <f t="shared" si="42"/>
        <v>0</v>
      </c>
      <c r="S166" s="142">
        <v>0</v>
      </c>
      <c r="T166" s="143">
        <f t="shared" si="43"/>
        <v>0</v>
      </c>
      <c r="AR166" s="17" t="s">
        <v>250</v>
      </c>
      <c r="AT166" s="17" t="s">
        <v>246</v>
      </c>
      <c r="AU166" s="17" t="s">
        <v>257</v>
      </c>
      <c r="AY166" s="17" t="s">
        <v>251</v>
      </c>
      <c r="BE166" s="144">
        <f t="shared" si="44"/>
        <v>0</v>
      </c>
      <c r="BF166" s="144">
        <f t="shared" si="45"/>
        <v>0</v>
      </c>
      <c r="BG166" s="144">
        <f t="shared" si="46"/>
        <v>0</v>
      </c>
      <c r="BH166" s="144">
        <f t="shared" si="47"/>
        <v>0</v>
      </c>
      <c r="BI166" s="144">
        <f t="shared" si="48"/>
        <v>0</v>
      </c>
      <c r="BJ166" s="17" t="s">
        <v>81</v>
      </c>
      <c r="BK166" s="144">
        <f t="shared" si="49"/>
        <v>0</v>
      </c>
      <c r="BL166" s="17" t="s">
        <v>252</v>
      </c>
      <c r="BM166" s="17" t="s">
        <v>579</v>
      </c>
    </row>
    <row r="167" spans="2:65" s="1" customFormat="1" ht="16.5" customHeight="1">
      <c r="B167" s="31"/>
      <c r="C167" s="132" t="s">
        <v>582</v>
      </c>
      <c r="D167" s="132" t="s">
        <v>246</v>
      </c>
      <c r="E167" s="133" t="s">
        <v>3595</v>
      </c>
      <c r="F167" s="134" t="s">
        <v>3596</v>
      </c>
      <c r="G167" s="135" t="s">
        <v>265</v>
      </c>
      <c r="H167" s="136">
        <v>12</v>
      </c>
      <c r="I167" s="137"/>
      <c r="J167" s="138">
        <f t="shared" si="40"/>
        <v>0</v>
      </c>
      <c r="K167" s="134" t="s">
        <v>270</v>
      </c>
      <c r="L167" s="139"/>
      <c r="M167" s="140" t="s">
        <v>19</v>
      </c>
      <c r="N167" s="141" t="s">
        <v>44</v>
      </c>
      <c r="P167" s="142">
        <f t="shared" si="41"/>
        <v>0</v>
      </c>
      <c r="Q167" s="142">
        <v>0</v>
      </c>
      <c r="R167" s="142">
        <f t="shared" si="42"/>
        <v>0</v>
      </c>
      <c r="S167" s="142">
        <v>0</v>
      </c>
      <c r="T167" s="143">
        <f t="shared" si="43"/>
        <v>0</v>
      </c>
      <c r="AR167" s="17" t="s">
        <v>250</v>
      </c>
      <c r="AT167" s="17" t="s">
        <v>246</v>
      </c>
      <c r="AU167" s="17" t="s">
        <v>257</v>
      </c>
      <c r="AY167" s="17" t="s">
        <v>251</v>
      </c>
      <c r="BE167" s="144">
        <f t="shared" si="44"/>
        <v>0</v>
      </c>
      <c r="BF167" s="144">
        <f t="shared" si="45"/>
        <v>0</v>
      </c>
      <c r="BG167" s="144">
        <f t="shared" si="46"/>
        <v>0</v>
      </c>
      <c r="BH167" s="144">
        <f t="shared" si="47"/>
        <v>0</v>
      </c>
      <c r="BI167" s="144">
        <f t="shared" si="48"/>
        <v>0</v>
      </c>
      <c r="BJ167" s="17" t="s">
        <v>81</v>
      </c>
      <c r="BK167" s="144">
        <f t="shared" si="49"/>
        <v>0</v>
      </c>
      <c r="BL167" s="17" t="s">
        <v>252</v>
      </c>
      <c r="BM167" s="17" t="s">
        <v>585</v>
      </c>
    </row>
    <row r="168" spans="2:65" s="1" customFormat="1" ht="16.5" customHeight="1">
      <c r="B168" s="31"/>
      <c r="C168" s="132" t="s">
        <v>502</v>
      </c>
      <c r="D168" s="132" t="s">
        <v>246</v>
      </c>
      <c r="E168" s="133" t="s">
        <v>3597</v>
      </c>
      <c r="F168" s="134" t="s">
        <v>3598</v>
      </c>
      <c r="G168" s="135" t="s">
        <v>265</v>
      </c>
      <c r="H168" s="136">
        <v>6</v>
      </c>
      <c r="I168" s="137"/>
      <c r="J168" s="138">
        <f t="shared" si="40"/>
        <v>0</v>
      </c>
      <c r="K168" s="134" t="s">
        <v>270</v>
      </c>
      <c r="L168" s="139"/>
      <c r="M168" s="140" t="s">
        <v>19</v>
      </c>
      <c r="N168" s="141" t="s">
        <v>44</v>
      </c>
      <c r="P168" s="142">
        <f t="shared" si="41"/>
        <v>0</v>
      </c>
      <c r="Q168" s="142">
        <v>0</v>
      </c>
      <c r="R168" s="142">
        <f t="shared" si="42"/>
        <v>0</v>
      </c>
      <c r="S168" s="142">
        <v>0</v>
      </c>
      <c r="T168" s="143">
        <f t="shared" si="43"/>
        <v>0</v>
      </c>
      <c r="AR168" s="17" t="s">
        <v>250</v>
      </c>
      <c r="AT168" s="17" t="s">
        <v>246</v>
      </c>
      <c r="AU168" s="17" t="s">
        <v>257</v>
      </c>
      <c r="AY168" s="17" t="s">
        <v>251</v>
      </c>
      <c r="BE168" s="144">
        <f t="shared" si="44"/>
        <v>0</v>
      </c>
      <c r="BF168" s="144">
        <f t="shared" si="45"/>
        <v>0</v>
      </c>
      <c r="BG168" s="144">
        <f t="shared" si="46"/>
        <v>0</v>
      </c>
      <c r="BH168" s="144">
        <f t="shared" si="47"/>
        <v>0</v>
      </c>
      <c r="BI168" s="144">
        <f t="shared" si="48"/>
        <v>0</v>
      </c>
      <c r="BJ168" s="17" t="s">
        <v>81</v>
      </c>
      <c r="BK168" s="144">
        <f t="shared" si="49"/>
        <v>0</v>
      </c>
      <c r="BL168" s="17" t="s">
        <v>252</v>
      </c>
      <c r="BM168" s="17" t="s">
        <v>588</v>
      </c>
    </row>
    <row r="169" spans="2:65" s="1" customFormat="1" ht="16.5" customHeight="1">
      <c r="B169" s="31"/>
      <c r="C169" s="132" t="s">
        <v>589</v>
      </c>
      <c r="D169" s="132" t="s">
        <v>246</v>
      </c>
      <c r="E169" s="133" t="s">
        <v>3599</v>
      </c>
      <c r="F169" s="134" t="s">
        <v>3600</v>
      </c>
      <c r="G169" s="135" t="s">
        <v>265</v>
      </c>
      <c r="H169" s="136">
        <v>6</v>
      </c>
      <c r="I169" s="137"/>
      <c r="J169" s="138">
        <f t="shared" si="40"/>
        <v>0</v>
      </c>
      <c r="K169" s="134" t="s">
        <v>270</v>
      </c>
      <c r="L169" s="139"/>
      <c r="M169" s="140" t="s">
        <v>19</v>
      </c>
      <c r="N169" s="141" t="s">
        <v>44</v>
      </c>
      <c r="P169" s="142">
        <f t="shared" si="41"/>
        <v>0</v>
      </c>
      <c r="Q169" s="142">
        <v>0</v>
      </c>
      <c r="R169" s="142">
        <f t="shared" si="42"/>
        <v>0</v>
      </c>
      <c r="S169" s="142">
        <v>0</v>
      </c>
      <c r="T169" s="143">
        <f t="shared" si="43"/>
        <v>0</v>
      </c>
      <c r="AR169" s="17" t="s">
        <v>250</v>
      </c>
      <c r="AT169" s="17" t="s">
        <v>246</v>
      </c>
      <c r="AU169" s="17" t="s">
        <v>257</v>
      </c>
      <c r="AY169" s="17" t="s">
        <v>251</v>
      </c>
      <c r="BE169" s="144">
        <f t="shared" si="44"/>
        <v>0</v>
      </c>
      <c r="BF169" s="144">
        <f t="shared" si="45"/>
        <v>0</v>
      </c>
      <c r="BG169" s="144">
        <f t="shared" si="46"/>
        <v>0</v>
      </c>
      <c r="BH169" s="144">
        <f t="shared" si="47"/>
        <v>0</v>
      </c>
      <c r="BI169" s="144">
        <f t="shared" si="48"/>
        <v>0</v>
      </c>
      <c r="BJ169" s="17" t="s">
        <v>81</v>
      </c>
      <c r="BK169" s="144">
        <f t="shared" si="49"/>
        <v>0</v>
      </c>
      <c r="BL169" s="17" t="s">
        <v>252</v>
      </c>
      <c r="BM169" s="17" t="s">
        <v>592</v>
      </c>
    </row>
    <row r="170" spans="2:65" s="1" customFormat="1" ht="33.75" customHeight="1">
      <c r="B170" s="31"/>
      <c r="C170" s="157" t="s">
        <v>505</v>
      </c>
      <c r="D170" s="157" t="s">
        <v>277</v>
      </c>
      <c r="E170" s="158" t="s">
        <v>3601</v>
      </c>
      <c r="F170" s="159" t="s">
        <v>3602</v>
      </c>
      <c r="G170" s="160" t="s">
        <v>265</v>
      </c>
      <c r="H170" s="161">
        <v>8</v>
      </c>
      <c r="I170" s="162"/>
      <c r="J170" s="163">
        <f t="shared" si="40"/>
        <v>0</v>
      </c>
      <c r="K170" s="159" t="s">
        <v>270</v>
      </c>
      <c r="L170" s="31"/>
      <c r="M170" s="164" t="s">
        <v>19</v>
      </c>
      <c r="N170" s="165" t="s">
        <v>44</v>
      </c>
      <c r="P170" s="142">
        <f t="shared" si="41"/>
        <v>0</v>
      </c>
      <c r="Q170" s="142">
        <v>0</v>
      </c>
      <c r="R170" s="142">
        <f t="shared" si="42"/>
        <v>0</v>
      </c>
      <c r="S170" s="142">
        <v>0</v>
      </c>
      <c r="T170" s="143">
        <f t="shared" si="43"/>
        <v>0</v>
      </c>
      <c r="AR170" s="17" t="s">
        <v>252</v>
      </c>
      <c r="AT170" s="17" t="s">
        <v>277</v>
      </c>
      <c r="AU170" s="17" t="s">
        <v>257</v>
      </c>
      <c r="AY170" s="17" t="s">
        <v>251</v>
      </c>
      <c r="BE170" s="144">
        <f t="shared" si="44"/>
        <v>0</v>
      </c>
      <c r="BF170" s="144">
        <f t="shared" si="45"/>
        <v>0</v>
      </c>
      <c r="BG170" s="144">
        <f t="shared" si="46"/>
        <v>0</v>
      </c>
      <c r="BH170" s="144">
        <f t="shared" si="47"/>
        <v>0</v>
      </c>
      <c r="BI170" s="144">
        <f t="shared" si="48"/>
        <v>0</v>
      </c>
      <c r="BJ170" s="17" t="s">
        <v>81</v>
      </c>
      <c r="BK170" s="144">
        <f t="shared" si="49"/>
        <v>0</v>
      </c>
      <c r="BL170" s="17" t="s">
        <v>252</v>
      </c>
      <c r="BM170" s="17" t="s">
        <v>604</v>
      </c>
    </row>
    <row r="171" spans="2:65" s="1" customFormat="1" ht="29.25">
      <c r="B171" s="31"/>
      <c r="D171" s="171" t="s">
        <v>432</v>
      </c>
      <c r="F171" s="172" t="s">
        <v>3583</v>
      </c>
      <c r="I171" s="90"/>
      <c r="L171" s="31"/>
      <c r="M171" s="173"/>
      <c r="T171" s="49"/>
      <c r="AT171" s="17" t="s">
        <v>432</v>
      </c>
      <c r="AU171" s="17" t="s">
        <v>257</v>
      </c>
    </row>
    <row r="172" spans="2:65" s="1" customFormat="1" ht="22.5" customHeight="1">
      <c r="B172" s="31"/>
      <c r="C172" s="132" t="s">
        <v>598</v>
      </c>
      <c r="D172" s="132" t="s">
        <v>246</v>
      </c>
      <c r="E172" s="133" t="s">
        <v>3629</v>
      </c>
      <c r="F172" s="134" t="s">
        <v>3630</v>
      </c>
      <c r="G172" s="135" t="s">
        <v>265</v>
      </c>
      <c r="H172" s="136">
        <v>8</v>
      </c>
      <c r="I172" s="137"/>
      <c r="J172" s="138">
        <f t="shared" ref="J172:J178" si="50">ROUND(I172*H172,2)</f>
        <v>0</v>
      </c>
      <c r="K172" s="134" t="s">
        <v>270</v>
      </c>
      <c r="L172" s="139"/>
      <c r="M172" s="140" t="s">
        <v>19</v>
      </c>
      <c r="N172" s="141" t="s">
        <v>44</v>
      </c>
      <c r="P172" s="142">
        <f t="shared" ref="P172:P178" si="51">O172*H172</f>
        <v>0</v>
      </c>
      <c r="Q172" s="142">
        <v>0</v>
      </c>
      <c r="R172" s="142">
        <f t="shared" ref="R172:R178" si="52">Q172*H172</f>
        <v>0</v>
      </c>
      <c r="S172" s="142">
        <v>0</v>
      </c>
      <c r="T172" s="143">
        <f t="shared" ref="T172:T178" si="53">S172*H172</f>
        <v>0</v>
      </c>
      <c r="AR172" s="17" t="s">
        <v>250</v>
      </c>
      <c r="AT172" s="17" t="s">
        <v>246</v>
      </c>
      <c r="AU172" s="17" t="s">
        <v>257</v>
      </c>
      <c r="AY172" s="17" t="s">
        <v>251</v>
      </c>
      <c r="BE172" s="144">
        <f t="shared" ref="BE172:BE178" si="54">IF(N172="základní",J172,0)</f>
        <v>0</v>
      </c>
      <c r="BF172" s="144">
        <f t="shared" ref="BF172:BF178" si="55">IF(N172="snížená",J172,0)</f>
        <v>0</v>
      </c>
      <c r="BG172" s="144">
        <f t="shared" ref="BG172:BG178" si="56">IF(N172="zákl. přenesená",J172,0)</f>
        <v>0</v>
      </c>
      <c r="BH172" s="144">
        <f t="shared" ref="BH172:BH178" si="57">IF(N172="sníž. přenesená",J172,0)</f>
        <v>0</v>
      </c>
      <c r="BI172" s="144">
        <f t="shared" ref="BI172:BI178" si="58">IF(N172="nulová",J172,0)</f>
        <v>0</v>
      </c>
      <c r="BJ172" s="17" t="s">
        <v>81</v>
      </c>
      <c r="BK172" s="144">
        <f t="shared" ref="BK172:BK178" si="59">ROUND(I172*H172,2)</f>
        <v>0</v>
      </c>
      <c r="BL172" s="17" t="s">
        <v>252</v>
      </c>
      <c r="BM172" s="17" t="s">
        <v>609</v>
      </c>
    </row>
    <row r="173" spans="2:65" s="1" customFormat="1" ht="16.5" customHeight="1">
      <c r="B173" s="31"/>
      <c r="C173" s="132" t="s">
        <v>508</v>
      </c>
      <c r="D173" s="132" t="s">
        <v>246</v>
      </c>
      <c r="E173" s="133" t="s">
        <v>3591</v>
      </c>
      <c r="F173" s="134" t="s">
        <v>3592</v>
      </c>
      <c r="G173" s="135" t="s">
        <v>265</v>
      </c>
      <c r="H173" s="136">
        <v>8</v>
      </c>
      <c r="I173" s="137"/>
      <c r="J173" s="138">
        <f t="shared" si="50"/>
        <v>0</v>
      </c>
      <c r="K173" s="134" t="s">
        <v>270</v>
      </c>
      <c r="L173" s="139"/>
      <c r="M173" s="140" t="s">
        <v>19</v>
      </c>
      <c r="N173" s="141" t="s">
        <v>44</v>
      </c>
      <c r="P173" s="142">
        <f t="shared" si="51"/>
        <v>0</v>
      </c>
      <c r="Q173" s="142">
        <v>0</v>
      </c>
      <c r="R173" s="142">
        <f t="shared" si="52"/>
        <v>0</v>
      </c>
      <c r="S173" s="142">
        <v>0</v>
      </c>
      <c r="T173" s="143">
        <f t="shared" si="53"/>
        <v>0</v>
      </c>
      <c r="AR173" s="17" t="s">
        <v>250</v>
      </c>
      <c r="AT173" s="17" t="s">
        <v>246</v>
      </c>
      <c r="AU173" s="17" t="s">
        <v>257</v>
      </c>
      <c r="AY173" s="17" t="s">
        <v>251</v>
      </c>
      <c r="BE173" s="144">
        <f t="shared" si="54"/>
        <v>0</v>
      </c>
      <c r="BF173" s="144">
        <f t="shared" si="55"/>
        <v>0</v>
      </c>
      <c r="BG173" s="144">
        <f t="shared" si="56"/>
        <v>0</v>
      </c>
      <c r="BH173" s="144">
        <f t="shared" si="57"/>
        <v>0</v>
      </c>
      <c r="BI173" s="144">
        <f t="shared" si="58"/>
        <v>0</v>
      </c>
      <c r="BJ173" s="17" t="s">
        <v>81</v>
      </c>
      <c r="BK173" s="144">
        <f t="shared" si="59"/>
        <v>0</v>
      </c>
      <c r="BL173" s="17" t="s">
        <v>252</v>
      </c>
      <c r="BM173" s="17" t="s">
        <v>613</v>
      </c>
    </row>
    <row r="174" spans="2:65" s="1" customFormat="1" ht="16.5" customHeight="1">
      <c r="B174" s="31"/>
      <c r="C174" s="132" t="s">
        <v>606</v>
      </c>
      <c r="D174" s="132" t="s">
        <v>246</v>
      </c>
      <c r="E174" s="133" t="s">
        <v>3593</v>
      </c>
      <c r="F174" s="134" t="s">
        <v>3594</v>
      </c>
      <c r="G174" s="135" t="s">
        <v>265</v>
      </c>
      <c r="H174" s="136">
        <v>8</v>
      </c>
      <c r="I174" s="137"/>
      <c r="J174" s="138">
        <f t="shared" si="50"/>
        <v>0</v>
      </c>
      <c r="K174" s="134" t="s">
        <v>270</v>
      </c>
      <c r="L174" s="139"/>
      <c r="M174" s="140" t="s">
        <v>19</v>
      </c>
      <c r="N174" s="141" t="s">
        <v>44</v>
      </c>
      <c r="P174" s="142">
        <f t="shared" si="51"/>
        <v>0</v>
      </c>
      <c r="Q174" s="142">
        <v>0</v>
      </c>
      <c r="R174" s="142">
        <f t="shared" si="52"/>
        <v>0</v>
      </c>
      <c r="S174" s="142">
        <v>0</v>
      </c>
      <c r="T174" s="143">
        <f t="shared" si="53"/>
        <v>0</v>
      </c>
      <c r="AR174" s="17" t="s">
        <v>250</v>
      </c>
      <c r="AT174" s="17" t="s">
        <v>246</v>
      </c>
      <c r="AU174" s="17" t="s">
        <v>257</v>
      </c>
      <c r="AY174" s="17" t="s">
        <v>251</v>
      </c>
      <c r="BE174" s="144">
        <f t="shared" si="54"/>
        <v>0</v>
      </c>
      <c r="BF174" s="144">
        <f t="shared" si="55"/>
        <v>0</v>
      </c>
      <c r="BG174" s="144">
        <f t="shared" si="56"/>
        <v>0</v>
      </c>
      <c r="BH174" s="144">
        <f t="shared" si="57"/>
        <v>0</v>
      </c>
      <c r="BI174" s="144">
        <f t="shared" si="58"/>
        <v>0</v>
      </c>
      <c r="BJ174" s="17" t="s">
        <v>81</v>
      </c>
      <c r="BK174" s="144">
        <f t="shared" si="59"/>
        <v>0</v>
      </c>
      <c r="BL174" s="17" t="s">
        <v>252</v>
      </c>
      <c r="BM174" s="17" t="s">
        <v>618</v>
      </c>
    </row>
    <row r="175" spans="2:65" s="1" customFormat="1" ht="16.5" customHeight="1">
      <c r="B175" s="31"/>
      <c r="C175" s="132" t="s">
        <v>509</v>
      </c>
      <c r="D175" s="132" t="s">
        <v>246</v>
      </c>
      <c r="E175" s="133" t="s">
        <v>3595</v>
      </c>
      <c r="F175" s="134" t="s">
        <v>3596</v>
      </c>
      <c r="G175" s="135" t="s">
        <v>265</v>
      </c>
      <c r="H175" s="136">
        <v>16</v>
      </c>
      <c r="I175" s="137"/>
      <c r="J175" s="138">
        <f t="shared" si="50"/>
        <v>0</v>
      </c>
      <c r="K175" s="134" t="s">
        <v>270</v>
      </c>
      <c r="L175" s="139"/>
      <c r="M175" s="140" t="s">
        <v>19</v>
      </c>
      <c r="N175" s="141" t="s">
        <v>44</v>
      </c>
      <c r="P175" s="142">
        <f t="shared" si="51"/>
        <v>0</v>
      </c>
      <c r="Q175" s="142">
        <v>0</v>
      </c>
      <c r="R175" s="142">
        <f t="shared" si="52"/>
        <v>0</v>
      </c>
      <c r="S175" s="142">
        <v>0</v>
      </c>
      <c r="T175" s="143">
        <f t="shared" si="53"/>
        <v>0</v>
      </c>
      <c r="AR175" s="17" t="s">
        <v>250</v>
      </c>
      <c r="AT175" s="17" t="s">
        <v>246</v>
      </c>
      <c r="AU175" s="17" t="s">
        <v>257</v>
      </c>
      <c r="AY175" s="17" t="s">
        <v>251</v>
      </c>
      <c r="BE175" s="144">
        <f t="shared" si="54"/>
        <v>0</v>
      </c>
      <c r="BF175" s="144">
        <f t="shared" si="55"/>
        <v>0</v>
      </c>
      <c r="BG175" s="144">
        <f t="shared" si="56"/>
        <v>0</v>
      </c>
      <c r="BH175" s="144">
        <f t="shared" si="57"/>
        <v>0</v>
      </c>
      <c r="BI175" s="144">
        <f t="shared" si="58"/>
        <v>0</v>
      </c>
      <c r="BJ175" s="17" t="s">
        <v>81</v>
      </c>
      <c r="BK175" s="144">
        <f t="shared" si="59"/>
        <v>0</v>
      </c>
      <c r="BL175" s="17" t="s">
        <v>252</v>
      </c>
      <c r="BM175" s="17" t="s">
        <v>623</v>
      </c>
    </row>
    <row r="176" spans="2:65" s="1" customFormat="1" ht="16.5" customHeight="1">
      <c r="B176" s="31"/>
      <c r="C176" s="132" t="s">
        <v>615</v>
      </c>
      <c r="D176" s="132" t="s">
        <v>246</v>
      </c>
      <c r="E176" s="133" t="s">
        <v>3597</v>
      </c>
      <c r="F176" s="134" t="s">
        <v>3598</v>
      </c>
      <c r="G176" s="135" t="s">
        <v>265</v>
      </c>
      <c r="H176" s="136">
        <v>8</v>
      </c>
      <c r="I176" s="137"/>
      <c r="J176" s="138">
        <f t="shared" si="50"/>
        <v>0</v>
      </c>
      <c r="K176" s="134" t="s">
        <v>270</v>
      </c>
      <c r="L176" s="139"/>
      <c r="M176" s="140" t="s">
        <v>19</v>
      </c>
      <c r="N176" s="141" t="s">
        <v>44</v>
      </c>
      <c r="P176" s="142">
        <f t="shared" si="51"/>
        <v>0</v>
      </c>
      <c r="Q176" s="142">
        <v>0</v>
      </c>
      <c r="R176" s="142">
        <f t="shared" si="52"/>
        <v>0</v>
      </c>
      <c r="S176" s="142">
        <v>0</v>
      </c>
      <c r="T176" s="143">
        <f t="shared" si="53"/>
        <v>0</v>
      </c>
      <c r="AR176" s="17" t="s">
        <v>250</v>
      </c>
      <c r="AT176" s="17" t="s">
        <v>246</v>
      </c>
      <c r="AU176" s="17" t="s">
        <v>257</v>
      </c>
      <c r="AY176" s="17" t="s">
        <v>251</v>
      </c>
      <c r="BE176" s="144">
        <f t="shared" si="54"/>
        <v>0</v>
      </c>
      <c r="BF176" s="144">
        <f t="shared" si="55"/>
        <v>0</v>
      </c>
      <c r="BG176" s="144">
        <f t="shared" si="56"/>
        <v>0</v>
      </c>
      <c r="BH176" s="144">
        <f t="shared" si="57"/>
        <v>0</v>
      </c>
      <c r="BI176" s="144">
        <f t="shared" si="58"/>
        <v>0</v>
      </c>
      <c r="BJ176" s="17" t="s">
        <v>81</v>
      </c>
      <c r="BK176" s="144">
        <f t="shared" si="59"/>
        <v>0</v>
      </c>
      <c r="BL176" s="17" t="s">
        <v>252</v>
      </c>
      <c r="BM176" s="17" t="s">
        <v>628</v>
      </c>
    </row>
    <row r="177" spans="2:65" s="1" customFormat="1" ht="16.5" customHeight="1">
      <c r="B177" s="31"/>
      <c r="C177" s="132" t="s">
        <v>512</v>
      </c>
      <c r="D177" s="132" t="s">
        <v>246</v>
      </c>
      <c r="E177" s="133" t="s">
        <v>3599</v>
      </c>
      <c r="F177" s="134" t="s">
        <v>3600</v>
      </c>
      <c r="G177" s="135" t="s">
        <v>265</v>
      </c>
      <c r="H177" s="136">
        <v>8</v>
      </c>
      <c r="I177" s="137"/>
      <c r="J177" s="138">
        <f t="shared" si="50"/>
        <v>0</v>
      </c>
      <c r="K177" s="134" t="s">
        <v>270</v>
      </c>
      <c r="L177" s="139"/>
      <c r="M177" s="140" t="s">
        <v>19</v>
      </c>
      <c r="N177" s="141" t="s">
        <v>44</v>
      </c>
      <c r="P177" s="142">
        <f t="shared" si="51"/>
        <v>0</v>
      </c>
      <c r="Q177" s="142">
        <v>0</v>
      </c>
      <c r="R177" s="142">
        <f t="shared" si="52"/>
        <v>0</v>
      </c>
      <c r="S177" s="142">
        <v>0</v>
      </c>
      <c r="T177" s="143">
        <f t="shared" si="53"/>
        <v>0</v>
      </c>
      <c r="AR177" s="17" t="s">
        <v>250</v>
      </c>
      <c r="AT177" s="17" t="s">
        <v>246</v>
      </c>
      <c r="AU177" s="17" t="s">
        <v>257</v>
      </c>
      <c r="AY177" s="17" t="s">
        <v>251</v>
      </c>
      <c r="BE177" s="144">
        <f t="shared" si="54"/>
        <v>0</v>
      </c>
      <c r="BF177" s="144">
        <f t="shared" si="55"/>
        <v>0</v>
      </c>
      <c r="BG177" s="144">
        <f t="shared" si="56"/>
        <v>0</v>
      </c>
      <c r="BH177" s="144">
        <f t="shared" si="57"/>
        <v>0</v>
      </c>
      <c r="BI177" s="144">
        <f t="shared" si="58"/>
        <v>0</v>
      </c>
      <c r="BJ177" s="17" t="s">
        <v>81</v>
      </c>
      <c r="BK177" s="144">
        <f t="shared" si="59"/>
        <v>0</v>
      </c>
      <c r="BL177" s="17" t="s">
        <v>252</v>
      </c>
      <c r="BM177" s="17" t="s">
        <v>644</v>
      </c>
    </row>
    <row r="178" spans="2:65" s="1" customFormat="1" ht="33.75" customHeight="1">
      <c r="B178" s="31"/>
      <c r="C178" s="157" t="s">
        <v>625</v>
      </c>
      <c r="D178" s="157" t="s">
        <v>277</v>
      </c>
      <c r="E178" s="158" t="s">
        <v>3631</v>
      </c>
      <c r="F178" s="159" t="s">
        <v>3632</v>
      </c>
      <c r="G178" s="160" t="s">
        <v>265</v>
      </c>
      <c r="H178" s="161">
        <v>46</v>
      </c>
      <c r="I178" s="162"/>
      <c r="J178" s="163">
        <f t="shared" si="50"/>
        <v>0</v>
      </c>
      <c r="K178" s="159" t="s">
        <v>270</v>
      </c>
      <c r="L178" s="31"/>
      <c r="M178" s="164" t="s">
        <v>19</v>
      </c>
      <c r="N178" s="165" t="s">
        <v>44</v>
      </c>
      <c r="P178" s="142">
        <f t="shared" si="51"/>
        <v>0</v>
      </c>
      <c r="Q178" s="142">
        <v>0</v>
      </c>
      <c r="R178" s="142">
        <f t="shared" si="52"/>
        <v>0</v>
      </c>
      <c r="S178" s="142">
        <v>0</v>
      </c>
      <c r="T178" s="143">
        <f t="shared" si="53"/>
        <v>0</v>
      </c>
      <c r="AR178" s="17" t="s">
        <v>252</v>
      </c>
      <c r="AT178" s="17" t="s">
        <v>277</v>
      </c>
      <c r="AU178" s="17" t="s">
        <v>257</v>
      </c>
      <c r="AY178" s="17" t="s">
        <v>251</v>
      </c>
      <c r="BE178" s="144">
        <f t="shared" si="54"/>
        <v>0</v>
      </c>
      <c r="BF178" s="144">
        <f t="shared" si="55"/>
        <v>0</v>
      </c>
      <c r="BG178" s="144">
        <f t="shared" si="56"/>
        <v>0</v>
      </c>
      <c r="BH178" s="144">
        <f t="shared" si="57"/>
        <v>0</v>
      </c>
      <c r="BI178" s="144">
        <f t="shared" si="58"/>
        <v>0</v>
      </c>
      <c r="BJ178" s="17" t="s">
        <v>81</v>
      </c>
      <c r="BK178" s="144">
        <f t="shared" si="59"/>
        <v>0</v>
      </c>
      <c r="BL178" s="17" t="s">
        <v>252</v>
      </c>
      <c r="BM178" s="17" t="s">
        <v>649</v>
      </c>
    </row>
    <row r="179" spans="2:65" s="1" customFormat="1" ht="29.25">
      <c r="B179" s="31"/>
      <c r="D179" s="171" t="s">
        <v>432</v>
      </c>
      <c r="F179" s="172" t="s">
        <v>3583</v>
      </c>
      <c r="I179" s="90"/>
      <c r="L179" s="31"/>
      <c r="M179" s="173"/>
      <c r="T179" s="49"/>
      <c r="AT179" s="17" t="s">
        <v>432</v>
      </c>
      <c r="AU179" s="17" t="s">
        <v>257</v>
      </c>
    </row>
    <row r="180" spans="2:65" s="1" customFormat="1" ht="19.5">
      <c r="B180" s="31"/>
      <c r="D180" s="171" t="s">
        <v>454</v>
      </c>
      <c r="F180" s="172" t="s">
        <v>3584</v>
      </c>
      <c r="I180" s="90"/>
      <c r="L180" s="31"/>
      <c r="M180" s="173"/>
      <c r="T180" s="49"/>
      <c r="AT180" s="17" t="s">
        <v>454</v>
      </c>
      <c r="AU180" s="17" t="s">
        <v>257</v>
      </c>
    </row>
    <row r="181" spans="2:65" s="1" customFormat="1" ht="22.5" customHeight="1">
      <c r="B181" s="31"/>
      <c r="C181" s="157" t="s">
        <v>515</v>
      </c>
      <c r="D181" s="157" t="s">
        <v>277</v>
      </c>
      <c r="E181" s="158" t="s">
        <v>3633</v>
      </c>
      <c r="F181" s="159" t="s">
        <v>3634</v>
      </c>
      <c r="G181" s="160" t="s">
        <v>265</v>
      </c>
      <c r="H181" s="161">
        <v>32</v>
      </c>
      <c r="I181" s="162"/>
      <c r="J181" s="163">
        <f>ROUND(I181*H181,2)</f>
        <v>0</v>
      </c>
      <c r="K181" s="159" t="s">
        <v>270</v>
      </c>
      <c r="L181" s="31"/>
      <c r="M181" s="164" t="s">
        <v>19</v>
      </c>
      <c r="N181" s="165" t="s">
        <v>44</v>
      </c>
      <c r="P181" s="142">
        <f>O181*H181</f>
        <v>0</v>
      </c>
      <c r="Q181" s="142">
        <v>0</v>
      </c>
      <c r="R181" s="142">
        <f>Q181*H181</f>
        <v>0</v>
      </c>
      <c r="S181" s="142">
        <v>0</v>
      </c>
      <c r="T181" s="143">
        <f>S181*H181</f>
        <v>0</v>
      </c>
      <c r="AR181" s="17" t="s">
        <v>252</v>
      </c>
      <c r="AT181" s="17" t="s">
        <v>277</v>
      </c>
      <c r="AU181" s="17" t="s">
        <v>257</v>
      </c>
      <c r="AY181" s="17" t="s">
        <v>251</v>
      </c>
      <c r="BE181" s="144">
        <f>IF(N181="základní",J181,0)</f>
        <v>0</v>
      </c>
      <c r="BF181" s="144">
        <f>IF(N181="snížená",J181,0)</f>
        <v>0</v>
      </c>
      <c r="BG181" s="144">
        <f>IF(N181="zákl. přenesená",J181,0)</f>
        <v>0</v>
      </c>
      <c r="BH181" s="144">
        <f>IF(N181="sníž. přenesená",J181,0)</f>
        <v>0</v>
      </c>
      <c r="BI181" s="144">
        <f>IF(N181="nulová",J181,0)</f>
        <v>0</v>
      </c>
      <c r="BJ181" s="17" t="s">
        <v>81</v>
      </c>
      <c r="BK181" s="144">
        <f>ROUND(I181*H181,2)</f>
        <v>0</v>
      </c>
      <c r="BL181" s="17" t="s">
        <v>252</v>
      </c>
      <c r="BM181" s="17" t="s">
        <v>652</v>
      </c>
    </row>
    <row r="182" spans="2:65" s="1" customFormat="1" ht="29.25">
      <c r="B182" s="31"/>
      <c r="D182" s="171" t="s">
        <v>432</v>
      </c>
      <c r="F182" s="172" t="s">
        <v>3587</v>
      </c>
      <c r="I182" s="90"/>
      <c r="L182" s="31"/>
      <c r="M182" s="173"/>
      <c r="T182" s="49"/>
      <c r="AT182" s="17" t="s">
        <v>432</v>
      </c>
      <c r="AU182" s="17" t="s">
        <v>257</v>
      </c>
    </row>
    <row r="183" spans="2:65" s="1" customFormat="1" ht="19.5">
      <c r="B183" s="31"/>
      <c r="D183" s="171" t="s">
        <v>454</v>
      </c>
      <c r="F183" s="172" t="s">
        <v>3588</v>
      </c>
      <c r="I183" s="90"/>
      <c r="L183" s="31"/>
      <c r="M183" s="173"/>
      <c r="T183" s="49"/>
      <c r="AT183" s="17" t="s">
        <v>454</v>
      </c>
      <c r="AU183" s="17" t="s">
        <v>257</v>
      </c>
    </row>
    <row r="184" spans="2:65" s="1" customFormat="1" ht="16.5" customHeight="1">
      <c r="B184" s="31"/>
      <c r="C184" s="132" t="s">
        <v>630</v>
      </c>
      <c r="D184" s="132" t="s">
        <v>246</v>
      </c>
      <c r="E184" s="133" t="s">
        <v>3635</v>
      </c>
      <c r="F184" s="134" t="s">
        <v>3636</v>
      </c>
      <c r="G184" s="135" t="s">
        <v>265</v>
      </c>
      <c r="H184" s="136">
        <v>78</v>
      </c>
      <c r="I184" s="137"/>
      <c r="J184" s="138">
        <f t="shared" ref="J184:J190" si="60">ROUND(I184*H184,2)</f>
        <v>0</v>
      </c>
      <c r="K184" s="134" t="s">
        <v>270</v>
      </c>
      <c r="L184" s="139"/>
      <c r="M184" s="140" t="s">
        <v>19</v>
      </c>
      <c r="N184" s="141" t="s">
        <v>44</v>
      </c>
      <c r="P184" s="142">
        <f t="shared" ref="P184:P190" si="61">O184*H184</f>
        <v>0</v>
      </c>
      <c r="Q184" s="142">
        <v>0</v>
      </c>
      <c r="R184" s="142">
        <f t="shared" ref="R184:R190" si="62">Q184*H184</f>
        <v>0</v>
      </c>
      <c r="S184" s="142">
        <v>0</v>
      </c>
      <c r="T184" s="143">
        <f t="shared" ref="T184:T190" si="63">S184*H184</f>
        <v>0</v>
      </c>
      <c r="AR184" s="17" t="s">
        <v>250</v>
      </c>
      <c r="AT184" s="17" t="s">
        <v>246</v>
      </c>
      <c r="AU184" s="17" t="s">
        <v>257</v>
      </c>
      <c r="AY184" s="17" t="s">
        <v>251</v>
      </c>
      <c r="BE184" s="144">
        <f t="shared" ref="BE184:BE190" si="64">IF(N184="základní",J184,0)</f>
        <v>0</v>
      </c>
      <c r="BF184" s="144">
        <f t="shared" ref="BF184:BF190" si="65">IF(N184="snížená",J184,0)</f>
        <v>0</v>
      </c>
      <c r="BG184" s="144">
        <f t="shared" ref="BG184:BG190" si="66">IF(N184="zákl. přenesená",J184,0)</f>
        <v>0</v>
      </c>
      <c r="BH184" s="144">
        <f t="shared" ref="BH184:BH190" si="67">IF(N184="sníž. přenesená",J184,0)</f>
        <v>0</v>
      </c>
      <c r="BI184" s="144">
        <f t="shared" ref="BI184:BI190" si="68">IF(N184="nulová",J184,0)</f>
        <v>0</v>
      </c>
      <c r="BJ184" s="17" t="s">
        <v>81</v>
      </c>
      <c r="BK184" s="144">
        <f t="shared" ref="BK184:BK190" si="69">ROUND(I184*H184,2)</f>
        <v>0</v>
      </c>
      <c r="BL184" s="17" t="s">
        <v>252</v>
      </c>
      <c r="BM184" s="17" t="s">
        <v>656</v>
      </c>
    </row>
    <row r="185" spans="2:65" s="1" customFormat="1" ht="16.5" customHeight="1">
      <c r="B185" s="31"/>
      <c r="C185" s="132" t="s">
        <v>280</v>
      </c>
      <c r="D185" s="132" t="s">
        <v>246</v>
      </c>
      <c r="E185" s="133" t="s">
        <v>3591</v>
      </c>
      <c r="F185" s="134" t="s">
        <v>3592</v>
      </c>
      <c r="G185" s="135" t="s">
        <v>265</v>
      </c>
      <c r="H185" s="136">
        <v>46</v>
      </c>
      <c r="I185" s="137"/>
      <c r="J185" s="138">
        <f t="shared" si="60"/>
        <v>0</v>
      </c>
      <c r="K185" s="134" t="s">
        <v>270</v>
      </c>
      <c r="L185" s="139"/>
      <c r="M185" s="140" t="s">
        <v>19</v>
      </c>
      <c r="N185" s="141" t="s">
        <v>44</v>
      </c>
      <c r="P185" s="142">
        <f t="shared" si="61"/>
        <v>0</v>
      </c>
      <c r="Q185" s="142">
        <v>0</v>
      </c>
      <c r="R185" s="142">
        <f t="shared" si="62"/>
        <v>0</v>
      </c>
      <c r="S185" s="142">
        <v>0</v>
      </c>
      <c r="T185" s="143">
        <f t="shared" si="63"/>
        <v>0</v>
      </c>
      <c r="AR185" s="17" t="s">
        <v>250</v>
      </c>
      <c r="AT185" s="17" t="s">
        <v>246</v>
      </c>
      <c r="AU185" s="17" t="s">
        <v>257</v>
      </c>
      <c r="AY185" s="17" t="s">
        <v>251</v>
      </c>
      <c r="BE185" s="144">
        <f t="shared" si="64"/>
        <v>0</v>
      </c>
      <c r="BF185" s="144">
        <f t="shared" si="65"/>
        <v>0</v>
      </c>
      <c r="BG185" s="144">
        <f t="shared" si="66"/>
        <v>0</v>
      </c>
      <c r="BH185" s="144">
        <f t="shared" si="67"/>
        <v>0</v>
      </c>
      <c r="BI185" s="144">
        <f t="shared" si="68"/>
        <v>0</v>
      </c>
      <c r="BJ185" s="17" t="s">
        <v>81</v>
      </c>
      <c r="BK185" s="144">
        <f t="shared" si="69"/>
        <v>0</v>
      </c>
      <c r="BL185" s="17" t="s">
        <v>252</v>
      </c>
      <c r="BM185" s="17" t="s">
        <v>271</v>
      </c>
    </row>
    <row r="186" spans="2:65" s="1" customFormat="1" ht="16.5" customHeight="1">
      <c r="B186" s="31"/>
      <c r="C186" s="132" t="s">
        <v>633</v>
      </c>
      <c r="D186" s="132" t="s">
        <v>246</v>
      </c>
      <c r="E186" s="133" t="s">
        <v>3593</v>
      </c>
      <c r="F186" s="134" t="s">
        <v>3594</v>
      </c>
      <c r="G186" s="135" t="s">
        <v>265</v>
      </c>
      <c r="H186" s="136">
        <v>46</v>
      </c>
      <c r="I186" s="137"/>
      <c r="J186" s="138">
        <f t="shared" si="60"/>
        <v>0</v>
      </c>
      <c r="K186" s="134" t="s">
        <v>270</v>
      </c>
      <c r="L186" s="139"/>
      <c r="M186" s="140" t="s">
        <v>19</v>
      </c>
      <c r="N186" s="141" t="s">
        <v>44</v>
      </c>
      <c r="P186" s="142">
        <f t="shared" si="61"/>
        <v>0</v>
      </c>
      <c r="Q186" s="142">
        <v>0</v>
      </c>
      <c r="R186" s="142">
        <f t="shared" si="62"/>
        <v>0</v>
      </c>
      <c r="S186" s="142">
        <v>0</v>
      </c>
      <c r="T186" s="143">
        <f t="shared" si="63"/>
        <v>0</v>
      </c>
      <c r="AR186" s="17" t="s">
        <v>250</v>
      </c>
      <c r="AT186" s="17" t="s">
        <v>246</v>
      </c>
      <c r="AU186" s="17" t="s">
        <v>257</v>
      </c>
      <c r="AY186" s="17" t="s">
        <v>251</v>
      </c>
      <c r="BE186" s="144">
        <f t="shared" si="64"/>
        <v>0</v>
      </c>
      <c r="BF186" s="144">
        <f t="shared" si="65"/>
        <v>0</v>
      </c>
      <c r="BG186" s="144">
        <f t="shared" si="66"/>
        <v>0</v>
      </c>
      <c r="BH186" s="144">
        <f t="shared" si="67"/>
        <v>0</v>
      </c>
      <c r="BI186" s="144">
        <f t="shared" si="68"/>
        <v>0</v>
      </c>
      <c r="BJ186" s="17" t="s">
        <v>81</v>
      </c>
      <c r="BK186" s="144">
        <f t="shared" si="69"/>
        <v>0</v>
      </c>
      <c r="BL186" s="17" t="s">
        <v>252</v>
      </c>
      <c r="BM186" s="17" t="s">
        <v>725</v>
      </c>
    </row>
    <row r="187" spans="2:65" s="1" customFormat="1" ht="16.5" customHeight="1">
      <c r="B187" s="31"/>
      <c r="C187" s="132" t="s">
        <v>520</v>
      </c>
      <c r="D187" s="132" t="s">
        <v>246</v>
      </c>
      <c r="E187" s="133" t="s">
        <v>3595</v>
      </c>
      <c r="F187" s="134" t="s">
        <v>3596</v>
      </c>
      <c r="G187" s="135" t="s">
        <v>265</v>
      </c>
      <c r="H187" s="136">
        <v>78</v>
      </c>
      <c r="I187" s="137"/>
      <c r="J187" s="138">
        <f t="shared" si="60"/>
        <v>0</v>
      </c>
      <c r="K187" s="134" t="s">
        <v>270</v>
      </c>
      <c r="L187" s="139"/>
      <c r="M187" s="140" t="s">
        <v>19</v>
      </c>
      <c r="N187" s="141" t="s">
        <v>44</v>
      </c>
      <c r="P187" s="142">
        <f t="shared" si="61"/>
        <v>0</v>
      </c>
      <c r="Q187" s="142">
        <v>0</v>
      </c>
      <c r="R187" s="142">
        <f t="shared" si="62"/>
        <v>0</v>
      </c>
      <c r="S187" s="142">
        <v>0</v>
      </c>
      <c r="T187" s="143">
        <f t="shared" si="63"/>
        <v>0</v>
      </c>
      <c r="AR187" s="17" t="s">
        <v>250</v>
      </c>
      <c r="AT187" s="17" t="s">
        <v>246</v>
      </c>
      <c r="AU187" s="17" t="s">
        <v>257</v>
      </c>
      <c r="AY187" s="17" t="s">
        <v>251</v>
      </c>
      <c r="BE187" s="144">
        <f t="shared" si="64"/>
        <v>0</v>
      </c>
      <c r="BF187" s="144">
        <f t="shared" si="65"/>
        <v>0</v>
      </c>
      <c r="BG187" s="144">
        <f t="shared" si="66"/>
        <v>0</v>
      </c>
      <c r="BH187" s="144">
        <f t="shared" si="67"/>
        <v>0</v>
      </c>
      <c r="BI187" s="144">
        <f t="shared" si="68"/>
        <v>0</v>
      </c>
      <c r="BJ187" s="17" t="s">
        <v>81</v>
      </c>
      <c r="BK187" s="144">
        <f t="shared" si="69"/>
        <v>0</v>
      </c>
      <c r="BL187" s="17" t="s">
        <v>252</v>
      </c>
      <c r="BM187" s="17" t="s">
        <v>726</v>
      </c>
    </row>
    <row r="188" spans="2:65" s="1" customFormat="1" ht="16.5" customHeight="1">
      <c r="B188" s="31"/>
      <c r="C188" s="132" t="s">
        <v>641</v>
      </c>
      <c r="D188" s="132" t="s">
        <v>246</v>
      </c>
      <c r="E188" s="133" t="s">
        <v>3597</v>
      </c>
      <c r="F188" s="134" t="s">
        <v>3598</v>
      </c>
      <c r="G188" s="135" t="s">
        <v>265</v>
      </c>
      <c r="H188" s="136">
        <v>46</v>
      </c>
      <c r="I188" s="137"/>
      <c r="J188" s="138">
        <f t="shared" si="60"/>
        <v>0</v>
      </c>
      <c r="K188" s="134" t="s">
        <v>270</v>
      </c>
      <c r="L188" s="139"/>
      <c r="M188" s="140" t="s">
        <v>19</v>
      </c>
      <c r="N188" s="141" t="s">
        <v>44</v>
      </c>
      <c r="P188" s="142">
        <f t="shared" si="61"/>
        <v>0</v>
      </c>
      <c r="Q188" s="142">
        <v>0</v>
      </c>
      <c r="R188" s="142">
        <f t="shared" si="62"/>
        <v>0</v>
      </c>
      <c r="S188" s="142">
        <v>0</v>
      </c>
      <c r="T188" s="143">
        <f t="shared" si="63"/>
        <v>0</v>
      </c>
      <c r="AR188" s="17" t="s">
        <v>250</v>
      </c>
      <c r="AT188" s="17" t="s">
        <v>246</v>
      </c>
      <c r="AU188" s="17" t="s">
        <v>257</v>
      </c>
      <c r="AY188" s="17" t="s">
        <v>251</v>
      </c>
      <c r="BE188" s="144">
        <f t="shared" si="64"/>
        <v>0</v>
      </c>
      <c r="BF188" s="144">
        <f t="shared" si="65"/>
        <v>0</v>
      </c>
      <c r="BG188" s="144">
        <f t="shared" si="66"/>
        <v>0</v>
      </c>
      <c r="BH188" s="144">
        <f t="shared" si="67"/>
        <v>0</v>
      </c>
      <c r="BI188" s="144">
        <f t="shared" si="68"/>
        <v>0</v>
      </c>
      <c r="BJ188" s="17" t="s">
        <v>81</v>
      </c>
      <c r="BK188" s="144">
        <f t="shared" si="69"/>
        <v>0</v>
      </c>
      <c r="BL188" s="17" t="s">
        <v>252</v>
      </c>
      <c r="BM188" s="17" t="s">
        <v>666</v>
      </c>
    </row>
    <row r="189" spans="2:65" s="1" customFormat="1" ht="16.5" customHeight="1">
      <c r="B189" s="31"/>
      <c r="C189" s="132" t="s">
        <v>521</v>
      </c>
      <c r="D189" s="132" t="s">
        <v>246</v>
      </c>
      <c r="E189" s="133" t="s">
        <v>3599</v>
      </c>
      <c r="F189" s="134" t="s">
        <v>3600</v>
      </c>
      <c r="G189" s="135" t="s">
        <v>265</v>
      </c>
      <c r="H189" s="136">
        <v>46</v>
      </c>
      <c r="I189" s="137"/>
      <c r="J189" s="138">
        <f t="shared" si="60"/>
        <v>0</v>
      </c>
      <c r="K189" s="134" t="s">
        <v>270</v>
      </c>
      <c r="L189" s="139"/>
      <c r="M189" s="140" t="s">
        <v>19</v>
      </c>
      <c r="N189" s="141" t="s">
        <v>44</v>
      </c>
      <c r="P189" s="142">
        <f t="shared" si="61"/>
        <v>0</v>
      </c>
      <c r="Q189" s="142">
        <v>0</v>
      </c>
      <c r="R189" s="142">
        <f t="shared" si="62"/>
        <v>0</v>
      </c>
      <c r="S189" s="142">
        <v>0</v>
      </c>
      <c r="T189" s="143">
        <f t="shared" si="63"/>
        <v>0</v>
      </c>
      <c r="AR189" s="17" t="s">
        <v>250</v>
      </c>
      <c r="AT189" s="17" t="s">
        <v>246</v>
      </c>
      <c r="AU189" s="17" t="s">
        <v>257</v>
      </c>
      <c r="AY189" s="17" t="s">
        <v>251</v>
      </c>
      <c r="BE189" s="144">
        <f t="shared" si="64"/>
        <v>0</v>
      </c>
      <c r="BF189" s="144">
        <f t="shared" si="65"/>
        <v>0</v>
      </c>
      <c r="BG189" s="144">
        <f t="shared" si="66"/>
        <v>0</v>
      </c>
      <c r="BH189" s="144">
        <f t="shared" si="67"/>
        <v>0</v>
      </c>
      <c r="BI189" s="144">
        <f t="shared" si="68"/>
        <v>0</v>
      </c>
      <c r="BJ189" s="17" t="s">
        <v>81</v>
      </c>
      <c r="BK189" s="144">
        <f t="shared" si="69"/>
        <v>0</v>
      </c>
      <c r="BL189" s="17" t="s">
        <v>252</v>
      </c>
      <c r="BM189" s="17" t="s">
        <v>672</v>
      </c>
    </row>
    <row r="190" spans="2:65" s="1" customFormat="1" ht="33.75" customHeight="1">
      <c r="B190" s="31"/>
      <c r="C190" s="157" t="s">
        <v>651</v>
      </c>
      <c r="D190" s="157" t="s">
        <v>277</v>
      </c>
      <c r="E190" s="158" t="s">
        <v>3617</v>
      </c>
      <c r="F190" s="159" t="s">
        <v>3618</v>
      </c>
      <c r="G190" s="160" t="s">
        <v>265</v>
      </c>
      <c r="H190" s="161">
        <v>12</v>
      </c>
      <c r="I190" s="162"/>
      <c r="J190" s="163">
        <f t="shared" si="60"/>
        <v>0</v>
      </c>
      <c r="K190" s="159" t="s">
        <v>270</v>
      </c>
      <c r="L190" s="31"/>
      <c r="M190" s="164" t="s">
        <v>19</v>
      </c>
      <c r="N190" s="165" t="s">
        <v>44</v>
      </c>
      <c r="P190" s="142">
        <f t="shared" si="61"/>
        <v>0</v>
      </c>
      <c r="Q190" s="142">
        <v>0</v>
      </c>
      <c r="R190" s="142">
        <f t="shared" si="62"/>
        <v>0</v>
      </c>
      <c r="S190" s="142">
        <v>0</v>
      </c>
      <c r="T190" s="143">
        <f t="shared" si="63"/>
        <v>0</v>
      </c>
      <c r="AR190" s="17" t="s">
        <v>252</v>
      </c>
      <c r="AT190" s="17" t="s">
        <v>277</v>
      </c>
      <c r="AU190" s="17" t="s">
        <v>257</v>
      </c>
      <c r="AY190" s="17" t="s">
        <v>251</v>
      </c>
      <c r="BE190" s="144">
        <f t="shared" si="64"/>
        <v>0</v>
      </c>
      <c r="BF190" s="144">
        <f t="shared" si="65"/>
        <v>0</v>
      </c>
      <c r="BG190" s="144">
        <f t="shared" si="66"/>
        <v>0</v>
      </c>
      <c r="BH190" s="144">
        <f t="shared" si="67"/>
        <v>0</v>
      </c>
      <c r="BI190" s="144">
        <f t="shared" si="68"/>
        <v>0</v>
      </c>
      <c r="BJ190" s="17" t="s">
        <v>81</v>
      </c>
      <c r="BK190" s="144">
        <f t="shared" si="69"/>
        <v>0</v>
      </c>
      <c r="BL190" s="17" t="s">
        <v>252</v>
      </c>
      <c r="BM190" s="17" t="s">
        <v>676</v>
      </c>
    </row>
    <row r="191" spans="2:65" s="1" customFormat="1" ht="29.25">
      <c r="B191" s="31"/>
      <c r="D191" s="171" t="s">
        <v>432</v>
      </c>
      <c r="F191" s="172" t="s">
        <v>3583</v>
      </c>
      <c r="I191" s="90"/>
      <c r="L191" s="31"/>
      <c r="M191" s="173"/>
      <c r="T191" s="49"/>
      <c r="AT191" s="17" t="s">
        <v>432</v>
      </c>
      <c r="AU191" s="17" t="s">
        <v>257</v>
      </c>
    </row>
    <row r="192" spans="2:65" s="1" customFormat="1" ht="16.5" customHeight="1">
      <c r="B192" s="31"/>
      <c r="C192" s="132" t="s">
        <v>522</v>
      </c>
      <c r="D192" s="132" t="s">
        <v>246</v>
      </c>
      <c r="E192" s="133" t="s">
        <v>3637</v>
      </c>
      <c r="F192" s="134" t="s">
        <v>3638</v>
      </c>
      <c r="G192" s="135" t="s">
        <v>431</v>
      </c>
      <c r="H192" s="136">
        <v>17.535</v>
      </c>
      <c r="I192" s="137"/>
      <c r="J192" s="138">
        <f t="shared" ref="J192:J205" si="70">ROUND(I192*H192,2)</f>
        <v>0</v>
      </c>
      <c r="K192" s="134" t="s">
        <v>270</v>
      </c>
      <c r="L192" s="139"/>
      <c r="M192" s="140" t="s">
        <v>19</v>
      </c>
      <c r="N192" s="141" t="s">
        <v>44</v>
      </c>
      <c r="P192" s="142">
        <f t="shared" ref="P192:P205" si="71">O192*H192</f>
        <v>0</v>
      </c>
      <c r="Q192" s="142">
        <v>0</v>
      </c>
      <c r="R192" s="142">
        <f t="shared" ref="R192:R205" si="72">Q192*H192</f>
        <v>0</v>
      </c>
      <c r="S192" s="142">
        <v>0</v>
      </c>
      <c r="T192" s="143">
        <f t="shared" ref="T192:T205" si="73">S192*H192</f>
        <v>0</v>
      </c>
      <c r="AR192" s="17" t="s">
        <v>250</v>
      </c>
      <c r="AT192" s="17" t="s">
        <v>246</v>
      </c>
      <c r="AU192" s="17" t="s">
        <v>257</v>
      </c>
      <c r="AY192" s="17" t="s">
        <v>251</v>
      </c>
      <c r="BE192" s="144">
        <f t="shared" ref="BE192:BE205" si="74">IF(N192="základní",J192,0)</f>
        <v>0</v>
      </c>
      <c r="BF192" s="144">
        <f t="shared" ref="BF192:BF205" si="75">IF(N192="snížená",J192,0)</f>
        <v>0</v>
      </c>
      <c r="BG192" s="144">
        <f t="shared" ref="BG192:BG205" si="76">IF(N192="zákl. přenesená",J192,0)</f>
        <v>0</v>
      </c>
      <c r="BH192" s="144">
        <f t="shared" ref="BH192:BH205" si="77">IF(N192="sníž. přenesená",J192,0)</f>
        <v>0</v>
      </c>
      <c r="BI192" s="144">
        <f t="shared" ref="BI192:BI205" si="78">IF(N192="nulová",J192,0)</f>
        <v>0</v>
      </c>
      <c r="BJ192" s="17" t="s">
        <v>81</v>
      </c>
      <c r="BK192" s="144">
        <f t="shared" ref="BK192:BK205" si="79">ROUND(I192*H192,2)</f>
        <v>0</v>
      </c>
      <c r="BL192" s="17" t="s">
        <v>252</v>
      </c>
      <c r="BM192" s="17" t="s">
        <v>681</v>
      </c>
    </row>
    <row r="193" spans="2:65" s="1" customFormat="1" ht="16.5" customHeight="1">
      <c r="B193" s="31"/>
      <c r="C193" s="132" t="s">
        <v>659</v>
      </c>
      <c r="D193" s="132" t="s">
        <v>246</v>
      </c>
      <c r="E193" s="133" t="s">
        <v>3591</v>
      </c>
      <c r="F193" s="134" t="s">
        <v>3592</v>
      </c>
      <c r="G193" s="135" t="s">
        <v>265</v>
      </c>
      <c r="H193" s="136">
        <v>22</v>
      </c>
      <c r="I193" s="137"/>
      <c r="J193" s="138">
        <f t="shared" si="70"/>
        <v>0</v>
      </c>
      <c r="K193" s="134" t="s">
        <v>270</v>
      </c>
      <c r="L193" s="139"/>
      <c r="M193" s="140" t="s">
        <v>19</v>
      </c>
      <c r="N193" s="141" t="s">
        <v>44</v>
      </c>
      <c r="P193" s="142">
        <f t="shared" si="71"/>
        <v>0</v>
      </c>
      <c r="Q193" s="142">
        <v>0</v>
      </c>
      <c r="R193" s="142">
        <f t="shared" si="72"/>
        <v>0</v>
      </c>
      <c r="S193" s="142">
        <v>0</v>
      </c>
      <c r="T193" s="143">
        <f t="shared" si="73"/>
        <v>0</v>
      </c>
      <c r="AR193" s="17" t="s">
        <v>250</v>
      </c>
      <c r="AT193" s="17" t="s">
        <v>246</v>
      </c>
      <c r="AU193" s="17" t="s">
        <v>257</v>
      </c>
      <c r="AY193" s="17" t="s">
        <v>251</v>
      </c>
      <c r="BE193" s="144">
        <f t="shared" si="74"/>
        <v>0</v>
      </c>
      <c r="BF193" s="144">
        <f t="shared" si="75"/>
        <v>0</v>
      </c>
      <c r="BG193" s="144">
        <f t="shared" si="76"/>
        <v>0</v>
      </c>
      <c r="BH193" s="144">
        <f t="shared" si="77"/>
        <v>0</v>
      </c>
      <c r="BI193" s="144">
        <f t="shared" si="78"/>
        <v>0</v>
      </c>
      <c r="BJ193" s="17" t="s">
        <v>81</v>
      </c>
      <c r="BK193" s="144">
        <f t="shared" si="79"/>
        <v>0</v>
      </c>
      <c r="BL193" s="17" t="s">
        <v>252</v>
      </c>
      <c r="BM193" s="17" t="s">
        <v>684</v>
      </c>
    </row>
    <row r="194" spans="2:65" s="1" customFormat="1" ht="16.5" customHeight="1">
      <c r="B194" s="31"/>
      <c r="C194" s="132" t="s">
        <v>525</v>
      </c>
      <c r="D194" s="132" t="s">
        <v>246</v>
      </c>
      <c r="E194" s="133" t="s">
        <v>3593</v>
      </c>
      <c r="F194" s="134" t="s">
        <v>3594</v>
      </c>
      <c r="G194" s="135" t="s">
        <v>265</v>
      </c>
      <c r="H194" s="136">
        <v>22</v>
      </c>
      <c r="I194" s="137"/>
      <c r="J194" s="138">
        <f t="shared" si="70"/>
        <v>0</v>
      </c>
      <c r="K194" s="134" t="s">
        <v>270</v>
      </c>
      <c r="L194" s="139"/>
      <c r="M194" s="140" t="s">
        <v>19</v>
      </c>
      <c r="N194" s="141" t="s">
        <v>44</v>
      </c>
      <c r="P194" s="142">
        <f t="shared" si="71"/>
        <v>0</v>
      </c>
      <c r="Q194" s="142">
        <v>0</v>
      </c>
      <c r="R194" s="142">
        <f t="shared" si="72"/>
        <v>0</v>
      </c>
      <c r="S194" s="142">
        <v>0</v>
      </c>
      <c r="T194" s="143">
        <f t="shared" si="73"/>
        <v>0</v>
      </c>
      <c r="AR194" s="17" t="s">
        <v>250</v>
      </c>
      <c r="AT194" s="17" t="s">
        <v>246</v>
      </c>
      <c r="AU194" s="17" t="s">
        <v>257</v>
      </c>
      <c r="AY194" s="17" t="s">
        <v>251</v>
      </c>
      <c r="BE194" s="144">
        <f t="shared" si="74"/>
        <v>0</v>
      </c>
      <c r="BF194" s="144">
        <f t="shared" si="75"/>
        <v>0</v>
      </c>
      <c r="BG194" s="144">
        <f t="shared" si="76"/>
        <v>0</v>
      </c>
      <c r="BH194" s="144">
        <f t="shared" si="77"/>
        <v>0</v>
      </c>
      <c r="BI194" s="144">
        <f t="shared" si="78"/>
        <v>0</v>
      </c>
      <c r="BJ194" s="17" t="s">
        <v>81</v>
      </c>
      <c r="BK194" s="144">
        <f t="shared" si="79"/>
        <v>0</v>
      </c>
      <c r="BL194" s="17" t="s">
        <v>252</v>
      </c>
      <c r="BM194" s="17" t="s">
        <v>691</v>
      </c>
    </row>
    <row r="195" spans="2:65" s="1" customFormat="1" ht="16.5" customHeight="1">
      <c r="B195" s="31"/>
      <c r="C195" s="132" t="s">
        <v>669</v>
      </c>
      <c r="D195" s="132" t="s">
        <v>246</v>
      </c>
      <c r="E195" s="133" t="s">
        <v>3595</v>
      </c>
      <c r="F195" s="134" t="s">
        <v>3596</v>
      </c>
      <c r="G195" s="135" t="s">
        <v>265</v>
      </c>
      <c r="H195" s="136">
        <v>24</v>
      </c>
      <c r="I195" s="137"/>
      <c r="J195" s="138">
        <f t="shared" si="70"/>
        <v>0</v>
      </c>
      <c r="K195" s="134" t="s">
        <v>270</v>
      </c>
      <c r="L195" s="139"/>
      <c r="M195" s="140" t="s">
        <v>19</v>
      </c>
      <c r="N195" s="141" t="s">
        <v>44</v>
      </c>
      <c r="P195" s="142">
        <f t="shared" si="71"/>
        <v>0</v>
      </c>
      <c r="Q195" s="142">
        <v>0</v>
      </c>
      <c r="R195" s="142">
        <f t="shared" si="72"/>
        <v>0</v>
      </c>
      <c r="S195" s="142">
        <v>0</v>
      </c>
      <c r="T195" s="143">
        <f t="shared" si="73"/>
        <v>0</v>
      </c>
      <c r="AR195" s="17" t="s">
        <v>250</v>
      </c>
      <c r="AT195" s="17" t="s">
        <v>246</v>
      </c>
      <c r="AU195" s="17" t="s">
        <v>257</v>
      </c>
      <c r="AY195" s="17" t="s">
        <v>251</v>
      </c>
      <c r="BE195" s="144">
        <f t="shared" si="74"/>
        <v>0</v>
      </c>
      <c r="BF195" s="144">
        <f t="shared" si="75"/>
        <v>0</v>
      </c>
      <c r="BG195" s="144">
        <f t="shared" si="76"/>
        <v>0</v>
      </c>
      <c r="BH195" s="144">
        <f t="shared" si="77"/>
        <v>0</v>
      </c>
      <c r="BI195" s="144">
        <f t="shared" si="78"/>
        <v>0</v>
      </c>
      <c r="BJ195" s="17" t="s">
        <v>81</v>
      </c>
      <c r="BK195" s="144">
        <f t="shared" si="79"/>
        <v>0</v>
      </c>
      <c r="BL195" s="17" t="s">
        <v>252</v>
      </c>
      <c r="BM195" s="17" t="s">
        <v>695</v>
      </c>
    </row>
    <row r="196" spans="2:65" s="1" customFormat="1" ht="16.5" customHeight="1">
      <c r="B196" s="31"/>
      <c r="C196" s="132" t="s">
        <v>529</v>
      </c>
      <c r="D196" s="132" t="s">
        <v>246</v>
      </c>
      <c r="E196" s="133" t="s">
        <v>3597</v>
      </c>
      <c r="F196" s="134" t="s">
        <v>3598</v>
      </c>
      <c r="G196" s="135" t="s">
        <v>265</v>
      </c>
      <c r="H196" s="136">
        <v>22</v>
      </c>
      <c r="I196" s="137"/>
      <c r="J196" s="138">
        <f t="shared" si="70"/>
        <v>0</v>
      </c>
      <c r="K196" s="134" t="s">
        <v>270</v>
      </c>
      <c r="L196" s="139"/>
      <c r="M196" s="140" t="s">
        <v>19</v>
      </c>
      <c r="N196" s="141" t="s">
        <v>44</v>
      </c>
      <c r="P196" s="142">
        <f t="shared" si="71"/>
        <v>0</v>
      </c>
      <c r="Q196" s="142">
        <v>0</v>
      </c>
      <c r="R196" s="142">
        <f t="shared" si="72"/>
        <v>0</v>
      </c>
      <c r="S196" s="142">
        <v>0</v>
      </c>
      <c r="T196" s="143">
        <f t="shared" si="73"/>
        <v>0</v>
      </c>
      <c r="AR196" s="17" t="s">
        <v>250</v>
      </c>
      <c r="AT196" s="17" t="s">
        <v>246</v>
      </c>
      <c r="AU196" s="17" t="s">
        <v>257</v>
      </c>
      <c r="AY196" s="17" t="s">
        <v>251</v>
      </c>
      <c r="BE196" s="144">
        <f t="shared" si="74"/>
        <v>0</v>
      </c>
      <c r="BF196" s="144">
        <f t="shared" si="75"/>
        <v>0</v>
      </c>
      <c r="BG196" s="144">
        <f t="shared" si="76"/>
        <v>0</v>
      </c>
      <c r="BH196" s="144">
        <f t="shared" si="77"/>
        <v>0</v>
      </c>
      <c r="BI196" s="144">
        <f t="shared" si="78"/>
        <v>0</v>
      </c>
      <c r="BJ196" s="17" t="s">
        <v>81</v>
      </c>
      <c r="BK196" s="144">
        <f t="shared" si="79"/>
        <v>0</v>
      </c>
      <c r="BL196" s="17" t="s">
        <v>252</v>
      </c>
      <c r="BM196" s="17" t="s">
        <v>702</v>
      </c>
    </row>
    <row r="197" spans="2:65" s="1" customFormat="1" ht="16.5" customHeight="1">
      <c r="B197" s="31"/>
      <c r="C197" s="132" t="s">
        <v>678</v>
      </c>
      <c r="D197" s="132" t="s">
        <v>246</v>
      </c>
      <c r="E197" s="133" t="s">
        <v>3599</v>
      </c>
      <c r="F197" s="134" t="s">
        <v>3600</v>
      </c>
      <c r="G197" s="135" t="s">
        <v>265</v>
      </c>
      <c r="H197" s="136">
        <v>22</v>
      </c>
      <c r="I197" s="137"/>
      <c r="J197" s="138">
        <f t="shared" si="70"/>
        <v>0</v>
      </c>
      <c r="K197" s="134" t="s">
        <v>270</v>
      </c>
      <c r="L197" s="139"/>
      <c r="M197" s="140" t="s">
        <v>19</v>
      </c>
      <c r="N197" s="141" t="s">
        <v>44</v>
      </c>
      <c r="P197" s="142">
        <f t="shared" si="71"/>
        <v>0</v>
      </c>
      <c r="Q197" s="142">
        <v>0</v>
      </c>
      <c r="R197" s="142">
        <f t="shared" si="72"/>
        <v>0</v>
      </c>
      <c r="S197" s="142">
        <v>0</v>
      </c>
      <c r="T197" s="143">
        <f t="shared" si="73"/>
        <v>0</v>
      </c>
      <c r="AR197" s="17" t="s">
        <v>250</v>
      </c>
      <c r="AT197" s="17" t="s">
        <v>246</v>
      </c>
      <c r="AU197" s="17" t="s">
        <v>257</v>
      </c>
      <c r="AY197" s="17" t="s">
        <v>251</v>
      </c>
      <c r="BE197" s="144">
        <f t="shared" si="74"/>
        <v>0</v>
      </c>
      <c r="BF197" s="144">
        <f t="shared" si="75"/>
        <v>0</v>
      </c>
      <c r="BG197" s="144">
        <f t="shared" si="76"/>
        <v>0</v>
      </c>
      <c r="BH197" s="144">
        <f t="shared" si="77"/>
        <v>0</v>
      </c>
      <c r="BI197" s="144">
        <f t="shared" si="78"/>
        <v>0</v>
      </c>
      <c r="BJ197" s="17" t="s">
        <v>81</v>
      </c>
      <c r="BK197" s="144">
        <f t="shared" si="79"/>
        <v>0</v>
      </c>
      <c r="BL197" s="17" t="s">
        <v>252</v>
      </c>
      <c r="BM197" s="17" t="s">
        <v>3639</v>
      </c>
    </row>
    <row r="198" spans="2:65" s="1" customFormat="1" ht="16.5" customHeight="1">
      <c r="B198" s="31"/>
      <c r="C198" s="157" t="s">
        <v>534</v>
      </c>
      <c r="D198" s="157" t="s">
        <v>277</v>
      </c>
      <c r="E198" s="158" t="s">
        <v>3640</v>
      </c>
      <c r="F198" s="159" t="s">
        <v>3641</v>
      </c>
      <c r="G198" s="160" t="s">
        <v>265</v>
      </c>
      <c r="H198" s="161">
        <v>2</v>
      </c>
      <c r="I198" s="162"/>
      <c r="J198" s="163">
        <f t="shared" si="70"/>
        <v>0</v>
      </c>
      <c r="K198" s="159" t="s">
        <v>270</v>
      </c>
      <c r="L198" s="31"/>
      <c r="M198" s="164" t="s">
        <v>19</v>
      </c>
      <c r="N198" s="165" t="s">
        <v>44</v>
      </c>
      <c r="P198" s="142">
        <f t="shared" si="71"/>
        <v>0</v>
      </c>
      <c r="Q198" s="142">
        <v>0</v>
      </c>
      <c r="R198" s="142">
        <f t="shared" si="72"/>
        <v>0</v>
      </c>
      <c r="S198" s="142">
        <v>0</v>
      </c>
      <c r="T198" s="143">
        <f t="shared" si="73"/>
        <v>0</v>
      </c>
      <c r="AR198" s="17" t="s">
        <v>252</v>
      </c>
      <c r="AT198" s="17" t="s">
        <v>277</v>
      </c>
      <c r="AU198" s="17" t="s">
        <v>257</v>
      </c>
      <c r="AY198" s="17" t="s">
        <v>251</v>
      </c>
      <c r="BE198" s="144">
        <f t="shared" si="74"/>
        <v>0</v>
      </c>
      <c r="BF198" s="144">
        <f t="shared" si="75"/>
        <v>0</v>
      </c>
      <c r="BG198" s="144">
        <f t="shared" si="76"/>
        <v>0</v>
      </c>
      <c r="BH198" s="144">
        <f t="shared" si="77"/>
        <v>0</v>
      </c>
      <c r="BI198" s="144">
        <f t="shared" si="78"/>
        <v>0</v>
      </c>
      <c r="BJ198" s="17" t="s">
        <v>81</v>
      </c>
      <c r="BK198" s="144">
        <f t="shared" si="79"/>
        <v>0</v>
      </c>
      <c r="BL198" s="17" t="s">
        <v>252</v>
      </c>
      <c r="BM198" s="17" t="s">
        <v>839</v>
      </c>
    </row>
    <row r="199" spans="2:65" s="1" customFormat="1" ht="16.5" customHeight="1">
      <c r="B199" s="31"/>
      <c r="C199" s="132" t="s">
        <v>687</v>
      </c>
      <c r="D199" s="132" t="s">
        <v>246</v>
      </c>
      <c r="E199" s="133" t="s">
        <v>3642</v>
      </c>
      <c r="F199" s="134" t="s">
        <v>3643</v>
      </c>
      <c r="G199" s="135" t="s">
        <v>265</v>
      </c>
      <c r="H199" s="136">
        <v>2</v>
      </c>
      <c r="I199" s="137"/>
      <c r="J199" s="138">
        <f t="shared" si="70"/>
        <v>0</v>
      </c>
      <c r="K199" s="134" t="s">
        <v>270</v>
      </c>
      <c r="L199" s="139"/>
      <c r="M199" s="140" t="s">
        <v>19</v>
      </c>
      <c r="N199" s="141" t="s">
        <v>44</v>
      </c>
      <c r="P199" s="142">
        <f t="shared" si="71"/>
        <v>0</v>
      </c>
      <c r="Q199" s="142">
        <v>0</v>
      </c>
      <c r="R199" s="142">
        <f t="shared" si="72"/>
        <v>0</v>
      </c>
      <c r="S199" s="142">
        <v>0</v>
      </c>
      <c r="T199" s="143">
        <f t="shared" si="73"/>
        <v>0</v>
      </c>
      <c r="AR199" s="17" t="s">
        <v>250</v>
      </c>
      <c r="AT199" s="17" t="s">
        <v>246</v>
      </c>
      <c r="AU199" s="17" t="s">
        <v>257</v>
      </c>
      <c r="AY199" s="17" t="s">
        <v>251</v>
      </c>
      <c r="BE199" s="144">
        <f t="shared" si="74"/>
        <v>0</v>
      </c>
      <c r="BF199" s="144">
        <f t="shared" si="75"/>
        <v>0</v>
      </c>
      <c r="BG199" s="144">
        <f t="shared" si="76"/>
        <v>0</v>
      </c>
      <c r="BH199" s="144">
        <f t="shared" si="77"/>
        <v>0</v>
      </c>
      <c r="BI199" s="144">
        <f t="shared" si="78"/>
        <v>0</v>
      </c>
      <c r="BJ199" s="17" t="s">
        <v>81</v>
      </c>
      <c r="BK199" s="144">
        <f t="shared" si="79"/>
        <v>0</v>
      </c>
      <c r="BL199" s="17" t="s">
        <v>252</v>
      </c>
      <c r="BM199" s="17" t="s">
        <v>840</v>
      </c>
    </row>
    <row r="200" spans="2:65" s="1" customFormat="1" ht="16.5" customHeight="1">
      <c r="B200" s="31"/>
      <c r="C200" s="132" t="s">
        <v>536</v>
      </c>
      <c r="D200" s="132" t="s">
        <v>246</v>
      </c>
      <c r="E200" s="133" t="s">
        <v>3591</v>
      </c>
      <c r="F200" s="134" t="s">
        <v>3592</v>
      </c>
      <c r="G200" s="135" t="s">
        <v>265</v>
      </c>
      <c r="H200" s="136">
        <v>2</v>
      </c>
      <c r="I200" s="137"/>
      <c r="J200" s="138">
        <f t="shared" si="70"/>
        <v>0</v>
      </c>
      <c r="K200" s="134" t="s">
        <v>270</v>
      </c>
      <c r="L200" s="139"/>
      <c r="M200" s="140" t="s">
        <v>19</v>
      </c>
      <c r="N200" s="141" t="s">
        <v>44</v>
      </c>
      <c r="P200" s="142">
        <f t="shared" si="71"/>
        <v>0</v>
      </c>
      <c r="Q200" s="142">
        <v>0</v>
      </c>
      <c r="R200" s="142">
        <f t="shared" si="72"/>
        <v>0</v>
      </c>
      <c r="S200" s="142">
        <v>0</v>
      </c>
      <c r="T200" s="143">
        <f t="shared" si="73"/>
        <v>0</v>
      </c>
      <c r="AR200" s="17" t="s">
        <v>250</v>
      </c>
      <c r="AT200" s="17" t="s">
        <v>246</v>
      </c>
      <c r="AU200" s="17" t="s">
        <v>257</v>
      </c>
      <c r="AY200" s="17" t="s">
        <v>251</v>
      </c>
      <c r="BE200" s="144">
        <f t="shared" si="74"/>
        <v>0</v>
      </c>
      <c r="BF200" s="144">
        <f t="shared" si="75"/>
        <v>0</v>
      </c>
      <c r="BG200" s="144">
        <f t="shared" si="76"/>
        <v>0</v>
      </c>
      <c r="BH200" s="144">
        <f t="shared" si="77"/>
        <v>0</v>
      </c>
      <c r="BI200" s="144">
        <f t="shared" si="78"/>
        <v>0</v>
      </c>
      <c r="BJ200" s="17" t="s">
        <v>81</v>
      </c>
      <c r="BK200" s="144">
        <f t="shared" si="79"/>
        <v>0</v>
      </c>
      <c r="BL200" s="17" t="s">
        <v>252</v>
      </c>
      <c r="BM200" s="17" t="s">
        <v>841</v>
      </c>
    </row>
    <row r="201" spans="2:65" s="1" customFormat="1" ht="16.5" customHeight="1">
      <c r="B201" s="31"/>
      <c r="C201" s="132" t="s">
        <v>699</v>
      </c>
      <c r="D201" s="132" t="s">
        <v>246</v>
      </c>
      <c r="E201" s="133" t="s">
        <v>3593</v>
      </c>
      <c r="F201" s="134" t="s">
        <v>3594</v>
      </c>
      <c r="G201" s="135" t="s">
        <v>265</v>
      </c>
      <c r="H201" s="136">
        <v>2</v>
      </c>
      <c r="I201" s="137"/>
      <c r="J201" s="138">
        <f t="shared" si="70"/>
        <v>0</v>
      </c>
      <c r="K201" s="134" t="s">
        <v>270</v>
      </c>
      <c r="L201" s="139"/>
      <c r="M201" s="140" t="s">
        <v>19</v>
      </c>
      <c r="N201" s="141" t="s">
        <v>44</v>
      </c>
      <c r="P201" s="142">
        <f t="shared" si="71"/>
        <v>0</v>
      </c>
      <c r="Q201" s="142">
        <v>0</v>
      </c>
      <c r="R201" s="142">
        <f t="shared" si="72"/>
        <v>0</v>
      </c>
      <c r="S201" s="142">
        <v>0</v>
      </c>
      <c r="T201" s="143">
        <f t="shared" si="73"/>
        <v>0</v>
      </c>
      <c r="AR201" s="17" t="s">
        <v>250</v>
      </c>
      <c r="AT201" s="17" t="s">
        <v>246</v>
      </c>
      <c r="AU201" s="17" t="s">
        <v>257</v>
      </c>
      <c r="AY201" s="17" t="s">
        <v>251</v>
      </c>
      <c r="BE201" s="144">
        <f t="shared" si="74"/>
        <v>0</v>
      </c>
      <c r="BF201" s="144">
        <f t="shared" si="75"/>
        <v>0</v>
      </c>
      <c r="BG201" s="144">
        <f t="shared" si="76"/>
        <v>0</v>
      </c>
      <c r="BH201" s="144">
        <f t="shared" si="77"/>
        <v>0</v>
      </c>
      <c r="BI201" s="144">
        <f t="shared" si="78"/>
        <v>0</v>
      </c>
      <c r="BJ201" s="17" t="s">
        <v>81</v>
      </c>
      <c r="BK201" s="144">
        <f t="shared" si="79"/>
        <v>0</v>
      </c>
      <c r="BL201" s="17" t="s">
        <v>252</v>
      </c>
      <c r="BM201" s="17" t="s">
        <v>842</v>
      </c>
    </row>
    <row r="202" spans="2:65" s="1" customFormat="1" ht="16.5" customHeight="1">
      <c r="B202" s="31"/>
      <c r="C202" s="132" t="s">
        <v>537</v>
      </c>
      <c r="D202" s="132" t="s">
        <v>246</v>
      </c>
      <c r="E202" s="133" t="s">
        <v>3595</v>
      </c>
      <c r="F202" s="134" t="s">
        <v>3596</v>
      </c>
      <c r="G202" s="135" t="s">
        <v>265</v>
      </c>
      <c r="H202" s="136">
        <v>2</v>
      </c>
      <c r="I202" s="137"/>
      <c r="J202" s="138">
        <f t="shared" si="70"/>
        <v>0</v>
      </c>
      <c r="K202" s="134" t="s">
        <v>270</v>
      </c>
      <c r="L202" s="139"/>
      <c r="M202" s="140" t="s">
        <v>19</v>
      </c>
      <c r="N202" s="141" t="s">
        <v>44</v>
      </c>
      <c r="P202" s="142">
        <f t="shared" si="71"/>
        <v>0</v>
      </c>
      <c r="Q202" s="142">
        <v>0</v>
      </c>
      <c r="R202" s="142">
        <f t="shared" si="72"/>
        <v>0</v>
      </c>
      <c r="S202" s="142">
        <v>0</v>
      </c>
      <c r="T202" s="143">
        <f t="shared" si="73"/>
        <v>0</v>
      </c>
      <c r="AR202" s="17" t="s">
        <v>250</v>
      </c>
      <c r="AT202" s="17" t="s">
        <v>246</v>
      </c>
      <c r="AU202" s="17" t="s">
        <v>257</v>
      </c>
      <c r="AY202" s="17" t="s">
        <v>251</v>
      </c>
      <c r="BE202" s="144">
        <f t="shared" si="74"/>
        <v>0</v>
      </c>
      <c r="BF202" s="144">
        <f t="shared" si="75"/>
        <v>0</v>
      </c>
      <c r="BG202" s="144">
        <f t="shared" si="76"/>
        <v>0</v>
      </c>
      <c r="BH202" s="144">
        <f t="shared" si="77"/>
        <v>0</v>
      </c>
      <c r="BI202" s="144">
        <f t="shared" si="78"/>
        <v>0</v>
      </c>
      <c r="BJ202" s="17" t="s">
        <v>81</v>
      </c>
      <c r="BK202" s="144">
        <f t="shared" si="79"/>
        <v>0</v>
      </c>
      <c r="BL202" s="17" t="s">
        <v>252</v>
      </c>
      <c r="BM202" s="17" t="s">
        <v>843</v>
      </c>
    </row>
    <row r="203" spans="2:65" s="1" customFormat="1" ht="16.5" customHeight="1">
      <c r="B203" s="31"/>
      <c r="C203" s="132" t="s">
        <v>744</v>
      </c>
      <c r="D203" s="132" t="s">
        <v>246</v>
      </c>
      <c r="E203" s="133" t="s">
        <v>3597</v>
      </c>
      <c r="F203" s="134" t="s">
        <v>3598</v>
      </c>
      <c r="G203" s="135" t="s">
        <v>265</v>
      </c>
      <c r="H203" s="136">
        <v>2</v>
      </c>
      <c r="I203" s="137"/>
      <c r="J203" s="138">
        <f t="shared" si="70"/>
        <v>0</v>
      </c>
      <c r="K203" s="134" t="s">
        <v>270</v>
      </c>
      <c r="L203" s="139"/>
      <c r="M203" s="140" t="s">
        <v>19</v>
      </c>
      <c r="N203" s="141" t="s">
        <v>44</v>
      </c>
      <c r="P203" s="142">
        <f t="shared" si="71"/>
        <v>0</v>
      </c>
      <c r="Q203" s="142">
        <v>0</v>
      </c>
      <c r="R203" s="142">
        <f t="shared" si="72"/>
        <v>0</v>
      </c>
      <c r="S203" s="142">
        <v>0</v>
      </c>
      <c r="T203" s="143">
        <f t="shared" si="73"/>
        <v>0</v>
      </c>
      <c r="AR203" s="17" t="s">
        <v>250</v>
      </c>
      <c r="AT203" s="17" t="s">
        <v>246</v>
      </c>
      <c r="AU203" s="17" t="s">
        <v>257</v>
      </c>
      <c r="AY203" s="17" t="s">
        <v>251</v>
      </c>
      <c r="BE203" s="144">
        <f t="shared" si="74"/>
        <v>0</v>
      </c>
      <c r="BF203" s="144">
        <f t="shared" si="75"/>
        <v>0</v>
      </c>
      <c r="BG203" s="144">
        <f t="shared" si="76"/>
        <v>0</v>
      </c>
      <c r="BH203" s="144">
        <f t="shared" si="77"/>
        <v>0</v>
      </c>
      <c r="BI203" s="144">
        <f t="shared" si="78"/>
        <v>0</v>
      </c>
      <c r="BJ203" s="17" t="s">
        <v>81</v>
      </c>
      <c r="BK203" s="144">
        <f t="shared" si="79"/>
        <v>0</v>
      </c>
      <c r="BL203" s="17" t="s">
        <v>252</v>
      </c>
      <c r="BM203" s="17" t="s">
        <v>845</v>
      </c>
    </row>
    <row r="204" spans="2:65" s="1" customFormat="1" ht="16.5" customHeight="1">
      <c r="B204" s="31"/>
      <c r="C204" s="132" t="s">
        <v>541</v>
      </c>
      <c r="D204" s="132" t="s">
        <v>246</v>
      </c>
      <c r="E204" s="133" t="s">
        <v>3599</v>
      </c>
      <c r="F204" s="134" t="s">
        <v>3600</v>
      </c>
      <c r="G204" s="135" t="s">
        <v>265</v>
      </c>
      <c r="H204" s="136">
        <v>2</v>
      </c>
      <c r="I204" s="137"/>
      <c r="J204" s="138">
        <f t="shared" si="70"/>
        <v>0</v>
      </c>
      <c r="K204" s="134" t="s">
        <v>270</v>
      </c>
      <c r="L204" s="139"/>
      <c r="M204" s="140" t="s">
        <v>19</v>
      </c>
      <c r="N204" s="141" t="s">
        <v>44</v>
      </c>
      <c r="P204" s="142">
        <f t="shared" si="71"/>
        <v>0</v>
      </c>
      <c r="Q204" s="142">
        <v>0</v>
      </c>
      <c r="R204" s="142">
        <f t="shared" si="72"/>
        <v>0</v>
      </c>
      <c r="S204" s="142">
        <v>0</v>
      </c>
      <c r="T204" s="143">
        <f t="shared" si="73"/>
        <v>0</v>
      </c>
      <c r="AR204" s="17" t="s">
        <v>250</v>
      </c>
      <c r="AT204" s="17" t="s">
        <v>246</v>
      </c>
      <c r="AU204" s="17" t="s">
        <v>257</v>
      </c>
      <c r="AY204" s="17" t="s">
        <v>251</v>
      </c>
      <c r="BE204" s="144">
        <f t="shared" si="74"/>
        <v>0</v>
      </c>
      <c r="BF204" s="144">
        <f t="shared" si="75"/>
        <v>0</v>
      </c>
      <c r="BG204" s="144">
        <f t="shared" si="76"/>
        <v>0</v>
      </c>
      <c r="BH204" s="144">
        <f t="shared" si="77"/>
        <v>0</v>
      </c>
      <c r="BI204" s="144">
        <f t="shared" si="78"/>
        <v>0</v>
      </c>
      <c r="BJ204" s="17" t="s">
        <v>81</v>
      </c>
      <c r="BK204" s="144">
        <f t="shared" si="79"/>
        <v>0</v>
      </c>
      <c r="BL204" s="17" t="s">
        <v>252</v>
      </c>
      <c r="BM204" s="17" t="s">
        <v>846</v>
      </c>
    </row>
    <row r="205" spans="2:65" s="1" customFormat="1" ht="78.75" customHeight="1">
      <c r="B205" s="31"/>
      <c r="C205" s="157" t="s">
        <v>745</v>
      </c>
      <c r="D205" s="157" t="s">
        <v>277</v>
      </c>
      <c r="E205" s="158" t="s">
        <v>3575</v>
      </c>
      <c r="F205" s="159" t="s">
        <v>3576</v>
      </c>
      <c r="G205" s="160" t="s">
        <v>265</v>
      </c>
      <c r="H205" s="161">
        <v>1</v>
      </c>
      <c r="I205" s="162"/>
      <c r="J205" s="163">
        <f t="shared" si="70"/>
        <v>0</v>
      </c>
      <c r="K205" s="159" t="s">
        <v>270</v>
      </c>
      <c r="L205" s="31"/>
      <c r="M205" s="164" t="s">
        <v>19</v>
      </c>
      <c r="N205" s="165" t="s">
        <v>44</v>
      </c>
      <c r="P205" s="142">
        <f t="shared" si="71"/>
        <v>0</v>
      </c>
      <c r="Q205" s="142">
        <v>0</v>
      </c>
      <c r="R205" s="142">
        <f t="shared" si="72"/>
        <v>0</v>
      </c>
      <c r="S205" s="142">
        <v>0</v>
      </c>
      <c r="T205" s="143">
        <f t="shared" si="73"/>
        <v>0</v>
      </c>
      <c r="AR205" s="17" t="s">
        <v>252</v>
      </c>
      <c r="AT205" s="17" t="s">
        <v>277</v>
      </c>
      <c r="AU205" s="17" t="s">
        <v>257</v>
      </c>
      <c r="AY205" s="17" t="s">
        <v>251</v>
      </c>
      <c r="BE205" s="144">
        <f t="shared" si="74"/>
        <v>0</v>
      </c>
      <c r="BF205" s="144">
        <f t="shared" si="75"/>
        <v>0</v>
      </c>
      <c r="BG205" s="144">
        <f t="shared" si="76"/>
        <v>0</v>
      </c>
      <c r="BH205" s="144">
        <f t="shared" si="77"/>
        <v>0</v>
      </c>
      <c r="BI205" s="144">
        <f t="shared" si="78"/>
        <v>0</v>
      </c>
      <c r="BJ205" s="17" t="s">
        <v>81</v>
      </c>
      <c r="BK205" s="144">
        <f t="shared" si="79"/>
        <v>0</v>
      </c>
      <c r="BL205" s="17" t="s">
        <v>252</v>
      </c>
      <c r="BM205" s="17" t="s">
        <v>848</v>
      </c>
    </row>
    <row r="206" spans="2:65" s="1" customFormat="1" ht="58.5">
      <c r="B206" s="31"/>
      <c r="D206" s="171" t="s">
        <v>432</v>
      </c>
      <c r="F206" s="172" t="s">
        <v>638</v>
      </c>
      <c r="I206" s="90"/>
      <c r="L206" s="31"/>
      <c r="M206" s="173"/>
      <c r="T206" s="49"/>
      <c r="AT206" s="17" t="s">
        <v>432</v>
      </c>
      <c r="AU206" s="17" t="s">
        <v>257</v>
      </c>
    </row>
    <row r="207" spans="2:65" s="1" customFormat="1" ht="19.5">
      <c r="B207" s="31"/>
      <c r="D207" s="171" t="s">
        <v>454</v>
      </c>
      <c r="F207" s="172" t="s">
        <v>3577</v>
      </c>
      <c r="I207" s="90"/>
      <c r="L207" s="31"/>
      <c r="M207" s="189"/>
      <c r="N207" s="168"/>
      <c r="O207" s="168"/>
      <c r="P207" s="168"/>
      <c r="Q207" s="168"/>
      <c r="R207" s="168"/>
      <c r="S207" s="168"/>
      <c r="T207" s="190"/>
      <c r="AT207" s="17" t="s">
        <v>454</v>
      </c>
      <c r="AU207" s="17" t="s">
        <v>257</v>
      </c>
    </row>
    <row r="208" spans="2:65" s="1" customFormat="1" ht="6.95" customHeight="1">
      <c r="B208" s="39"/>
      <c r="C208" s="40"/>
      <c r="D208" s="40"/>
      <c r="E208" s="40"/>
      <c r="F208" s="40"/>
      <c r="G208" s="40"/>
      <c r="H208" s="40"/>
      <c r="I208" s="107"/>
      <c r="J208" s="40"/>
      <c r="K208" s="40"/>
      <c r="L208" s="31"/>
    </row>
  </sheetData>
  <sheetProtection password="D0DA" sheet="1" objects="1" scenarios="1" selectLockedCells="1" autoFilter="0"/>
  <autoFilter ref="C81:K207"/>
  <mergeCells count="9">
    <mergeCell ref="E50:H50"/>
    <mergeCell ref="E72:H72"/>
    <mergeCell ref="E74:H74"/>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06"/>
  <sheetViews>
    <sheetView showGridLines="0" tabSelected="1" topLeftCell="A83" workbookViewId="0">
      <selection activeCell="I94" sqref="I94"/>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88" customWidth="1"/>
    <col min="10" max="10" width="23.5" customWidth="1"/>
    <col min="11" max="11" width="15.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97"/>
      <c r="M2" s="297"/>
      <c r="N2" s="297"/>
      <c r="O2" s="297"/>
      <c r="P2" s="297"/>
      <c r="Q2" s="297"/>
      <c r="R2" s="297"/>
      <c r="S2" s="297"/>
      <c r="T2" s="297"/>
      <c r="U2" s="297"/>
      <c r="V2" s="297"/>
      <c r="AT2" s="17" t="s">
        <v>221</v>
      </c>
    </row>
    <row r="3" spans="2:46" ht="6.95" customHeight="1">
      <c r="B3" s="18"/>
      <c r="C3" s="19"/>
      <c r="D3" s="19"/>
      <c r="E3" s="19"/>
      <c r="F3" s="19"/>
      <c r="G3" s="19"/>
      <c r="H3" s="19"/>
      <c r="I3" s="89"/>
      <c r="J3" s="19"/>
      <c r="K3" s="19"/>
      <c r="L3" s="20"/>
      <c r="AT3" s="17" t="s">
        <v>83</v>
      </c>
    </row>
    <row r="4" spans="2:46" ht="24.95" customHeight="1">
      <c r="B4" s="20"/>
      <c r="D4" s="21" t="s">
        <v>222</v>
      </c>
      <c r="L4" s="20"/>
      <c r="M4" s="22" t="s">
        <v>10</v>
      </c>
      <c r="AT4" s="17" t="s">
        <v>4</v>
      </c>
    </row>
    <row r="5" spans="2:46" ht="6.95" customHeight="1">
      <c r="B5" s="20"/>
      <c r="L5" s="20"/>
    </row>
    <row r="6" spans="2:46" ht="12" customHeight="1">
      <c r="B6" s="20"/>
      <c r="D6" s="26" t="s">
        <v>16</v>
      </c>
      <c r="L6" s="20"/>
    </row>
    <row r="7" spans="2:46" ht="16.5" customHeight="1">
      <c r="B7" s="20"/>
      <c r="E7" s="324" t="str">
        <f>'Rekapitulace stavby'!K6</f>
        <v>Oprava traťového úseku Železný Brod - Tanvald</v>
      </c>
      <c r="F7" s="301"/>
      <c r="G7" s="301"/>
      <c r="H7" s="301"/>
      <c r="L7" s="20"/>
    </row>
    <row r="8" spans="2:46" s="1" customFormat="1" ht="12" customHeight="1">
      <c r="B8" s="31"/>
      <c r="D8" s="26" t="s">
        <v>223</v>
      </c>
      <c r="I8" s="90"/>
      <c r="L8" s="31"/>
    </row>
    <row r="9" spans="2:46" s="1" customFormat="1" ht="36.950000000000003" customHeight="1">
      <c r="B9" s="31"/>
      <c r="E9" s="304" t="s">
        <v>3644</v>
      </c>
      <c r="F9" s="303"/>
      <c r="G9" s="303"/>
      <c r="H9" s="303"/>
      <c r="I9" s="90"/>
      <c r="L9" s="31"/>
    </row>
    <row r="10" spans="2:46" s="1" customFormat="1">
      <c r="B10" s="31"/>
      <c r="I10" s="90"/>
      <c r="L10" s="31"/>
    </row>
    <row r="11" spans="2:46" s="1" customFormat="1" ht="12" customHeight="1">
      <c r="B11" s="31"/>
      <c r="D11" s="26" t="s">
        <v>18</v>
      </c>
      <c r="F11" s="17" t="s">
        <v>19</v>
      </c>
      <c r="I11" s="91" t="s">
        <v>20</v>
      </c>
      <c r="J11" s="17" t="s">
        <v>19</v>
      </c>
      <c r="L11" s="31"/>
    </row>
    <row r="12" spans="2:46" s="1" customFormat="1" ht="12" customHeight="1">
      <c r="B12" s="31"/>
      <c r="D12" s="26" t="s">
        <v>21</v>
      </c>
      <c r="F12" s="17" t="s">
        <v>225</v>
      </c>
      <c r="I12" s="91" t="s">
        <v>23</v>
      </c>
      <c r="J12" s="46" t="str">
        <f>'Rekapitulace stavby'!AN8</f>
        <v>11. 2. 2019</v>
      </c>
      <c r="L12" s="31"/>
    </row>
    <row r="13" spans="2:46" s="1" customFormat="1" ht="10.9" customHeight="1">
      <c r="B13" s="31"/>
      <c r="I13" s="90"/>
      <c r="L13" s="31"/>
    </row>
    <row r="14" spans="2:46" s="1" customFormat="1" ht="12" customHeight="1">
      <c r="B14" s="31"/>
      <c r="D14" s="26" t="s">
        <v>25</v>
      </c>
      <c r="I14" s="91" t="s">
        <v>26</v>
      </c>
      <c r="J14" s="17" t="str">
        <f>IF('Rekapitulace stavby'!AN10="","",'Rekapitulace stavby'!AN10)</f>
        <v>70994234</v>
      </c>
      <c r="L14" s="31"/>
    </row>
    <row r="15" spans="2:46" s="1" customFormat="1" ht="18" customHeight="1">
      <c r="B15" s="31"/>
      <c r="E15" s="17" t="str">
        <f>IF('Rekapitulace stavby'!E11="","",'Rekapitulace stavby'!E11)</f>
        <v>Správa Železniční dopravní cesty, státní organizace</v>
      </c>
      <c r="I15" s="91" t="s">
        <v>28</v>
      </c>
      <c r="J15" s="17" t="str">
        <f>IF('Rekapitulace stavby'!AN11="","",'Rekapitulace stavby'!AN11)</f>
        <v>CZ70994234</v>
      </c>
      <c r="L15" s="31"/>
    </row>
    <row r="16" spans="2:46" s="1" customFormat="1" ht="6.95" customHeight="1">
      <c r="B16" s="31"/>
      <c r="I16" s="90"/>
      <c r="L16" s="31"/>
    </row>
    <row r="17" spans="2:12" s="1" customFormat="1" ht="12" customHeight="1">
      <c r="B17" s="31"/>
      <c r="D17" s="26" t="s">
        <v>30</v>
      </c>
      <c r="I17" s="91" t="s">
        <v>26</v>
      </c>
      <c r="J17" s="27" t="str">
        <f>'Rekapitulace stavby'!AN13</f>
        <v>Vyplň údaj</v>
      </c>
      <c r="L17" s="31"/>
    </row>
    <row r="18" spans="2:12" s="1" customFormat="1" ht="18" customHeight="1">
      <c r="B18" s="31"/>
      <c r="E18" s="325">
        <f>'Rekapitulace stavby'!E14</f>
        <v>0</v>
      </c>
      <c r="F18" s="314"/>
      <c r="G18" s="314"/>
      <c r="H18" s="314"/>
      <c r="I18" s="91" t="s">
        <v>28</v>
      </c>
      <c r="J18" s="27" t="str">
        <f>'Rekapitulace stavby'!AN14</f>
        <v>Vyplň údaj</v>
      </c>
      <c r="L18" s="31"/>
    </row>
    <row r="19" spans="2:12" s="1" customFormat="1" ht="6.95" customHeight="1">
      <c r="B19" s="31"/>
      <c r="I19" s="90"/>
      <c r="L19" s="31"/>
    </row>
    <row r="20" spans="2:12" s="1" customFormat="1" ht="12" customHeight="1">
      <c r="B20" s="31"/>
      <c r="D20" s="26" t="s">
        <v>32</v>
      </c>
      <c r="I20" s="91" t="s">
        <v>26</v>
      </c>
      <c r="J20" s="17" t="str">
        <f>IF('Rekapitulace stavby'!AN16="","",'Rekapitulace stavby'!AN16)</f>
        <v>25292161</v>
      </c>
      <c r="L20" s="31"/>
    </row>
    <row r="21" spans="2:12" s="1" customFormat="1" ht="18" customHeight="1">
      <c r="B21" s="31"/>
      <c r="E21" s="17" t="str">
        <f>IF('Rekapitulace stavby'!E17="","",'Rekapitulace stavby'!E17)</f>
        <v>Prodin a.s.</v>
      </c>
      <c r="I21" s="91" t="s">
        <v>28</v>
      </c>
      <c r="J21" s="17" t="str">
        <f>IF('Rekapitulace stavby'!AN17="","",'Rekapitulace stavby'!AN17)</f>
        <v>CZ25292161</v>
      </c>
      <c r="L21" s="31"/>
    </row>
    <row r="22" spans="2:12" s="1" customFormat="1" ht="6.95" customHeight="1">
      <c r="B22" s="31"/>
      <c r="I22" s="90"/>
      <c r="L22" s="31"/>
    </row>
    <row r="23" spans="2:12" s="1" customFormat="1" ht="12" customHeight="1">
      <c r="B23" s="31"/>
      <c r="D23" s="26" t="s">
        <v>37</v>
      </c>
      <c r="I23" s="91" t="s">
        <v>26</v>
      </c>
      <c r="J23" s="17" t="str">
        <f>IF('Rekapitulace stavby'!AN19="","",'Rekapitulace stavby'!AN19)</f>
        <v>25292161</v>
      </c>
      <c r="L23" s="31"/>
    </row>
    <row r="24" spans="2:12" s="1" customFormat="1" ht="18" customHeight="1">
      <c r="B24" s="31"/>
      <c r="E24" s="17" t="str">
        <f>IF('Rekapitulace stavby'!E20="","",'Rekapitulace stavby'!E20)</f>
        <v>Prodin a.s.</v>
      </c>
      <c r="I24" s="91" t="s">
        <v>28</v>
      </c>
      <c r="J24" s="17" t="str">
        <f>IF('Rekapitulace stavby'!AN20="","",'Rekapitulace stavby'!AN20)</f>
        <v>CZ25292161</v>
      </c>
      <c r="L24" s="31"/>
    </row>
    <row r="25" spans="2:12" s="1" customFormat="1" ht="6.95" customHeight="1">
      <c r="B25" s="31"/>
      <c r="I25" s="90"/>
      <c r="L25" s="31"/>
    </row>
    <row r="26" spans="2:12" s="1" customFormat="1" ht="12" customHeight="1">
      <c r="B26" s="31"/>
      <c r="D26" s="26" t="s">
        <v>38</v>
      </c>
      <c r="I26" s="90"/>
      <c r="L26" s="31"/>
    </row>
    <row r="27" spans="2:12" s="7" customFormat="1" ht="16.5" customHeight="1">
      <c r="B27" s="92"/>
      <c r="E27" s="317" t="s">
        <v>19</v>
      </c>
      <c r="F27" s="317"/>
      <c r="G27" s="317"/>
      <c r="H27" s="317"/>
      <c r="I27" s="93"/>
      <c r="L27" s="92"/>
    </row>
    <row r="28" spans="2:12" s="1" customFormat="1" ht="6.95" customHeight="1">
      <c r="B28" s="31"/>
      <c r="I28" s="90"/>
      <c r="L28" s="31"/>
    </row>
    <row r="29" spans="2:12" s="1" customFormat="1" ht="6.95" customHeight="1">
      <c r="B29" s="31"/>
      <c r="D29" s="47"/>
      <c r="E29" s="47"/>
      <c r="F29" s="47"/>
      <c r="G29" s="47"/>
      <c r="H29" s="47"/>
      <c r="I29" s="94"/>
      <c r="J29" s="47"/>
      <c r="K29" s="47"/>
      <c r="L29" s="31"/>
    </row>
    <row r="30" spans="2:12" s="1" customFormat="1" ht="25.35" customHeight="1">
      <c r="B30" s="31"/>
      <c r="D30" s="95" t="s">
        <v>39</v>
      </c>
      <c r="I30" s="90"/>
      <c r="J30" s="59">
        <f>ROUND(J81, 2)</f>
        <v>0</v>
      </c>
      <c r="L30" s="31"/>
    </row>
    <row r="31" spans="2:12" s="1" customFormat="1" ht="6.95" customHeight="1">
      <c r="B31" s="31"/>
      <c r="D31" s="47"/>
      <c r="E31" s="47"/>
      <c r="F31" s="47"/>
      <c r="G31" s="47"/>
      <c r="H31" s="47"/>
      <c r="I31" s="94"/>
      <c r="J31" s="47"/>
      <c r="K31" s="47"/>
      <c r="L31" s="31"/>
    </row>
    <row r="32" spans="2:12" s="1" customFormat="1" ht="14.45" customHeight="1">
      <c r="B32" s="31"/>
      <c r="F32" s="96" t="s">
        <v>41</v>
      </c>
      <c r="I32" s="97" t="s">
        <v>40</v>
      </c>
      <c r="J32" s="96" t="s">
        <v>42</v>
      </c>
      <c r="L32" s="31"/>
    </row>
    <row r="33" spans="2:12" s="1" customFormat="1" ht="14.45" customHeight="1">
      <c r="B33" s="31"/>
      <c r="D33" s="26" t="s">
        <v>43</v>
      </c>
      <c r="E33" s="26" t="s">
        <v>44</v>
      </c>
      <c r="F33" s="98">
        <f>ROUND((SUM(BE81:BE104)),  2)</f>
        <v>0</v>
      </c>
      <c r="I33" s="99">
        <v>0.21</v>
      </c>
      <c r="J33" s="98">
        <f>ROUND(((SUM(BE81:BE104))*I33),  2)</f>
        <v>0</v>
      </c>
      <c r="L33" s="31"/>
    </row>
    <row r="34" spans="2:12" s="1" customFormat="1" ht="14.45" customHeight="1">
      <c r="B34" s="31"/>
      <c r="E34" s="26" t="s">
        <v>45</v>
      </c>
      <c r="F34" s="98">
        <f>ROUND((SUM(BF81:BF104)),  2)</f>
        <v>0</v>
      </c>
      <c r="I34" s="99">
        <v>0.15</v>
      </c>
      <c r="J34" s="98">
        <f>ROUND(((SUM(BF81:BF104))*I34),  2)</f>
        <v>0</v>
      </c>
      <c r="L34" s="31"/>
    </row>
    <row r="35" spans="2:12" s="1" customFormat="1" ht="14.45" hidden="1" customHeight="1">
      <c r="B35" s="31"/>
      <c r="E35" s="26" t="s">
        <v>46</v>
      </c>
      <c r="F35" s="98">
        <f>ROUND((SUM(BG81:BG104)),  2)</f>
        <v>0</v>
      </c>
      <c r="I35" s="99">
        <v>0.21</v>
      </c>
      <c r="J35" s="98">
        <f>0</f>
        <v>0</v>
      </c>
      <c r="L35" s="31"/>
    </row>
    <row r="36" spans="2:12" s="1" customFormat="1" ht="14.45" hidden="1" customHeight="1">
      <c r="B36" s="31"/>
      <c r="E36" s="26" t="s">
        <v>47</v>
      </c>
      <c r="F36" s="98">
        <f>ROUND((SUM(BH81:BH104)),  2)</f>
        <v>0</v>
      </c>
      <c r="I36" s="99">
        <v>0.15</v>
      </c>
      <c r="J36" s="98">
        <f>0</f>
        <v>0</v>
      </c>
      <c r="L36" s="31"/>
    </row>
    <row r="37" spans="2:12" s="1" customFormat="1" ht="14.45" hidden="1" customHeight="1">
      <c r="B37" s="31"/>
      <c r="E37" s="26" t="s">
        <v>48</v>
      </c>
      <c r="F37" s="98">
        <f>ROUND((SUM(BI81:BI104)),  2)</f>
        <v>0</v>
      </c>
      <c r="I37" s="99">
        <v>0</v>
      </c>
      <c r="J37" s="98">
        <f>0</f>
        <v>0</v>
      </c>
      <c r="L37" s="31"/>
    </row>
    <row r="38" spans="2:12" s="1" customFormat="1" ht="6.95" customHeight="1">
      <c r="B38" s="31"/>
      <c r="I38" s="90"/>
      <c r="L38" s="31"/>
    </row>
    <row r="39" spans="2:12" s="1" customFormat="1" ht="25.35" customHeight="1">
      <c r="B39" s="31"/>
      <c r="C39" s="100"/>
      <c r="D39" s="101" t="s">
        <v>49</v>
      </c>
      <c r="E39" s="50"/>
      <c r="F39" s="50"/>
      <c r="G39" s="102" t="s">
        <v>50</v>
      </c>
      <c r="H39" s="103" t="s">
        <v>51</v>
      </c>
      <c r="I39" s="104"/>
      <c r="J39" s="105">
        <f>SUM(J30:J37)</f>
        <v>0</v>
      </c>
      <c r="K39" s="106"/>
      <c r="L39" s="31"/>
    </row>
    <row r="40" spans="2:12" s="1" customFormat="1" ht="14.45" customHeight="1">
      <c r="B40" s="39"/>
      <c r="C40" s="40"/>
      <c r="D40" s="40"/>
      <c r="E40" s="40"/>
      <c r="F40" s="40"/>
      <c r="G40" s="40"/>
      <c r="H40" s="40"/>
      <c r="I40" s="107"/>
      <c r="J40" s="40"/>
      <c r="K40" s="40"/>
      <c r="L40" s="31"/>
    </row>
    <row r="44" spans="2:12" s="1" customFormat="1" ht="6.95" customHeight="1">
      <c r="B44" s="41"/>
      <c r="C44" s="42"/>
      <c r="D44" s="42"/>
      <c r="E44" s="42"/>
      <c r="F44" s="42"/>
      <c r="G44" s="42"/>
      <c r="H44" s="42"/>
      <c r="I44" s="108"/>
      <c r="J44" s="42"/>
      <c r="K44" s="42"/>
      <c r="L44" s="31"/>
    </row>
    <row r="45" spans="2:12" s="1" customFormat="1" ht="24.95" customHeight="1">
      <c r="B45" s="31"/>
      <c r="C45" s="21" t="s">
        <v>226</v>
      </c>
      <c r="I45" s="90"/>
      <c r="L45" s="31"/>
    </row>
    <row r="46" spans="2:12" s="1" customFormat="1" ht="6.95" customHeight="1">
      <c r="B46" s="31"/>
      <c r="I46" s="90"/>
      <c r="L46" s="31"/>
    </row>
    <row r="47" spans="2:12" s="1" customFormat="1" ht="12" customHeight="1">
      <c r="B47" s="31"/>
      <c r="C47" s="26" t="s">
        <v>16</v>
      </c>
      <c r="I47" s="90"/>
      <c r="L47" s="31"/>
    </row>
    <row r="48" spans="2:12" s="1" customFormat="1" ht="16.5" customHeight="1">
      <c r="B48" s="31"/>
      <c r="E48" s="324" t="str">
        <f>E7</f>
        <v>Oprava traťového úseku Železný Brod - Tanvald</v>
      </c>
      <c r="F48" s="301"/>
      <c r="G48" s="301"/>
      <c r="H48" s="301"/>
      <c r="I48" s="90"/>
      <c r="L48" s="31"/>
    </row>
    <row r="49" spans="2:47" s="1" customFormat="1" ht="12" customHeight="1">
      <c r="B49" s="31"/>
      <c r="C49" s="26" t="s">
        <v>223</v>
      </c>
      <c r="I49" s="90"/>
      <c r="L49" s="31"/>
    </row>
    <row r="50" spans="2:47" s="1" customFormat="1" ht="16.5" customHeight="1">
      <c r="B50" s="31"/>
      <c r="E50" s="304" t="str">
        <f>E9</f>
        <v>SO 98-98 - Všeobecný stavební objekt</v>
      </c>
      <c r="F50" s="303"/>
      <c r="G50" s="303"/>
      <c r="H50" s="303"/>
      <c r="I50" s="90"/>
      <c r="L50" s="31"/>
    </row>
    <row r="51" spans="2:47" s="1" customFormat="1" ht="6.95" customHeight="1">
      <c r="B51" s="31"/>
      <c r="I51" s="90"/>
      <c r="L51" s="31"/>
    </row>
    <row r="52" spans="2:47" s="1" customFormat="1" ht="12" customHeight="1">
      <c r="B52" s="31"/>
      <c r="C52" s="26" t="s">
        <v>21</v>
      </c>
      <c r="F52" s="17" t="str">
        <f>F12</f>
        <v xml:space="preserve"> </v>
      </c>
      <c r="I52" s="91" t="s">
        <v>23</v>
      </c>
      <c r="J52" s="46" t="str">
        <f>IF(J12="","",J12)</f>
        <v>11. 2. 2019</v>
      </c>
      <c r="L52" s="31"/>
    </row>
    <row r="53" spans="2:47" s="1" customFormat="1" ht="6.95" customHeight="1">
      <c r="B53" s="31"/>
      <c r="I53" s="90"/>
      <c r="L53" s="31"/>
    </row>
    <row r="54" spans="2:47" s="1" customFormat="1" ht="13.7" customHeight="1">
      <c r="B54" s="31"/>
      <c r="C54" s="26" t="s">
        <v>25</v>
      </c>
      <c r="F54" s="17" t="str">
        <f>E15</f>
        <v>Správa Železniční dopravní cesty, státní organizace</v>
      </c>
      <c r="I54" s="91" t="s">
        <v>32</v>
      </c>
      <c r="J54" s="29" t="str">
        <f>E21</f>
        <v>Prodin a.s.</v>
      </c>
      <c r="L54" s="31"/>
    </row>
    <row r="55" spans="2:47" s="1" customFormat="1" ht="13.7" customHeight="1">
      <c r="B55" s="31"/>
      <c r="C55" s="26" t="s">
        <v>30</v>
      </c>
      <c r="F55" s="17">
        <f>IF(E18="","",E18)</f>
        <v>0</v>
      </c>
      <c r="I55" s="91" t="s">
        <v>37</v>
      </c>
      <c r="J55" s="29" t="str">
        <f>E24</f>
        <v>Prodin a.s.</v>
      </c>
      <c r="L55" s="31"/>
    </row>
    <row r="56" spans="2:47" s="1" customFormat="1" ht="10.35" customHeight="1">
      <c r="B56" s="31"/>
      <c r="I56" s="90"/>
      <c r="L56" s="31"/>
    </row>
    <row r="57" spans="2:47" s="1" customFormat="1" ht="29.25" customHeight="1">
      <c r="B57" s="31"/>
      <c r="C57" s="109" t="s">
        <v>227</v>
      </c>
      <c r="D57" s="100"/>
      <c r="E57" s="100"/>
      <c r="F57" s="100"/>
      <c r="G57" s="100"/>
      <c r="H57" s="100"/>
      <c r="I57" s="110"/>
      <c r="J57" s="111" t="s">
        <v>228</v>
      </c>
      <c r="K57" s="100"/>
      <c r="L57" s="31"/>
    </row>
    <row r="58" spans="2:47" s="1" customFormat="1" ht="10.35" customHeight="1">
      <c r="B58" s="31"/>
      <c r="I58" s="90"/>
      <c r="L58" s="31"/>
    </row>
    <row r="59" spans="2:47" s="1" customFormat="1" ht="22.9" customHeight="1">
      <c r="B59" s="31"/>
      <c r="C59" s="112" t="s">
        <v>71</v>
      </c>
      <c r="I59" s="90"/>
      <c r="J59" s="59">
        <f>J81</f>
        <v>0</v>
      </c>
      <c r="L59" s="31"/>
      <c r="AU59" s="17" t="s">
        <v>229</v>
      </c>
    </row>
    <row r="60" spans="2:47" s="8" customFormat="1" ht="24.95" customHeight="1">
      <c r="B60" s="113"/>
      <c r="D60" s="114" t="s">
        <v>3645</v>
      </c>
      <c r="E60" s="115"/>
      <c r="F60" s="115"/>
      <c r="G60" s="115"/>
      <c r="H60" s="115"/>
      <c r="I60" s="116"/>
      <c r="J60" s="117">
        <f>J82</f>
        <v>0</v>
      </c>
      <c r="L60" s="113"/>
    </row>
    <row r="61" spans="2:47" s="9" customFormat="1" ht="19.899999999999999" customHeight="1">
      <c r="B61" s="118"/>
      <c r="D61" s="119" t="s">
        <v>3646</v>
      </c>
      <c r="E61" s="120"/>
      <c r="F61" s="120"/>
      <c r="G61" s="120"/>
      <c r="H61" s="120"/>
      <c r="I61" s="121"/>
      <c r="J61" s="122">
        <f>J83</f>
        <v>0</v>
      </c>
      <c r="L61" s="118"/>
    </row>
    <row r="62" spans="2:47" s="1" customFormat="1" ht="21.75" customHeight="1">
      <c r="B62" s="31"/>
      <c r="I62" s="90"/>
      <c r="L62" s="31"/>
    </row>
    <row r="63" spans="2:47" s="1" customFormat="1" ht="6.95" customHeight="1">
      <c r="B63" s="39"/>
      <c r="C63" s="40"/>
      <c r="D63" s="40"/>
      <c r="E63" s="40"/>
      <c r="F63" s="40"/>
      <c r="G63" s="40"/>
      <c r="H63" s="40"/>
      <c r="I63" s="107"/>
      <c r="J63" s="40"/>
      <c r="K63" s="40"/>
      <c r="L63" s="31"/>
    </row>
    <row r="67" spans="2:20" s="1" customFormat="1" ht="6.95" customHeight="1">
      <c r="B67" s="41"/>
      <c r="C67" s="42"/>
      <c r="D67" s="42"/>
      <c r="E67" s="42"/>
      <c r="F67" s="42"/>
      <c r="G67" s="42"/>
      <c r="H67" s="42"/>
      <c r="I67" s="108"/>
      <c r="J67" s="42"/>
      <c r="K67" s="42"/>
      <c r="L67" s="31"/>
    </row>
    <row r="68" spans="2:20" s="1" customFormat="1" ht="24.95" customHeight="1">
      <c r="B68" s="31"/>
      <c r="C68" s="21" t="s">
        <v>233</v>
      </c>
      <c r="I68" s="90"/>
      <c r="L68" s="31"/>
    </row>
    <row r="69" spans="2:20" s="1" customFormat="1" ht="6.95" customHeight="1">
      <c r="B69" s="31"/>
      <c r="I69" s="90"/>
      <c r="L69" s="31"/>
    </row>
    <row r="70" spans="2:20" s="1" customFormat="1" ht="12" customHeight="1">
      <c r="B70" s="31"/>
      <c r="C70" s="26" t="s">
        <v>16</v>
      </c>
      <c r="I70" s="90"/>
      <c r="L70" s="31"/>
    </row>
    <row r="71" spans="2:20" s="1" customFormat="1" ht="16.5" customHeight="1">
      <c r="B71" s="31"/>
      <c r="E71" s="324" t="str">
        <f>E7</f>
        <v>Oprava traťového úseku Železný Brod - Tanvald</v>
      </c>
      <c r="F71" s="301"/>
      <c r="G71" s="301"/>
      <c r="H71" s="301"/>
      <c r="I71" s="90"/>
      <c r="L71" s="31"/>
    </row>
    <row r="72" spans="2:20" s="1" customFormat="1" ht="12" customHeight="1">
      <c r="B72" s="31"/>
      <c r="C72" s="26" t="s">
        <v>223</v>
      </c>
      <c r="I72" s="90"/>
      <c r="L72" s="31"/>
    </row>
    <row r="73" spans="2:20" s="1" customFormat="1" ht="16.5" customHeight="1">
      <c r="B73" s="31"/>
      <c r="E73" s="304" t="str">
        <f>E9</f>
        <v>SO 98-98 - Všeobecný stavební objekt</v>
      </c>
      <c r="F73" s="303"/>
      <c r="G73" s="303"/>
      <c r="H73" s="303"/>
      <c r="I73" s="90"/>
      <c r="L73" s="31"/>
    </row>
    <row r="74" spans="2:20" s="1" customFormat="1" ht="6.95" customHeight="1">
      <c r="B74" s="31"/>
      <c r="I74" s="90"/>
      <c r="L74" s="31"/>
    </row>
    <row r="75" spans="2:20" s="1" customFormat="1" ht="12" customHeight="1">
      <c r="B75" s="31"/>
      <c r="C75" s="26" t="s">
        <v>21</v>
      </c>
      <c r="F75" s="17" t="str">
        <f>F12</f>
        <v xml:space="preserve"> </v>
      </c>
      <c r="I75" s="91" t="s">
        <v>23</v>
      </c>
      <c r="J75" s="46" t="str">
        <f>IF(J12="","",J12)</f>
        <v>11. 2. 2019</v>
      </c>
      <c r="L75" s="31"/>
    </row>
    <row r="76" spans="2:20" s="1" customFormat="1" ht="6.95" customHeight="1">
      <c r="B76" s="31"/>
      <c r="I76" s="90"/>
      <c r="L76" s="31"/>
    </row>
    <row r="77" spans="2:20" s="1" customFormat="1" ht="13.7" customHeight="1">
      <c r="B77" s="31"/>
      <c r="C77" s="26" t="s">
        <v>25</v>
      </c>
      <c r="F77" s="17" t="str">
        <f>E15</f>
        <v>Správa Železniční dopravní cesty, státní organizace</v>
      </c>
      <c r="I77" s="91" t="s">
        <v>32</v>
      </c>
      <c r="J77" s="29" t="str">
        <f>E21</f>
        <v>Prodin a.s.</v>
      </c>
      <c r="L77" s="31"/>
    </row>
    <row r="78" spans="2:20" s="1" customFormat="1" ht="13.7" customHeight="1">
      <c r="B78" s="31"/>
      <c r="C78" s="26" t="s">
        <v>30</v>
      </c>
      <c r="F78" s="17">
        <f>IF(E18="","",E18)</f>
        <v>0</v>
      </c>
      <c r="I78" s="91" t="s">
        <v>37</v>
      </c>
      <c r="J78" s="29" t="str">
        <f>E24</f>
        <v>Prodin a.s.</v>
      </c>
      <c r="L78" s="31"/>
    </row>
    <row r="79" spans="2:20" s="1" customFormat="1" ht="10.35" customHeight="1">
      <c r="B79" s="31"/>
      <c r="I79" s="90"/>
      <c r="L79" s="31"/>
    </row>
    <row r="80" spans="2:20" s="10" customFormat="1" ht="29.25" customHeight="1">
      <c r="B80" s="123"/>
      <c r="C80" s="124" t="s">
        <v>234</v>
      </c>
      <c r="D80" s="125" t="s">
        <v>58</v>
      </c>
      <c r="E80" s="125" t="s">
        <v>54</v>
      </c>
      <c r="F80" s="125" t="s">
        <v>55</v>
      </c>
      <c r="G80" s="125" t="s">
        <v>235</v>
      </c>
      <c r="H80" s="125" t="s">
        <v>236</v>
      </c>
      <c r="I80" s="126" t="s">
        <v>237</v>
      </c>
      <c r="J80" s="125" t="s">
        <v>228</v>
      </c>
      <c r="K80" s="127" t="s">
        <v>238</v>
      </c>
      <c r="L80" s="123"/>
      <c r="M80" s="52" t="s">
        <v>19</v>
      </c>
      <c r="N80" s="53" t="s">
        <v>43</v>
      </c>
      <c r="O80" s="53" t="s">
        <v>239</v>
      </c>
      <c r="P80" s="53" t="s">
        <v>240</v>
      </c>
      <c r="Q80" s="53" t="s">
        <v>241</v>
      </c>
      <c r="R80" s="53" t="s">
        <v>242</v>
      </c>
      <c r="S80" s="53" t="s">
        <v>243</v>
      </c>
      <c r="T80" s="54" t="s">
        <v>244</v>
      </c>
    </row>
    <row r="81" spans="2:65" s="1" customFormat="1" ht="22.9" customHeight="1">
      <c r="B81" s="31"/>
      <c r="C81" s="57" t="s">
        <v>245</v>
      </c>
      <c r="I81" s="90"/>
      <c r="J81" s="128">
        <f>BK81</f>
        <v>0</v>
      </c>
      <c r="L81" s="31"/>
      <c r="M81" s="55"/>
      <c r="N81" s="47"/>
      <c r="O81" s="47"/>
      <c r="P81" s="129">
        <f>P82</f>
        <v>0</v>
      </c>
      <c r="Q81" s="47"/>
      <c r="R81" s="129">
        <f>R82</f>
        <v>0</v>
      </c>
      <c r="S81" s="47"/>
      <c r="T81" s="130">
        <f>T82</f>
        <v>0</v>
      </c>
      <c r="AT81" s="17" t="s">
        <v>72</v>
      </c>
      <c r="AU81" s="17" t="s">
        <v>229</v>
      </c>
      <c r="BK81" s="131">
        <f>BK82</f>
        <v>0</v>
      </c>
    </row>
    <row r="82" spans="2:65" s="11" customFormat="1" ht="25.9" customHeight="1">
      <c r="B82" s="145"/>
      <c r="D82" s="146" t="s">
        <v>72</v>
      </c>
      <c r="E82" s="147" t="s">
        <v>685</v>
      </c>
      <c r="F82" s="147" t="s">
        <v>427</v>
      </c>
      <c r="I82" s="148"/>
      <c r="J82" s="149">
        <f>BK82</f>
        <v>0</v>
      </c>
      <c r="L82" s="145"/>
      <c r="M82" s="150"/>
      <c r="P82" s="151">
        <f>P83</f>
        <v>0</v>
      </c>
      <c r="R82" s="151">
        <f>R83</f>
        <v>0</v>
      </c>
      <c r="T82" s="152">
        <f>T83</f>
        <v>0</v>
      </c>
      <c r="AR82" s="146" t="s">
        <v>81</v>
      </c>
      <c r="AT82" s="153" t="s">
        <v>72</v>
      </c>
      <c r="AU82" s="153" t="s">
        <v>73</v>
      </c>
      <c r="AY82" s="146" t="s">
        <v>251</v>
      </c>
      <c r="BK82" s="154">
        <f>BK83</f>
        <v>0</v>
      </c>
    </row>
    <row r="83" spans="2:65" s="11" customFormat="1" ht="22.9" customHeight="1">
      <c r="B83" s="145"/>
      <c r="D83" s="146" t="s">
        <v>72</v>
      </c>
      <c r="E83" s="155" t="s">
        <v>3647</v>
      </c>
      <c r="F83" s="155" t="s">
        <v>3648</v>
      </c>
      <c r="I83" s="148"/>
      <c r="J83" s="156">
        <f>BK83</f>
        <v>0</v>
      </c>
      <c r="L83" s="145"/>
      <c r="M83" s="150"/>
      <c r="P83" s="151">
        <f>SUM(P84:P104)</f>
        <v>0</v>
      </c>
      <c r="R83" s="151">
        <f>SUM(R84:R104)</f>
        <v>0</v>
      </c>
      <c r="T83" s="152">
        <f>SUM(T84:T104)</f>
        <v>0</v>
      </c>
      <c r="AR83" s="146" t="s">
        <v>81</v>
      </c>
      <c r="AT83" s="153" t="s">
        <v>72</v>
      </c>
      <c r="AU83" s="153" t="s">
        <v>81</v>
      </c>
      <c r="AY83" s="146" t="s">
        <v>251</v>
      </c>
      <c r="BK83" s="154">
        <f>SUM(BK84:BK104)</f>
        <v>0</v>
      </c>
    </row>
    <row r="84" spans="2:65" s="1" customFormat="1" ht="16.5" customHeight="1">
      <c r="B84" s="31"/>
      <c r="C84" s="157" t="s">
        <v>81</v>
      </c>
      <c r="D84" s="157" t="s">
        <v>277</v>
      </c>
      <c r="E84" s="158" t="s">
        <v>3649</v>
      </c>
      <c r="F84" s="159" t="s">
        <v>3650</v>
      </c>
      <c r="G84" s="160" t="s">
        <v>388</v>
      </c>
      <c r="H84" s="161">
        <v>1</v>
      </c>
      <c r="I84" s="162"/>
      <c r="J84" s="163">
        <f>ROUND(I84*H84,2)</f>
        <v>0</v>
      </c>
      <c r="K84" s="159" t="s">
        <v>19</v>
      </c>
      <c r="L84" s="31"/>
      <c r="M84" s="164" t="s">
        <v>19</v>
      </c>
      <c r="N84" s="165" t="s">
        <v>44</v>
      </c>
      <c r="P84" s="142">
        <f>O84*H84</f>
        <v>0</v>
      </c>
      <c r="Q84" s="142">
        <v>0</v>
      </c>
      <c r="R84" s="142">
        <f>Q84*H84</f>
        <v>0</v>
      </c>
      <c r="S84" s="142">
        <v>0</v>
      </c>
      <c r="T84" s="143">
        <f>S84*H84</f>
        <v>0</v>
      </c>
      <c r="AR84" s="17" t="s">
        <v>252</v>
      </c>
      <c r="AT84" s="17" t="s">
        <v>277</v>
      </c>
      <c r="AU84" s="17" t="s">
        <v>83</v>
      </c>
      <c r="AY84" s="17" t="s">
        <v>251</v>
      </c>
      <c r="BE84" s="144">
        <f>IF(N84="základní",J84,0)</f>
        <v>0</v>
      </c>
      <c r="BF84" s="144">
        <f>IF(N84="snížená",J84,0)</f>
        <v>0</v>
      </c>
      <c r="BG84" s="144">
        <f>IF(N84="zákl. přenesená",J84,0)</f>
        <v>0</v>
      </c>
      <c r="BH84" s="144">
        <f>IF(N84="sníž. přenesená",J84,0)</f>
        <v>0</v>
      </c>
      <c r="BI84" s="144">
        <f>IF(N84="nulová",J84,0)</f>
        <v>0</v>
      </c>
      <c r="BJ84" s="17" t="s">
        <v>81</v>
      </c>
      <c r="BK84" s="144">
        <f>ROUND(I84*H84,2)</f>
        <v>0</v>
      </c>
      <c r="BL84" s="17" t="s">
        <v>252</v>
      </c>
      <c r="BM84" s="17" t="s">
        <v>83</v>
      </c>
    </row>
    <row r="85" spans="2:65" s="1" customFormat="1" ht="117">
      <c r="B85" s="31"/>
      <c r="D85" s="171" t="s">
        <v>454</v>
      </c>
      <c r="F85" s="172" t="s">
        <v>3864</v>
      </c>
      <c r="I85" s="90"/>
      <c r="L85" s="31"/>
      <c r="M85" s="173"/>
      <c r="T85" s="49"/>
      <c r="AT85" s="17" t="s">
        <v>454</v>
      </c>
      <c r="AU85" s="17" t="s">
        <v>83</v>
      </c>
    </row>
    <row r="86" spans="2:65" s="1" customFormat="1" ht="16.5" customHeight="1">
      <c r="B86" s="31"/>
      <c r="C86" s="157" t="s">
        <v>83</v>
      </c>
      <c r="D86" s="157" t="s">
        <v>277</v>
      </c>
      <c r="E86" s="158" t="s">
        <v>3651</v>
      </c>
      <c r="F86" s="159" t="s">
        <v>3652</v>
      </c>
      <c r="G86" s="160" t="s">
        <v>388</v>
      </c>
      <c r="H86" s="161">
        <v>1</v>
      </c>
      <c r="I86" s="162"/>
      <c r="J86" s="163">
        <f>ROUND(I86*H86,2)</f>
        <v>0</v>
      </c>
      <c r="K86" s="159" t="s">
        <v>19</v>
      </c>
      <c r="L86" s="31"/>
      <c r="M86" s="164" t="s">
        <v>19</v>
      </c>
      <c r="N86" s="165" t="s">
        <v>44</v>
      </c>
      <c r="P86" s="142">
        <f>O86*H86</f>
        <v>0</v>
      </c>
      <c r="Q86" s="142">
        <v>0</v>
      </c>
      <c r="R86" s="142">
        <f>Q86*H86</f>
        <v>0</v>
      </c>
      <c r="S86" s="142">
        <v>0</v>
      </c>
      <c r="T86" s="143">
        <f>S86*H86</f>
        <v>0</v>
      </c>
      <c r="AR86" s="17" t="s">
        <v>252</v>
      </c>
      <c r="AT86" s="17" t="s">
        <v>277</v>
      </c>
      <c r="AU86" s="17" t="s">
        <v>83</v>
      </c>
      <c r="AY86" s="17" t="s">
        <v>251</v>
      </c>
      <c r="BE86" s="144">
        <f>IF(N86="základní",J86,0)</f>
        <v>0</v>
      </c>
      <c r="BF86" s="144">
        <f>IF(N86="snížená",J86,0)</f>
        <v>0</v>
      </c>
      <c r="BG86" s="144">
        <f>IF(N86="zákl. přenesená",J86,0)</f>
        <v>0</v>
      </c>
      <c r="BH86" s="144">
        <f>IF(N86="sníž. přenesená",J86,0)</f>
        <v>0</v>
      </c>
      <c r="BI86" s="144">
        <f>IF(N86="nulová",J86,0)</f>
        <v>0</v>
      </c>
      <c r="BJ86" s="17" t="s">
        <v>81</v>
      </c>
      <c r="BK86" s="144">
        <f>ROUND(I86*H86,2)</f>
        <v>0</v>
      </c>
      <c r="BL86" s="17" t="s">
        <v>252</v>
      </c>
      <c r="BM86" s="17" t="s">
        <v>252</v>
      </c>
    </row>
    <row r="87" spans="2:65" s="1" customFormat="1" ht="48.75">
      <c r="B87" s="31"/>
      <c r="D87" s="171" t="s">
        <v>454</v>
      </c>
      <c r="F87" s="172" t="s">
        <v>3863</v>
      </c>
      <c r="I87" s="90"/>
      <c r="L87" s="31"/>
      <c r="M87" s="173"/>
      <c r="T87" s="49"/>
      <c r="AT87" s="17" t="s">
        <v>454</v>
      </c>
      <c r="AU87" s="17" t="s">
        <v>83</v>
      </c>
    </row>
    <row r="88" spans="2:65" s="1" customFormat="1" ht="16.5" customHeight="1">
      <c r="B88" s="31"/>
      <c r="C88" s="157" t="s">
        <v>257</v>
      </c>
      <c r="D88" s="157" t="s">
        <v>277</v>
      </c>
      <c r="E88" s="158" t="s">
        <v>3653</v>
      </c>
      <c r="F88" s="159" t="s">
        <v>3654</v>
      </c>
      <c r="G88" s="160" t="s">
        <v>388</v>
      </c>
      <c r="H88" s="161">
        <v>1</v>
      </c>
      <c r="I88" s="162"/>
      <c r="J88" s="163">
        <f>ROUND(I88*H88,2)</f>
        <v>0</v>
      </c>
      <c r="K88" s="159" t="s">
        <v>690</v>
      </c>
      <c r="L88" s="31"/>
      <c r="M88" s="164" t="s">
        <v>19</v>
      </c>
      <c r="N88" s="165" t="s">
        <v>44</v>
      </c>
      <c r="P88" s="142">
        <f>O88*H88</f>
        <v>0</v>
      </c>
      <c r="Q88" s="142">
        <v>0</v>
      </c>
      <c r="R88" s="142">
        <f>Q88*H88</f>
        <v>0</v>
      </c>
      <c r="S88" s="142">
        <v>0</v>
      </c>
      <c r="T88" s="143">
        <f>S88*H88</f>
        <v>0</v>
      </c>
      <c r="AR88" s="17" t="s">
        <v>252</v>
      </c>
      <c r="AT88" s="17" t="s">
        <v>277</v>
      </c>
      <c r="AU88" s="17" t="s">
        <v>83</v>
      </c>
      <c r="AY88" s="17" t="s">
        <v>251</v>
      </c>
      <c r="BE88" s="144">
        <f>IF(N88="základní",J88,0)</f>
        <v>0</v>
      </c>
      <c r="BF88" s="144">
        <f>IF(N88="snížená",J88,0)</f>
        <v>0</v>
      </c>
      <c r="BG88" s="144">
        <f>IF(N88="zákl. přenesená",J88,0)</f>
        <v>0</v>
      </c>
      <c r="BH88" s="144">
        <f>IF(N88="sníž. přenesená",J88,0)</f>
        <v>0</v>
      </c>
      <c r="BI88" s="144">
        <f>IF(N88="nulová",J88,0)</f>
        <v>0</v>
      </c>
      <c r="BJ88" s="17" t="s">
        <v>81</v>
      </c>
      <c r="BK88" s="144">
        <f>ROUND(I88*H88,2)</f>
        <v>0</v>
      </c>
      <c r="BL88" s="17" t="s">
        <v>252</v>
      </c>
      <c r="BM88" s="17" t="s">
        <v>3655</v>
      </c>
    </row>
    <row r="89" spans="2:65" s="1" customFormat="1" ht="39">
      <c r="B89" s="31"/>
      <c r="D89" s="171" t="s">
        <v>454</v>
      </c>
      <c r="F89" s="172" t="s">
        <v>3865</v>
      </c>
      <c r="I89" s="90"/>
      <c r="L89" s="31"/>
      <c r="M89" s="173"/>
      <c r="T89" s="49"/>
      <c r="AT89" s="17" t="s">
        <v>454</v>
      </c>
      <c r="AU89" s="17" t="s">
        <v>83</v>
      </c>
    </row>
    <row r="90" spans="2:65" s="1" customFormat="1" ht="16.5" customHeight="1">
      <c r="B90" s="31"/>
      <c r="C90" s="157" t="s">
        <v>252</v>
      </c>
      <c r="D90" s="157" t="s">
        <v>277</v>
      </c>
      <c r="E90" s="158" t="s">
        <v>3656</v>
      </c>
      <c r="F90" s="159" t="s">
        <v>3657</v>
      </c>
      <c r="G90" s="160" t="s">
        <v>388</v>
      </c>
      <c r="H90" s="161">
        <v>1</v>
      </c>
      <c r="I90" s="162"/>
      <c r="J90" s="163">
        <f t="shared" ref="J90:J104" si="0">ROUND(I90*H90,2)</f>
        <v>0</v>
      </c>
      <c r="K90" s="159" t="s">
        <v>690</v>
      </c>
      <c r="L90" s="31"/>
      <c r="M90" s="164" t="s">
        <v>19</v>
      </c>
      <c r="N90" s="165" t="s">
        <v>44</v>
      </c>
      <c r="P90" s="142">
        <f t="shared" ref="P90:P104" si="1">O90*H90</f>
        <v>0</v>
      </c>
      <c r="Q90" s="142">
        <v>0</v>
      </c>
      <c r="R90" s="142">
        <f t="shared" ref="R90:R104" si="2">Q90*H90</f>
        <v>0</v>
      </c>
      <c r="S90" s="142">
        <v>0</v>
      </c>
      <c r="T90" s="143">
        <f t="shared" ref="T90:T104" si="3">S90*H90</f>
        <v>0</v>
      </c>
      <c r="AR90" s="17" t="s">
        <v>252</v>
      </c>
      <c r="AT90" s="17" t="s">
        <v>277</v>
      </c>
      <c r="AU90" s="17" t="s">
        <v>83</v>
      </c>
      <c r="AY90" s="17" t="s">
        <v>251</v>
      </c>
      <c r="BE90" s="144">
        <f t="shared" ref="BE90:BE104" si="4">IF(N90="základní",J90,0)</f>
        <v>0</v>
      </c>
      <c r="BF90" s="144">
        <f t="shared" ref="BF90:BF104" si="5">IF(N90="snížená",J90,0)</f>
        <v>0</v>
      </c>
      <c r="BG90" s="144">
        <f t="shared" ref="BG90:BG104" si="6">IF(N90="zákl. přenesená",J90,0)</f>
        <v>0</v>
      </c>
      <c r="BH90" s="144">
        <f t="shared" ref="BH90:BH104" si="7">IF(N90="sníž. přenesená",J90,0)</f>
        <v>0</v>
      </c>
      <c r="BI90" s="144">
        <f t="shared" ref="BI90:BI104" si="8">IF(N90="nulová",J90,0)</f>
        <v>0</v>
      </c>
      <c r="BJ90" s="17" t="s">
        <v>81</v>
      </c>
      <c r="BK90" s="144">
        <f t="shared" ref="BK90:BK104" si="9">ROUND(I90*H90,2)</f>
        <v>0</v>
      </c>
      <c r="BL90" s="17" t="s">
        <v>252</v>
      </c>
      <c r="BM90" s="17" t="s">
        <v>276</v>
      </c>
    </row>
    <row r="91" spans="2:65" s="1" customFormat="1" ht="48.75">
      <c r="B91" s="31"/>
      <c r="D91" s="171" t="s">
        <v>454</v>
      </c>
      <c r="F91" s="172" t="s">
        <v>3862</v>
      </c>
      <c r="I91" s="90"/>
      <c r="L91" s="31"/>
      <c r="M91" s="173"/>
      <c r="T91" s="49"/>
      <c r="AT91" s="17" t="s">
        <v>454</v>
      </c>
      <c r="AU91" s="17" t="s">
        <v>83</v>
      </c>
    </row>
    <row r="92" spans="2:65" s="1" customFormat="1" ht="16.5" customHeight="1">
      <c r="B92" s="31"/>
      <c r="C92" s="157" t="s">
        <v>267</v>
      </c>
      <c r="D92" s="157" t="s">
        <v>277</v>
      </c>
      <c r="E92" s="158" t="s">
        <v>3658</v>
      </c>
      <c r="F92" s="159" t="s">
        <v>3659</v>
      </c>
      <c r="G92" s="160" t="s">
        <v>388</v>
      </c>
      <c r="H92" s="161">
        <v>1</v>
      </c>
      <c r="I92" s="162"/>
      <c r="J92" s="163">
        <f t="shared" si="0"/>
        <v>0</v>
      </c>
      <c r="K92" s="159" t="s">
        <v>690</v>
      </c>
      <c r="L92" s="31"/>
      <c r="M92" s="164" t="s">
        <v>19</v>
      </c>
      <c r="N92" s="165" t="s">
        <v>44</v>
      </c>
      <c r="P92" s="142">
        <f t="shared" si="1"/>
        <v>0</v>
      </c>
      <c r="Q92" s="142">
        <v>0</v>
      </c>
      <c r="R92" s="142">
        <f t="shared" si="2"/>
        <v>0</v>
      </c>
      <c r="S92" s="142">
        <v>0</v>
      </c>
      <c r="T92" s="143">
        <f t="shared" si="3"/>
        <v>0</v>
      </c>
      <c r="AR92" s="17" t="s">
        <v>252</v>
      </c>
      <c r="AT92" s="17" t="s">
        <v>277</v>
      </c>
      <c r="AU92" s="17" t="s">
        <v>83</v>
      </c>
      <c r="AY92" s="17" t="s">
        <v>251</v>
      </c>
      <c r="BE92" s="144">
        <f t="shared" si="4"/>
        <v>0</v>
      </c>
      <c r="BF92" s="144">
        <f t="shared" si="5"/>
        <v>0</v>
      </c>
      <c r="BG92" s="144">
        <f t="shared" si="6"/>
        <v>0</v>
      </c>
      <c r="BH92" s="144">
        <f t="shared" si="7"/>
        <v>0</v>
      </c>
      <c r="BI92" s="144">
        <f t="shared" si="8"/>
        <v>0</v>
      </c>
      <c r="BJ92" s="17" t="s">
        <v>81</v>
      </c>
      <c r="BK92" s="144">
        <f t="shared" si="9"/>
        <v>0</v>
      </c>
      <c r="BL92" s="17" t="s">
        <v>252</v>
      </c>
      <c r="BM92" s="17" t="s">
        <v>250</v>
      </c>
    </row>
    <row r="93" spans="2:65" s="1" customFormat="1" ht="29.25">
      <c r="B93" s="31"/>
      <c r="D93" s="171" t="s">
        <v>454</v>
      </c>
      <c r="F93" s="172" t="s">
        <v>3861</v>
      </c>
      <c r="I93" s="90"/>
      <c r="L93" s="31"/>
      <c r="M93" s="173"/>
      <c r="T93" s="49"/>
      <c r="AT93" s="17" t="s">
        <v>454</v>
      </c>
      <c r="AU93" s="17" t="s">
        <v>83</v>
      </c>
    </row>
    <row r="94" spans="2:65" s="1" customFormat="1" ht="16.5" customHeight="1">
      <c r="B94" s="31"/>
      <c r="C94" s="157" t="s">
        <v>276</v>
      </c>
      <c r="D94" s="157" t="s">
        <v>277</v>
      </c>
      <c r="E94" s="158" t="s">
        <v>3660</v>
      </c>
      <c r="F94" s="159" t="s">
        <v>3661</v>
      </c>
      <c r="G94" s="160" t="s">
        <v>388</v>
      </c>
      <c r="H94" s="161">
        <v>1</v>
      </c>
      <c r="I94" s="162"/>
      <c r="J94" s="163">
        <f t="shared" si="0"/>
        <v>0</v>
      </c>
      <c r="K94" s="159" t="s">
        <v>690</v>
      </c>
      <c r="L94" s="31"/>
      <c r="M94" s="164" t="s">
        <v>19</v>
      </c>
      <c r="N94" s="165" t="s">
        <v>44</v>
      </c>
      <c r="P94" s="142">
        <f t="shared" si="1"/>
        <v>0</v>
      </c>
      <c r="Q94" s="142">
        <v>0</v>
      </c>
      <c r="R94" s="142">
        <f t="shared" si="2"/>
        <v>0</v>
      </c>
      <c r="S94" s="142">
        <v>0</v>
      </c>
      <c r="T94" s="143">
        <f t="shared" si="3"/>
        <v>0</v>
      </c>
      <c r="AR94" s="17" t="s">
        <v>252</v>
      </c>
      <c r="AT94" s="17" t="s">
        <v>277</v>
      </c>
      <c r="AU94" s="17" t="s">
        <v>83</v>
      </c>
      <c r="AY94" s="17" t="s">
        <v>251</v>
      </c>
      <c r="BE94" s="144">
        <f t="shared" si="4"/>
        <v>0</v>
      </c>
      <c r="BF94" s="144">
        <f t="shared" si="5"/>
        <v>0</v>
      </c>
      <c r="BG94" s="144">
        <f t="shared" si="6"/>
        <v>0</v>
      </c>
      <c r="BH94" s="144">
        <f t="shared" si="7"/>
        <v>0</v>
      </c>
      <c r="BI94" s="144">
        <f t="shared" si="8"/>
        <v>0</v>
      </c>
      <c r="BJ94" s="17" t="s">
        <v>81</v>
      </c>
      <c r="BK94" s="144">
        <f t="shared" si="9"/>
        <v>0</v>
      </c>
      <c r="BL94" s="17" t="s">
        <v>252</v>
      </c>
      <c r="BM94" s="17" t="s">
        <v>295</v>
      </c>
    </row>
    <row r="95" spans="2:65" s="1" customFormat="1" ht="48.75">
      <c r="B95" s="31"/>
      <c r="D95" s="171" t="s">
        <v>454</v>
      </c>
      <c r="F95" s="172" t="s">
        <v>3870</v>
      </c>
      <c r="I95" s="90"/>
      <c r="L95" s="31"/>
      <c r="M95" s="173"/>
      <c r="T95" s="49"/>
      <c r="AT95" s="17" t="s">
        <v>454</v>
      </c>
      <c r="AU95" s="17" t="s">
        <v>83</v>
      </c>
    </row>
    <row r="96" spans="2:65" s="1" customFormat="1" ht="16.5" customHeight="1">
      <c r="B96" s="31"/>
      <c r="C96" s="157" t="s">
        <v>282</v>
      </c>
      <c r="D96" s="157" t="s">
        <v>277</v>
      </c>
      <c r="E96" s="158" t="s">
        <v>3662</v>
      </c>
      <c r="F96" s="159" t="s">
        <v>3663</v>
      </c>
      <c r="G96" s="160" t="s">
        <v>388</v>
      </c>
      <c r="H96" s="161">
        <v>1</v>
      </c>
      <c r="I96" s="162"/>
      <c r="J96" s="163">
        <f t="shared" si="0"/>
        <v>0</v>
      </c>
      <c r="K96" s="159" t="s">
        <v>690</v>
      </c>
      <c r="L96" s="31"/>
      <c r="M96" s="164" t="s">
        <v>19</v>
      </c>
      <c r="N96" s="165" t="s">
        <v>44</v>
      </c>
      <c r="P96" s="142">
        <f t="shared" si="1"/>
        <v>0</v>
      </c>
      <c r="Q96" s="142">
        <v>0</v>
      </c>
      <c r="R96" s="142">
        <f t="shared" si="2"/>
        <v>0</v>
      </c>
      <c r="S96" s="142">
        <v>0</v>
      </c>
      <c r="T96" s="143">
        <f t="shared" si="3"/>
        <v>0</v>
      </c>
      <c r="AR96" s="17" t="s">
        <v>252</v>
      </c>
      <c r="AT96" s="17" t="s">
        <v>277</v>
      </c>
      <c r="AU96" s="17" t="s">
        <v>83</v>
      </c>
      <c r="AY96" s="17" t="s">
        <v>251</v>
      </c>
      <c r="BE96" s="144">
        <f t="shared" si="4"/>
        <v>0</v>
      </c>
      <c r="BF96" s="144">
        <f t="shared" si="5"/>
        <v>0</v>
      </c>
      <c r="BG96" s="144">
        <f t="shared" si="6"/>
        <v>0</v>
      </c>
      <c r="BH96" s="144">
        <f t="shared" si="7"/>
        <v>0</v>
      </c>
      <c r="BI96" s="144">
        <f t="shared" si="8"/>
        <v>0</v>
      </c>
      <c r="BJ96" s="17" t="s">
        <v>81</v>
      </c>
      <c r="BK96" s="144">
        <f t="shared" si="9"/>
        <v>0</v>
      </c>
      <c r="BL96" s="17" t="s">
        <v>252</v>
      </c>
      <c r="BM96" s="17" t="s">
        <v>303</v>
      </c>
    </row>
    <row r="97" spans="2:65" s="1" customFormat="1" ht="29.25">
      <c r="B97" s="31"/>
      <c r="D97" s="171" t="s">
        <v>454</v>
      </c>
      <c r="F97" s="172" t="s">
        <v>3866</v>
      </c>
      <c r="I97" s="90"/>
      <c r="L97" s="31"/>
      <c r="M97" s="173"/>
      <c r="T97" s="49"/>
      <c r="AT97" s="17" t="s">
        <v>454</v>
      </c>
      <c r="AU97" s="17" t="s">
        <v>83</v>
      </c>
    </row>
    <row r="98" spans="2:65" s="1" customFormat="1" ht="16.5" customHeight="1">
      <c r="B98" s="31"/>
      <c r="C98" s="157" t="s">
        <v>250</v>
      </c>
      <c r="D98" s="157" t="s">
        <v>277</v>
      </c>
      <c r="E98" s="158" t="s">
        <v>3664</v>
      </c>
      <c r="F98" s="159" t="s">
        <v>3665</v>
      </c>
      <c r="G98" s="160" t="s">
        <v>388</v>
      </c>
      <c r="H98" s="161">
        <v>1</v>
      </c>
      <c r="I98" s="162"/>
      <c r="J98" s="163">
        <f t="shared" si="0"/>
        <v>0</v>
      </c>
      <c r="K98" s="159" t="s">
        <v>690</v>
      </c>
      <c r="L98" s="31"/>
      <c r="M98" s="164" t="s">
        <v>19</v>
      </c>
      <c r="N98" s="165" t="s">
        <v>44</v>
      </c>
      <c r="P98" s="142">
        <f t="shared" si="1"/>
        <v>0</v>
      </c>
      <c r="Q98" s="142">
        <v>0</v>
      </c>
      <c r="R98" s="142">
        <f t="shared" si="2"/>
        <v>0</v>
      </c>
      <c r="S98" s="142">
        <v>0</v>
      </c>
      <c r="T98" s="143">
        <f t="shared" si="3"/>
        <v>0</v>
      </c>
      <c r="AR98" s="17" t="s">
        <v>252</v>
      </c>
      <c r="AT98" s="17" t="s">
        <v>277</v>
      </c>
      <c r="AU98" s="17" t="s">
        <v>83</v>
      </c>
      <c r="AY98" s="17" t="s">
        <v>251</v>
      </c>
      <c r="BE98" s="144">
        <f t="shared" si="4"/>
        <v>0</v>
      </c>
      <c r="BF98" s="144">
        <f t="shared" si="5"/>
        <v>0</v>
      </c>
      <c r="BG98" s="144">
        <f t="shared" si="6"/>
        <v>0</v>
      </c>
      <c r="BH98" s="144">
        <f t="shared" si="7"/>
        <v>0</v>
      </c>
      <c r="BI98" s="144">
        <f t="shared" si="8"/>
        <v>0</v>
      </c>
      <c r="BJ98" s="17" t="s">
        <v>81</v>
      </c>
      <c r="BK98" s="144">
        <f t="shared" si="9"/>
        <v>0</v>
      </c>
      <c r="BL98" s="17" t="s">
        <v>252</v>
      </c>
      <c r="BM98" s="17" t="s">
        <v>311</v>
      </c>
    </row>
    <row r="99" spans="2:65" s="1" customFormat="1" ht="19.5">
      <c r="B99" s="31"/>
      <c r="D99" s="171" t="s">
        <v>454</v>
      </c>
      <c r="F99" s="172" t="s">
        <v>3867</v>
      </c>
      <c r="I99" s="90"/>
      <c r="L99" s="31"/>
      <c r="M99" s="173"/>
      <c r="T99" s="49"/>
      <c r="AT99" s="17" t="s">
        <v>454</v>
      </c>
      <c r="AU99" s="17" t="s">
        <v>83</v>
      </c>
    </row>
    <row r="100" spans="2:65" s="1" customFormat="1" ht="16.5" customHeight="1">
      <c r="B100" s="31"/>
      <c r="C100" s="157" t="s">
        <v>291</v>
      </c>
      <c r="D100" s="157" t="s">
        <v>277</v>
      </c>
      <c r="E100" s="158" t="s">
        <v>3666</v>
      </c>
      <c r="F100" s="159" t="s">
        <v>3667</v>
      </c>
      <c r="G100" s="160" t="s">
        <v>388</v>
      </c>
      <c r="H100" s="161">
        <v>1</v>
      </c>
      <c r="I100" s="162"/>
      <c r="J100" s="163">
        <f t="shared" si="0"/>
        <v>0</v>
      </c>
      <c r="K100" s="159" t="s">
        <v>690</v>
      </c>
      <c r="L100" s="31"/>
      <c r="M100" s="164" t="s">
        <v>19</v>
      </c>
      <c r="N100" s="165" t="s">
        <v>44</v>
      </c>
      <c r="P100" s="142">
        <f t="shared" si="1"/>
        <v>0</v>
      </c>
      <c r="Q100" s="142">
        <v>0</v>
      </c>
      <c r="R100" s="142">
        <f t="shared" si="2"/>
        <v>0</v>
      </c>
      <c r="S100" s="142">
        <v>0</v>
      </c>
      <c r="T100" s="143">
        <f t="shared" si="3"/>
        <v>0</v>
      </c>
      <c r="AR100" s="17" t="s">
        <v>3668</v>
      </c>
      <c r="AT100" s="17" t="s">
        <v>277</v>
      </c>
      <c r="AU100" s="17" t="s">
        <v>83</v>
      </c>
      <c r="AY100" s="17" t="s">
        <v>251</v>
      </c>
      <c r="BE100" s="144">
        <f t="shared" si="4"/>
        <v>0</v>
      </c>
      <c r="BF100" s="144">
        <f t="shared" si="5"/>
        <v>0</v>
      </c>
      <c r="BG100" s="144">
        <f t="shared" si="6"/>
        <v>0</v>
      </c>
      <c r="BH100" s="144">
        <f t="shared" si="7"/>
        <v>0</v>
      </c>
      <c r="BI100" s="144">
        <f t="shared" si="8"/>
        <v>0</v>
      </c>
      <c r="BJ100" s="17" t="s">
        <v>81</v>
      </c>
      <c r="BK100" s="144">
        <f t="shared" si="9"/>
        <v>0</v>
      </c>
      <c r="BL100" s="17" t="s">
        <v>3668</v>
      </c>
      <c r="BM100" s="17" t="s">
        <v>3669</v>
      </c>
    </row>
    <row r="101" spans="2:65" s="1" customFormat="1" ht="87.75">
      <c r="B101" s="31"/>
      <c r="D101" s="171" t="s">
        <v>454</v>
      </c>
      <c r="F101" s="172" t="s">
        <v>3868</v>
      </c>
      <c r="I101" s="90"/>
      <c r="L101" s="31"/>
      <c r="M101" s="173"/>
      <c r="T101" s="49"/>
      <c r="AT101" s="17" t="s">
        <v>454</v>
      </c>
      <c r="AU101" s="17" t="s">
        <v>83</v>
      </c>
    </row>
    <row r="102" spans="2:65" s="1" customFormat="1" ht="16.5" customHeight="1">
      <c r="B102" s="31"/>
      <c r="C102" s="157" t="s">
        <v>295</v>
      </c>
      <c r="D102" s="157" t="s">
        <v>277</v>
      </c>
      <c r="E102" s="158" t="s">
        <v>3670</v>
      </c>
      <c r="F102" s="159" t="s">
        <v>3671</v>
      </c>
      <c r="G102" s="160" t="s">
        <v>388</v>
      </c>
      <c r="H102" s="161">
        <v>1</v>
      </c>
      <c r="I102" s="162"/>
      <c r="J102" s="163">
        <f t="shared" si="0"/>
        <v>0</v>
      </c>
      <c r="K102" s="159" t="s">
        <v>690</v>
      </c>
      <c r="L102" s="31"/>
      <c r="M102" s="164" t="s">
        <v>19</v>
      </c>
      <c r="N102" s="165" t="s">
        <v>44</v>
      </c>
      <c r="P102" s="142">
        <f t="shared" si="1"/>
        <v>0</v>
      </c>
      <c r="Q102" s="142">
        <v>0</v>
      </c>
      <c r="R102" s="142">
        <f t="shared" si="2"/>
        <v>0</v>
      </c>
      <c r="S102" s="142">
        <v>0</v>
      </c>
      <c r="T102" s="143">
        <f t="shared" si="3"/>
        <v>0</v>
      </c>
      <c r="AR102" s="17" t="s">
        <v>3668</v>
      </c>
      <c r="AT102" s="17" t="s">
        <v>277</v>
      </c>
      <c r="AU102" s="17" t="s">
        <v>83</v>
      </c>
      <c r="AY102" s="17" t="s">
        <v>251</v>
      </c>
      <c r="BE102" s="144">
        <f t="shared" si="4"/>
        <v>0</v>
      </c>
      <c r="BF102" s="144">
        <f t="shared" si="5"/>
        <v>0</v>
      </c>
      <c r="BG102" s="144">
        <f t="shared" si="6"/>
        <v>0</v>
      </c>
      <c r="BH102" s="144">
        <f t="shared" si="7"/>
        <v>0</v>
      </c>
      <c r="BI102" s="144">
        <f t="shared" si="8"/>
        <v>0</v>
      </c>
      <c r="BJ102" s="17" t="s">
        <v>81</v>
      </c>
      <c r="BK102" s="144">
        <f t="shared" si="9"/>
        <v>0</v>
      </c>
      <c r="BL102" s="17" t="s">
        <v>3668</v>
      </c>
      <c r="BM102" s="17" t="s">
        <v>3672</v>
      </c>
    </row>
    <row r="103" spans="2:65" s="1" customFormat="1" ht="48.75">
      <c r="B103" s="31"/>
      <c r="D103" s="171" t="s">
        <v>454</v>
      </c>
      <c r="F103" s="172" t="s">
        <v>3869</v>
      </c>
      <c r="I103" s="90"/>
      <c r="L103" s="31"/>
      <c r="M103" s="173"/>
      <c r="T103" s="49"/>
      <c r="AT103" s="17" t="s">
        <v>454</v>
      </c>
      <c r="AU103" s="17" t="s">
        <v>83</v>
      </c>
    </row>
    <row r="104" spans="2:65" s="1" customFormat="1" ht="16.5" customHeight="1">
      <c r="B104" s="31"/>
      <c r="C104" s="157" t="s">
        <v>299</v>
      </c>
      <c r="D104" s="157" t="s">
        <v>277</v>
      </c>
      <c r="E104" s="158" t="s">
        <v>3673</v>
      </c>
      <c r="F104" s="159" t="s">
        <v>3674</v>
      </c>
      <c r="G104" s="160" t="s">
        <v>388</v>
      </c>
      <c r="H104" s="161">
        <v>1</v>
      </c>
      <c r="I104" s="162"/>
      <c r="J104" s="163">
        <f t="shared" si="0"/>
        <v>0</v>
      </c>
      <c r="K104" s="159" t="s">
        <v>690</v>
      </c>
      <c r="L104" s="31"/>
      <c r="M104" s="166" t="s">
        <v>19</v>
      </c>
      <c r="N104" s="167" t="s">
        <v>44</v>
      </c>
      <c r="O104" s="168"/>
      <c r="P104" s="169">
        <f t="shared" si="1"/>
        <v>0</v>
      </c>
      <c r="Q104" s="169">
        <v>0</v>
      </c>
      <c r="R104" s="169">
        <f t="shared" si="2"/>
        <v>0</v>
      </c>
      <c r="S104" s="169">
        <v>0</v>
      </c>
      <c r="T104" s="170">
        <f t="shared" si="3"/>
        <v>0</v>
      </c>
      <c r="AR104" s="17" t="s">
        <v>3668</v>
      </c>
      <c r="AT104" s="17" t="s">
        <v>277</v>
      </c>
      <c r="AU104" s="17" t="s">
        <v>83</v>
      </c>
      <c r="AY104" s="17" t="s">
        <v>251</v>
      </c>
      <c r="BE104" s="144">
        <f t="shared" si="4"/>
        <v>0</v>
      </c>
      <c r="BF104" s="144">
        <f t="shared" si="5"/>
        <v>0</v>
      </c>
      <c r="BG104" s="144">
        <f t="shared" si="6"/>
        <v>0</v>
      </c>
      <c r="BH104" s="144">
        <f t="shared" si="7"/>
        <v>0</v>
      </c>
      <c r="BI104" s="144">
        <f t="shared" si="8"/>
        <v>0</v>
      </c>
      <c r="BJ104" s="17" t="s">
        <v>81</v>
      </c>
      <c r="BK104" s="144">
        <f t="shared" si="9"/>
        <v>0</v>
      </c>
      <c r="BL104" s="17" t="s">
        <v>3668</v>
      </c>
      <c r="BM104" s="17" t="s">
        <v>3675</v>
      </c>
    </row>
    <row r="105" spans="2:65" s="1" customFormat="1" ht="48.75">
      <c r="B105" s="31"/>
      <c r="D105" s="171" t="s">
        <v>454</v>
      </c>
      <c r="F105" s="172" t="s">
        <v>3869</v>
      </c>
      <c r="I105" s="90"/>
      <c r="L105" s="31"/>
      <c r="M105" s="173"/>
      <c r="T105" s="49"/>
      <c r="AT105" s="17" t="s">
        <v>454</v>
      </c>
      <c r="AU105" s="17" t="s">
        <v>83</v>
      </c>
    </row>
    <row r="106" spans="2:65" s="1" customFormat="1" ht="6.95" customHeight="1">
      <c r="B106" s="39"/>
      <c r="C106" s="40"/>
      <c r="D106" s="40"/>
      <c r="E106" s="40"/>
      <c r="F106" s="40"/>
      <c r="G106" s="40"/>
      <c r="H106" s="40"/>
      <c r="I106" s="107"/>
      <c r="J106" s="40"/>
      <c r="K106" s="40"/>
      <c r="L106" s="31"/>
    </row>
  </sheetData>
  <sheetProtection password="D0DA" sheet="1" objects="1" scenarios="1" selectLockedCells="1" autoFilter="0"/>
  <autoFilter ref="C80:K104"/>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8"/>
  <sheetViews>
    <sheetView showGridLines="0" zoomScaleNormal="100" workbookViewId="0"/>
  </sheetViews>
  <sheetFormatPr defaultRowHeight="11.25"/>
  <cols>
    <col min="1" max="1" width="8.33203125" style="208" customWidth="1"/>
    <col min="2" max="2" width="1.6640625" style="208" customWidth="1"/>
    <col min="3" max="4" width="5" style="208" customWidth="1"/>
    <col min="5" max="5" width="11.6640625" style="208" customWidth="1"/>
    <col min="6" max="6" width="9.1640625" style="208" customWidth="1"/>
    <col min="7" max="7" width="5" style="208" customWidth="1"/>
    <col min="8" max="8" width="77.83203125" style="208" customWidth="1"/>
    <col min="9" max="10" width="20" style="208" customWidth="1"/>
    <col min="11" max="11" width="1.6640625" style="208" customWidth="1"/>
  </cols>
  <sheetData>
    <row r="1" spans="2:11" ht="37.5" customHeight="1"/>
    <row r="2" spans="2:11" ht="7.5" customHeight="1">
      <c r="B2" s="209"/>
      <c r="C2" s="210"/>
      <c r="D2" s="210"/>
      <c r="E2" s="210"/>
      <c r="F2" s="210"/>
      <c r="G2" s="210"/>
      <c r="H2" s="210"/>
      <c r="I2" s="210"/>
      <c r="J2" s="210"/>
      <c r="K2" s="211"/>
    </row>
    <row r="3" spans="2:11" s="15" customFormat="1" ht="45" customHeight="1">
      <c r="B3" s="212"/>
      <c r="C3" s="330" t="s">
        <v>3676</v>
      </c>
      <c r="D3" s="330"/>
      <c r="E3" s="330"/>
      <c r="F3" s="330"/>
      <c r="G3" s="330"/>
      <c r="H3" s="330"/>
      <c r="I3" s="330"/>
      <c r="J3" s="330"/>
      <c r="K3" s="213"/>
    </row>
    <row r="4" spans="2:11" ht="25.5" customHeight="1">
      <c r="B4" s="214"/>
      <c r="C4" s="329" t="s">
        <v>3677</v>
      </c>
      <c r="D4" s="329"/>
      <c r="E4" s="329"/>
      <c r="F4" s="329"/>
      <c r="G4" s="329"/>
      <c r="H4" s="329"/>
      <c r="I4" s="329"/>
      <c r="J4" s="329"/>
      <c r="K4" s="215"/>
    </row>
    <row r="5" spans="2:11" ht="5.25" customHeight="1">
      <c r="B5" s="214"/>
      <c r="C5" s="216"/>
      <c r="D5" s="216"/>
      <c r="E5" s="216"/>
      <c r="F5" s="216"/>
      <c r="G5" s="216"/>
      <c r="H5" s="216"/>
      <c r="I5" s="216"/>
      <c r="J5" s="216"/>
      <c r="K5" s="215"/>
    </row>
    <row r="6" spans="2:11" ht="15" customHeight="1">
      <c r="B6" s="214"/>
      <c r="C6" s="326" t="s">
        <v>3678</v>
      </c>
      <c r="D6" s="326"/>
      <c r="E6" s="326"/>
      <c r="F6" s="326"/>
      <c r="G6" s="326"/>
      <c r="H6" s="326"/>
      <c r="I6" s="326"/>
      <c r="J6" s="326"/>
      <c r="K6" s="215"/>
    </row>
    <row r="7" spans="2:11" ht="15" customHeight="1">
      <c r="B7" s="218"/>
      <c r="C7" s="326" t="s">
        <v>3679</v>
      </c>
      <c r="D7" s="326"/>
      <c r="E7" s="326"/>
      <c r="F7" s="326"/>
      <c r="G7" s="326"/>
      <c r="H7" s="326"/>
      <c r="I7" s="326"/>
      <c r="J7" s="326"/>
      <c r="K7" s="215"/>
    </row>
    <row r="8" spans="2:11" ht="12.75" customHeight="1">
      <c r="B8" s="218"/>
      <c r="C8" s="217"/>
      <c r="D8" s="217"/>
      <c r="E8" s="217"/>
      <c r="F8" s="217"/>
      <c r="G8" s="217"/>
      <c r="H8" s="217"/>
      <c r="I8" s="217"/>
      <c r="J8" s="217"/>
      <c r="K8" s="215"/>
    </row>
    <row r="9" spans="2:11" ht="15" customHeight="1">
      <c r="B9" s="218"/>
      <c r="C9" s="326" t="s">
        <v>3680</v>
      </c>
      <c r="D9" s="326"/>
      <c r="E9" s="326"/>
      <c r="F9" s="326"/>
      <c r="G9" s="326"/>
      <c r="H9" s="326"/>
      <c r="I9" s="326"/>
      <c r="J9" s="326"/>
      <c r="K9" s="215"/>
    </row>
    <row r="10" spans="2:11" ht="15" customHeight="1">
      <c r="B10" s="218"/>
      <c r="C10" s="217"/>
      <c r="D10" s="326" t="s">
        <v>3681</v>
      </c>
      <c r="E10" s="326"/>
      <c r="F10" s="326"/>
      <c r="G10" s="326"/>
      <c r="H10" s="326"/>
      <c r="I10" s="326"/>
      <c r="J10" s="326"/>
      <c r="K10" s="215"/>
    </row>
    <row r="11" spans="2:11" ht="15" customHeight="1">
      <c r="B11" s="218"/>
      <c r="C11" s="219"/>
      <c r="D11" s="326" t="s">
        <v>3682</v>
      </c>
      <c r="E11" s="326"/>
      <c r="F11" s="326"/>
      <c r="G11" s="326"/>
      <c r="H11" s="326"/>
      <c r="I11" s="326"/>
      <c r="J11" s="326"/>
      <c r="K11" s="215"/>
    </row>
    <row r="12" spans="2:11" ht="15" customHeight="1">
      <c r="B12" s="218"/>
      <c r="C12" s="219"/>
      <c r="D12" s="217"/>
      <c r="E12" s="217"/>
      <c r="F12" s="217"/>
      <c r="G12" s="217"/>
      <c r="H12" s="217"/>
      <c r="I12" s="217"/>
      <c r="J12" s="217"/>
      <c r="K12" s="215"/>
    </row>
    <row r="13" spans="2:11" ht="15" customHeight="1">
      <c r="B13" s="218"/>
      <c r="C13" s="219"/>
      <c r="D13" s="220" t="s">
        <v>3683</v>
      </c>
      <c r="E13" s="217"/>
      <c r="F13" s="217"/>
      <c r="G13" s="217"/>
      <c r="H13" s="217"/>
      <c r="I13" s="217"/>
      <c r="J13" s="217"/>
      <c r="K13" s="215"/>
    </row>
    <row r="14" spans="2:11" ht="12.75" customHeight="1">
      <c r="B14" s="218"/>
      <c r="C14" s="219"/>
      <c r="D14" s="219"/>
      <c r="E14" s="219"/>
      <c r="F14" s="219"/>
      <c r="G14" s="219"/>
      <c r="H14" s="219"/>
      <c r="I14" s="219"/>
      <c r="J14" s="219"/>
      <c r="K14" s="215"/>
    </row>
    <row r="15" spans="2:11" ht="15" customHeight="1">
      <c r="B15" s="218"/>
      <c r="C15" s="219"/>
      <c r="D15" s="326" t="s">
        <v>3684</v>
      </c>
      <c r="E15" s="326"/>
      <c r="F15" s="326"/>
      <c r="G15" s="326"/>
      <c r="H15" s="326"/>
      <c r="I15" s="326"/>
      <c r="J15" s="326"/>
      <c r="K15" s="215"/>
    </row>
    <row r="16" spans="2:11" ht="15" customHeight="1">
      <c r="B16" s="218"/>
      <c r="C16" s="219"/>
      <c r="D16" s="326" t="s">
        <v>3685</v>
      </c>
      <c r="E16" s="326"/>
      <c r="F16" s="326"/>
      <c r="G16" s="326"/>
      <c r="H16" s="326"/>
      <c r="I16" s="326"/>
      <c r="J16" s="326"/>
      <c r="K16" s="215"/>
    </row>
    <row r="17" spans="2:11" ht="15" customHeight="1">
      <c r="B17" s="218"/>
      <c r="C17" s="219"/>
      <c r="D17" s="326" t="s">
        <v>3686</v>
      </c>
      <c r="E17" s="326"/>
      <c r="F17" s="326"/>
      <c r="G17" s="326"/>
      <c r="H17" s="326"/>
      <c r="I17" s="326"/>
      <c r="J17" s="326"/>
      <c r="K17" s="215"/>
    </row>
    <row r="18" spans="2:11" ht="15" customHeight="1">
      <c r="B18" s="218"/>
      <c r="C18" s="219"/>
      <c r="D18" s="219"/>
      <c r="E18" s="221" t="s">
        <v>80</v>
      </c>
      <c r="F18" s="326" t="s">
        <v>3687</v>
      </c>
      <c r="G18" s="326"/>
      <c r="H18" s="326"/>
      <c r="I18" s="326"/>
      <c r="J18" s="326"/>
      <c r="K18" s="215"/>
    </row>
    <row r="19" spans="2:11" ht="15" customHeight="1">
      <c r="B19" s="218"/>
      <c r="C19" s="219"/>
      <c r="D19" s="219"/>
      <c r="E19" s="221" t="s">
        <v>3688</v>
      </c>
      <c r="F19" s="326" t="s">
        <v>3689</v>
      </c>
      <c r="G19" s="326"/>
      <c r="H19" s="326"/>
      <c r="I19" s="326"/>
      <c r="J19" s="326"/>
      <c r="K19" s="215"/>
    </row>
    <row r="20" spans="2:11" ht="15" customHeight="1">
      <c r="B20" s="218"/>
      <c r="C20" s="219"/>
      <c r="D20" s="219"/>
      <c r="E20" s="221" t="s">
        <v>3690</v>
      </c>
      <c r="F20" s="326" t="s">
        <v>3691</v>
      </c>
      <c r="G20" s="326"/>
      <c r="H20" s="326"/>
      <c r="I20" s="326"/>
      <c r="J20" s="326"/>
      <c r="K20" s="215"/>
    </row>
    <row r="21" spans="2:11" ht="15" customHeight="1">
      <c r="B21" s="218"/>
      <c r="C21" s="219"/>
      <c r="D21" s="219"/>
      <c r="E21" s="221" t="s">
        <v>3692</v>
      </c>
      <c r="F21" s="326" t="s">
        <v>3693</v>
      </c>
      <c r="G21" s="326"/>
      <c r="H21" s="326"/>
      <c r="I21" s="326"/>
      <c r="J21" s="326"/>
      <c r="K21" s="215"/>
    </row>
    <row r="22" spans="2:11" ht="15" customHeight="1">
      <c r="B22" s="218"/>
      <c r="C22" s="219"/>
      <c r="D22" s="219"/>
      <c r="E22" s="221" t="s">
        <v>286</v>
      </c>
      <c r="F22" s="326" t="s">
        <v>287</v>
      </c>
      <c r="G22" s="326"/>
      <c r="H22" s="326"/>
      <c r="I22" s="326"/>
      <c r="J22" s="326"/>
      <c r="K22" s="215"/>
    </row>
    <row r="23" spans="2:11" ht="15" customHeight="1">
      <c r="B23" s="218"/>
      <c r="C23" s="219"/>
      <c r="D23" s="219"/>
      <c r="E23" s="221" t="s">
        <v>142</v>
      </c>
      <c r="F23" s="326" t="s">
        <v>3694</v>
      </c>
      <c r="G23" s="326"/>
      <c r="H23" s="326"/>
      <c r="I23" s="326"/>
      <c r="J23" s="326"/>
      <c r="K23" s="215"/>
    </row>
    <row r="24" spans="2:11" ht="12.75" customHeight="1">
      <c r="B24" s="218"/>
      <c r="C24" s="219"/>
      <c r="D24" s="219"/>
      <c r="E24" s="219"/>
      <c r="F24" s="219"/>
      <c r="G24" s="219"/>
      <c r="H24" s="219"/>
      <c r="I24" s="219"/>
      <c r="J24" s="219"/>
      <c r="K24" s="215"/>
    </row>
    <row r="25" spans="2:11" ht="15" customHeight="1">
      <c r="B25" s="218"/>
      <c r="C25" s="326" t="s">
        <v>3695</v>
      </c>
      <c r="D25" s="326"/>
      <c r="E25" s="326"/>
      <c r="F25" s="326"/>
      <c r="G25" s="326"/>
      <c r="H25" s="326"/>
      <c r="I25" s="326"/>
      <c r="J25" s="326"/>
      <c r="K25" s="215"/>
    </row>
    <row r="26" spans="2:11" ht="15" customHeight="1">
      <c r="B26" s="218"/>
      <c r="C26" s="326" t="s">
        <v>3696</v>
      </c>
      <c r="D26" s="326"/>
      <c r="E26" s="326"/>
      <c r="F26" s="326"/>
      <c r="G26" s="326"/>
      <c r="H26" s="326"/>
      <c r="I26" s="326"/>
      <c r="J26" s="326"/>
      <c r="K26" s="215"/>
    </row>
    <row r="27" spans="2:11" ht="15" customHeight="1">
      <c r="B27" s="218"/>
      <c r="C27" s="217"/>
      <c r="D27" s="326" t="s">
        <v>3697</v>
      </c>
      <c r="E27" s="326"/>
      <c r="F27" s="326"/>
      <c r="G27" s="326"/>
      <c r="H27" s="326"/>
      <c r="I27" s="326"/>
      <c r="J27" s="326"/>
      <c r="K27" s="215"/>
    </row>
    <row r="28" spans="2:11" ht="15" customHeight="1">
      <c r="B28" s="218"/>
      <c r="C28" s="219"/>
      <c r="D28" s="326" t="s">
        <v>3698</v>
      </c>
      <c r="E28" s="326"/>
      <c r="F28" s="326"/>
      <c r="G28" s="326"/>
      <c r="H28" s="326"/>
      <c r="I28" s="326"/>
      <c r="J28" s="326"/>
      <c r="K28" s="215"/>
    </row>
    <row r="29" spans="2:11" ht="12.75" customHeight="1">
      <c r="B29" s="218"/>
      <c r="C29" s="219"/>
      <c r="D29" s="219"/>
      <c r="E29" s="219"/>
      <c r="F29" s="219"/>
      <c r="G29" s="219"/>
      <c r="H29" s="219"/>
      <c r="I29" s="219"/>
      <c r="J29" s="219"/>
      <c r="K29" s="215"/>
    </row>
    <row r="30" spans="2:11" ht="15" customHeight="1">
      <c r="B30" s="218"/>
      <c r="C30" s="219"/>
      <c r="D30" s="326" t="s">
        <v>3699</v>
      </c>
      <c r="E30" s="326"/>
      <c r="F30" s="326"/>
      <c r="G30" s="326"/>
      <c r="H30" s="326"/>
      <c r="I30" s="326"/>
      <c r="J30" s="326"/>
      <c r="K30" s="215"/>
    </row>
    <row r="31" spans="2:11" ht="15" customHeight="1">
      <c r="B31" s="218"/>
      <c r="C31" s="219"/>
      <c r="D31" s="326" t="s">
        <v>3700</v>
      </c>
      <c r="E31" s="326"/>
      <c r="F31" s="326"/>
      <c r="G31" s="326"/>
      <c r="H31" s="326"/>
      <c r="I31" s="326"/>
      <c r="J31" s="326"/>
      <c r="K31" s="215"/>
    </row>
    <row r="32" spans="2:11" ht="12.75" customHeight="1">
      <c r="B32" s="218"/>
      <c r="C32" s="219"/>
      <c r="D32" s="219"/>
      <c r="E32" s="219"/>
      <c r="F32" s="219"/>
      <c r="G32" s="219"/>
      <c r="H32" s="219"/>
      <c r="I32" s="219"/>
      <c r="J32" s="219"/>
      <c r="K32" s="215"/>
    </row>
    <row r="33" spans="2:11" ht="15" customHeight="1">
      <c r="B33" s="218"/>
      <c r="C33" s="219"/>
      <c r="D33" s="326" t="s">
        <v>3701</v>
      </c>
      <c r="E33" s="326"/>
      <c r="F33" s="326"/>
      <c r="G33" s="326"/>
      <c r="H33" s="326"/>
      <c r="I33" s="326"/>
      <c r="J33" s="326"/>
      <c r="K33" s="215"/>
    </row>
    <row r="34" spans="2:11" ht="15" customHeight="1">
      <c r="B34" s="218"/>
      <c r="C34" s="219"/>
      <c r="D34" s="326" t="s">
        <v>3702</v>
      </c>
      <c r="E34" s="326"/>
      <c r="F34" s="326"/>
      <c r="G34" s="326"/>
      <c r="H34" s="326"/>
      <c r="I34" s="326"/>
      <c r="J34" s="326"/>
      <c r="K34" s="215"/>
    </row>
    <row r="35" spans="2:11" ht="15" customHeight="1">
      <c r="B35" s="218"/>
      <c r="C35" s="219"/>
      <c r="D35" s="326" t="s">
        <v>3703</v>
      </c>
      <c r="E35" s="326"/>
      <c r="F35" s="326"/>
      <c r="G35" s="326"/>
      <c r="H35" s="326"/>
      <c r="I35" s="326"/>
      <c r="J35" s="326"/>
      <c r="K35" s="215"/>
    </row>
    <row r="36" spans="2:11" ht="15" customHeight="1">
      <c r="B36" s="218"/>
      <c r="C36" s="219"/>
      <c r="D36" s="217"/>
      <c r="E36" s="220" t="s">
        <v>234</v>
      </c>
      <c r="F36" s="217"/>
      <c r="G36" s="326" t="s">
        <v>3704</v>
      </c>
      <c r="H36" s="326"/>
      <c r="I36" s="326"/>
      <c r="J36" s="326"/>
      <c r="K36" s="215"/>
    </row>
    <row r="37" spans="2:11" ht="30.75" customHeight="1">
      <c r="B37" s="218"/>
      <c r="C37" s="219"/>
      <c r="D37" s="217"/>
      <c r="E37" s="220" t="s">
        <v>3705</v>
      </c>
      <c r="F37" s="217"/>
      <c r="G37" s="326" t="s">
        <v>3706</v>
      </c>
      <c r="H37" s="326"/>
      <c r="I37" s="326"/>
      <c r="J37" s="326"/>
      <c r="K37" s="215"/>
    </row>
    <row r="38" spans="2:11" ht="15" customHeight="1">
      <c r="B38" s="218"/>
      <c r="C38" s="219"/>
      <c r="D38" s="217"/>
      <c r="E38" s="220" t="s">
        <v>54</v>
      </c>
      <c r="F38" s="217"/>
      <c r="G38" s="326" t="s">
        <v>3707</v>
      </c>
      <c r="H38" s="326"/>
      <c r="I38" s="326"/>
      <c r="J38" s="326"/>
      <c r="K38" s="215"/>
    </row>
    <row r="39" spans="2:11" ht="15" customHeight="1">
      <c r="B39" s="218"/>
      <c r="C39" s="219"/>
      <c r="D39" s="217"/>
      <c r="E39" s="220" t="s">
        <v>55</v>
      </c>
      <c r="F39" s="217"/>
      <c r="G39" s="326" t="s">
        <v>3708</v>
      </c>
      <c r="H39" s="326"/>
      <c r="I39" s="326"/>
      <c r="J39" s="326"/>
      <c r="K39" s="215"/>
    </row>
    <row r="40" spans="2:11" ht="15" customHeight="1">
      <c r="B40" s="218"/>
      <c r="C40" s="219"/>
      <c r="D40" s="217"/>
      <c r="E40" s="220" t="s">
        <v>235</v>
      </c>
      <c r="F40" s="217"/>
      <c r="G40" s="326" t="s">
        <v>3709</v>
      </c>
      <c r="H40" s="326"/>
      <c r="I40" s="326"/>
      <c r="J40" s="326"/>
      <c r="K40" s="215"/>
    </row>
    <row r="41" spans="2:11" ht="15" customHeight="1">
      <c r="B41" s="218"/>
      <c r="C41" s="219"/>
      <c r="D41" s="217"/>
      <c r="E41" s="220" t="s">
        <v>236</v>
      </c>
      <c r="F41" s="217"/>
      <c r="G41" s="326" t="s">
        <v>3710</v>
      </c>
      <c r="H41" s="326"/>
      <c r="I41" s="326"/>
      <c r="J41" s="326"/>
      <c r="K41" s="215"/>
    </row>
    <row r="42" spans="2:11" ht="15" customHeight="1">
      <c r="B42" s="218"/>
      <c r="C42" s="219"/>
      <c r="D42" s="217"/>
      <c r="E42" s="220" t="s">
        <v>3711</v>
      </c>
      <c r="F42" s="217"/>
      <c r="G42" s="326" t="s">
        <v>3712</v>
      </c>
      <c r="H42" s="326"/>
      <c r="I42" s="326"/>
      <c r="J42" s="326"/>
      <c r="K42" s="215"/>
    </row>
    <row r="43" spans="2:11" ht="15" customHeight="1">
      <c r="B43" s="218"/>
      <c r="C43" s="219"/>
      <c r="D43" s="217"/>
      <c r="E43" s="220"/>
      <c r="F43" s="217"/>
      <c r="G43" s="326" t="s">
        <v>3713</v>
      </c>
      <c r="H43" s="326"/>
      <c r="I43" s="326"/>
      <c r="J43" s="326"/>
      <c r="K43" s="215"/>
    </row>
    <row r="44" spans="2:11" ht="15" customHeight="1">
      <c r="B44" s="218"/>
      <c r="C44" s="219"/>
      <c r="D44" s="217"/>
      <c r="E44" s="220" t="s">
        <v>3714</v>
      </c>
      <c r="F44" s="217"/>
      <c r="G44" s="326" t="s">
        <v>3715</v>
      </c>
      <c r="H44" s="326"/>
      <c r="I44" s="326"/>
      <c r="J44" s="326"/>
      <c r="K44" s="215"/>
    </row>
    <row r="45" spans="2:11" ht="15" customHeight="1">
      <c r="B45" s="218"/>
      <c r="C45" s="219"/>
      <c r="D45" s="217"/>
      <c r="E45" s="220" t="s">
        <v>238</v>
      </c>
      <c r="F45" s="217"/>
      <c r="G45" s="326" t="s">
        <v>3716</v>
      </c>
      <c r="H45" s="326"/>
      <c r="I45" s="326"/>
      <c r="J45" s="326"/>
      <c r="K45" s="215"/>
    </row>
    <row r="46" spans="2:11" ht="12.75" customHeight="1">
      <c r="B46" s="218"/>
      <c r="C46" s="219"/>
      <c r="D46" s="217"/>
      <c r="E46" s="217"/>
      <c r="F46" s="217"/>
      <c r="G46" s="217"/>
      <c r="H46" s="217"/>
      <c r="I46" s="217"/>
      <c r="J46" s="217"/>
      <c r="K46" s="215"/>
    </row>
    <row r="47" spans="2:11" ht="15" customHeight="1">
      <c r="B47" s="218"/>
      <c r="C47" s="219"/>
      <c r="D47" s="326" t="s">
        <v>3717</v>
      </c>
      <c r="E47" s="326"/>
      <c r="F47" s="326"/>
      <c r="G47" s="326"/>
      <c r="H47" s="326"/>
      <c r="I47" s="326"/>
      <c r="J47" s="326"/>
      <c r="K47" s="215"/>
    </row>
    <row r="48" spans="2:11" ht="15" customHeight="1">
      <c r="B48" s="218"/>
      <c r="C48" s="219"/>
      <c r="D48" s="219"/>
      <c r="E48" s="326" t="s">
        <v>3718</v>
      </c>
      <c r="F48" s="326"/>
      <c r="G48" s="326"/>
      <c r="H48" s="326"/>
      <c r="I48" s="326"/>
      <c r="J48" s="326"/>
      <c r="K48" s="215"/>
    </row>
    <row r="49" spans="2:11" ht="15" customHeight="1">
      <c r="B49" s="218"/>
      <c r="C49" s="219"/>
      <c r="D49" s="219"/>
      <c r="E49" s="326" t="s">
        <v>3719</v>
      </c>
      <c r="F49" s="326"/>
      <c r="G49" s="326"/>
      <c r="H49" s="326"/>
      <c r="I49" s="326"/>
      <c r="J49" s="326"/>
      <c r="K49" s="215"/>
    </row>
    <row r="50" spans="2:11" ht="15" customHeight="1">
      <c r="B50" s="218"/>
      <c r="C50" s="219"/>
      <c r="D50" s="219"/>
      <c r="E50" s="326" t="s">
        <v>3720</v>
      </c>
      <c r="F50" s="326"/>
      <c r="G50" s="326"/>
      <c r="H50" s="326"/>
      <c r="I50" s="326"/>
      <c r="J50" s="326"/>
      <c r="K50" s="215"/>
    </row>
    <row r="51" spans="2:11" ht="15" customHeight="1">
      <c r="B51" s="218"/>
      <c r="C51" s="219"/>
      <c r="D51" s="326" t="s">
        <v>3721</v>
      </c>
      <c r="E51" s="326"/>
      <c r="F51" s="326"/>
      <c r="G51" s="326"/>
      <c r="H51" s="326"/>
      <c r="I51" s="326"/>
      <c r="J51" s="326"/>
      <c r="K51" s="215"/>
    </row>
    <row r="52" spans="2:11" ht="25.5" customHeight="1">
      <c r="B52" s="214"/>
      <c r="C52" s="329" t="s">
        <v>3722</v>
      </c>
      <c r="D52" s="329"/>
      <c r="E52" s="329"/>
      <c r="F52" s="329"/>
      <c r="G52" s="329"/>
      <c r="H52" s="329"/>
      <c r="I52" s="329"/>
      <c r="J52" s="329"/>
      <c r="K52" s="215"/>
    </row>
    <row r="53" spans="2:11" ht="5.25" customHeight="1">
      <c r="B53" s="214"/>
      <c r="C53" s="216"/>
      <c r="D53" s="216"/>
      <c r="E53" s="216"/>
      <c r="F53" s="216"/>
      <c r="G53" s="216"/>
      <c r="H53" s="216"/>
      <c r="I53" s="216"/>
      <c r="J53" s="216"/>
      <c r="K53" s="215"/>
    </row>
    <row r="54" spans="2:11" ht="15" customHeight="1">
      <c r="B54" s="214"/>
      <c r="C54" s="326" t="s">
        <v>3723</v>
      </c>
      <c r="D54" s="326"/>
      <c r="E54" s="326"/>
      <c r="F54" s="326"/>
      <c r="G54" s="326"/>
      <c r="H54" s="326"/>
      <c r="I54" s="326"/>
      <c r="J54" s="326"/>
      <c r="K54" s="215"/>
    </row>
    <row r="55" spans="2:11" ht="15" customHeight="1">
      <c r="B55" s="214"/>
      <c r="C55" s="326" t="s">
        <v>3724</v>
      </c>
      <c r="D55" s="326"/>
      <c r="E55" s="326"/>
      <c r="F55" s="326"/>
      <c r="G55" s="326"/>
      <c r="H55" s="326"/>
      <c r="I55" s="326"/>
      <c r="J55" s="326"/>
      <c r="K55" s="215"/>
    </row>
    <row r="56" spans="2:11" ht="12.75" customHeight="1">
      <c r="B56" s="214"/>
      <c r="C56" s="217"/>
      <c r="D56" s="217"/>
      <c r="E56" s="217"/>
      <c r="F56" s="217"/>
      <c r="G56" s="217"/>
      <c r="H56" s="217"/>
      <c r="I56" s="217"/>
      <c r="J56" s="217"/>
      <c r="K56" s="215"/>
    </row>
    <row r="57" spans="2:11" ht="15" customHeight="1">
      <c r="B57" s="214"/>
      <c r="C57" s="326" t="s">
        <v>3725</v>
      </c>
      <c r="D57" s="326"/>
      <c r="E57" s="326"/>
      <c r="F57" s="326"/>
      <c r="G57" s="326"/>
      <c r="H57" s="326"/>
      <c r="I57" s="326"/>
      <c r="J57" s="326"/>
      <c r="K57" s="215"/>
    </row>
    <row r="58" spans="2:11" ht="15" customHeight="1">
      <c r="B58" s="214"/>
      <c r="C58" s="219"/>
      <c r="D58" s="326" t="s">
        <v>3726</v>
      </c>
      <c r="E58" s="326"/>
      <c r="F58" s="326"/>
      <c r="G58" s="326"/>
      <c r="H58" s="326"/>
      <c r="I58" s="326"/>
      <c r="J58" s="326"/>
      <c r="K58" s="215"/>
    </row>
    <row r="59" spans="2:11" ht="15" customHeight="1">
      <c r="B59" s="214"/>
      <c r="C59" s="219"/>
      <c r="D59" s="326" t="s">
        <v>3727</v>
      </c>
      <c r="E59" s="326"/>
      <c r="F59" s="326"/>
      <c r="G59" s="326"/>
      <c r="H59" s="326"/>
      <c r="I59" s="326"/>
      <c r="J59" s="326"/>
      <c r="K59" s="215"/>
    </row>
    <row r="60" spans="2:11" ht="15" customHeight="1">
      <c r="B60" s="214"/>
      <c r="C60" s="219"/>
      <c r="D60" s="326" t="s">
        <v>3728</v>
      </c>
      <c r="E60" s="326"/>
      <c r="F60" s="326"/>
      <c r="G60" s="326"/>
      <c r="H60" s="326"/>
      <c r="I60" s="326"/>
      <c r="J60" s="326"/>
      <c r="K60" s="215"/>
    </row>
    <row r="61" spans="2:11" ht="15" customHeight="1">
      <c r="B61" s="214"/>
      <c r="C61" s="219"/>
      <c r="D61" s="326" t="s">
        <v>3729</v>
      </c>
      <c r="E61" s="326"/>
      <c r="F61" s="326"/>
      <c r="G61" s="326"/>
      <c r="H61" s="326"/>
      <c r="I61" s="326"/>
      <c r="J61" s="326"/>
      <c r="K61" s="215"/>
    </row>
    <row r="62" spans="2:11" ht="15" customHeight="1">
      <c r="B62" s="214"/>
      <c r="C62" s="219"/>
      <c r="D62" s="328" t="s">
        <v>3730</v>
      </c>
      <c r="E62" s="328"/>
      <c r="F62" s="328"/>
      <c r="G62" s="328"/>
      <c r="H62" s="328"/>
      <c r="I62" s="328"/>
      <c r="J62" s="328"/>
      <c r="K62" s="215"/>
    </row>
    <row r="63" spans="2:11" ht="15" customHeight="1">
      <c r="B63" s="214"/>
      <c r="C63" s="219"/>
      <c r="D63" s="326" t="s">
        <v>3731</v>
      </c>
      <c r="E63" s="326"/>
      <c r="F63" s="326"/>
      <c r="G63" s="326"/>
      <c r="H63" s="326"/>
      <c r="I63" s="326"/>
      <c r="J63" s="326"/>
      <c r="K63" s="215"/>
    </row>
    <row r="64" spans="2:11" ht="12.75" customHeight="1">
      <c r="B64" s="214"/>
      <c r="C64" s="219"/>
      <c r="D64" s="219"/>
      <c r="E64" s="222"/>
      <c r="F64" s="219"/>
      <c r="G64" s="219"/>
      <c r="H64" s="219"/>
      <c r="I64" s="219"/>
      <c r="J64" s="219"/>
      <c r="K64" s="215"/>
    </row>
    <row r="65" spans="2:11" ht="15" customHeight="1">
      <c r="B65" s="214"/>
      <c r="C65" s="219"/>
      <c r="D65" s="326" t="s">
        <v>3732</v>
      </c>
      <c r="E65" s="326"/>
      <c r="F65" s="326"/>
      <c r="G65" s="326"/>
      <c r="H65" s="326"/>
      <c r="I65" s="326"/>
      <c r="J65" s="326"/>
      <c r="K65" s="215"/>
    </row>
    <row r="66" spans="2:11" ht="15" customHeight="1">
      <c r="B66" s="214"/>
      <c r="C66" s="219"/>
      <c r="D66" s="328" t="s">
        <v>3733</v>
      </c>
      <c r="E66" s="328"/>
      <c r="F66" s="328"/>
      <c r="G66" s="328"/>
      <c r="H66" s="328"/>
      <c r="I66" s="328"/>
      <c r="J66" s="328"/>
      <c r="K66" s="215"/>
    </row>
    <row r="67" spans="2:11" ht="15" customHeight="1">
      <c r="B67" s="214"/>
      <c r="C67" s="219"/>
      <c r="D67" s="326" t="s">
        <v>3734</v>
      </c>
      <c r="E67" s="326"/>
      <c r="F67" s="326"/>
      <c r="G67" s="326"/>
      <c r="H67" s="326"/>
      <c r="I67" s="326"/>
      <c r="J67" s="326"/>
      <c r="K67" s="215"/>
    </row>
    <row r="68" spans="2:11" ht="15" customHeight="1">
      <c r="B68" s="214"/>
      <c r="C68" s="219"/>
      <c r="D68" s="326" t="s">
        <v>3735</v>
      </c>
      <c r="E68" s="326"/>
      <c r="F68" s="326"/>
      <c r="G68" s="326"/>
      <c r="H68" s="326"/>
      <c r="I68" s="326"/>
      <c r="J68" s="326"/>
      <c r="K68" s="215"/>
    </row>
    <row r="69" spans="2:11" ht="15" customHeight="1">
      <c r="B69" s="214"/>
      <c r="C69" s="219"/>
      <c r="D69" s="326" t="s">
        <v>3736</v>
      </c>
      <c r="E69" s="326"/>
      <c r="F69" s="326"/>
      <c r="G69" s="326"/>
      <c r="H69" s="326"/>
      <c r="I69" s="326"/>
      <c r="J69" s="326"/>
      <c r="K69" s="215"/>
    </row>
    <row r="70" spans="2:11" ht="15" customHeight="1">
      <c r="B70" s="214"/>
      <c r="C70" s="219"/>
      <c r="D70" s="326" t="s">
        <v>3737</v>
      </c>
      <c r="E70" s="326"/>
      <c r="F70" s="326"/>
      <c r="G70" s="326"/>
      <c r="H70" s="326"/>
      <c r="I70" s="326"/>
      <c r="J70" s="326"/>
      <c r="K70" s="215"/>
    </row>
    <row r="71" spans="2:11" ht="12.75" customHeight="1">
      <c r="B71" s="223"/>
      <c r="C71" s="224"/>
      <c r="D71" s="224"/>
      <c r="E71" s="224"/>
      <c r="F71" s="224"/>
      <c r="G71" s="224"/>
      <c r="H71" s="224"/>
      <c r="I71" s="224"/>
      <c r="J71" s="224"/>
      <c r="K71" s="225"/>
    </row>
    <row r="72" spans="2:11" ht="18.75" customHeight="1">
      <c r="B72" s="226"/>
      <c r="C72" s="226"/>
      <c r="D72" s="226"/>
      <c r="E72" s="226"/>
      <c r="F72" s="226"/>
      <c r="G72" s="226"/>
      <c r="H72" s="226"/>
      <c r="I72" s="226"/>
      <c r="J72" s="226"/>
      <c r="K72" s="227"/>
    </row>
    <row r="73" spans="2:11" ht="18.75" customHeight="1">
      <c r="B73" s="227"/>
      <c r="C73" s="227"/>
      <c r="D73" s="227"/>
      <c r="E73" s="227"/>
      <c r="F73" s="227"/>
      <c r="G73" s="227"/>
      <c r="H73" s="227"/>
      <c r="I73" s="227"/>
      <c r="J73" s="227"/>
      <c r="K73" s="227"/>
    </row>
    <row r="74" spans="2:11" ht="7.5" customHeight="1">
      <c r="B74" s="228"/>
      <c r="C74" s="229"/>
      <c r="D74" s="229"/>
      <c r="E74" s="229"/>
      <c r="F74" s="229"/>
      <c r="G74" s="229"/>
      <c r="H74" s="229"/>
      <c r="I74" s="229"/>
      <c r="J74" s="229"/>
      <c r="K74" s="230"/>
    </row>
    <row r="75" spans="2:11" ht="45" customHeight="1">
      <c r="B75" s="231"/>
      <c r="C75" s="327" t="s">
        <v>3738</v>
      </c>
      <c r="D75" s="327"/>
      <c r="E75" s="327"/>
      <c r="F75" s="327"/>
      <c r="G75" s="327"/>
      <c r="H75" s="327"/>
      <c r="I75" s="327"/>
      <c r="J75" s="327"/>
      <c r="K75" s="232"/>
    </row>
    <row r="76" spans="2:11" ht="17.25" customHeight="1">
      <c r="B76" s="231"/>
      <c r="C76" s="233" t="s">
        <v>3739</v>
      </c>
      <c r="D76" s="233"/>
      <c r="E76" s="233"/>
      <c r="F76" s="233" t="s">
        <v>3740</v>
      </c>
      <c r="G76" s="234"/>
      <c r="H76" s="233" t="s">
        <v>55</v>
      </c>
      <c r="I76" s="233" t="s">
        <v>58</v>
      </c>
      <c r="J76" s="233" t="s">
        <v>3741</v>
      </c>
      <c r="K76" s="232"/>
    </row>
    <row r="77" spans="2:11" ht="17.25" customHeight="1">
      <c r="B77" s="231"/>
      <c r="C77" s="235" t="s">
        <v>3742</v>
      </c>
      <c r="D77" s="235"/>
      <c r="E77" s="235"/>
      <c r="F77" s="236" t="s">
        <v>3743</v>
      </c>
      <c r="G77" s="237"/>
      <c r="H77" s="235"/>
      <c r="I77" s="235"/>
      <c r="J77" s="235" t="s">
        <v>3744</v>
      </c>
      <c r="K77" s="232"/>
    </row>
    <row r="78" spans="2:11" ht="5.25" customHeight="1">
      <c r="B78" s="231"/>
      <c r="C78" s="238"/>
      <c r="D78" s="238"/>
      <c r="E78" s="238"/>
      <c r="F78" s="238"/>
      <c r="G78" s="239"/>
      <c r="H78" s="238"/>
      <c r="I78" s="238"/>
      <c r="J78" s="238"/>
      <c r="K78" s="232"/>
    </row>
    <row r="79" spans="2:11" ht="15" customHeight="1">
      <c r="B79" s="231"/>
      <c r="C79" s="220" t="s">
        <v>54</v>
      </c>
      <c r="D79" s="238"/>
      <c r="E79" s="238"/>
      <c r="F79" s="240" t="s">
        <v>3745</v>
      </c>
      <c r="G79" s="239"/>
      <c r="H79" s="220" t="s">
        <v>3746</v>
      </c>
      <c r="I79" s="220" t="s">
        <v>3747</v>
      </c>
      <c r="J79" s="220">
        <v>20</v>
      </c>
      <c r="K79" s="232"/>
    </row>
    <row r="80" spans="2:11" ht="15" customHeight="1">
      <c r="B80" s="231"/>
      <c r="C80" s="220" t="s">
        <v>3748</v>
      </c>
      <c r="D80" s="220"/>
      <c r="E80" s="220"/>
      <c r="F80" s="240" t="s">
        <v>3745</v>
      </c>
      <c r="G80" s="239"/>
      <c r="H80" s="220" t="s">
        <v>3749</v>
      </c>
      <c r="I80" s="220" t="s">
        <v>3747</v>
      </c>
      <c r="J80" s="220">
        <v>120</v>
      </c>
      <c r="K80" s="232"/>
    </row>
    <row r="81" spans="2:11" ht="15" customHeight="1">
      <c r="B81" s="241"/>
      <c r="C81" s="220" t="s">
        <v>3750</v>
      </c>
      <c r="D81" s="220"/>
      <c r="E81" s="220"/>
      <c r="F81" s="240" t="s">
        <v>3751</v>
      </c>
      <c r="G81" s="239"/>
      <c r="H81" s="220" t="s">
        <v>3752</v>
      </c>
      <c r="I81" s="220" t="s">
        <v>3747</v>
      </c>
      <c r="J81" s="220">
        <v>50</v>
      </c>
      <c r="K81" s="232"/>
    </row>
    <row r="82" spans="2:11" ht="15" customHeight="1">
      <c r="B82" s="241"/>
      <c r="C82" s="220" t="s">
        <v>3753</v>
      </c>
      <c r="D82" s="220"/>
      <c r="E82" s="220"/>
      <c r="F82" s="240" t="s">
        <v>3745</v>
      </c>
      <c r="G82" s="239"/>
      <c r="H82" s="220" t="s">
        <v>3754</v>
      </c>
      <c r="I82" s="220" t="s">
        <v>3755</v>
      </c>
      <c r="J82" s="220"/>
      <c r="K82" s="232"/>
    </row>
    <row r="83" spans="2:11" ht="15" customHeight="1">
      <c r="B83" s="241"/>
      <c r="C83" s="220" t="s">
        <v>3756</v>
      </c>
      <c r="D83" s="220"/>
      <c r="E83" s="220"/>
      <c r="F83" s="240" t="s">
        <v>3751</v>
      </c>
      <c r="G83" s="220"/>
      <c r="H83" s="220" t="s">
        <v>3757</v>
      </c>
      <c r="I83" s="220" t="s">
        <v>3747</v>
      </c>
      <c r="J83" s="220">
        <v>15</v>
      </c>
      <c r="K83" s="232"/>
    </row>
    <row r="84" spans="2:11" ht="15" customHeight="1">
      <c r="B84" s="241"/>
      <c r="C84" s="220" t="s">
        <v>3758</v>
      </c>
      <c r="D84" s="220"/>
      <c r="E84" s="220"/>
      <c r="F84" s="240" t="s">
        <v>3751</v>
      </c>
      <c r="G84" s="220"/>
      <c r="H84" s="220" t="s">
        <v>3759</v>
      </c>
      <c r="I84" s="220" t="s">
        <v>3747</v>
      </c>
      <c r="J84" s="220">
        <v>15</v>
      </c>
      <c r="K84" s="232"/>
    </row>
    <row r="85" spans="2:11" ht="15" customHeight="1">
      <c r="B85" s="241"/>
      <c r="C85" s="220" t="s">
        <v>3760</v>
      </c>
      <c r="D85" s="220"/>
      <c r="E85" s="220"/>
      <c r="F85" s="240" t="s">
        <v>3751</v>
      </c>
      <c r="G85" s="220"/>
      <c r="H85" s="220" t="s">
        <v>3761</v>
      </c>
      <c r="I85" s="220" t="s">
        <v>3747</v>
      </c>
      <c r="J85" s="220">
        <v>20</v>
      </c>
      <c r="K85" s="232"/>
    </row>
    <row r="86" spans="2:11" ht="15" customHeight="1">
      <c r="B86" s="241"/>
      <c r="C86" s="220" t="s">
        <v>3762</v>
      </c>
      <c r="D86" s="220"/>
      <c r="E86" s="220"/>
      <c r="F86" s="240" t="s">
        <v>3751</v>
      </c>
      <c r="G86" s="220"/>
      <c r="H86" s="220" t="s">
        <v>3763</v>
      </c>
      <c r="I86" s="220" t="s">
        <v>3747</v>
      </c>
      <c r="J86" s="220">
        <v>20</v>
      </c>
      <c r="K86" s="232"/>
    </row>
    <row r="87" spans="2:11" ht="15" customHeight="1">
      <c r="B87" s="241"/>
      <c r="C87" s="220" t="s">
        <v>3764</v>
      </c>
      <c r="D87" s="220"/>
      <c r="E87" s="220"/>
      <c r="F87" s="240" t="s">
        <v>3751</v>
      </c>
      <c r="G87" s="239"/>
      <c r="H87" s="220" t="s">
        <v>3765</v>
      </c>
      <c r="I87" s="220" t="s">
        <v>3747</v>
      </c>
      <c r="J87" s="220">
        <v>50</v>
      </c>
      <c r="K87" s="232"/>
    </row>
    <row r="88" spans="2:11" ht="15" customHeight="1">
      <c r="B88" s="241"/>
      <c r="C88" s="220" t="s">
        <v>3766</v>
      </c>
      <c r="D88" s="220"/>
      <c r="E88" s="220"/>
      <c r="F88" s="240" t="s">
        <v>3751</v>
      </c>
      <c r="G88" s="239"/>
      <c r="H88" s="220" t="s">
        <v>3767</v>
      </c>
      <c r="I88" s="220" t="s">
        <v>3747</v>
      </c>
      <c r="J88" s="220">
        <v>20</v>
      </c>
      <c r="K88" s="232"/>
    </row>
    <row r="89" spans="2:11" ht="15" customHeight="1">
      <c r="B89" s="241"/>
      <c r="C89" s="220" t="s">
        <v>3768</v>
      </c>
      <c r="D89" s="220"/>
      <c r="E89" s="220"/>
      <c r="F89" s="240" t="s">
        <v>3751</v>
      </c>
      <c r="G89" s="239"/>
      <c r="H89" s="220" t="s">
        <v>3769</v>
      </c>
      <c r="I89" s="220" t="s">
        <v>3747</v>
      </c>
      <c r="J89" s="220">
        <v>20</v>
      </c>
      <c r="K89" s="232"/>
    </row>
    <row r="90" spans="2:11" ht="15" customHeight="1">
      <c r="B90" s="241"/>
      <c r="C90" s="220" t="s">
        <v>3770</v>
      </c>
      <c r="D90" s="220"/>
      <c r="E90" s="220"/>
      <c r="F90" s="240" t="s">
        <v>3751</v>
      </c>
      <c r="G90" s="239"/>
      <c r="H90" s="220" t="s">
        <v>3771</v>
      </c>
      <c r="I90" s="220" t="s">
        <v>3747</v>
      </c>
      <c r="J90" s="220">
        <v>50</v>
      </c>
      <c r="K90" s="232"/>
    </row>
    <row r="91" spans="2:11" ht="15" customHeight="1">
      <c r="B91" s="241"/>
      <c r="C91" s="220" t="s">
        <v>3772</v>
      </c>
      <c r="D91" s="220"/>
      <c r="E91" s="220"/>
      <c r="F91" s="240" t="s">
        <v>3751</v>
      </c>
      <c r="G91" s="239"/>
      <c r="H91" s="220" t="s">
        <v>3772</v>
      </c>
      <c r="I91" s="220" t="s">
        <v>3747</v>
      </c>
      <c r="J91" s="220">
        <v>50</v>
      </c>
      <c r="K91" s="232"/>
    </row>
    <row r="92" spans="2:11" ht="15" customHeight="1">
      <c r="B92" s="241"/>
      <c r="C92" s="220" t="s">
        <v>3773</v>
      </c>
      <c r="D92" s="220"/>
      <c r="E92" s="220"/>
      <c r="F92" s="240" t="s">
        <v>3751</v>
      </c>
      <c r="G92" s="239"/>
      <c r="H92" s="220" t="s">
        <v>3774</v>
      </c>
      <c r="I92" s="220" t="s">
        <v>3747</v>
      </c>
      <c r="J92" s="220">
        <v>255</v>
      </c>
      <c r="K92" s="232"/>
    </row>
    <row r="93" spans="2:11" ht="15" customHeight="1">
      <c r="B93" s="241"/>
      <c r="C93" s="220" t="s">
        <v>3775</v>
      </c>
      <c r="D93" s="220"/>
      <c r="E93" s="220"/>
      <c r="F93" s="240" t="s">
        <v>3745</v>
      </c>
      <c r="G93" s="239"/>
      <c r="H93" s="220" t="s">
        <v>3776</v>
      </c>
      <c r="I93" s="220" t="s">
        <v>3777</v>
      </c>
      <c r="J93" s="220"/>
      <c r="K93" s="232"/>
    </row>
    <row r="94" spans="2:11" ht="15" customHeight="1">
      <c r="B94" s="241"/>
      <c r="C94" s="220" t="s">
        <v>3778</v>
      </c>
      <c r="D94" s="220"/>
      <c r="E94" s="220"/>
      <c r="F94" s="240" t="s">
        <v>3745</v>
      </c>
      <c r="G94" s="239"/>
      <c r="H94" s="220" t="s">
        <v>3779</v>
      </c>
      <c r="I94" s="220" t="s">
        <v>3780</v>
      </c>
      <c r="J94" s="220"/>
      <c r="K94" s="232"/>
    </row>
    <row r="95" spans="2:11" ht="15" customHeight="1">
      <c r="B95" s="241"/>
      <c r="C95" s="220" t="s">
        <v>3781</v>
      </c>
      <c r="D95" s="220"/>
      <c r="E95" s="220"/>
      <c r="F95" s="240" t="s">
        <v>3745</v>
      </c>
      <c r="G95" s="239"/>
      <c r="H95" s="220" t="s">
        <v>3781</v>
      </c>
      <c r="I95" s="220" t="s">
        <v>3780</v>
      </c>
      <c r="J95" s="220"/>
      <c r="K95" s="232"/>
    </row>
    <row r="96" spans="2:11" ht="15" customHeight="1">
      <c r="B96" s="241"/>
      <c r="C96" s="220" t="s">
        <v>39</v>
      </c>
      <c r="D96" s="220"/>
      <c r="E96" s="220"/>
      <c r="F96" s="240" t="s">
        <v>3745</v>
      </c>
      <c r="G96" s="239"/>
      <c r="H96" s="220" t="s">
        <v>3782</v>
      </c>
      <c r="I96" s="220" t="s">
        <v>3780</v>
      </c>
      <c r="J96" s="220"/>
      <c r="K96" s="232"/>
    </row>
    <row r="97" spans="2:11" ht="15" customHeight="1">
      <c r="B97" s="241"/>
      <c r="C97" s="220" t="s">
        <v>49</v>
      </c>
      <c r="D97" s="220"/>
      <c r="E97" s="220"/>
      <c r="F97" s="240" t="s">
        <v>3745</v>
      </c>
      <c r="G97" s="239"/>
      <c r="H97" s="220" t="s">
        <v>3783</v>
      </c>
      <c r="I97" s="220" t="s">
        <v>3780</v>
      </c>
      <c r="J97" s="220"/>
      <c r="K97" s="232"/>
    </row>
    <row r="98" spans="2:11" ht="15" customHeight="1">
      <c r="B98" s="242"/>
      <c r="C98" s="243"/>
      <c r="D98" s="243"/>
      <c r="E98" s="243"/>
      <c r="F98" s="243"/>
      <c r="G98" s="243"/>
      <c r="H98" s="243"/>
      <c r="I98" s="243"/>
      <c r="J98" s="243"/>
      <c r="K98" s="244"/>
    </row>
    <row r="99" spans="2:11" ht="18.75" customHeight="1">
      <c r="B99" s="245"/>
      <c r="C99" s="246"/>
      <c r="D99" s="246"/>
      <c r="E99" s="246"/>
      <c r="F99" s="246"/>
      <c r="G99" s="246"/>
      <c r="H99" s="246"/>
      <c r="I99" s="246"/>
      <c r="J99" s="246"/>
      <c r="K99" s="245"/>
    </row>
    <row r="100" spans="2:11" ht="18.75" customHeight="1">
      <c r="B100" s="227"/>
      <c r="C100" s="227"/>
      <c r="D100" s="227"/>
      <c r="E100" s="227"/>
      <c r="F100" s="227"/>
      <c r="G100" s="227"/>
      <c r="H100" s="227"/>
      <c r="I100" s="227"/>
      <c r="J100" s="227"/>
      <c r="K100" s="227"/>
    </row>
    <row r="101" spans="2:11" ht="7.5" customHeight="1">
      <c r="B101" s="228"/>
      <c r="C101" s="229"/>
      <c r="D101" s="229"/>
      <c r="E101" s="229"/>
      <c r="F101" s="229"/>
      <c r="G101" s="229"/>
      <c r="H101" s="229"/>
      <c r="I101" s="229"/>
      <c r="J101" s="229"/>
      <c r="K101" s="230"/>
    </row>
    <row r="102" spans="2:11" ht="45" customHeight="1">
      <c r="B102" s="231"/>
      <c r="C102" s="327" t="s">
        <v>3784</v>
      </c>
      <c r="D102" s="327"/>
      <c r="E102" s="327"/>
      <c r="F102" s="327"/>
      <c r="G102" s="327"/>
      <c r="H102" s="327"/>
      <c r="I102" s="327"/>
      <c r="J102" s="327"/>
      <c r="K102" s="232"/>
    </row>
    <row r="103" spans="2:11" ht="17.25" customHeight="1">
      <c r="B103" s="231"/>
      <c r="C103" s="233" t="s">
        <v>3739</v>
      </c>
      <c r="D103" s="233"/>
      <c r="E103" s="233"/>
      <c r="F103" s="233" t="s">
        <v>3740</v>
      </c>
      <c r="G103" s="234"/>
      <c r="H103" s="233" t="s">
        <v>55</v>
      </c>
      <c r="I103" s="233" t="s">
        <v>58</v>
      </c>
      <c r="J103" s="233" t="s">
        <v>3741</v>
      </c>
      <c r="K103" s="232"/>
    </row>
    <row r="104" spans="2:11" ht="17.25" customHeight="1">
      <c r="B104" s="231"/>
      <c r="C104" s="235" t="s">
        <v>3742</v>
      </c>
      <c r="D104" s="235"/>
      <c r="E104" s="235"/>
      <c r="F104" s="236" t="s">
        <v>3743</v>
      </c>
      <c r="G104" s="237"/>
      <c r="H104" s="235"/>
      <c r="I104" s="235"/>
      <c r="J104" s="235" t="s">
        <v>3744</v>
      </c>
      <c r="K104" s="232"/>
    </row>
    <row r="105" spans="2:11" ht="5.25" customHeight="1">
      <c r="B105" s="231"/>
      <c r="C105" s="233"/>
      <c r="D105" s="233"/>
      <c r="E105" s="233"/>
      <c r="F105" s="233"/>
      <c r="G105" s="247"/>
      <c r="H105" s="233"/>
      <c r="I105" s="233"/>
      <c r="J105" s="233"/>
      <c r="K105" s="232"/>
    </row>
    <row r="106" spans="2:11" ht="15" customHeight="1">
      <c r="B106" s="231"/>
      <c r="C106" s="220" t="s">
        <v>54</v>
      </c>
      <c r="D106" s="238"/>
      <c r="E106" s="238"/>
      <c r="F106" s="240" t="s">
        <v>3745</v>
      </c>
      <c r="G106" s="247"/>
      <c r="H106" s="220" t="s">
        <v>3785</v>
      </c>
      <c r="I106" s="220" t="s">
        <v>3747</v>
      </c>
      <c r="J106" s="220">
        <v>20</v>
      </c>
      <c r="K106" s="232"/>
    </row>
    <row r="107" spans="2:11" ht="15" customHeight="1">
      <c r="B107" s="231"/>
      <c r="C107" s="220" t="s">
        <v>3748</v>
      </c>
      <c r="D107" s="220"/>
      <c r="E107" s="220"/>
      <c r="F107" s="240" t="s">
        <v>3745</v>
      </c>
      <c r="G107" s="220"/>
      <c r="H107" s="220" t="s">
        <v>3785</v>
      </c>
      <c r="I107" s="220" t="s">
        <v>3747</v>
      </c>
      <c r="J107" s="220">
        <v>120</v>
      </c>
      <c r="K107" s="232"/>
    </row>
    <row r="108" spans="2:11" ht="15" customHeight="1">
      <c r="B108" s="241"/>
      <c r="C108" s="220" t="s">
        <v>3750</v>
      </c>
      <c r="D108" s="220"/>
      <c r="E108" s="220"/>
      <c r="F108" s="240" t="s">
        <v>3751</v>
      </c>
      <c r="G108" s="220"/>
      <c r="H108" s="220" t="s">
        <v>3785</v>
      </c>
      <c r="I108" s="220" t="s">
        <v>3747</v>
      </c>
      <c r="J108" s="220">
        <v>50</v>
      </c>
      <c r="K108" s="232"/>
    </row>
    <row r="109" spans="2:11" ht="15" customHeight="1">
      <c r="B109" s="241"/>
      <c r="C109" s="220" t="s">
        <v>3753</v>
      </c>
      <c r="D109" s="220"/>
      <c r="E109" s="220"/>
      <c r="F109" s="240" t="s">
        <v>3745</v>
      </c>
      <c r="G109" s="220"/>
      <c r="H109" s="220" t="s">
        <v>3785</v>
      </c>
      <c r="I109" s="220" t="s">
        <v>3755</v>
      </c>
      <c r="J109" s="220"/>
      <c r="K109" s="232"/>
    </row>
    <row r="110" spans="2:11" ht="15" customHeight="1">
      <c r="B110" s="241"/>
      <c r="C110" s="220" t="s">
        <v>3764</v>
      </c>
      <c r="D110" s="220"/>
      <c r="E110" s="220"/>
      <c r="F110" s="240" t="s">
        <v>3751</v>
      </c>
      <c r="G110" s="220"/>
      <c r="H110" s="220" t="s">
        <v>3785</v>
      </c>
      <c r="I110" s="220" t="s">
        <v>3747</v>
      </c>
      <c r="J110" s="220">
        <v>50</v>
      </c>
      <c r="K110" s="232"/>
    </row>
    <row r="111" spans="2:11" ht="15" customHeight="1">
      <c r="B111" s="241"/>
      <c r="C111" s="220" t="s">
        <v>3772</v>
      </c>
      <c r="D111" s="220"/>
      <c r="E111" s="220"/>
      <c r="F111" s="240" t="s">
        <v>3751</v>
      </c>
      <c r="G111" s="220"/>
      <c r="H111" s="220" t="s">
        <v>3785</v>
      </c>
      <c r="I111" s="220" t="s">
        <v>3747</v>
      </c>
      <c r="J111" s="220">
        <v>50</v>
      </c>
      <c r="K111" s="232"/>
    </row>
    <row r="112" spans="2:11" ht="15" customHeight="1">
      <c r="B112" s="241"/>
      <c r="C112" s="220" t="s">
        <v>3770</v>
      </c>
      <c r="D112" s="220"/>
      <c r="E112" s="220"/>
      <c r="F112" s="240" t="s">
        <v>3751</v>
      </c>
      <c r="G112" s="220"/>
      <c r="H112" s="220" t="s">
        <v>3785</v>
      </c>
      <c r="I112" s="220" t="s">
        <v>3747</v>
      </c>
      <c r="J112" s="220">
        <v>50</v>
      </c>
      <c r="K112" s="232"/>
    </row>
    <row r="113" spans="2:11" ht="15" customHeight="1">
      <c r="B113" s="241"/>
      <c r="C113" s="220" t="s">
        <v>54</v>
      </c>
      <c r="D113" s="220"/>
      <c r="E113" s="220"/>
      <c r="F113" s="240" t="s">
        <v>3745</v>
      </c>
      <c r="G113" s="220"/>
      <c r="H113" s="220" t="s">
        <v>3786</v>
      </c>
      <c r="I113" s="220" t="s">
        <v>3747</v>
      </c>
      <c r="J113" s="220">
        <v>20</v>
      </c>
      <c r="K113" s="232"/>
    </row>
    <row r="114" spans="2:11" ht="15" customHeight="1">
      <c r="B114" s="241"/>
      <c r="C114" s="220" t="s">
        <v>3787</v>
      </c>
      <c r="D114" s="220"/>
      <c r="E114" s="220"/>
      <c r="F114" s="240" t="s">
        <v>3745</v>
      </c>
      <c r="G114" s="220"/>
      <c r="H114" s="220" t="s">
        <v>3788</v>
      </c>
      <c r="I114" s="220" t="s">
        <v>3747</v>
      </c>
      <c r="J114" s="220">
        <v>120</v>
      </c>
      <c r="K114" s="232"/>
    </row>
    <row r="115" spans="2:11" ht="15" customHeight="1">
      <c r="B115" s="241"/>
      <c r="C115" s="220" t="s">
        <v>39</v>
      </c>
      <c r="D115" s="220"/>
      <c r="E115" s="220"/>
      <c r="F115" s="240" t="s">
        <v>3745</v>
      </c>
      <c r="G115" s="220"/>
      <c r="H115" s="220" t="s">
        <v>3789</v>
      </c>
      <c r="I115" s="220" t="s">
        <v>3780</v>
      </c>
      <c r="J115" s="220"/>
      <c r="K115" s="232"/>
    </row>
    <row r="116" spans="2:11" ht="15" customHeight="1">
      <c r="B116" s="241"/>
      <c r="C116" s="220" t="s">
        <v>49</v>
      </c>
      <c r="D116" s="220"/>
      <c r="E116" s="220"/>
      <c r="F116" s="240" t="s">
        <v>3745</v>
      </c>
      <c r="G116" s="220"/>
      <c r="H116" s="220" t="s">
        <v>3790</v>
      </c>
      <c r="I116" s="220" t="s">
        <v>3780</v>
      </c>
      <c r="J116" s="220"/>
      <c r="K116" s="232"/>
    </row>
    <row r="117" spans="2:11" ht="15" customHeight="1">
      <c r="B117" s="241"/>
      <c r="C117" s="220" t="s">
        <v>58</v>
      </c>
      <c r="D117" s="220"/>
      <c r="E117" s="220"/>
      <c r="F117" s="240" t="s">
        <v>3745</v>
      </c>
      <c r="G117" s="220"/>
      <c r="H117" s="220" t="s">
        <v>3791</v>
      </c>
      <c r="I117" s="220" t="s">
        <v>3792</v>
      </c>
      <c r="J117" s="220"/>
      <c r="K117" s="232"/>
    </row>
    <row r="118" spans="2:11" ht="15" customHeight="1">
      <c r="B118" s="242"/>
      <c r="C118" s="248"/>
      <c r="D118" s="248"/>
      <c r="E118" s="248"/>
      <c r="F118" s="248"/>
      <c r="G118" s="248"/>
      <c r="H118" s="248"/>
      <c r="I118" s="248"/>
      <c r="J118" s="248"/>
      <c r="K118" s="244"/>
    </row>
    <row r="119" spans="2:11" ht="18.75" customHeight="1">
      <c r="B119" s="249"/>
      <c r="C119" s="217"/>
      <c r="D119" s="217"/>
      <c r="E119" s="217"/>
      <c r="F119" s="250"/>
      <c r="G119" s="217"/>
      <c r="H119" s="217"/>
      <c r="I119" s="217"/>
      <c r="J119" s="217"/>
      <c r="K119" s="249"/>
    </row>
    <row r="120" spans="2:11" ht="18.75" customHeight="1">
      <c r="B120" s="227"/>
      <c r="C120" s="227"/>
      <c r="D120" s="227"/>
      <c r="E120" s="227"/>
      <c r="F120" s="227"/>
      <c r="G120" s="227"/>
      <c r="H120" s="227"/>
      <c r="I120" s="227"/>
      <c r="J120" s="227"/>
      <c r="K120" s="227"/>
    </row>
    <row r="121" spans="2:11" ht="7.5" customHeight="1">
      <c r="B121" s="251"/>
      <c r="C121" s="252"/>
      <c r="D121" s="252"/>
      <c r="E121" s="252"/>
      <c r="F121" s="252"/>
      <c r="G121" s="252"/>
      <c r="H121" s="252"/>
      <c r="I121" s="252"/>
      <c r="J121" s="252"/>
      <c r="K121" s="253"/>
    </row>
    <row r="122" spans="2:11" ht="45" customHeight="1">
      <c r="B122" s="254"/>
      <c r="C122" s="330" t="s">
        <v>3793</v>
      </c>
      <c r="D122" s="330"/>
      <c r="E122" s="330"/>
      <c r="F122" s="330"/>
      <c r="G122" s="330"/>
      <c r="H122" s="330"/>
      <c r="I122" s="330"/>
      <c r="J122" s="330"/>
      <c r="K122" s="255"/>
    </row>
    <row r="123" spans="2:11" ht="17.25" customHeight="1">
      <c r="B123" s="256"/>
      <c r="C123" s="233" t="s">
        <v>3739</v>
      </c>
      <c r="D123" s="233"/>
      <c r="E123" s="233"/>
      <c r="F123" s="233" t="s">
        <v>3740</v>
      </c>
      <c r="G123" s="234"/>
      <c r="H123" s="233" t="s">
        <v>55</v>
      </c>
      <c r="I123" s="233" t="s">
        <v>58</v>
      </c>
      <c r="J123" s="233" t="s">
        <v>3741</v>
      </c>
      <c r="K123" s="257"/>
    </row>
    <row r="124" spans="2:11" ht="17.25" customHeight="1">
      <c r="B124" s="256"/>
      <c r="C124" s="235" t="s">
        <v>3742</v>
      </c>
      <c r="D124" s="235"/>
      <c r="E124" s="235"/>
      <c r="F124" s="236" t="s">
        <v>3743</v>
      </c>
      <c r="G124" s="237"/>
      <c r="H124" s="235"/>
      <c r="I124" s="235"/>
      <c r="J124" s="235" t="s">
        <v>3744</v>
      </c>
      <c r="K124" s="257"/>
    </row>
    <row r="125" spans="2:11" ht="5.25" customHeight="1">
      <c r="B125" s="258"/>
      <c r="C125" s="238"/>
      <c r="D125" s="238"/>
      <c r="E125" s="238"/>
      <c r="F125" s="238"/>
      <c r="G125" s="220"/>
      <c r="H125" s="238"/>
      <c r="I125" s="238"/>
      <c r="J125" s="238"/>
      <c r="K125" s="259"/>
    </row>
    <row r="126" spans="2:11" ht="15" customHeight="1">
      <c r="B126" s="258"/>
      <c r="C126" s="220" t="s">
        <v>3748</v>
      </c>
      <c r="D126" s="238"/>
      <c r="E126" s="238"/>
      <c r="F126" s="240" t="s">
        <v>3745</v>
      </c>
      <c r="G126" s="220"/>
      <c r="H126" s="220" t="s">
        <v>3785</v>
      </c>
      <c r="I126" s="220" t="s">
        <v>3747</v>
      </c>
      <c r="J126" s="220">
        <v>120</v>
      </c>
      <c r="K126" s="260"/>
    </row>
    <row r="127" spans="2:11" ht="15" customHeight="1">
      <c r="B127" s="258"/>
      <c r="C127" s="220" t="s">
        <v>3794</v>
      </c>
      <c r="D127" s="220"/>
      <c r="E127" s="220"/>
      <c r="F127" s="240" t="s">
        <v>3745</v>
      </c>
      <c r="G127" s="220"/>
      <c r="H127" s="220" t="s">
        <v>3795</v>
      </c>
      <c r="I127" s="220" t="s">
        <v>3747</v>
      </c>
      <c r="J127" s="220" t="s">
        <v>3796</v>
      </c>
      <c r="K127" s="260"/>
    </row>
    <row r="128" spans="2:11" ht="15" customHeight="1">
      <c r="B128" s="258"/>
      <c r="C128" s="220" t="s">
        <v>142</v>
      </c>
      <c r="D128" s="220"/>
      <c r="E128" s="220"/>
      <c r="F128" s="240" t="s">
        <v>3745</v>
      </c>
      <c r="G128" s="220"/>
      <c r="H128" s="220" t="s">
        <v>3797</v>
      </c>
      <c r="I128" s="220" t="s">
        <v>3747</v>
      </c>
      <c r="J128" s="220" t="s">
        <v>3796</v>
      </c>
      <c r="K128" s="260"/>
    </row>
    <row r="129" spans="2:11" ht="15" customHeight="1">
      <c r="B129" s="258"/>
      <c r="C129" s="220" t="s">
        <v>3756</v>
      </c>
      <c r="D129" s="220"/>
      <c r="E129" s="220"/>
      <c r="F129" s="240" t="s">
        <v>3751</v>
      </c>
      <c r="G129" s="220"/>
      <c r="H129" s="220" t="s">
        <v>3757</v>
      </c>
      <c r="I129" s="220" t="s">
        <v>3747</v>
      </c>
      <c r="J129" s="220">
        <v>15</v>
      </c>
      <c r="K129" s="260"/>
    </row>
    <row r="130" spans="2:11" ht="15" customHeight="1">
      <c r="B130" s="258"/>
      <c r="C130" s="220" t="s">
        <v>3758</v>
      </c>
      <c r="D130" s="220"/>
      <c r="E130" s="220"/>
      <c r="F130" s="240" t="s">
        <v>3751</v>
      </c>
      <c r="G130" s="220"/>
      <c r="H130" s="220" t="s">
        <v>3759</v>
      </c>
      <c r="I130" s="220" t="s">
        <v>3747</v>
      </c>
      <c r="J130" s="220">
        <v>15</v>
      </c>
      <c r="K130" s="260"/>
    </row>
    <row r="131" spans="2:11" ht="15" customHeight="1">
      <c r="B131" s="258"/>
      <c r="C131" s="220" t="s">
        <v>3760</v>
      </c>
      <c r="D131" s="220"/>
      <c r="E131" s="220"/>
      <c r="F131" s="240" t="s">
        <v>3751</v>
      </c>
      <c r="G131" s="220"/>
      <c r="H131" s="220" t="s">
        <v>3761</v>
      </c>
      <c r="I131" s="220" t="s">
        <v>3747</v>
      </c>
      <c r="J131" s="220">
        <v>20</v>
      </c>
      <c r="K131" s="260"/>
    </row>
    <row r="132" spans="2:11" ht="15" customHeight="1">
      <c r="B132" s="258"/>
      <c r="C132" s="220" t="s">
        <v>3762</v>
      </c>
      <c r="D132" s="220"/>
      <c r="E132" s="220"/>
      <c r="F132" s="240" t="s">
        <v>3751</v>
      </c>
      <c r="G132" s="220"/>
      <c r="H132" s="220" t="s">
        <v>3763</v>
      </c>
      <c r="I132" s="220" t="s">
        <v>3747</v>
      </c>
      <c r="J132" s="220">
        <v>20</v>
      </c>
      <c r="K132" s="260"/>
    </row>
    <row r="133" spans="2:11" ht="15" customHeight="1">
      <c r="B133" s="258"/>
      <c r="C133" s="220" t="s">
        <v>3750</v>
      </c>
      <c r="D133" s="220"/>
      <c r="E133" s="220"/>
      <c r="F133" s="240" t="s">
        <v>3751</v>
      </c>
      <c r="G133" s="220"/>
      <c r="H133" s="220" t="s">
        <v>3785</v>
      </c>
      <c r="I133" s="220" t="s">
        <v>3747</v>
      </c>
      <c r="J133" s="220">
        <v>50</v>
      </c>
      <c r="K133" s="260"/>
    </row>
    <row r="134" spans="2:11" ht="15" customHeight="1">
      <c r="B134" s="258"/>
      <c r="C134" s="220" t="s">
        <v>3764</v>
      </c>
      <c r="D134" s="220"/>
      <c r="E134" s="220"/>
      <c r="F134" s="240" t="s">
        <v>3751</v>
      </c>
      <c r="G134" s="220"/>
      <c r="H134" s="220" t="s">
        <v>3785</v>
      </c>
      <c r="I134" s="220" t="s">
        <v>3747</v>
      </c>
      <c r="J134" s="220">
        <v>50</v>
      </c>
      <c r="K134" s="260"/>
    </row>
    <row r="135" spans="2:11" ht="15" customHeight="1">
      <c r="B135" s="258"/>
      <c r="C135" s="220" t="s">
        <v>3770</v>
      </c>
      <c r="D135" s="220"/>
      <c r="E135" s="220"/>
      <c r="F135" s="240" t="s">
        <v>3751</v>
      </c>
      <c r="G135" s="220"/>
      <c r="H135" s="220" t="s">
        <v>3785</v>
      </c>
      <c r="I135" s="220" t="s">
        <v>3747</v>
      </c>
      <c r="J135" s="220">
        <v>50</v>
      </c>
      <c r="K135" s="260"/>
    </row>
    <row r="136" spans="2:11" ht="15" customHeight="1">
      <c r="B136" s="258"/>
      <c r="C136" s="220" t="s">
        <v>3772</v>
      </c>
      <c r="D136" s="220"/>
      <c r="E136" s="220"/>
      <c r="F136" s="240" t="s">
        <v>3751</v>
      </c>
      <c r="G136" s="220"/>
      <c r="H136" s="220" t="s">
        <v>3785</v>
      </c>
      <c r="I136" s="220" t="s">
        <v>3747</v>
      </c>
      <c r="J136" s="220">
        <v>50</v>
      </c>
      <c r="K136" s="260"/>
    </row>
    <row r="137" spans="2:11" ht="15" customHeight="1">
      <c r="B137" s="258"/>
      <c r="C137" s="220" t="s">
        <v>3773</v>
      </c>
      <c r="D137" s="220"/>
      <c r="E137" s="220"/>
      <c r="F137" s="240" t="s">
        <v>3751</v>
      </c>
      <c r="G137" s="220"/>
      <c r="H137" s="220" t="s">
        <v>3798</v>
      </c>
      <c r="I137" s="220" t="s">
        <v>3747</v>
      </c>
      <c r="J137" s="220">
        <v>255</v>
      </c>
      <c r="K137" s="260"/>
    </row>
    <row r="138" spans="2:11" ht="15" customHeight="1">
      <c r="B138" s="258"/>
      <c r="C138" s="220" t="s">
        <v>3775</v>
      </c>
      <c r="D138" s="220"/>
      <c r="E138" s="220"/>
      <c r="F138" s="240" t="s">
        <v>3745</v>
      </c>
      <c r="G138" s="220"/>
      <c r="H138" s="220" t="s">
        <v>3799</v>
      </c>
      <c r="I138" s="220" t="s">
        <v>3777</v>
      </c>
      <c r="J138" s="220"/>
      <c r="K138" s="260"/>
    </row>
    <row r="139" spans="2:11" ht="15" customHeight="1">
      <c r="B139" s="258"/>
      <c r="C139" s="220" t="s">
        <v>3778</v>
      </c>
      <c r="D139" s="220"/>
      <c r="E139" s="220"/>
      <c r="F139" s="240" t="s">
        <v>3745</v>
      </c>
      <c r="G139" s="220"/>
      <c r="H139" s="220" t="s">
        <v>3800</v>
      </c>
      <c r="I139" s="220" t="s">
        <v>3780</v>
      </c>
      <c r="J139" s="220"/>
      <c r="K139" s="260"/>
    </row>
    <row r="140" spans="2:11" ht="15" customHeight="1">
      <c r="B140" s="258"/>
      <c r="C140" s="220" t="s">
        <v>3781</v>
      </c>
      <c r="D140" s="220"/>
      <c r="E140" s="220"/>
      <c r="F140" s="240" t="s">
        <v>3745</v>
      </c>
      <c r="G140" s="220"/>
      <c r="H140" s="220" t="s">
        <v>3781</v>
      </c>
      <c r="I140" s="220" t="s">
        <v>3780</v>
      </c>
      <c r="J140" s="220"/>
      <c r="K140" s="260"/>
    </row>
    <row r="141" spans="2:11" ht="15" customHeight="1">
      <c r="B141" s="258"/>
      <c r="C141" s="220" t="s">
        <v>39</v>
      </c>
      <c r="D141" s="220"/>
      <c r="E141" s="220"/>
      <c r="F141" s="240" t="s">
        <v>3745</v>
      </c>
      <c r="G141" s="220"/>
      <c r="H141" s="220" t="s">
        <v>3801</v>
      </c>
      <c r="I141" s="220" t="s">
        <v>3780</v>
      </c>
      <c r="J141" s="220"/>
      <c r="K141" s="260"/>
    </row>
    <row r="142" spans="2:11" ht="15" customHeight="1">
      <c r="B142" s="258"/>
      <c r="C142" s="220" t="s">
        <v>3802</v>
      </c>
      <c r="D142" s="220"/>
      <c r="E142" s="220"/>
      <c r="F142" s="240" t="s">
        <v>3745</v>
      </c>
      <c r="G142" s="220"/>
      <c r="H142" s="220" t="s">
        <v>3803</v>
      </c>
      <c r="I142" s="220" t="s">
        <v>3780</v>
      </c>
      <c r="J142" s="220"/>
      <c r="K142" s="260"/>
    </row>
    <row r="143" spans="2:11" ht="15" customHeight="1">
      <c r="B143" s="261"/>
      <c r="C143" s="262"/>
      <c r="D143" s="262"/>
      <c r="E143" s="262"/>
      <c r="F143" s="262"/>
      <c r="G143" s="262"/>
      <c r="H143" s="262"/>
      <c r="I143" s="262"/>
      <c r="J143" s="262"/>
      <c r="K143" s="263"/>
    </row>
    <row r="144" spans="2:11" ht="18.75" customHeight="1">
      <c r="B144" s="217"/>
      <c r="C144" s="217"/>
      <c r="D144" s="217"/>
      <c r="E144" s="217"/>
      <c r="F144" s="250"/>
      <c r="G144" s="217"/>
      <c r="H144" s="217"/>
      <c r="I144" s="217"/>
      <c r="J144" s="217"/>
      <c r="K144" s="217"/>
    </row>
    <row r="145" spans="2:11" ht="18.75" customHeight="1">
      <c r="B145" s="227"/>
      <c r="C145" s="227"/>
      <c r="D145" s="227"/>
      <c r="E145" s="227"/>
      <c r="F145" s="227"/>
      <c r="G145" s="227"/>
      <c r="H145" s="227"/>
      <c r="I145" s="227"/>
      <c r="J145" s="227"/>
      <c r="K145" s="227"/>
    </row>
    <row r="146" spans="2:11" ht="7.5" customHeight="1">
      <c r="B146" s="228"/>
      <c r="C146" s="229"/>
      <c r="D146" s="229"/>
      <c r="E146" s="229"/>
      <c r="F146" s="229"/>
      <c r="G146" s="229"/>
      <c r="H146" s="229"/>
      <c r="I146" s="229"/>
      <c r="J146" s="229"/>
      <c r="K146" s="230"/>
    </row>
    <row r="147" spans="2:11" ht="45" customHeight="1">
      <c r="B147" s="231"/>
      <c r="C147" s="327" t="s">
        <v>3804</v>
      </c>
      <c r="D147" s="327"/>
      <c r="E147" s="327"/>
      <c r="F147" s="327"/>
      <c r="G147" s="327"/>
      <c r="H147" s="327"/>
      <c r="I147" s="327"/>
      <c r="J147" s="327"/>
      <c r="K147" s="232"/>
    </row>
    <row r="148" spans="2:11" ht="17.25" customHeight="1">
      <c r="B148" s="231"/>
      <c r="C148" s="233" t="s">
        <v>3739</v>
      </c>
      <c r="D148" s="233"/>
      <c r="E148" s="233"/>
      <c r="F148" s="233" t="s">
        <v>3740</v>
      </c>
      <c r="G148" s="234"/>
      <c r="H148" s="233" t="s">
        <v>55</v>
      </c>
      <c r="I148" s="233" t="s">
        <v>58</v>
      </c>
      <c r="J148" s="233" t="s">
        <v>3741</v>
      </c>
      <c r="K148" s="232"/>
    </row>
    <row r="149" spans="2:11" ht="17.25" customHeight="1">
      <c r="B149" s="231"/>
      <c r="C149" s="235" t="s">
        <v>3742</v>
      </c>
      <c r="D149" s="235"/>
      <c r="E149" s="235"/>
      <c r="F149" s="236" t="s">
        <v>3743</v>
      </c>
      <c r="G149" s="237"/>
      <c r="H149" s="235"/>
      <c r="I149" s="235"/>
      <c r="J149" s="235" t="s">
        <v>3744</v>
      </c>
      <c r="K149" s="232"/>
    </row>
    <row r="150" spans="2:11" ht="5.25" customHeight="1">
      <c r="B150" s="241"/>
      <c r="C150" s="238"/>
      <c r="D150" s="238"/>
      <c r="E150" s="238"/>
      <c r="F150" s="238"/>
      <c r="G150" s="239"/>
      <c r="H150" s="238"/>
      <c r="I150" s="238"/>
      <c r="J150" s="238"/>
      <c r="K150" s="260"/>
    </row>
    <row r="151" spans="2:11" ht="15" customHeight="1">
      <c r="B151" s="241"/>
      <c r="C151" s="264" t="s">
        <v>3748</v>
      </c>
      <c r="D151" s="220"/>
      <c r="E151" s="220"/>
      <c r="F151" s="265" t="s">
        <v>3745</v>
      </c>
      <c r="G151" s="220"/>
      <c r="H151" s="264" t="s">
        <v>3785</v>
      </c>
      <c r="I151" s="264" t="s">
        <v>3747</v>
      </c>
      <c r="J151" s="264">
        <v>120</v>
      </c>
      <c r="K151" s="260"/>
    </row>
    <row r="152" spans="2:11" ht="15" customHeight="1">
      <c r="B152" s="241"/>
      <c r="C152" s="264" t="s">
        <v>3794</v>
      </c>
      <c r="D152" s="220"/>
      <c r="E152" s="220"/>
      <c r="F152" s="265" t="s">
        <v>3745</v>
      </c>
      <c r="G152" s="220"/>
      <c r="H152" s="264" t="s">
        <v>3805</v>
      </c>
      <c r="I152" s="264" t="s">
        <v>3747</v>
      </c>
      <c r="J152" s="264" t="s">
        <v>3796</v>
      </c>
      <c r="K152" s="260"/>
    </row>
    <row r="153" spans="2:11" ht="15" customHeight="1">
      <c r="B153" s="241"/>
      <c r="C153" s="264" t="s">
        <v>142</v>
      </c>
      <c r="D153" s="220"/>
      <c r="E153" s="220"/>
      <c r="F153" s="265" t="s">
        <v>3745</v>
      </c>
      <c r="G153" s="220"/>
      <c r="H153" s="264" t="s">
        <v>3806</v>
      </c>
      <c r="I153" s="264" t="s">
        <v>3747</v>
      </c>
      <c r="J153" s="264" t="s">
        <v>3796</v>
      </c>
      <c r="K153" s="260"/>
    </row>
    <row r="154" spans="2:11" ht="15" customHeight="1">
      <c r="B154" s="241"/>
      <c r="C154" s="264" t="s">
        <v>3750</v>
      </c>
      <c r="D154" s="220"/>
      <c r="E154" s="220"/>
      <c r="F154" s="265" t="s">
        <v>3751</v>
      </c>
      <c r="G154" s="220"/>
      <c r="H154" s="264" t="s">
        <v>3785</v>
      </c>
      <c r="I154" s="264" t="s">
        <v>3747</v>
      </c>
      <c r="J154" s="264">
        <v>50</v>
      </c>
      <c r="K154" s="260"/>
    </row>
    <row r="155" spans="2:11" ht="15" customHeight="1">
      <c r="B155" s="241"/>
      <c r="C155" s="264" t="s">
        <v>3753</v>
      </c>
      <c r="D155" s="220"/>
      <c r="E155" s="220"/>
      <c r="F155" s="265" t="s">
        <v>3745</v>
      </c>
      <c r="G155" s="220"/>
      <c r="H155" s="264" t="s">
        <v>3785</v>
      </c>
      <c r="I155" s="264" t="s">
        <v>3755</v>
      </c>
      <c r="J155" s="264"/>
      <c r="K155" s="260"/>
    </row>
    <row r="156" spans="2:11" ht="15" customHeight="1">
      <c r="B156" s="241"/>
      <c r="C156" s="264" t="s">
        <v>3764</v>
      </c>
      <c r="D156" s="220"/>
      <c r="E156" s="220"/>
      <c r="F156" s="265" t="s">
        <v>3751</v>
      </c>
      <c r="G156" s="220"/>
      <c r="H156" s="264" t="s">
        <v>3785</v>
      </c>
      <c r="I156" s="264" t="s">
        <v>3747</v>
      </c>
      <c r="J156" s="264">
        <v>50</v>
      </c>
      <c r="K156" s="260"/>
    </row>
    <row r="157" spans="2:11" ht="15" customHeight="1">
      <c r="B157" s="241"/>
      <c r="C157" s="264" t="s">
        <v>3772</v>
      </c>
      <c r="D157" s="220"/>
      <c r="E157" s="220"/>
      <c r="F157" s="265" t="s">
        <v>3751</v>
      </c>
      <c r="G157" s="220"/>
      <c r="H157" s="264" t="s">
        <v>3785</v>
      </c>
      <c r="I157" s="264" t="s">
        <v>3747</v>
      </c>
      <c r="J157" s="264">
        <v>50</v>
      </c>
      <c r="K157" s="260"/>
    </row>
    <row r="158" spans="2:11" ht="15" customHeight="1">
      <c r="B158" s="241"/>
      <c r="C158" s="264" t="s">
        <v>3770</v>
      </c>
      <c r="D158" s="220"/>
      <c r="E158" s="220"/>
      <c r="F158" s="265" t="s">
        <v>3751</v>
      </c>
      <c r="G158" s="220"/>
      <c r="H158" s="264" t="s">
        <v>3785</v>
      </c>
      <c r="I158" s="264" t="s">
        <v>3747</v>
      </c>
      <c r="J158" s="264">
        <v>50</v>
      </c>
      <c r="K158" s="260"/>
    </row>
    <row r="159" spans="2:11" ht="15" customHeight="1">
      <c r="B159" s="241"/>
      <c r="C159" s="264" t="s">
        <v>227</v>
      </c>
      <c r="D159" s="220"/>
      <c r="E159" s="220"/>
      <c r="F159" s="265" t="s">
        <v>3745</v>
      </c>
      <c r="G159" s="220"/>
      <c r="H159" s="264" t="s">
        <v>3807</v>
      </c>
      <c r="I159" s="264" t="s">
        <v>3747</v>
      </c>
      <c r="J159" s="264" t="s">
        <v>3808</v>
      </c>
      <c r="K159" s="260"/>
    </row>
    <row r="160" spans="2:11" ht="15" customHeight="1">
      <c r="B160" s="241"/>
      <c r="C160" s="264" t="s">
        <v>3809</v>
      </c>
      <c r="D160" s="220"/>
      <c r="E160" s="220"/>
      <c r="F160" s="265" t="s">
        <v>3745</v>
      </c>
      <c r="G160" s="220"/>
      <c r="H160" s="264" t="s">
        <v>3810</v>
      </c>
      <c r="I160" s="264" t="s">
        <v>3780</v>
      </c>
      <c r="J160" s="264"/>
      <c r="K160" s="260"/>
    </row>
    <row r="161" spans="2:11" ht="15" customHeight="1">
      <c r="B161" s="266"/>
      <c r="C161" s="248"/>
      <c r="D161" s="248"/>
      <c r="E161" s="248"/>
      <c r="F161" s="248"/>
      <c r="G161" s="248"/>
      <c r="H161" s="248"/>
      <c r="I161" s="248"/>
      <c r="J161" s="248"/>
      <c r="K161" s="267"/>
    </row>
    <row r="162" spans="2:11" ht="18.75" customHeight="1">
      <c r="B162" s="217"/>
      <c r="C162" s="220"/>
      <c r="D162" s="220"/>
      <c r="E162" s="220"/>
      <c r="F162" s="240"/>
      <c r="G162" s="220"/>
      <c r="H162" s="220"/>
      <c r="I162" s="220"/>
      <c r="J162" s="220"/>
      <c r="K162" s="217"/>
    </row>
    <row r="163" spans="2:11" ht="18.75" customHeight="1">
      <c r="B163" s="227"/>
      <c r="C163" s="227"/>
      <c r="D163" s="227"/>
      <c r="E163" s="227"/>
      <c r="F163" s="227"/>
      <c r="G163" s="227"/>
      <c r="H163" s="227"/>
      <c r="I163" s="227"/>
      <c r="J163" s="227"/>
      <c r="K163" s="227"/>
    </row>
    <row r="164" spans="2:11" ht="7.5" customHeight="1">
      <c r="B164" s="209"/>
      <c r="C164" s="210"/>
      <c r="D164" s="210"/>
      <c r="E164" s="210"/>
      <c r="F164" s="210"/>
      <c r="G164" s="210"/>
      <c r="H164" s="210"/>
      <c r="I164" s="210"/>
      <c r="J164" s="210"/>
      <c r="K164" s="211"/>
    </row>
    <row r="165" spans="2:11" ht="45" customHeight="1">
      <c r="B165" s="212"/>
      <c r="C165" s="330" t="s">
        <v>3811</v>
      </c>
      <c r="D165" s="330"/>
      <c r="E165" s="330"/>
      <c r="F165" s="330"/>
      <c r="G165" s="330"/>
      <c r="H165" s="330"/>
      <c r="I165" s="330"/>
      <c r="J165" s="330"/>
      <c r="K165" s="213"/>
    </row>
    <row r="166" spans="2:11" ht="17.25" customHeight="1">
      <c r="B166" s="212"/>
      <c r="C166" s="233" t="s">
        <v>3739</v>
      </c>
      <c r="D166" s="233"/>
      <c r="E166" s="233"/>
      <c r="F166" s="233" t="s">
        <v>3740</v>
      </c>
      <c r="G166" s="268"/>
      <c r="H166" s="269" t="s">
        <v>55</v>
      </c>
      <c r="I166" s="269" t="s">
        <v>58</v>
      </c>
      <c r="J166" s="233" t="s">
        <v>3741</v>
      </c>
      <c r="K166" s="213"/>
    </row>
    <row r="167" spans="2:11" ht="17.25" customHeight="1">
      <c r="B167" s="214"/>
      <c r="C167" s="235" t="s">
        <v>3742</v>
      </c>
      <c r="D167" s="235"/>
      <c r="E167" s="235"/>
      <c r="F167" s="236" t="s">
        <v>3743</v>
      </c>
      <c r="G167" s="270"/>
      <c r="H167" s="271"/>
      <c r="I167" s="271"/>
      <c r="J167" s="235" t="s">
        <v>3744</v>
      </c>
      <c r="K167" s="215"/>
    </row>
    <row r="168" spans="2:11" ht="5.25" customHeight="1">
      <c r="B168" s="241"/>
      <c r="C168" s="238"/>
      <c r="D168" s="238"/>
      <c r="E168" s="238"/>
      <c r="F168" s="238"/>
      <c r="G168" s="239"/>
      <c r="H168" s="238"/>
      <c r="I168" s="238"/>
      <c r="J168" s="238"/>
      <c r="K168" s="260"/>
    </row>
    <row r="169" spans="2:11" ht="15" customHeight="1">
      <c r="B169" s="241"/>
      <c r="C169" s="220" t="s">
        <v>3748</v>
      </c>
      <c r="D169" s="220"/>
      <c r="E169" s="220"/>
      <c r="F169" s="240" t="s">
        <v>3745</v>
      </c>
      <c r="G169" s="220"/>
      <c r="H169" s="220" t="s">
        <v>3785</v>
      </c>
      <c r="I169" s="220" t="s">
        <v>3747</v>
      </c>
      <c r="J169" s="220">
        <v>120</v>
      </c>
      <c r="K169" s="260"/>
    </row>
    <row r="170" spans="2:11" ht="15" customHeight="1">
      <c r="B170" s="241"/>
      <c r="C170" s="220" t="s">
        <v>3794</v>
      </c>
      <c r="D170" s="220"/>
      <c r="E170" s="220"/>
      <c r="F170" s="240" t="s">
        <v>3745</v>
      </c>
      <c r="G170" s="220"/>
      <c r="H170" s="220" t="s">
        <v>3795</v>
      </c>
      <c r="I170" s="220" t="s">
        <v>3747</v>
      </c>
      <c r="J170" s="220" t="s">
        <v>3796</v>
      </c>
      <c r="K170" s="260"/>
    </row>
    <row r="171" spans="2:11" ht="15" customHeight="1">
      <c r="B171" s="241"/>
      <c r="C171" s="220" t="s">
        <v>142</v>
      </c>
      <c r="D171" s="220"/>
      <c r="E171" s="220"/>
      <c r="F171" s="240" t="s">
        <v>3745</v>
      </c>
      <c r="G171" s="220"/>
      <c r="H171" s="220" t="s">
        <v>3812</v>
      </c>
      <c r="I171" s="220" t="s">
        <v>3747</v>
      </c>
      <c r="J171" s="220" t="s">
        <v>3796</v>
      </c>
      <c r="K171" s="260"/>
    </row>
    <row r="172" spans="2:11" ht="15" customHeight="1">
      <c r="B172" s="241"/>
      <c r="C172" s="220" t="s">
        <v>3750</v>
      </c>
      <c r="D172" s="220"/>
      <c r="E172" s="220"/>
      <c r="F172" s="240" t="s">
        <v>3751</v>
      </c>
      <c r="G172" s="220"/>
      <c r="H172" s="220" t="s">
        <v>3812</v>
      </c>
      <c r="I172" s="220" t="s">
        <v>3747</v>
      </c>
      <c r="J172" s="220">
        <v>50</v>
      </c>
      <c r="K172" s="260"/>
    </row>
    <row r="173" spans="2:11" ht="15" customHeight="1">
      <c r="B173" s="241"/>
      <c r="C173" s="220" t="s">
        <v>3753</v>
      </c>
      <c r="D173" s="220"/>
      <c r="E173" s="220"/>
      <c r="F173" s="240" t="s">
        <v>3745</v>
      </c>
      <c r="G173" s="220"/>
      <c r="H173" s="220" t="s">
        <v>3812</v>
      </c>
      <c r="I173" s="220" t="s">
        <v>3755</v>
      </c>
      <c r="J173" s="220"/>
      <c r="K173" s="260"/>
    </row>
    <row r="174" spans="2:11" ht="15" customHeight="1">
      <c r="B174" s="241"/>
      <c r="C174" s="220" t="s">
        <v>3764</v>
      </c>
      <c r="D174" s="220"/>
      <c r="E174" s="220"/>
      <c r="F174" s="240" t="s">
        <v>3751</v>
      </c>
      <c r="G174" s="220"/>
      <c r="H174" s="220" t="s">
        <v>3812</v>
      </c>
      <c r="I174" s="220" t="s">
        <v>3747</v>
      </c>
      <c r="J174" s="220">
        <v>50</v>
      </c>
      <c r="K174" s="260"/>
    </row>
    <row r="175" spans="2:11" ht="15" customHeight="1">
      <c r="B175" s="241"/>
      <c r="C175" s="220" t="s">
        <v>3772</v>
      </c>
      <c r="D175" s="220"/>
      <c r="E175" s="220"/>
      <c r="F175" s="240" t="s">
        <v>3751</v>
      </c>
      <c r="G175" s="220"/>
      <c r="H175" s="220" t="s">
        <v>3812</v>
      </c>
      <c r="I175" s="220" t="s">
        <v>3747</v>
      </c>
      <c r="J175" s="220">
        <v>50</v>
      </c>
      <c r="K175" s="260"/>
    </row>
    <row r="176" spans="2:11" ht="15" customHeight="1">
      <c r="B176" s="241"/>
      <c r="C176" s="220" t="s">
        <v>3770</v>
      </c>
      <c r="D176" s="220"/>
      <c r="E176" s="220"/>
      <c r="F176" s="240" t="s">
        <v>3751</v>
      </c>
      <c r="G176" s="220"/>
      <c r="H176" s="220" t="s">
        <v>3812</v>
      </c>
      <c r="I176" s="220" t="s">
        <v>3747</v>
      </c>
      <c r="J176" s="220">
        <v>50</v>
      </c>
      <c r="K176" s="260"/>
    </row>
    <row r="177" spans="2:11" ht="15" customHeight="1">
      <c r="B177" s="241"/>
      <c r="C177" s="220" t="s">
        <v>234</v>
      </c>
      <c r="D177" s="220"/>
      <c r="E177" s="220"/>
      <c r="F177" s="240" t="s">
        <v>3745</v>
      </c>
      <c r="G177" s="220"/>
      <c r="H177" s="220" t="s">
        <v>3813</v>
      </c>
      <c r="I177" s="220" t="s">
        <v>3814</v>
      </c>
      <c r="J177" s="220"/>
      <c r="K177" s="260"/>
    </row>
    <row r="178" spans="2:11" ht="15" customHeight="1">
      <c r="B178" s="241"/>
      <c r="C178" s="220" t="s">
        <v>58</v>
      </c>
      <c r="D178" s="220"/>
      <c r="E178" s="220"/>
      <c r="F178" s="240" t="s">
        <v>3745</v>
      </c>
      <c r="G178" s="220"/>
      <c r="H178" s="220" t="s">
        <v>3815</v>
      </c>
      <c r="I178" s="220" t="s">
        <v>3816</v>
      </c>
      <c r="J178" s="220">
        <v>1</v>
      </c>
      <c r="K178" s="260"/>
    </row>
    <row r="179" spans="2:11" ht="15" customHeight="1">
      <c r="B179" s="241"/>
      <c r="C179" s="220" t="s">
        <v>54</v>
      </c>
      <c r="D179" s="220"/>
      <c r="E179" s="220"/>
      <c r="F179" s="240" t="s">
        <v>3745</v>
      </c>
      <c r="G179" s="220"/>
      <c r="H179" s="220" t="s">
        <v>3817</v>
      </c>
      <c r="I179" s="220" t="s">
        <v>3747</v>
      </c>
      <c r="J179" s="220">
        <v>20</v>
      </c>
      <c r="K179" s="260"/>
    </row>
    <row r="180" spans="2:11" ht="15" customHeight="1">
      <c r="B180" s="241"/>
      <c r="C180" s="220" t="s">
        <v>55</v>
      </c>
      <c r="D180" s="220"/>
      <c r="E180" s="220"/>
      <c r="F180" s="240" t="s">
        <v>3745</v>
      </c>
      <c r="G180" s="220"/>
      <c r="H180" s="220" t="s">
        <v>3818</v>
      </c>
      <c r="I180" s="220" t="s">
        <v>3747</v>
      </c>
      <c r="J180" s="220">
        <v>255</v>
      </c>
      <c r="K180" s="260"/>
    </row>
    <row r="181" spans="2:11" ht="15" customHeight="1">
      <c r="B181" s="241"/>
      <c r="C181" s="220" t="s">
        <v>235</v>
      </c>
      <c r="D181" s="220"/>
      <c r="E181" s="220"/>
      <c r="F181" s="240" t="s">
        <v>3745</v>
      </c>
      <c r="G181" s="220"/>
      <c r="H181" s="220" t="s">
        <v>3709</v>
      </c>
      <c r="I181" s="220" t="s">
        <v>3747</v>
      </c>
      <c r="J181" s="220">
        <v>10</v>
      </c>
      <c r="K181" s="260"/>
    </row>
    <row r="182" spans="2:11" ht="15" customHeight="1">
      <c r="B182" s="241"/>
      <c r="C182" s="220" t="s">
        <v>236</v>
      </c>
      <c r="D182" s="220"/>
      <c r="E182" s="220"/>
      <c r="F182" s="240" t="s">
        <v>3745</v>
      </c>
      <c r="G182" s="220"/>
      <c r="H182" s="220" t="s">
        <v>3819</v>
      </c>
      <c r="I182" s="220" t="s">
        <v>3780</v>
      </c>
      <c r="J182" s="220"/>
      <c r="K182" s="260"/>
    </row>
    <row r="183" spans="2:11" ht="15" customHeight="1">
      <c r="B183" s="241"/>
      <c r="C183" s="220" t="s">
        <v>3820</v>
      </c>
      <c r="D183" s="220"/>
      <c r="E183" s="220"/>
      <c r="F183" s="240" t="s">
        <v>3745</v>
      </c>
      <c r="G183" s="220"/>
      <c r="H183" s="220" t="s">
        <v>3821</v>
      </c>
      <c r="I183" s="220" t="s">
        <v>3780</v>
      </c>
      <c r="J183" s="220"/>
      <c r="K183" s="260"/>
    </row>
    <row r="184" spans="2:11" ht="15" customHeight="1">
      <c r="B184" s="241"/>
      <c r="C184" s="220" t="s">
        <v>3809</v>
      </c>
      <c r="D184" s="220"/>
      <c r="E184" s="220"/>
      <c r="F184" s="240" t="s">
        <v>3745</v>
      </c>
      <c r="G184" s="220"/>
      <c r="H184" s="220" t="s">
        <v>3822</v>
      </c>
      <c r="I184" s="220" t="s">
        <v>3780</v>
      </c>
      <c r="J184" s="220"/>
      <c r="K184" s="260"/>
    </row>
    <row r="185" spans="2:11" ht="15" customHeight="1">
      <c r="B185" s="241"/>
      <c r="C185" s="220" t="s">
        <v>238</v>
      </c>
      <c r="D185" s="220"/>
      <c r="E185" s="220"/>
      <c r="F185" s="240" t="s">
        <v>3751</v>
      </c>
      <c r="G185" s="220"/>
      <c r="H185" s="220" t="s">
        <v>3823</v>
      </c>
      <c r="I185" s="220" t="s">
        <v>3747</v>
      </c>
      <c r="J185" s="220">
        <v>50</v>
      </c>
      <c r="K185" s="260"/>
    </row>
    <row r="186" spans="2:11" ht="15" customHeight="1">
      <c r="B186" s="241"/>
      <c r="C186" s="220" t="s">
        <v>3824</v>
      </c>
      <c r="D186" s="220"/>
      <c r="E186" s="220"/>
      <c r="F186" s="240" t="s">
        <v>3751</v>
      </c>
      <c r="G186" s="220"/>
      <c r="H186" s="220" t="s">
        <v>3825</v>
      </c>
      <c r="I186" s="220" t="s">
        <v>3826</v>
      </c>
      <c r="J186" s="220"/>
      <c r="K186" s="260"/>
    </row>
    <row r="187" spans="2:11" ht="15" customHeight="1">
      <c r="B187" s="241"/>
      <c r="C187" s="220" t="s">
        <v>3827</v>
      </c>
      <c r="D187" s="220"/>
      <c r="E187" s="220"/>
      <c r="F187" s="240" t="s">
        <v>3751</v>
      </c>
      <c r="G187" s="220"/>
      <c r="H187" s="220" t="s">
        <v>3828</v>
      </c>
      <c r="I187" s="220" t="s">
        <v>3826</v>
      </c>
      <c r="J187" s="220"/>
      <c r="K187" s="260"/>
    </row>
    <row r="188" spans="2:11" ht="15" customHeight="1">
      <c r="B188" s="241"/>
      <c r="C188" s="220" t="s">
        <v>3829</v>
      </c>
      <c r="D188" s="220"/>
      <c r="E188" s="220"/>
      <c r="F188" s="240" t="s">
        <v>3751</v>
      </c>
      <c r="G188" s="220"/>
      <c r="H188" s="220" t="s">
        <v>3830</v>
      </c>
      <c r="I188" s="220" t="s">
        <v>3826</v>
      </c>
      <c r="J188" s="220"/>
      <c r="K188" s="260"/>
    </row>
    <row r="189" spans="2:11" ht="15" customHeight="1">
      <c r="B189" s="241"/>
      <c r="C189" s="272" t="s">
        <v>3831</v>
      </c>
      <c r="D189" s="220"/>
      <c r="E189" s="220"/>
      <c r="F189" s="240" t="s">
        <v>3751</v>
      </c>
      <c r="G189" s="220"/>
      <c r="H189" s="220" t="s">
        <v>3832</v>
      </c>
      <c r="I189" s="220" t="s">
        <v>3833</v>
      </c>
      <c r="J189" s="273" t="s">
        <v>3834</v>
      </c>
      <c r="K189" s="260"/>
    </row>
    <row r="190" spans="2:11" ht="15" customHeight="1">
      <c r="B190" s="241"/>
      <c r="C190" s="226" t="s">
        <v>43</v>
      </c>
      <c r="D190" s="220"/>
      <c r="E190" s="220"/>
      <c r="F190" s="240" t="s">
        <v>3745</v>
      </c>
      <c r="G190" s="220"/>
      <c r="H190" s="217" t="s">
        <v>3835</v>
      </c>
      <c r="I190" s="220" t="s">
        <v>3836</v>
      </c>
      <c r="J190" s="220"/>
      <c r="K190" s="260"/>
    </row>
    <row r="191" spans="2:11" ht="15" customHeight="1">
      <c r="B191" s="241"/>
      <c r="C191" s="226" t="s">
        <v>3837</v>
      </c>
      <c r="D191" s="220"/>
      <c r="E191" s="220"/>
      <c r="F191" s="240" t="s">
        <v>3745</v>
      </c>
      <c r="G191" s="220"/>
      <c r="H191" s="220" t="s">
        <v>3838</v>
      </c>
      <c r="I191" s="220" t="s">
        <v>3780</v>
      </c>
      <c r="J191" s="220"/>
      <c r="K191" s="260"/>
    </row>
    <row r="192" spans="2:11" ht="15" customHeight="1">
      <c r="B192" s="241"/>
      <c r="C192" s="226" t="s">
        <v>3839</v>
      </c>
      <c r="D192" s="220"/>
      <c r="E192" s="220"/>
      <c r="F192" s="240" t="s">
        <v>3745</v>
      </c>
      <c r="G192" s="220"/>
      <c r="H192" s="220" t="s">
        <v>3840</v>
      </c>
      <c r="I192" s="220" t="s">
        <v>3780</v>
      </c>
      <c r="J192" s="220"/>
      <c r="K192" s="260"/>
    </row>
    <row r="193" spans="2:11" ht="15" customHeight="1">
      <c r="B193" s="241"/>
      <c r="C193" s="226" t="s">
        <v>3841</v>
      </c>
      <c r="D193" s="220"/>
      <c r="E193" s="220"/>
      <c r="F193" s="240" t="s">
        <v>3751</v>
      </c>
      <c r="G193" s="220"/>
      <c r="H193" s="220" t="s">
        <v>3842</v>
      </c>
      <c r="I193" s="220" t="s">
        <v>3780</v>
      </c>
      <c r="J193" s="220"/>
      <c r="K193" s="260"/>
    </row>
    <row r="194" spans="2:11" ht="15" customHeight="1">
      <c r="B194" s="266"/>
      <c r="C194" s="274"/>
      <c r="D194" s="248"/>
      <c r="E194" s="248"/>
      <c r="F194" s="248"/>
      <c r="G194" s="248"/>
      <c r="H194" s="248"/>
      <c r="I194" s="248"/>
      <c r="J194" s="248"/>
      <c r="K194" s="267"/>
    </row>
    <row r="195" spans="2:11" ht="18.75" customHeight="1">
      <c r="B195" s="217"/>
      <c r="C195" s="220"/>
      <c r="D195" s="220"/>
      <c r="E195" s="220"/>
      <c r="F195" s="240"/>
      <c r="G195" s="220"/>
      <c r="H195" s="220"/>
      <c r="I195" s="220"/>
      <c r="J195" s="220"/>
      <c r="K195" s="217"/>
    </row>
    <row r="196" spans="2:11" ht="18.75" customHeight="1">
      <c r="B196" s="217"/>
      <c r="C196" s="220"/>
      <c r="D196" s="220"/>
      <c r="E196" s="220"/>
      <c r="F196" s="240"/>
      <c r="G196" s="220"/>
      <c r="H196" s="220"/>
      <c r="I196" s="220"/>
      <c r="J196" s="220"/>
      <c r="K196" s="217"/>
    </row>
    <row r="197" spans="2:11" ht="18.75" customHeight="1">
      <c r="B197" s="227"/>
      <c r="C197" s="227"/>
      <c r="D197" s="227"/>
      <c r="E197" s="227"/>
      <c r="F197" s="227"/>
      <c r="G197" s="227"/>
      <c r="H197" s="227"/>
      <c r="I197" s="227"/>
      <c r="J197" s="227"/>
      <c r="K197" s="227"/>
    </row>
    <row r="198" spans="2:11" ht="13.5">
      <c r="B198" s="209"/>
      <c r="C198" s="210"/>
      <c r="D198" s="210"/>
      <c r="E198" s="210"/>
      <c r="F198" s="210"/>
      <c r="G198" s="210"/>
      <c r="H198" s="210"/>
      <c r="I198" s="210"/>
      <c r="J198" s="210"/>
      <c r="K198" s="211"/>
    </row>
    <row r="199" spans="2:11" ht="21">
      <c r="B199" s="212"/>
      <c r="C199" s="330" t="s">
        <v>3843</v>
      </c>
      <c r="D199" s="330"/>
      <c r="E199" s="330"/>
      <c r="F199" s="330"/>
      <c r="G199" s="330"/>
      <c r="H199" s="330"/>
      <c r="I199" s="330"/>
      <c r="J199" s="330"/>
      <c r="K199" s="213"/>
    </row>
    <row r="200" spans="2:11" ht="25.5" customHeight="1">
      <c r="B200" s="212"/>
      <c r="C200" s="275" t="s">
        <v>3844</v>
      </c>
      <c r="D200" s="275"/>
      <c r="E200" s="275"/>
      <c r="F200" s="275" t="s">
        <v>3845</v>
      </c>
      <c r="G200" s="276"/>
      <c r="H200" s="333" t="s">
        <v>3846</v>
      </c>
      <c r="I200" s="333"/>
      <c r="J200" s="333"/>
      <c r="K200" s="213"/>
    </row>
    <row r="201" spans="2:11" ht="5.25" customHeight="1">
      <c r="B201" s="241"/>
      <c r="C201" s="238"/>
      <c r="D201" s="238"/>
      <c r="E201" s="238"/>
      <c r="F201" s="238"/>
      <c r="G201" s="220"/>
      <c r="H201" s="238"/>
      <c r="I201" s="238"/>
      <c r="J201" s="238"/>
      <c r="K201" s="260"/>
    </row>
    <row r="202" spans="2:11" ht="15" customHeight="1">
      <c r="B202" s="241"/>
      <c r="C202" s="220" t="s">
        <v>3836</v>
      </c>
      <c r="D202" s="220"/>
      <c r="E202" s="220"/>
      <c r="F202" s="240" t="s">
        <v>44</v>
      </c>
      <c r="G202" s="220"/>
      <c r="H202" s="332" t="s">
        <v>3847</v>
      </c>
      <c r="I202" s="332"/>
      <c r="J202" s="332"/>
      <c r="K202" s="260"/>
    </row>
    <row r="203" spans="2:11" ht="15" customHeight="1">
      <c r="B203" s="241"/>
      <c r="C203" s="245"/>
      <c r="D203" s="220"/>
      <c r="E203" s="220"/>
      <c r="F203" s="240" t="s">
        <v>45</v>
      </c>
      <c r="G203" s="220"/>
      <c r="H203" s="332" t="s">
        <v>3848</v>
      </c>
      <c r="I203" s="332"/>
      <c r="J203" s="332"/>
      <c r="K203" s="260"/>
    </row>
    <row r="204" spans="2:11" ht="15" customHeight="1">
      <c r="B204" s="241"/>
      <c r="C204" s="245"/>
      <c r="D204" s="220"/>
      <c r="E204" s="220"/>
      <c r="F204" s="240" t="s">
        <v>48</v>
      </c>
      <c r="G204" s="220"/>
      <c r="H204" s="332" t="s">
        <v>3849</v>
      </c>
      <c r="I204" s="332"/>
      <c r="J204" s="332"/>
      <c r="K204" s="260"/>
    </row>
    <row r="205" spans="2:11" ht="15" customHeight="1">
      <c r="B205" s="241"/>
      <c r="C205" s="220"/>
      <c r="D205" s="220"/>
      <c r="E205" s="220"/>
      <c r="F205" s="240" t="s">
        <v>46</v>
      </c>
      <c r="G205" s="220"/>
      <c r="H205" s="332" t="s">
        <v>3850</v>
      </c>
      <c r="I205" s="332"/>
      <c r="J205" s="332"/>
      <c r="K205" s="260"/>
    </row>
    <row r="206" spans="2:11" ht="15" customHeight="1">
      <c r="B206" s="241"/>
      <c r="C206" s="220"/>
      <c r="D206" s="220"/>
      <c r="E206" s="220"/>
      <c r="F206" s="240" t="s">
        <v>47</v>
      </c>
      <c r="G206" s="220"/>
      <c r="H206" s="332" t="s">
        <v>3851</v>
      </c>
      <c r="I206" s="332"/>
      <c r="J206" s="332"/>
      <c r="K206" s="260"/>
    </row>
    <row r="207" spans="2:11" ht="15" customHeight="1">
      <c r="B207" s="241"/>
      <c r="C207" s="220"/>
      <c r="D207" s="220"/>
      <c r="E207" s="220"/>
      <c r="F207" s="240"/>
      <c r="G207" s="220"/>
      <c r="H207" s="220"/>
      <c r="I207" s="220"/>
      <c r="J207" s="220"/>
      <c r="K207" s="260"/>
    </row>
    <row r="208" spans="2:11" ht="15" customHeight="1">
      <c r="B208" s="241"/>
      <c r="C208" s="220" t="s">
        <v>3792</v>
      </c>
      <c r="D208" s="220"/>
      <c r="E208" s="220"/>
      <c r="F208" s="240" t="s">
        <v>80</v>
      </c>
      <c r="G208" s="220"/>
      <c r="H208" s="332" t="s">
        <v>3852</v>
      </c>
      <c r="I208" s="332"/>
      <c r="J208" s="332"/>
      <c r="K208" s="260"/>
    </row>
    <row r="209" spans="2:11" ht="15" customHeight="1">
      <c r="B209" s="241"/>
      <c r="C209" s="245"/>
      <c r="D209" s="220"/>
      <c r="E209" s="220"/>
      <c r="F209" s="240" t="s">
        <v>3690</v>
      </c>
      <c r="G209" s="220"/>
      <c r="H209" s="332" t="s">
        <v>3691</v>
      </c>
      <c r="I209" s="332"/>
      <c r="J209" s="332"/>
      <c r="K209" s="260"/>
    </row>
    <row r="210" spans="2:11" ht="15" customHeight="1">
      <c r="B210" s="241"/>
      <c r="C210" s="220"/>
      <c r="D210" s="220"/>
      <c r="E210" s="220"/>
      <c r="F210" s="240" t="s">
        <v>3688</v>
      </c>
      <c r="G210" s="220"/>
      <c r="H210" s="332" t="s">
        <v>3853</v>
      </c>
      <c r="I210" s="332"/>
      <c r="J210" s="332"/>
      <c r="K210" s="260"/>
    </row>
    <row r="211" spans="2:11" ht="15" customHeight="1">
      <c r="B211" s="277"/>
      <c r="C211" s="245"/>
      <c r="D211" s="245"/>
      <c r="E211" s="245"/>
      <c r="F211" s="240" t="s">
        <v>3692</v>
      </c>
      <c r="G211" s="226"/>
      <c r="H211" s="331" t="s">
        <v>3693</v>
      </c>
      <c r="I211" s="331"/>
      <c r="J211" s="331"/>
      <c r="K211" s="278"/>
    </row>
    <row r="212" spans="2:11" ht="15" customHeight="1">
      <c r="B212" s="277"/>
      <c r="C212" s="245"/>
      <c r="D212" s="245"/>
      <c r="E212" s="245"/>
      <c r="F212" s="240" t="s">
        <v>286</v>
      </c>
      <c r="G212" s="226"/>
      <c r="H212" s="331" t="s">
        <v>3854</v>
      </c>
      <c r="I212" s="331"/>
      <c r="J212" s="331"/>
      <c r="K212" s="278"/>
    </row>
    <row r="213" spans="2:11" ht="15" customHeight="1">
      <c r="B213" s="277"/>
      <c r="C213" s="245"/>
      <c r="D213" s="245"/>
      <c r="E213" s="245"/>
      <c r="F213" s="279"/>
      <c r="G213" s="226"/>
      <c r="H213" s="280"/>
      <c r="I213" s="280"/>
      <c r="J213" s="280"/>
      <c r="K213" s="278"/>
    </row>
    <row r="214" spans="2:11" ht="15" customHeight="1">
      <c r="B214" s="277"/>
      <c r="C214" s="220" t="s">
        <v>3816</v>
      </c>
      <c r="D214" s="245"/>
      <c r="E214" s="245"/>
      <c r="F214" s="240">
        <v>1</v>
      </c>
      <c r="G214" s="226"/>
      <c r="H214" s="331" t="s">
        <v>3855</v>
      </c>
      <c r="I214" s="331"/>
      <c r="J214" s="331"/>
      <c r="K214" s="278"/>
    </row>
    <row r="215" spans="2:11" ht="15" customHeight="1">
      <c r="B215" s="277"/>
      <c r="C215" s="245"/>
      <c r="D215" s="245"/>
      <c r="E215" s="245"/>
      <c r="F215" s="240">
        <v>2</v>
      </c>
      <c r="G215" s="226"/>
      <c r="H215" s="331" t="s">
        <v>3856</v>
      </c>
      <c r="I215" s="331"/>
      <c r="J215" s="331"/>
      <c r="K215" s="278"/>
    </row>
    <row r="216" spans="2:11" ht="15" customHeight="1">
      <c r="B216" s="277"/>
      <c r="C216" s="245"/>
      <c r="D216" s="245"/>
      <c r="E216" s="245"/>
      <c r="F216" s="240">
        <v>3</v>
      </c>
      <c r="G216" s="226"/>
      <c r="H216" s="331" t="s">
        <v>3857</v>
      </c>
      <c r="I216" s="331"/>
      <c r="J216" s="331"/>
      <c r="K216" s="278"/>
    </row>
    <row r="217" spans="2:11" ht="15" customHeight="1">
      <c r="B217" s="277"/>
      <c r="C217" s="245"/>
      <c r="D217" s="245"/>
      <c r="E217" s="245"/>
      <c r="F217" s="240">
        <v>4</v>
      </c>
      <c r="G217" s="226"/>
      <c r="H217" s="331" t="s">
        <v>3858</v>
      </c>
      <c r="I217" s="331"/>
      <c r="J217" s="331"/>
      <c r="K217" s="278"/>
    </row>
    <row r="218" spans="2:11" ht="12.75" customHeight="1">
      <c r="B218" s="281"/>
      <c r="C218" s="282"/>
      <c r="D218" s="282"/>
      <c r="E218" s="282"/>
      <c r="F218" s="282"/>
      <c r="G218" s="282"/>
      <c r="H218" s="282"/>
      <c r="I218" s="282"/>
      <c r="J218" s="282"/>
      <c r="K218" s="283"/>
    </row>
  </sheetData>
  <sheetProtection formatCells="0" formatColumns="0" formatRows="0" insertColumns="0" insertRows="0" insertHyperlinks="0" deleteColumns="0" deleteRows="0" sort="0" autoFilter="0" pivotTables="0"/>
  <mergeCells count="77">
    <mergeCell ref="H217:J217"/>
    <mergeCell ref="H210:J210"/>
    <mergeCell ref="H200:J200"/>
    <mergeCell ref="C199:J199"/>
    <mergeCell ref="H208:J208"/>
    <mergeCell ref="H206:J206"/>
    <mergeCell ref="H204:J204"/>
    <mergeCell ref="H202:J202"/>
    <mergeCell ref="H205:J205"/>
    <mergeCell ref="H203:J203"/>
    <mergeCell ref="H214:J214"/>
    <mergeCell ref="H216:J216"/>
    <mergeCell ref="H215:J215"/>
    <mergeCell ref="H212:J212"/>
    <mergeCell ref="H211:J211"/>
    <mergeCell ref="H209:J209"/>
    <mergeCell ref="G42:J42"/>
    <mergeCell ref="G41:J41"/>
    <mergeCell ref="G43:J43"/>
    <mergeCell ref="G44:J44"/>
    <mergeCell ref="G45:J45"/>
    <mergeCell ref="C122:J122"/>
    <mergeCell ref="C102:J102"/>
    <mergeCell ref="C147:J147"/>
    <mergeCell ref="C165:J165"/>
    <mergeCell ref="C25:J25"/>
    <mergeCell ref="D27:J27"/>
    <mergeCell ref="D28:J28"/>
    <mergeCell ref="D30:J30"/>
    <mergeCell ref="D31:J31"/>
    <mergeCell ref="C26:J26"/>
    <mergeCell ref="D35:J35"/>
    <mergeCell ref="G36:J36"/>
    <mergeCell ref="G37:J37"/>
    <mergeCell ref="G38:J38"/>
    <mergeCell ref="G39:J39"/>
    <mergeCell ref="G40:J40"/>
    <mergeCell ref="C3:J3"/>
    <mergeCell ref="C9:J9"/>
    <mergeCell ref="D10:J10"/>
    <mergeCell ref="D15:J15"/>
    <mergeCell ref="C4:J4"/>
    <mergeCell ref="C6:J6"/>
    <mergeCell ref="C7:J7"/>
    <mergeCell ref="D11:J11"/>
    <mergeCell ref="D16:J16"/>
    <mergeCell ref="D17:J17"/>
    <mergeCell ref="F18:J18"/>
    <mergeCell ref="D33:J33"/>
    <mergeCell ref="D34:J34"/>
    <mergeCell ref="F20:J20"/>
    <mergeCell ref="F23:J23"/>
    <mergeCell ref="F21:J21"/>
    <mergeCell ref="F22:J22"/>
    <mergeCell ref="F19:J19"/>
    <mergeCell ref="D47:J47"/>
    <mergeCell ref="E48:J48"/>
    <mergeCell ref="E49:J49"/>
    <mergeCell ref="D51:J51"/>
    <mergeCell ref="E50:J50"/>
    <mergeCell ref="C52:J52"/>
    <mergeCell ref="C54:J54"/>
    <mergeCell ref="C55:J55"/>
    <mergeCell ref="D61:J61"/>
    <mergeCell ref="C57:J57"/>
    <mergeCell ref="D58:J58"/>
    <mergeCell ref="D59:J59"/>
    <mergeCell ref="D60:J60"/>
    <mergeCell ref="D69:J69"/>
    <mergeCell ref="D70:J70"/>
    <mergeCell ref="C75:J75"/>
    <mergeCell ref="D62:J62"/>
    <mergeCell ref="D65:J65"/>
    <mergeCell ref="D66:J66"/>
    <mergeCell ref="D68:J68"/>
    <mergeCell ref="D63:J63"/>
    <mergeCell ref="D67:J67"/>
  </mergeCells>
  <pageMargins left="0.59027779999999996" right="0.59027779999999996" top="0.59027779999999996" bottom="0.59027779999999996" header="0" footer="0"/>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38</vt:i4>
      </vt:variant>
      <vt:variant>
        <vt:lpstr>Pojmenované oblasti</vt:lpstr>
      </vt:variant>
      <vt:variant>
        <vt:i4>75</vt:i4>
      </vt:variant>
    </vt:vector>
  </HeadingPairs>
  <TitlesOfParts>
    <vt:vector size="113" baseType="lpstr">
      <vt:lpstr>Rekapitulace stavby</vt:lpstr>
      <vt:lpstr>PS 01-01-01 - Úpravy zabe...</vt:lpstr>
      <vt:lpstr>SO 01-10-01 - Železniční ...</vt:lpstr>
      <vt:lpstr>SO 01-10-01.1 - Náskedná ...</vt:lpstr>
      <vt:lpstr>SO 01-10-02 - Železniční ...</vt:lpstr>
      <vt:lpstr>SO 01-10-02.1 - Následná ...</vt:lpstr>
      <vt:lpstr>SO 01-10-03 - Železniční ...</vt:lpstr>
      <vt:lpstr>SO 01-10-03.1 - Následná ...</vt:lpstr>
      <vt:lpstr>SO 01-10-04 - Železniční ...</vt:lpstr>
      <vt:lpstr>SO 01-10-04.1 - Následná ...</vt:lpstr>
      <vt:lpstr>SO 01-11-01 - Zastávka Sp...</vt:lpstr>
      <vt:lpstr>SO 01-11-02 - Zastávka Je...</vt:lpstr>
      <vt:lpstr>SO 01-11-03 - Zastávka Ná...</vt:lpstr>
      <vt:lpstr>SO 01-11-04 - ŽST Velké H...</vt:lpstr>
      <vt:lpstr>SO 01-13-01 - Přejezd v e...</vt:lpstr>
      <vt:lpstr>SO 01-13-02 - Přejezd v e...</vt:lpstr>
      <vt:lpstr>SO 01-13-03 - Přejezd v e...</vt:lpstr>
      <vt:lpstr>SO 01-13-04 - Přejezd v e...</vt:lpstr>
      <vt:lpstr>SO 01-13-05 - Přejezd v e...</vt:lpstr>
      <vt:lpstr>SO 01-13-06 - Přejezd v e...</vt:lpstr>
      <vt:lpstr>3110-16-074-01-01 - Želez...</vt:lpstr>
      <vt:lpstr>3110-16-074-02-01 - Želez...</vt:lpstr>
      <vt:lpstr>3110-16-074-03-01 - Želez...</vt:lpstr>
      <vt:lpstr>3110-16-074-04-01 - Želez...</vt:lpstr>
      <vt:lpstr>3110-16-074-05-01 - Želez...</vt:lpstr>
      <vt:lpstr>3110-16-074-06-01 - Želez...</vt:lpstr>
      <vt:lpstr>3110-16-074-07-01 - Želez...</vt:lpstr>
      <vt:lpstr>3110-16-074-08-01 - Propu...</vt:lpstr>
      <vt:lpstr>3110-16-074-09-01 - Propu...</vt:lpstr>
      <vt:lpstr>3110-16-074-10-01 - Propu...</vt:lpstr>
      <vt:lpstr>3110-16-074-11-01 - Propu...</vt:lpstr>
      <vt:lpstr>3110-16-074-12-01 - Propu...</vt:lpstr>
      <vt:lpstr>3110-16-074-13-01 - Propu...</vt:lpstr>
      <vt:lpstr>3110-16-074-14-01 - Propu...</vt:lpstr>
      <vt:lpstr>3110-16-074-15-01 - Opěrn...</vt:lpstr>
      <vt:lpstr>SO 90-01-01 - Značení a v...</vt:lpstr>
      <vt:lpstr>SO 98-98 - Všeobecný stav...</vt:lpstr>
      <vt:lpstr>Pokyny pro vyplnění</vt:lpstr>
      <vt:lpstr>'3110-16-074-01-01 - Želez...'!Názvy_tisku</vt:lpstr>
      <vt:lpstr>'3110-16-074-02-01 - Želez...'!Názvy_tisku</vt:lpstr>
      <vt:lpstr>'3110-16-074-03-01 - Želez...'!Názvy_tisku</vt:lpstr>
      <vt:lpstr>'3110-16-074-04-01 - Želez...'!Názvy_tisku</vt:lpstr>
      <vt:lpstr>'3110-16-074-05-01 - Želez...'!Názvy_tisku</vt:lpstr>
      <vt:lpstr>'3110-16-074-06-01 - Želez...'!Názvy_tisku</vt:lpstr>
      <vt:lpstr>'3110-16-074-07-01 - Želez...'!Názvy_tisku</vt:lpstr>
      <vt:lpstr>'3110-16-074-08-01 - Propu...'!Názvy_tisku</vt:lpstr>
      <vt:lpstr>'3110-16-074-09-01 - Propu...'!Názvy_tisku</vt:lpstr>
      <vt:lpstr>'3110-16-074-10-01 - Propu...'!Názvy_tisku</vt:lpstr>
      <vt:lpstr>'3110-16-074-11-01 - Propu...'!Názvy_tisku</vt:lpstr>
      <vt:lpstr>'3110-16-074-12-01 - Propu...'!Názvy_tisku</vt:lpstr>
      <vt:lpstr>'3110-16-074-13-01 - Propu...'!Názvy_tisku</vt:lpstr>
      <vt:lpstr>'3110-16-074-14-01 - Propu...'!Názvy_tisku</vt:lpstr>
      <vt:lpstr>'3110-16-074-15-01 - Opěrn...'!Názvy_tisku</vt:lpstr>
      <vt:lpstr>'PS 01-01-01 - Úpravy zabe...'!Názvy_tisku</vt:lpstr>
      <vt:lpstr>'Rekapitulace stavby'!Názvy_tisku</vt:lpstr>
      <vt:lpstr>'SO 01-10-01 - Železniční ...'!Názvy_tisku</vt:lpstr>
      <vt:lpstr>'SO 01-10-01.1 - Náskedná ...'!Názvy_tisku</vt:lpstr>
      <vt:lpstr>'SO 01-10-02 - Železniční ...'!Názvy_tisku</vt:lpstr>
      <vt:lpstr>'SO 01-10-02.1 - Následná ...'!Názvy_tisku</vt:lpstr>
      <vt:lpstr>'SO 01-10-03 - Železniční ...'!Názvy_tisku</vt:lpstr>
      <vt:lpstr>'SO 01-10-03.1 - Následná ...'!Názvy_tisku</vt:lpstr>
      <vt:lpstr>'SO 01-10-04 - Železniční ...'!Názvy_tisku</vt:lpstr>
      <vt:lpstr>'SO 01-10-04.1 - Následná ...'!Názvy_tisku</vt:lpstr>
      <vt:lpstr>'SO 01-11-01 - Zastávka Sp...'!Názvy_tisku</vt:lpstr>
      <vt:lpstr>'SO 01-11-02 - Zastávka Je...'!Názvy_tisku</vt:lpstr>
      <vt:lpstr>'SO 01-11-03 - Zastávka Ná...'!Názvy_tisku</vt:lpstr>
      <vt:lpstr>'SO 01-11-04 - ŽST Velké H...'!Názvy_tisku</vt:lpstr>
      <vt:lpstr>'SO 01-13-01 - Přejezd v e...'!Názvy_tisku</vt:lpstr>
      <vt:lpstr>'SO 01-13-02 - Přejezd v e...'!Názvy_tisku</vt:lpstr>
      <vt:lpstr>'SO 01-13-03 - Přejezd v e...'!Názvy_tisku</vt:lpstr>
      <vt:lpstr>'SO 01-13-04 - Přejezd v e...'!Názvy_tisku</vt:lpstr>
      <vt:lpstr>'SO 01-13-05 - Přejezd v e...'!Názvy_tisku</vt:lpstr>
      <vt:lpstr>'SO 01-13-06 - Přejezd v e...'!Názvy_tisku</vt:lpstr>
      <vt:lpstr>'SO 90-01-01 - Značení a v...'!Názvy_tisku</vt:lpstr>
      <vt:lpstr>'SO 98-98 - Všeobecný stav...'!Názvy_tisku</vt:lpstr>
      <vt:lpstr>'3110-16-074-01-01 - Želez...'!Oblast_tisku</vt:lpstr>
      <vt:lpstr>'3110-16-074-02-01 - Želez...'!Oblast_tisku</vt:lpstr>
      <vt:lpstr>'3110-16-074-03-01 - Želez...'!Oblast_tisku</vt:lpstr>
      <vt:lpstr>'3110-16-074-04-01 - Želez...'!Oblast_tisku</vt:lpstr>
      <vt:lpstr>'3110-16-074-05-01 - Želez...'!Oblast_tisku</vt:lpstr>
      <vt:lpstr>'3110-16-074-06-01 - Želez...'!Oblast_tisku</vt:lpstr>
      <vt:lpstr>'3110-16-074-07-01 - Želez...'!Oblast_tisku</vt:lpstr>
      <vt:lpstr>'3110-16-074-08-01 - Propu...'!Oblast_tisku</vt:lpstr>
      <vt:lpstr>'3110-16-074-09-01 - Propu...'!Oblast_tisku</vt:lpstr>
      <vt:lpstr>'3110-16-074-10-01 - Propu...'!Oblast_tisku</vt:lpstr>
      <vt:lpstr>'3110-16-074-11-01 - Propu...'!Oblast_tisku</vt:lpstr>
      <vt:lpstr>'3110-16-074-12-01 - Propu...'!Oblast_tisku</vt:lpstr>
      <vt:lpstr>'3110-16-074-13-01 - Propu...'!Oblast_tisku</vt:lpstr>
      <vt:lpstr>'3110-16-074-14-01 - Propu...'!Oblast_tisku</vt:lpstr>
      <vt:lpstr>'3110-16-074-15-01 - Opěrn...'!Oblast_tisku</vt:lpstr>
      <vt:lpstr>'Pokyny pro vyplnění'!Oblast_tisku</vt:lpstr>
      <vt:lpstr>'PS 01-01-01 - Úpravy zabe...'!Oblast_tisku</vt:lpstr>
      <vt:lpstr>'Rekapitulace stavby'!Oblast_tisku</vt:lpstr>
      <vt:lpstr>'SO 01-10-01 - Železniční ...'!Oblast_tisku</vt:lpstr>
      <vt:lpstr>'SO 01-10-01.1 - Náskedná ...'!Oblast_tisku</vt:lpstr>
      <vt:lpstr>'SO 01-10-02 - Železniční ...'!Oblast_tisku</vt:lpstr>
      <vt:lpstr>'SO 01-10-02.1 - Následná ...'!Oblast_tisku</vt:lpstr>
      <vt:lpstr>'SO 01-10-03 - Železniční ...'!Oblast_tisku</vt:lpstr>
      <vt:lpstr>'SO 01-10-03.1 - Následná ...'!Oblast_tisku</vt:lpstr>
      <vt:lpstr>'SO 01-10-04 - Železniční ...'!Oblast_tisku</vt:lpstr>
      <vt:lpstr>'SO 01-10-04.1 - Následná ...'!Oblast_tisku</vt:lpstr>
      <vt:lpstr>'SO 01-11-01 - Zastávka Sp...'!Oblast_tisku</vt:lpstr>
      <vt:lpstr>'SO 01-11-02 - Zastávka Je...'!Oblast_tisku</vt:lpstr>
      <vt:lpstr>'SO 01-11-03 - Zastávka Ná...'!Oblast_tisku</vt:lpstr>
      <vt:lpstr>'SO 01-11-04 - ŽST Velké H...'!Oblast_tisku</vt:lpstr>
      <vt:lpstr>'SO 01-13-01 - Přejezd v e...'!Oblast_tisku</vt:lpstr>
      <vt:lpstr>'SO 01-13-02 - Přejezd v e...'!Oblast_tisku</vt:lpstr>
      <vt:lpstr>'SO 01-13-03 - Přejezd v e...'!Oblast_tisku</vt:lpstr>
      <vt:lpstr>'SO 01-13-04 - Přejezd v e...'!Oblast_tisku</vt:lpstr>
      <vt:lpstr>'SO 01-13-05 - Přejezd v e...'!Oblast_tisku</vt:lpstr>
      <vt:lpstr>'SO 01-13-06 - Přejezd v e...'!Oblast_tisku</vt:lpstr>
      <vt:lpstr>'SO 90-01-01 - Značení a v...'!Oblast_tisku</vt:lpstr>
      <vt:lpstr>'SO 98-98 - Všeobecný stav...'!Oblast_tisku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2019-04-03T11:30:22Z</dcterms:created>
  <dcterms:modified xsi:type="dcterms:W3CDTF">2019-04-04T06:05:41Z</dcterms:modified>
</cp:coreProperties>
</file>