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stavby" sheetId="1" r:id="rId1"/>
    <sheet name="Pha_hl_n - Obvod OŘ Praha..." sheetId="2" r:id="rId2"/>
  </sheets>
  <definedNames>
    <definedName name="_xlnm._FilterDatabase" localSheetId="1" hidden="1">'Pha_hl_n - Obvod OŘ Praha...'!$C$78:$K$96</definedName>
    <definedName name="_xlnm.Print_Titles" localSheetId="1">'Pha_hl_n - Obvod OŘ Praha...'!$78:$78</definedName>
    <definedName name="_xlnm.Print_Titles" localSheetId="0">'Rekapitulace stavby'!$52:$52</definedName>
    <definedName name="_xlnm.Print_Area" localSheetId="1">'Pha_hl_n - Obvod OŘ Praha...'!$C$4:$J$37,'Pha_hl_n - Obvod OŘ Praha...'!$C$43:$J$62,'Pha_hl_n - Obvod OŘ Praha...'!$C$68:$K$96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96" i="2"/>
  <c r="BH96" i="2"/>
  <c r="BG96" i="2"/>
  <c r="BF96" i="2"/>
  <c r="T96" i="2"/>
  <c r="T95" i="2" s="1"/>
  <c r="R96" i="2"/>
  <c r="R95" i="2" s="1"/>
  <c r="P96" i="2"/>
  <c r="P95" i="2" s="1"/>
  <c r="BK96" i="2"/>
  <c r="BK95" i="2" s="1"/>
  <c r="J95" i="2" s="1"/>
  <c r="J61" i="2" s="1"/>
  <c r="J96" i="2"/>
  <c r="BE96" i="2"/>
  <c r="BI93" i="2"/>
  <c r="BH93" i="2"/>
  <c r="BG93" i="2"/>
  <c r="BF93" i="2"/>
  <c r="T93" i="2"/>
  <c r="T92" i="2" s="1"/>
  <c r="R93" i="2"/>
  <c r="R92" i="2" s="1"/>
  <c r="P93" i="2"/>
  <c r="P92" i="2" s="1"/>
  <c r="BK93" i="2"/>
  <c r="BK92" i="2" s="1"/>
  <c r="J93" i="2"/>
  <c r="BE93" i="2"/>
  <c r="BI90" i="2"/>
  <c r="BH90" i="2"/>
  <c r="BG90" i="2"/>
  <c r="BF90" i="2"/>
  <c r="T90" i="2"/>
  <c r="T89" i="2" s="1"/>
  <c r="T88" i="2" s="1"/>
  <c r="R90" i="2"/>
  <c r="R89" i="2"/>
  <c r="R88" i="2" s="1"/>
  <c r="P90" i="2"/>
  <c r="P89" i="2" s="1"/>
  <c r="BK90" i="2"/>
  <c r="BK89" i="2"/>
  <c r="J89" i="2" s="1"/>
  <c r="J59" i="2" s="1"/>
  <c r="J90" i="2"/>
  <c r="BE90" i="2" s="1"/>
  <c r="BI87" i="2"/>
  <c r="BH87" i="2"/>
  <c r="BG87" i="2"/>
  <c r="BF87" i="2"/>
  <c r="T87" i="2"/>
  <c r="T86" i="2" s="1"/>
  <c r="R87" i="2"/>
  <c r="R86" i="2" s="1"/>
  <c r="P87" i="2"/>
  <c r="P86" i="2" s="1"/>
  <c r="BK87" i="2"/>
  <c r="BK86" i="2" s="1"/>
  <c r="J86" i="2" s="1"/>
  <c r="J57" i="2" s="1"/>
  <c r="J87" i="2"/>
  <c r="BE87" i="2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 s="1"/>
  <c r="BI83" i="2"/>
  <c r="BH83" i="2"/>
  <c r="BG83" i="2"/>
  <c r="BF83" i="2"/>
  <c r="T83" i="2"/>
  <c r="R83" i="2"/>
  <c r="P83" i="2"/>
  <c r="BK83" i="2"/>
  <c r="J83" i="2"/>
  <c r="BE83" i="2" s="1"/>
  <c r="BI81" i="2"/>
  <c r="F35" i="2" s="1"/>
  <c r="BD55" i="1" s="1"/>
  <c r="BD54" i="1" s="1"/>
  <c r="W33" i="1" s="1"/>
  <c r="BH81" i="2"/>
  <c r="F34" i="2"/>
  <c r="BC55" i="1" s="1"/>
  <c r="BC54" i="1" s="1"/>
  <c r="BG81" i="2"/>
  <c r="F33" i="2" s="1"/>
  <c r="BB55" i="1" s="1"/>
  <c r="BB54" i="1" s="1"/>
  <c r="BF81" i="2"/>
  <c r="J32" i="2"/>
  <c r="AW55" i="1" s="1"/>
  <c r="F32" i="2"/>
  <c r="BA55" i="1" s="1"/>
  <c r="BA54" i="1" s="1"/>
  <c r="T81" i="2"/>
  <c r="T80" i="2" s="1"/>
  <c r="T79" i="2" s="1"/>
  <c r="R81" i="2"/>
  <c r="R80" i="2"/>
  <c r="P81" i="2"/>
  <c r="P80" i="2" s="1"/>
  <c r="BK81" i="2"/>
  <c r="BK80" i="2" s="1"/>
  <c r="J81" i="2"/>
  <c r="BE81" i="2" s="1"/>
  <c r="J76" i="2"/>
  <c r="F75" i="2"/>
  <c r="F73" i="2"/>
  <c r="E71" i="2"/>
  <c r="J51" i="2"/>
  <c r="F50" i="2"/>
  <c r="F48" i="2"/>
  <c r="E46" i="2"/>
  <c r="J19" i="2"/>
  <c r="E19" i="2"/>
  <c r="J50" i="2" s="1"/>
  <c r="J18" i="2"/>
  <c r="J16" i="2"/>
  <c r="E16" i="2"/>
  <c r="F76" i="2" s="1"/>
  <c r="F51" i="2"/>
  <c r="J15" i="2"/>
  <c r="J10" i="2"/>
  <c r="J73" i="2" s="1"/>
  <c r="J48" i="2"/>
  <c r="AS54" i="1"/>
  <c r="L50" i="1"/>
  <c r="AM50" i="1"/>
  <c r="AM49" i="1"/>
  <c r="L49" i="1"/>
  <c r="AM47" i="1"/>
  <c r="L47" i="1"/>
  <c r="L45" i="1"/>
  <c r="L44" i="1"/>
  <c r="F31" i="2" l="1"/>
  <c r="AZ55" i="1" s="1"/>
  <c r="AZ54" i="1" s="1"/>
  <c r="J31" i="2"/>
  <c r="AV55" i="1" s="1"/>
  <c r="AT55" i="1" s="1"/>
  <c r="J80" i="2"/>
  <c r="J56" i="2" s="1"/>
  <c r="W31" i="1"/>
  <c r="AX54" i="1"/>
  <c r="P88" i="2"/>
  <c r="P79" i="2"/>
  <c r="AU55" i="1" s="1"/>
  <c r="AU54" i="1" s="1"/>
  <c r="W30" i="1"/>
  <c r="AW54" i="1"/>
  <c r="AK30" i="1" s="1"/>
  <c r="AY54" i="1"/>
  <c r="W32" i="1"/>
  <c r="R79" i="2"/>
  <c r="J92" i="2"/>
  <c r="J60" i="2" s="1"/>
  <c r="BK88" i="2"/>
  <c r="J88" i="2" s="1"/>
  <c r="J58" i="2" s="1"/>
  <c r="J75" i="2"/>
  <c r="BK79" i="2" l="1"/>
  <c r="J79" i="2" s="1"/>
  <c r="AV54" i="1"/>
  <c r="W29" i="1"/>
  <c r="AK29" i="1" l="1"/>
  <c r="AT54" i="1"/>
  <c r="J55" i="2"/>
  <c r="J28" i="2"/>
  <c r="AG55" i="1" l="1"/>
  <c r="J37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<sst xmlns="http://schemas.openxmlformats.org/spreadsheetml/2006/main" count="389" uniqueCount="158">
  <si>
    <t>Export Komplet</t>
  </si>
  <si>
    <t/>
  </si>
  <si>
    <t>2.0</t>
  </si>
  <si>
    <t>ZAMOK</t>
  </si>
  <si>
    <t>False</t>
  </si>
  <si>
    <t>{74f5b4b9-158c-478f-8353-deb41dfaa6ba}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</si>
  <si>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</si>
  <si>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</si>
  <si>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</si>
  <si>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</si>
  <si>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</si>
  <si>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</si>
  <si>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</si>
  <si>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</si>
  <si>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</si>
  <si>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Pha_hl_n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</si>
  <si>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</si>
  <si>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0,01</t>
  </si>
  <si>
    <t>Stavba:</t>
  </si>
  <si>
    <t>Obvod OŘ Praha - oprava (výtahy, plošiny  v obvodu OŘ Praha)</t>
  </si>
  <si>
    <t>KSO:</t>
  </si>
  <si>
    <t>CC-CZ:</t>
  </si>
  <si>
    <t>Místo:</t>
  </si>
  <si>
    <t xml:space="preserve">eskalátor UTZ 01-061, C5NE7331, 4.nástupiště </t>
  </si>
  <si>
    <t>Datum:</t>
  </si>
  <si>
    <t>4. 3. 2019</t>
  </si>
  <si>
    <t>10</t>
  </si>
  <si>
    <t>100</t>
  </si>
  <si>
    <t>Zadavatel:</t>
  </si>
  <si>
    <t>IČ:</t>
  </si>
  <si>
    <t>70994234</t>
  </si>
  <si>
    <t>SŽDC,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</si>
  <si>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</si>
  <si>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</si>
  <si>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</si>
  <si>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</si>
  <si>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</si>
  <si>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</si>
  <si>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</si>
  <si>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</si>
  <si>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</si>
  <si>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</si>
  <si>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</si>
  <si>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</si>
  <si>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</si>
  <si>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</si>
  <si>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</si>
  <si>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</si>
  <si>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</si>
  <si>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</si>
  <si>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</si>
  <si>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</si>
  <si>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</si>
  <si>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</si>
  <si>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</si>
  <si>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</si>
  <si>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</si>
  <si>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</si>
  <si>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</si>
  <si>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</si>
  <si>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</si>
  <si>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</si>
  <si>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</si>
  <si>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</si>
  <si>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</si>
  <si>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</si>
  <si>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</si>
  <si>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</si>
  <si>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</si>
  <si>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</si>
  <si>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</si>
  <si>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</si>
  <si>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</si>
  <si>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</si>
  <si>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</si>
  <si>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</si>
  <si>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</si>
  <si>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</si>
  <si>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</si>
  <si>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</si>
  <si>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</si>
  <si>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</si>
  <si>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</si>
  <si>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</si>
  <si>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</si>
  <si>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</si>
  <si>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</si>
  <si>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</si>
  <si>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HZS - Hodinové zúčtovací sazby</t>
  </si>
  <si>
    <t>OST - Ostatní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</si>
  <si>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</si>
  <si>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</si>
  <si>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</si>
  <si>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</si>
  <si>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</si>
  <si>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</si>
  <si>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</si>
  <si>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</si>
  <si>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</si>
  <si>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</si>
  <si>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</si>
  <si>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</si>
  <si>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</si>
  <si>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</si>
  <si>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</si>
  <si>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</si>
  <si>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</si>
  <si>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HZS</t>
  </si>
  <si>
    <t>Hodinové zúčtovací sazby</t>
  </si>
  <si>
    <t>4</t>
  </si>
  <si>
    <t>ROZPOCET</t>
  </si>
  <si>
    <t>K</t>
  </si>
  <si>
    <t>HZS3242</t>
  </si>
  <si>
    <t>Hodinová zúčtovací sazba montér výtahář odborný</t>
  </si>
  <si>
    <t>hod</t>
  </si>
  <si>
    <t>512</t>
  </si>
  <si>
    <t>1252376757</t>
  </si>
  <si>
    <t>P</t>
  </si>
  <si>
    <t>Poznámka k položce:_x000D_
- demontáž/montáž stupňů_x000D_
- demontáž/montáž motoru pohonu_x000D_
- výměna rozety převodovky_x000D_
- demontáž/montáž hřídele pohonu_x000D_
- výměna ozubeného kola přídele_x000D_
- výměna řetězu pohou_x000D_
- odzkoušení funkce, uvedení do provozu</t>
  </si>
  <si>
    <t>M</t>
  </si>
  <si>
    <t>Rozeta převodovky</t>
  </si>
  <si>
    <t>ks</t>
  </si>
  <si>
    <t>1839135832</t>
  </si>
  <si>
    <t>3</t>
  </si>
  <si>
    <t>Ozubené kolo hřídele</t>
  </si>
  <si>
    <t>60829619</t>
  </si>
  <si>
    <t>Řetěz pohonu</t>
  </si>
  <si>
    <t>-395004274</t>
  </si>
  <si>
    <t>OST</t>
  </si>
  <si>
    <t>Ostatní</t>
  </si>
  <si>
    <t>5</t>
  </si>
  <si>
    <t>8</t>
  </si>
  <si>
    <t>Ekologická likvidace vzniklého odpadu</t>
  </si>
  <si>
    <t>kpl</t>
  </si>
  <si>
    <t>2050434769</t>
  </si>
  <si>
    <t>VRN</t>
  </si>
  <si>
    <t>Vedlejší rozpočtové náklady</t>
  </si>
  <si>
    <t>VRN3</t>
  </si>
  <si>
    <t>Zařízení staveniště</t>
  </si>
  <si>
    <t>6</t>
  </si>
  <si>
    <t>030001000</t>
  </si>
  <si>
    <t>Kč</t>
  </si>
  <si>
    <t>1024</t>
  </si>
  <si>
    <t>1696337298</t>
  </si>
  <si>
    <t>Poznámka k položce:_x000D_
Zahrnuje i zábory vč. poplatků a ostatní konstrukce a práce na zařízení a zabezpečení staveniště, náhradní přístup, náhradní značení aj.</t>
  </si>
  <si>
    <t>VRN7</t>
  </si>
  <si>
    <t>Provozní vlivy</t>
  </si>
  <si>
    <t>7</t>
  </si>
  <si>
    <t>070001000</t>
  </si>
  <si>
    <t>Provozní vlivy, dozory aj.</t>
  </si>
  <si>
    <t>1147616067</t>
  </si>
  <si>
    <t>Poznámka k položce:_x000D_
zahrnuje zabezpečení prací v blízkosti kolejiště a za plného provozu VB, v případě nutnosti zabezpečení inž. sítí aj.</t>
  </si>
  <si>
    <t>VRN8</t>
  </si>
  <si>
    <t>Přesun stavebních kapacit</t>
  </si>
  <si>
    <t>080001000</t>
  </si>
  <si>
    <t>Přesun stavebních kapacit, doprava zaměstnanců aj.</t>
  </si>
  <si>
    <t>1020157893</t>
  </si>
  <si>
    <t>Obvod OŘ Praha - oprava (výtahy, plošiny  v obvodu OŘ Praha) – Žst. Praha hl. n. - oprava eskalátoru UTZ 01-061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</si>
</sst>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27" fillId="0" borderId="22" xfId="0" applyFont="1" applyBorder="1" applyAlignment="1" applyProtection="1">
      <alignment horizontal="center" vertical="center"/>
    </xf>
    <xf numFmtId="49" fontId="27" fillId="0" borderId="22" xfId="0" applyNumberFormat="1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center" vertical="center" wrapText="1"/>
    </xf>
    <xf numFmtId="167" fontId="27" fillId="0" borderId="22" xfId="0" applyNumberFormat="1" applyFont="1" applyBorder="1" applyAlignment="1" applyProtection="1">
      <alignment vertical="center"/>
    </xf>
    <xf numFmtId="4" fontId="27" fillId="2" borderId="22" xfId="0" applyNumberFormat="1" applyFont="1" applyFill="1" applyBorder="1" applyAlignment="1" applyProtection="1">
      <alignment vertical="center"/>
      <protection locked="0"/>
    </xf>
    <xf numFmtId="4" fontId="27" fillId="0" borderId="22" xfId="0" applyNumberFormat="1" applyFont="1" applyBorder="1" applyAlignment="1" applyProtection="1">
      <alignment vertical="center"/>
    </xf>
    <xf numFmtId="0" fontId="27" fillId="0" borderId="3" xfId="0" applyFont="1" applyBorder="1" applyAlignment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E14" sqref="E14:AJ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8</v>
      </c>
      <c r="BT3" s="12" t="s">
        <v>9</v>
      </c>
    </row>
    <row r="4" spans="1:74" ht="24.95" customHeight="1">
      <c r="B4" s="16"/>
      <c r="C4" s="17"/>
      <c r="D4" s="18" t="s">
        <v>10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11</v>
      </c>
      <c r="BE4" s="20" t="s">
        <v>12</v>
      </c>
      <c r="BS4" s="12" t="s">
        <v>13</v>
      </c>
    </row>
    <row r="5" spans="1:74" ht="12" customHeight="1">
      <c r="B5" s="16"/>
      <c r="C5" s="17"/>
      <c r="D5" s="21" t="s">
        <v>14</v>
      </c>
      <c r="E5" s="17"/>
      <c r="F5" s="17"/>
      <c r="G5" s="17"/>
      <c r="H5" s="17"/>
      <c r="I5" s="17"/>
      <c r="J5" s="17"/>
      <c r="K5" s="215" t="s">
        <v>15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17"/>
      <c r="AQ5" s="17"/>
      <c r="AR5" s="15"/>
      <c r="BE5" s="194" t="s">
        <v>16</v>
      </c>
      <c r="BS5" s="12" t="s">
        <v>17</v>
      </c>
    </row>
    <row r="6" spans="1:74" ht="36.950000000000003" customHeight="1">
      <c r="B6" s="16"/>
      <c r="C6" s="17"/>
      <c r="D6" s="23" t="s">
        <v>18</v>
      </c>
      <c r="E6" s="17"/>
      <c r="F6" s="17"/>
      <c r="G6" s="17"/>
      <c r="H6" s="17"/>
      <c r="I6" s="17"/>
      <c r="J6" s="17"/>
      <c r="K6" s="217" t="s">
        <v>157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17"/>
      <c r="AQ6" s="17"/>
      <c r="AR6" s="15"/>
      <c r="BE6" s="195"/>
      <c r="BS6" s="12" t="s">
        <v>6</v>
      </c>
    </row>
    <row r="7" spans="1:74" ht="12" customHeight="1">
      <c r="B7" s="16"/>
      <c r="C7" s="17"/>
      <c r="D7" s="24" t="s">
        <v>20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21</v>
      </c>
      <c r="AL7" s="17"/>
      <c r="AM7" s="17"/>
      <c r="AN7" s="22" t="s">
        <v>1</v>
      </c>
      <c r="AO7" s="17"/>
      <c r="AP7" s="17"/>
      <c r="AQ7" s="17"/>
      <c r="AR7" s="15"/>
      <c r="BE7" s="195"/>
      <c r="BS7" s="12" t="s">
        <v>8</v>
      </c>
    </row>
    <row r="8" spans="1:74" ht="12" customHeight="1">
      <c r="B8" s="16"/>
      <c r="C8" s="17"/>
      <c r="D8" s="24" t="s">
        <v>22</v>
      </c>
      <c r="E8" s="17"/>
      <c r="F8" s="17"/>
      <c r="G8" s="17"/>
      <c r="H8" s="17"/>
      <c r="I8" s="17"/>
      <c r="J8" s="17"/>
      <c r="K8" s="22" t="s">
        <v>23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24</v>
      </c>
      <c r="AL8" s="17"/>
      <c r="AM8" s="17"/>
      <c r="AN8" s="25" t="s">
        <v>25</v>
      </c>
      <c r="AO8" s="17"/>
      <c r="AP8" s="17"/>
      <c r="AQ8" s="17"/>
      <c r="AR8" s="15"/>
      <c r="BE8" s="195"/>
      <c r="BS8" s="12" t="s">
        <v>26</v>
      </c>
    </row>
    <row r="9" spans="1:74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195"/>
      <c r="BS9" s="12" t="s">
        <v>27</v>
      </c>
    </row>
    <row r="10" spans="1:74" ht="12" customHeight="1">
      <c r="B10" s="16"/>
      <c r="C10" s="17"/>
      <c r="D10" s="24" t="s">
        <v>28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29</v>
      </c>
      <c r="AL10" s="17"/>
      <c r="AM10" s="17"/>
      <c r="AN10" s="22" t="s">
        <v>30</v>
      </c>
      <c r="AO10" s="17"/>
      <c r="AP10" s="17"/>
      <c r="AQ10" s="17"/>
      <c r="AR10" s="15"/>
      <c r="BE10" s="195"/>
      <c r="BS10" s="12" t="s">
        <v>6</v>
      </c>
    </row>
    <row r="11" spans="1:74" ht="18.399999999999999" customHeight="1">
      <c r="B11" s="16"/>
      <c r="C11" s="17"/>
      <c r="D11" s="17"/>
      <c r="E11" s="22" t="s">
        <v>31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32</v>
      </c>
      <c r="AL11" s="17"/>
      <c r="AM11" s="17"/>
      <c r="AN11" s="22" t="s">
        <v>33</v>
      </c>
      <c r="AO11" s="17"/>
      <c r="AP11" s="17"/>
      <c r="AQ11" s="17"/>
      <c r="AR11" s="15"/>
      <c r="BE11" s="195"/>
      <c r="BS11" s="12" t="s">
        <v>6</v>
      </c>
    </row>
    <row r="12" spans="1:74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195"/>
      <c r="BS12" s="12" t="s">
        <v>6</v>
      </c>
    </row>
    <row r="13" spans="1:74" ht="12" customHeight="1">
      <c r="B13" s="16"/>
      <c r="C13" s="17"/>
      <c r="D13" s="24" t="s">
        <v>34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29</v>
      </c>
      <c r="AL13" s="17"/>
      <c r="AM13" s="17"/>
      <c r="AN13" s="26" t="s">
        <v>35</v>
      </c>
      <c r="AO13" s="17"/>
      <c r="AP13" s="17"/>
      <c r="AQ13" s="17"/>
      <c r="AR13" s="15"/>
      <c r="BE13" s="195"/>
      <c r="BS13" s="12" t="s">
        <v>6</v>
      </c>
    </row>
    <row r="14" spans="1:74">
      <c r="B14" s="16"/>
      <c r="C14" s="17"/>
      <c r="D14" s="17"/>
      <c r="E14" s="218" t="s">
        <v>35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4" t="s">
        <v>32</v>
      </c>
      <c r="AL14" s="17"/>
      <c r="AM14" s="17"/>
      <c r="AN14" s="26" t="s">
        <v>35</v>
      </c>
      <c r="AO14" s="17"/>
      <c r="AP14" s="17"/>
      <c r="AQ14" s="17"/>
      <c r="AR14" s="15"/>
      <c r="BE14" s="195"/>
      <c r="BS14" s="12" t="s">
        <v>6</v>
      </c>
    </row>
    <row r="15" spans="1:74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195"/>
      <c r="BS15" s="12" t="s">
        <v>4</v>
      </c>
    </row>
    <row r="16" spans="1:74" ht="12" customHeight="1">
      <c r="B16" s="16"/>
      <c r="C16" s="17"/>
      <c r="D16" s="24" t="s">
        <v>36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29</v>
      </c>
      <c r="AL16" s="17"/>
      <c r="AM16" s="17"/>
      <c r="AN16" s="22" t="s">
        <v>1</v>
      </c>
      <c r="AO16" s="17"/>
      <c r="AP16" s="17"/>
      <c r="AQ16" s="17"/>
      <c r="AR16" s="15"/>
      <c r="BE16" s="195"/>
      <c r="BS16" s="12" t="s">
        <v>4</v>
      </c>
    </row>
    <row r="17" spans="2:71" ht="18.399999999999999" customHeight="1">
      <c r="B17" s="16"/>
      <c r="C17" s="17"/>
      <c r="D17" s="17"/>
      <c r="E17" s="22" t="s">
        <v>37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32</v>
      </c>
      <c r="AL17" s="17"/>
      <c r="AM17" s="17"/>
      <c r="AN17" s="22" t="s">
        <v>1</v>
      </c>
      <c r="AO17" s="17"/>
      <c r="AP17" s="17"/>
      <c r="AQ17" s="17"/>
      <c r="AR17" s="15"/>
      <c r="BE17" s="195"/>
      <c r="BS17" s="12" t="s">
        <v>38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195"/>
      <c r="BS18" s="12" t="s">
        <v>8</v>
      </c>
    </row>
    <row r="19" spans="2:71" ht="12" customHeight="1">
      <c r="B19" s="16"/>
      <c r="C19" s="17"/>
      <c r="D19" s="24" t="s">
        <v>39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29</v>
      </c>
      <c r="AL19" s="17"/>
      <c r="AM19" s="17"/>
      <c r="AN19" s="22" t="s">
        <v>1</v>
      </c>
      <c r="AO19" s="17"/>
      <c r="AP19" s="17"/>
      <c r="AQ19" s="17"/>
      <c r="AR19" s="15"/>
      <c r="BE19" s="195"/>
      <c r="BS19" s="12" t="s">
        <v>8</v>
      </c>
    </row>
    <row r="20" spans="2:71" ht="18.399999999999999" customHeight="1">
      <c r="B20" s="16"/>
      <c r="C20" s="17"/>
      <c r="D20" s="17"/>
      <c r="E20" s="22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32</v>
      </c>
      <c r="AL20" s="17"/>
      <c r="AM20" s="17"/>
      <c r="AN20" s="22" t="s">
        <v>1</v>
      </c>
      <c r="AO20" s="17"/>
      <c r="AP20" s="17"/>
      <c r="AQ20" s="17"/>
      <c r="AR20" s="15"/>
      <c r="BE20" s="195"/>
      <c r="BS20" s="12" t="s">
        <v>38</v>
      </c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195"/>
    </row>
    <row r="22" spans="2:71" ht="12" customHeight="1">
      <c r="B22" s="16"/>
      <c r="C22" s="17"/>
      <c r="D22" s="24" t="s">
        <v>40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195"/>
    </row>
    <row r="23" spans="2:71" ht="16.5" customHeight="1">
      <c r="B23" s="16"/>
      <c r="C23" s="17"/>
      <c r="D23" s="17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17"/>
      <c r="AP23" s="17"/>
      <c r="AQ23" s="17"/>
      <c r="AR23" s="15"/>
      <c r="BE23" s="195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195"/>
    </row>
    <row r="25" spans="2:71" ht="6.95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195"/>
    </row>
    <row r="26" spans="2:71" s="1" customFormat="1" ht="25.9" customHeight="1">
      <c r="B26" s="29"/>
      <c r="C26" s="30"/>
      <c r="D26" s="31" t="s">
        <v>41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6">
        <f>ROUND(AG54,0)</f>
        <v>0</v>
      </c>
      <c r="AL26" s="197"/>
      <c r="AM26" s="197"/>
      <c r="AN26" s="197"/>
      <c r="AO26" s="197"/>
      <c r="AP26" s="30"/>
      <c r="AQ26" s="30"/>
      <c r="AR26" s="33"/>
      <c r="BE26" s="195"/>
    </row>
    <row r="27" spans="2:71" s="1" customFormat="1" ht="6.95" customHeight="1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95"/>
    </row>
    <row r="28" spans="2:71" s="1" customFormat="1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21" t="s">
        <v>42</v>
      </c>
      <c r="M28" s="221"/>
      <c r="N28" s="221"/>
      <c r="O28" s="221"/>
      <c r="P28" s="221"/>
      <c r="Q28" s="30"/>
      <c r="R28" s="30"/>
      <c r="S28" s="30"/>
      <c r="T28" s="30"/>
      <c r="U28" s="30"/>
      <c r="V28" s="30"/>
      <c r="W28" s="221" t="s">
        <v>43</v>
      </c>
      <c r="X28" s="221"/>
      <c r="Y28" s="221"/>
      <c r="Z28" s="221"/>
      <c r="AA28" s="221"/>
      <c r="AB28" s="221"/>
      <c r="AC28" s="221"/>
      <c r="AD28" s="221"/>
      <c r="AE28" s="221"/>
      <c r="AF28" s="30"/>
      <c r="AG28" s="30"/>
      <c r="AH28" s="30"/>
      <c r="AI28" s="30"/>
      <c r="AJ28" s="30"/>
      <c r="AK28" s="221" t="s">
        <v>44</v>
      </c>
      <c r="AL28" s="221"/>
      <c r="AM28" s="221"/>
      <c r="AN28" s="221"/>
      <c r="AO28" s="221"/>
      <c r="AP28" s="30"/>
      <c r="AQ28" s="30"/>
      <c r="AR28" s="33"/>
      <c r="BE28" s="195"/>
    </row>
    <row r="29" spans="2:71" s="2" customFormat="1" ht="14.45" customHeight="1">
      <c r="B29" s="34"/>
      <c r="C29" s="35"/>
      <c r="D29" s="24" t="s">
        <v>45</v>
      </c>
      <c r="E29" s="35"/>
      <c r="F29" s="24" t="s">
        <v>46</v>
      </c>
      <c r="G29" s="35"/>
      <c r="H29" s="35"/>
      <c r="I29" s="35"/>
      <c r="J29" s="35"/>
      <c r="K29" s="35"/>
      <c r="L29" s="222">
        <v>0.21</v>
      </c>
      <c r="M29" s="199"/>
      <c r="N29" s="199"/>
      <c r="O29" s="199"/>
      <c r="P29" s="199"/>
      <c r="Q29" s="35"/>
      <c r="R29" s="35"/>
      <c r="S29" s="35"/>
      <c r="T29" s="35"/>
      <c r="U29" s="35"/>
      <c r="V29" s="35"/>
      <c r="W29" s="198">
        <f>ROUND(AZ54, 0)</f>
        <v>0</v>
      </c>
      <c r="X29" s="199"/>
      <c r="Y29" s="199"/>
      <c r="Z29" s="199"/>
      <c r="AA29" s="199"/>
      <c r="AB29" s="199"/>
      <c r="AC29" s="199"/>
      <c r="AD29" s="199"/>
      <c r="AE29" s="199"/>
      <c r="AF29" s="35"/>
      <c r="AG29" s="35"/>
      <c r="AH29" s="35"/>
      <c r="AI29" s="35"/>
      <c r="AJ29" s="35"/>
      <c r="AK29" s="198">
        <f>ROUND(AV54, 0)</f>
        <v>0</v>
      </c>
      <c r="AL29" s="199"/>
      <c r="AM29" s="199"/>
      <c r="AN29" s="199"/>
      <c r="AO29" s="199"/>
      <c r="AP29" s="35"/>
      <c r="AQ29" s="35"/>
      <c r="AR29" s="36"/>
      <c r="BE29" s="195"/>
    </row>
    <row r="30" spans="2:71" s="2" customFormat="1" ht="14.45" customHeight="1">
      <c r="B30" s="34"/>
      <c r="C30" s="35"/>
      <c r="D30" s="35"/>
      <c r="E30" s="35"/>
      <c r="F30" s="24" t="s">
        <v>47</v>
      </c>
      <c r="G30" s="35"/>
      <c r="H30" s="35"/>
      <c r="I30" s="35"/>
      <c r="J30" s="35"/>
      <c r="K30" s="35"/>
      <c r="L30" s="222">
        <v>0.15</v>
      </c>
      <c r="M30" s="199"/>
      <c r="N30" s="199"/>
      <c r="O30" s="199"/>
      <c r="P30" s="199"/>
      <c r="Q30" s="35"/>
      <c r="R30" s="35"/>
      <c r="S30" s="35"/>
      <c r="T30" s="35"/>
      <c r="U30" s="35"/>
      <c r="V30" s="35"/>
      <c r="W30" s="198">
        <f>ROUND(BA54, 0)</f>
        <v>0</v>
      </c>
      <c r="X30" s="199"/>
      <c r="Y30" s="199"/>
      <c r="Z30" s="199"/>
      <c r="AA30" s="199"/>
      <c r="AB30" s="199"/>
      <c r="AC30" s="199"/>
      <c r="AD30" s="199"/>
      <c r="AE30" s="199"/>
      <c r="AF30" s="35"/>
      <c r="AG30" s="35"/>
      <c r="AH30" s="35"/>
      <c r="AI30" s="35"/>
      <c r="AJ30" s="35"/>
      <c r="AK30" s="198">
        <f>ROUND(AW54, 0)</f>
        <v>0</v>
      </c>
      <c r="AL30" s="199"/>
      <c r="AM30" s="199"/>
      <c r="AN30" s="199"/>
      <c r="AO30" s="199"/>
      <c r="AP30" s="35"/>
      <c r="AQ30" s="35"/>
      <c r="AR30" s="36"/>
      <c r="BE30" s="195"/>
    </row>
    <row r="31" spans="2:71" s="2" customFormat="1" ht="14.45" hidden="1" customHeight="1">
      <c r="B31" s="34"/>
      <c r="C31" s="35"/>
      <c r="D31" s="35"/>
      <c r="E31" s="35"/>
      <c r="F31" s="24" t="s">
        <v>48</v>
      </c>
      <c r="G31" s="35"/>
      <c r="H31" s="35"/>
      <c r="I31" s="35"/>
      <c r="J31" s="35"/>
      <c r="K31" s="35"/>
      <c r="L31" s="222">
        <v>0.21</v>
      </c>
      <c r="M31" s="199"/>
      <c r="N31" s="199"/>
      <c r="O31" s="199"/>
      <c r="P31" s="199"/>
      <c r="Q31" s="35"/>
      <c r="R31" s="35"/>
      <c r="S31" s="35"/>
      <c r="T31" s="35"/>
      <c r="U31" s="35"/>
      <c r="V31" s="35"/>
      <c r="W31" s="198">
        <f>ROUND(BB54, 0)</f>
        <v>0</v>
      </c>
      <c r="X31" s="199"/>
      <c r="Y31" s="199"/>
      <c r="Z31" s="199"/>
      <c r="AA31" s="199"/>
      <c r="AB31" s="199"/>
      <c r="AC31" s="199"/>
      <c r="AD31" s="199"/>
      <c r="AE31" s="199"/>
      <c r="AF31" s="35"/>
      <c r="AG31" s="35"/>
      <c r="AH31" s="35"/>
      <c r="AI31" s="35"/>
      <c r="AJ31" s="35"/>
      <c r="AK31" s="198">
        <v>0</v>
      </c>
      <c r="AL31" s="199"/>
      <c r="AM31" s="199"/>
      <c r="AN31" s="199"/>
      <c r="AO31" s="199"/>
      <c r="AP31" s="35"/>
      <c r="AQ31" s="35"/>
      <c r="AR31" s="36"/>
      <c r="BE31" s="195"/>
    </row>
    <row r="32" spans="2:71" s="2" customFormat="1" ht="14.45" hidden="1" customHeight="1">
      <c r="B32" s="34"/>
      <c r="C32" s="35"/>
      <c r="D32" s="35"/>
      <c r="E32" s="35"/>
      <c r="F32" s="24" t="s">
        <v>49</v>
      </c>
      <c r="G32" s="35"/>
      <c r="H32" s="35"/>
      <c r="I32" s="35"/>
      <c r="J32" s="35"/>
      <c r="K32" s="35"/>
      <c r="L32" s="222">
        <v>0.15</v>
      </c>
      <c r="M32" s="199"/>
      <c r="N32" s="199"/>
      <c r="O32" s="199"/>
      <c r="P32" s="199"/>
      <c r="Q32" s="35"/>
      <c r="R32" s="35"/>
      <c r="S32" s="35"/>
      <c r="T32" s="35"/>
      <c r="U32" s="35"/>
      <c r="V32" s="35"/>
      <c r="W32" s="198">
        <f>ROUND(BC54, 0)</f>
        <v>0</v>
      </c>
      <c r="X32" s="199"/>
      <c r="Y32" s="199"/>
      <c r="Z32" s="199"/>
      <c r="AA32" s="199"/>
      <c r="AB32" s="199"/>
      <c r="AC32" s="199"/>
      <c r="AD32" s="199"/>
      <c r="AE32" s="199"/>
      <c r="AF32" s="35"/>
      <c r="AG32" s="35"/>
      <c r="AH32" s="35"/>
      <c r="AI32" s="35"/>
      <c r="AJ32" s="35"/>
      <c r="AK32" s="198">
        <v>0</v>
      </c>
      <c r="AL32" s="199"/>
      <c r="AM32" s="199"/>
      <c r="AN32" s="199"/>
      <c r="AO32" s="199"/>
      <c r="AP32" s="35"/>
      <c r="AQ32" s="35"/>
      <c r="AR32" s="36"/>
      <c r="BE32" s="195"/>
    </row>
    <row r="33" spans="2:57" s="2" customFormat="1" ht="14.45" hidden="1" customHeight="1">
      <c r="B33" s="34"/>
      <c r="C33" s="35"/>
      <c r="D33" s="35"/>
      <c r="E33" s="35"/>
      <c r="F33" s="24" t="s">
        <v>50</v>
      </c>
      <c r="G33" s="35"/>
      <c r="H33" s="35"/>
      <c r="I33" s="35"/>
      <c r="J33" s="35"/>
      <c r="K33" s="35"/>
      <c r="L33" s="222">
        <v>0</v>
      </c>
      <c r="M33" s="199"/>
      <c r="N33" s="199"/>
      <c r="O33" s="199"/>
      <c r="P33" s="199"/>
      <c r="Q33" s="35"/>
      <c r="R33" s="35"/>
      <c r="S33" s="35"/>
      <c r="T33" s="35"/>
      <c r="U33" s="35"/>
      <c r="V33" s="35"/>
      <c r="W33" s="198">
        <f>ROUND(BD54, 0)</f>
        <v>0</v>
      </c>
      <c r="X33" s="199"/>
      <c r="Y33" s="199"/>
      <c r="Z33" s="199"/>
      <c r="AA33" s="199"/>
      <c r="AB33" s="199"/>
      <c r="AC33" s="199"/>
      <c r="AD33" s="199"/>
      <c r="AE33" s="199"/>
      <c r="AF33" s="35"/>
      <c r="AG33" s="35"/>
      <c r="AH33" s="35"/>
      <c r="AI33" s="35"/>
      <c r="AJ33" s="35"/>
      <c r="AK33" s="198">
        <v>0</v>
      </c>
      <c r="AL33" s="199"/>
      <c r="AM33" s="199"/>
      <c r="AN33" s="199"/>
      <c r="AO33" s="199"/>
      <c r="AP33" s="35"/>
      <c r="AQ33" s="35"/>
      <c r="AR33" s="36"/>
      <c r="BE33" s="195"/>
    </row>
    <row r="34" spans="2:57" s="1" customFormat="1" ht="6.95" customHeight="1"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95"/>
    </row>
    <row r="35" spans="2:57" s="1" customFormat="1" ht="25.9" customHeight="1">
      <c r="B35" s="29"/>
      <c r="C35" s="37"/>
      <c r="D35" s="38" t="s">
        <v>51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52</v>
      </c>
      <c r="U35" s="39"/>
      <c r="V35" s="39"/>
      <c r="W35" s="39"/>
      <c r="X35" s="233" t="s">
        <v>53</v>
      </c>
      <c r="Y35" s="201"/>
      <c r="Z35" s="201"/>
      <c r="AA35" s="201"/>
      <c r="AB35" s="201"/>
      <c r="AC35" s="39"/>
      <c r="AD35" s="39"/>
      <c r="AE35" s="39"/>
      <c r="AF35" s="39"/>
      <c r="AG35" s="39"/>
      <c r="AH35" s="39"/>
      <c r="AI35" s="39"/>
      <c r="AJ35" s="39"/>
      <c r="AK35" s="200">
        <f>SUM(AK26:AK33)</f>
        <v>0</v>
      </c>
      <c r="AL35" s="201"/>
      <c r="AM35" s="201"/>
      <c r="AN35" s="201"/>
      <c r="AO35" s="202"/>
      <c r="AP35" s="37"/>
      <c r="AQ35" s="37"/>
      <c r="AR35" s="33"/>
    </row>
    <row r="36" spans="2:57" s="1" customFormat="1" ht="6.95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</row>
    <row r="37" spans="2:57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</row>
    <row r="41" spans="2:57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</row>
    <row r="42" spans="2:57" s="1" customFormat="1" ht="24.95" customHeight="1">
      <c r="B42" s="29"/>
      <c r="C42" s="18" t="s">
        <v>54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</row>
    <row r="43" spans="2:57" s="1" customFormat="1" ht="6.95" customHeight="1"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</row>
    <row r="44" spans="2:57" s="1" customFormat="1" ht="12" customHeight="1">
      <c r="B44" s="29"/>
      <c r="C44" s="24" t="s">
        <v>14</v>
      </c>
      <c r="D44" s="30"/>
      <c r="E44" s="30"/>
      <c r="F44" s="30"/>
      <c r="G44" s="30"/>
      <c r="H44" s="30"/>
      <c r="I44" s="30"/>
      <c r="J44" s="30"/>
      <c r="K44" s="30"/>
      <c r="L44" s="30" t="str">
        <f>K5</f>
        <v>Pha_hl_n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3"/>
    </row>
    <row r="45" spans="2:57" s="3" customFormat="1" ht="36.950000000000003" customHeight="1">
      <c r="B45" s="45"/>
      <c r="C45" s="46" t="s">
        <v>18</v>
      </c>
      <c r="D45" s="47"/>
      <c r="E45" s="47"/>
      <c r="F45" s="47"/>
      <c r="G45" s="47"/>
      <c r="H45" s="47"/>
      <c r="I45" s="47"/>
      <c r="J45" s="47"/>
      <c r="K45" s="47"/>
      <c r="L45" s="206" t="str">
        <f>K6</f>
        <v>Obvod OŘ Praha - oprava (výtahy, plošiny  v obvodu OŘ Praha) – Žst. Praha hl. n. - oprava eskalátoru UTZ 01-061</v>
      </c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47"/>
      <c r="AQ45" s="47"/>
      <c r="AR45" s="48"/>
    </row>
    <row r="46" spans="2:57" s="1" customFormat="1" ht="6.95" customHeight="1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</row>
    <row r="47" spans="2:57" s="1" customFormat="1" ht="12" customHeight="1">
      <c r="B47" s="29"/>
      <c r="C47" s="24" t="s">
        <v>22</v>
      </c>
      <c r="D47" s="30"/>
      <c r="E47" s="30"/>
      <c r="F47" s="30"/>
      <c r="G47" s="30"/>
      <c r="H47" s="30"/>
      <c r="I47" s="30"/>
      <c r="J47" s="30"/>
      <c r="K47" s="30"/>
      <c r="L47" s="49" t="str">
        <f>IF(K8="","",K8)</f>
        <v xml:space="preserve">eskalátor UTZ 01-061, C5NE7331, 4.nástupiště 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4" t="s">
        <v>24</v>
      </c>
      <c r="AJ47" s="30"/>
      <c r="AK47" s="30"/>
      <c r="AL47" s="30"/>
      <c r="AM47" s="208" t="str">
        <f>IF(AN8= "","",AN8)</f>
        <v>4. 3. 2019</v>
      </c>
      <c r="AN47" s="208"/>
      <c r="AO47" s="30"/>
      <c r="AP47" s="30"/>
      <c r="AQ47" s="30"/>
      <c r="AR47" s="33"/>
    </row>
    <row r="48" spans="2:57" s="1" customFormat="1" ht="6.95" customHeight="1"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</row>
    <row r="49" spans="1:90" s="1" customFormat="1" ht="13.7" customHeight="1">
      <c r="B49" s="29"/>
      <c r="C49" s="24" t="s">
        <v>28</v>
      </c>
      <c r="D49" s="30"/>
      <c r="E49" s="30"/>
      <c r="F49" s="30"/>
      <c r="G49" s="30"/>
      <c r="H49" s="30"/>
      <c r="I49" s="30"/>
      <c r="J49" s="30"/>
      <c r="K49" s="30"/>
      <c r="L49" s="30" t="str">
        <f>IF(E11= "","",E11)</f>
        <v>SŽDC, s.o.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4" t="s">
        <v>36</v>
      </c>
      <c r="AJ49" s="30"/>
      <c r="AK49" s="30"/>
      <c r="AL49" s="30"/>
      <c r="AM49" s="204" t="str">
        <f>IF(E17="","",E17)</f>
        <v xml:space="preserve"> </v>
      </c>
      <c r="AN49" s="205"/>
      <c r="AO49" s="205"/>
      <c r="AP49" s="205"/>
      <c r="AQ49" s="30"/>
      <c r="AR49" s="33"/>
      <c r="AS49" s="209" t="s">
        <v>55</v>
      </c>
      <c r="AT49" s="210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0" s="1" customFormat="1" ht="13.7" customHeight="1">
      <c r="B50" s="29"/>
      <c r="C50" s="24" t="s">
        <v>34</v>
      </c>
      <c r="D50" s="30"/>
      <c r="E50" s="30"/>
      <c r="F50" s="30"/>
      <c r="G50" s="30"/>
      <c r="H50" s="30"/>
      <c r="I50" s="30"/>
      <c r="J50" s="30"/>
      <c r="K50" s="30"/>
      <c r="L50" s="30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4" t="s">
        <v>39</v>
      </c>
      <c r="AJ50" s="30"/>
      <c r="AK50" s="30"/>
      <c r="AL50" s="30"/>
      <c r="AM50" s="204" t="str">
        <f>IF(E20="","",E20)</f>
        <v/>
      </c>
      <c r="AN50" s="205"/>
      <c r="AO50" s="205"/>
      <c r="AP50" s="205"/>
      <c r="AQ50" s="30"/>
      <c r="AR50" s="33"/>
      <c r="AS50" s="211"/>
      <c r="AT50" s="212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0" s="1" customFormat="1" ht="10.9" customHeight="1"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213"/>
      <c r="AT51" s="214"/>
      <c r="AU51" s="55"/>
      <c r="AV51" s="55"/>
      <c r="AW51" s="55"/>
      <c r="AX51" s="55"/>
      <c r="AY51" s="55"/>
      <c r="AZ51" s="55"/>
      <c r="BA51" s="55"/>
      <c r="BB51" s="55"/>
      <c r="BC51" s="55"/>
      <c r="BD51" s="56"/>
    </row>
    <row r="52" spans="1:90" s="1" customFormat="1" ht="29.25" customHeight="1">
      <c r="B52" s="29"/>
      <c r="C52" s="232" t="s">
        <v>56</v>
      </c>
      <c r="D52" s="224"/>
      <c r="E52" s="224"/>
      <c r="F52" s="224"/>
      <c r="G52" s="224"/>
      <c r="H52" s="57"/>
      <c r="I52" s="225" t="s">
        <v>57</v>
      </c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3" t="s">
        <v>58</v>
      </c>
      <c r="AH52" s="224"/>
      <c r="AI52" s="224"/>
      <c r="AJ52" s="224"/>
      <c r="AK52" s="224"/>
      <c r="AL52" s="224"/>
      <c r="AM52" s="224"/>
      <c r="AN52" s="225" t="s">
        <v>59</v>
      </c>
      <c r="AO52" s="224"/>
      <c r="AP52" s="226"/>
      <c r="AQ52" s="58" t="s">
        <v>60</v>
      </c>
      <c r="AR52" s="33"/>
      <c r="AS52" s="59" t="s">
        <v>61</v>
      </c>
      <c r="AT52" s="60" t="s">
        <v>62</v>
      </c>
      <c r="AU52" s="60" t="s">
        <v>63</v>
      </c>
      <c r="AV52" s="60" t="s">
        <v>64</v>
      </c>
      <c r="AW52" s="60" t="s">
        <v>65</v>
      </c>
      <c r="AX52" s="60" t="s">
        <v>66</v>
      </c>
      <c r="AY52" s="60" t="s">
        <v>67</v>
      </c>
      <c r="AZ52" s="60" t="s">
        <v>68</v>
      </c>
      <c r="BA52" s="60" t="s">
        <v>69</v>
      </c>
      <c r="BB52" s="60" t="s">
        <v>70</v>
      </c>
      <c r="BC52" s="60" t="s">
        <v>71</v>
      </c>
      <c r="BD52" s="61" t="s">
        <v>72</v>
      </c>
    </row>
    <row r="53" spans="1:90" s="1" customFormat="1" ht="10.9" customHeight="1"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</row>
    <row r="54" spans="1:90" s="4" customFormat="1" ht="32.450000000000003" customHeight="1">
      <c r="B54" s="65"/>
      <c r="C54" s="66" t="s">
        <v>73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30">
        <f>ROUND(AG55,0)</f>
        <v>0</v>
      </c>
      <c r="AH54" s="230"/>
      <c r="AI54" s="230"/>
      <c r="AJ54" s="230"/>
      <c r="AK54" s="230"/>
      <c r="AL54" s="230"/>
      <c r="AM54" s="230"/>
      <c r="AN54" s="231">
        <f>SUM(AG54,AT54)</f>
        <v>0</v>
      </c>
      <c r="AO54" s="231"/>
      <c r="AP54" s="231"/>
      <c r="AQ54" s="69" t="s">
        <v>1</v>
      </c>
      <c r="AR54" s="70"/>
      <c r="AS54" s="71">
        <f>ROUND(AS55,0)</f>
        <v>0</v>
      </c>
      <c r="AT54" s="72">
        <f>ROUND(SUM(AV54:AW54),0)</f>
        <v>0</v>
      </c>
      <c r="AU54" s="73">
        <f>ROUND(AU55,5)</f>
        <v>0</v>
      </c>
      <c r="AV54" s="72">
        <f>ROUND(AZ54*L29,0)</f>
        <v>0</v>
      </c>
      <c r="AW54" s="72">
        <f>ROUND(BA54*L30,0)</f>
        <v>0</v>
      </c>
      <c r="AX54" s="72">
        <f>ROUND(BB54*L29,0)</f>
        <v>0</v>
      </c>
      <c r="AY54" s="72">
        <f>ROUND(BC54*L30,0)</f>
        <v>0</v>
      </c>
      <c r="AZ54" s="72">
        <f>ROUND(AZ55,0)</f>
        <v>0</v>
      </c>
      <c r="BA54" s="72">
        <f>ROUND(BA55,0)</f>
        <v>0</v>
      </c>
      <c r="BB54" s="72">
        <f>ROUND(BB55,0)</f>
        <v>0</v>
      </c>
      <c r="BC54" s="72">
        <f>ROUND(BC55,0)</f>
        <v>0</v>
      </c>
      <c r="BD54" s="74">
        <f>ROUND(BD55,0)</f>
        <v>0</v>
      </c>
      <c r="BS54" s="75" t="s">
        <v>74</v>
      </c>
      <c r="BT54" s="75" t="s">
        <v>75</v>
      </c>
      <c r="BV54" s="75" t="s">
        <v>76</v>
      </c>
      <c r="BW54" s="75" t="s">
        <v>5</v>
      </c>
      <c r="BX54" s="75" t="s">
        <v>77</v>
      </c>
      <c r="CL54" s="75" t="s">
        <v>1</v>
      </c>
    </row>
    <row r="55" spans="1:90" s="5" customFormat="1" ht="27" customHeight="1">
      <c r="A55" s="76" t="s">
        <v>78</v>
      </c>
      <c r="B55" s="77"/>
      <c r="C55" s="78"/>
      <c r="D55" s="229" t="s">
        <v>15</v>
      </c>
      <c r="E55" s="229"/>
      <c r="F55" s="229"/>
      <c r="G55" s="229"/>
      <c r="H55" s="229"/>
      <c r="I55" s="79"/>
      <c r="J55" s="229" t="s">
        <v>19</v>
      </c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7">
        <f>'Pha_hl_n - Obvod OŘ Praha...'!J28</f>
        <v>0</v>
      </c>
      <c r="AH55" s="228"/>
      <c r="AI55" s="228"/>
      <c r="AJ55" s="228"/>
      <c r="AK55" s="228"/>
      <c r="AL55" s="228"/>
      <c r="AM55" s="228"/>
      <c r="AN55" s="227">
        <f>SUM(AG55,AT55)</f>
        <v>0</v>
      </c>
      <c r="AO55" s="228"/>
      <c r="AP55" s="228"/>
      <c r="AQ55" s="80" t="s">
        <v>79</v>
      </c>
      <c r="AR55" s="81"/>
      <c r="AS55" s="82">
        <v>0</v>
      </c>
      <c r="AT55" s="83">
        <f>ROUND(SUM(AV55:AW55),0)</f>
        <v>0</v>
      </c>
      <c r="AU55" s="84">
        <f>'Pha_hl_n - Obvod OŘ Praha...'!P79</f>
        <v>0</v>
      </c>
      <c r="AV55" s="83">
        <f>'Pha_hl_n - Obvod OŘ Praha...'!J31</f>
        <v>0</v>
      </c>
      <c r="AW55" s="83">
        <f>'Pha_hl_n - Obvod OŘ Praha...'!J32</f>
        <v>0</v>
      </c>
      <c r="AX55" s="83">
        <f>'Pha_hl_n - Obvod OŘ Praha...'!J33</f>
        <v>0</v>
      </c>
      <c r="AY55" s="83">
        <f>'Pha_hl_n - Obvod OŘ Praha...'!J34</f>
        <v>0</v>
      </c>
      <c r="AZ55" s="83">
        <f>'Pha_hl_n - Obvod OŘ Praha...'!F31</f>
        <v>0</v>
      </c>
      <c r="BA55" s="83">
        <f>'Pha_hl_n - Obvod OŘ Praha...'!F32</f>
        <v>0</v>
      </c>
      <c r="BB55" s="83">
        <f>'Pha_hl_n - Obvod OŘ Praha...'!F33</f>
        <v>0</v>
      </c>
      <c r="BC55" s="83">
        <f>'Pha_hl_n - Obvod OŘ Praha...'!F34</f>
        <v>0</v>
      </c>
      <c r="BD55" s="85">
        <f>'Pha_hl_n - Obvod OŘ Praha...'!F35</f>
        <v>0</v>
      </c>
      <c r="BT55" s="86" t="s">
        <v>8</v>
      </c>
      <c r="BU55" s="86" t="s">
        <v>80</v>
      </c>
      <c r="BV55" s="86" t="s">
        <v>76</v>
      </c>
      <c r="BW55" s="86" t="s">
        <v>5</v>
      </c>
      <c r="BX55" s="86" t="s">
        <v>77</v>
      </c>
      <c r="CL55" s="86" t="s">
        <v>1</v>
      </c>
    </row>
    <row r="56" spans="1:90" s="1" customFormat="1" ht="30" customHeight="1"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3"/>
    </row>
    <row r="57" spans="1:90" s="1" customFormat="1" ht="6.95" customHeight="1"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3"/>
    </row>
  </sheetData>
  <sheetProtection formatColumns="0" formatRows="0"/>
  <mergeCells count="42">
    <mergeCell ref="L30:P30"/>
    <mergeCell ref="L31:P31"/>
    <mergeCell ref="L32:P32"/>
    <mergeCell ref="L33:P33"/>
    <mergeCell ref="C52:G52"/>
    <mergeCell ref="I52:AF52"/>
    <mergeCell ref="X35:AB35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Pha_hl_n - Obvod OŘ Praha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7"/>
  <sheetViews>
    <sheetView showGridLines="0" tabSelected="1" workbookViewId="0">
      <selection activeCell="F4" sqref="F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7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2" t="s">
        <v>5</v>
      </c>
    </row>
    <row r="3" spans="2:46" ht="6.95" customHeight="1">
      <c r="B3" s="88"/>
      <c r="C3" s="89"/>
      <c r="D3" s="89"/>
      <c r="E3" s="89"/>
      <c r="F3" s="89"/>
      <c r="G3" s="89"/>
      <c r="H3" s="89"/>
      <c r="I3" s="90"/>
      <c r="J3" s="89"/>
      <c r="K3" s="89"/>
      <c r="L3" s="15"/>
      <c r="AT3" s="12" t="s">
        <v>81</v>
      </c>
    </row>
    <row r="4" spans="2:46" ht="24.95" customHeight="1">
      <c r="B4" s="15"/>
      <c r="D4" s="91" t="s">
        <v>82</v>
      </c>
      <c r="L4" s="15"/>
      <c r="M4" s="19" t="s">
        <v>11</v>
      </c>
      <c r="AT4" s="12" t="s">
        <v>4</v>
      </c>
    </row>
    <row r="5" spans="2:46" ht="6.95" customHeight="1">
      <c r="B5" s="15"/>
      <c r="L5" s="15"/>
    </row>
    <row r="6" spans="2:46" s="1" customFormat="1" ht="12" customHeight="1">
      <c r="B6" s="33"/>
      <c r="D6" s="92" t="s">
        <v>18</v>
      </c>
      <c r="I6" s="93"/>
      <c r="L6" s="33"/>
    </row>
    <row r="7" spans="2:46" s="1" customFormat="1" ht="36.950000000000003" customHeight="1">
      <c r="B7" s="33"/>
      <c r="E7" s="234" t="s">
        <v>157</v>
      </c>
      <c r="F7" s="235"/>
      <c r="G7" s="235"/>
      <c r="H7" s="235"/>
      <c r="I7" s="93"/>
      <c r="L7" s="33"/>
    </row>
    <row r="8" spans="2:46" s="1" customFormat="1">
      <c r="B8" s="33"/>
      <c r="I8" s="93"/>
      <c r="L8" s="33"/>
    </row>
    <row r="9" spans="2:46" s="1" customFormat="1" ht="12" customHeight="1">
      <c r="B9" s="33"/>
      <c r="D9" s="92" t="s">
        <v>20</v>
      </c>
      <c r="F9" s="12" t="s">
        <v>1</v>
      </c>
      <c r="I9" s="94" t="s">
        <v>21</v>
      </c>
      <c r="J9" s="12" t="s">
        <v>1</v>
      </c>
      <c r="L9" s="33"/>
    </row>
    <row r="10" spans="2:46" s="1" customFormat="1" ht="12" customHeight="1">
      <c r="B10" s="33"/>
      <c r="D10" s="92" t="s">
        <v>22</v>
      </c>
      <c r="F10" s="12" t="s">
        <v>23</v>
      </c>
      <c r="I10" s="94" t="s">
        <v>24</v>
      </c>
      <c r="J10" s="95" t="str">
        <f>'Rekapitulace stavby'!AN8</f>
        <v>4. 3. 2019</v>
      </c>
      <c r="L10" s="33"/>
    </row>
    <row r="11" spans="2:46" s="1" customFormat="1" ht="10.9" customHeight="1">
      <c r="B11" s="33"/>
      <c r="I11" s="93"/>
      <c r="L11" s="33"/>
    </row>
    <row r="12" spans="2:46" s="1" customFormat="1" ht="12" customHeight="1">
      <c r="B12" s="33"/>
      <c r="D12" s="92" t="s">
        <v>28</v>
      </c>
      <c r="I12" s="94" t="s">
        <v>29</v>
      </c>
      <c r="J12" s="12" t="s">
        <v>30</v>
      </c>
      <c r="L12" s="33"/>
    </row>
    <row r="13" spans="2:46" s="1" customFormat="1" ht="18" customHeight="1">
      <c r="B13" s="33"/>
      <c r="E13" s="12" t="s">
        <v>31</v>
      </c>
      <c r="I13" s="94" t="s">
        <v>32</v>
      </c>
      <c r="J13" s="12" t="s">
        <v>33</v>
      </c>
      <c r="L13" s="33"/>
    </row>
    <row r="14" spans="2:46" s="1" customFormat="1" ht="6.95" customHeight="1">
      <c r="B14" s="33"/>
      <c r="I14" s="93"/>
      <c r="L14" s="33"/>
    </row>
    <row r="15" spans="2:46" s="1" customFormat="1" ht="12" customHeight="1">
      <c r="B15" s="33"/>
      <c r="D15" s="92" t="s">
        <v>34</v>
      </c>
      <c r="I15" s="94" t="s">
        <v>29</v>
      </c>
      <c r="J15" s="25" t="str">
        <f>'Rekapitulace stavby'!AN13</f>
        <v>Vyplň údaj</v>
      </c>
      <c r="L15" s="33"/>
    </row>
    <row r="16" spans="2:46" s="1" customFormat="1" ht="18" customHeight="1">
      <c r="B16" s="33"/>
      <c r="E16" s="236" t="str">
        <f>'Rekapitulace stavby'!E14</f>
        <v>Vyplň údaj</v>
      </c>
      <c r="F16" s="237"/>
      <c r="G16" s="237"/>
      <c r="H16" s="237"/>
      <c r="I16" s="94" t="s">
        <v>32</v>
      </c>
      <c r="J16" s="25" t="str">
        <f>'Rekapitulace stavby'!AN14</f>
        <v>Vyplň údaj</v>
      </c>
      <c r="L16" s="33"/>
    </row>
    <row r="17" spans="2:12" s="1" customFormat="1" ht="6.95" customHeight="1">
      <c r="B17" s="33"/>
      <c r="I17" s="93"/>
      <c r="L17" s="33"/>
    </row>
    <row r="18" spans="2:12" s="1" customFormat="1" ht="12" customHeight="1">
      <c r="B18" s="33"/>
      <c r="D18" s="92" t="s">
        <v>36</v>
      </c>
      <c r="I18" s="94" t="s">
        <v>29</v>
      </c>
      <c r="J18" s="12" t="str">
        <f>IF('Rekapitulace stavby'!AN16="","",'Rekapitulace stavby'!AN16)</f>
        <v/>
      </c>
      <c r="L18" s="33"/>
    </row>
    <row r="19" spans="2:12" s="1" customFormat="1" ht="18" customHeight="1">
      <c r="B19" s="33"/>
      <c r="E19" s="12" t="str">
        <f>IF('Rekapitulace stavby'!E17="","",'Rekapitulace stavby'!E17)</f>
        <v xml:space="preserve"> </v>
      </c>
      <c r="I19" s="94" t="s">
        <v>32</v>
      </c>
      <c r="J19" s="12" t="str">
        <f>IF('Rekapitulace stavby'!AN17="","",'Rekapitulace stavby'!AN17)</f>
        <v/>
      </c>
      <c r="L19" s="33"/>
    </row>
    <row r="20" spans="2:12" s="1" customFormat="1" ht="6.95" customHeight="1">
      <c r="B20" s="33"/>
      <c r="I20" s="93"/>
      <c r="L20" s="33"/>
    </row>
    <row r="21" spans="2:12" s="1" customFormat="1" ht="12" customHeight="1">
      <c r="B21" s="33"/>
      <c r="D21" s="92" t="s">
        <v>39</v>
      </c>
      <c r="I21" s="94" t="s">
        <v>29</v>
      </c>
      <c r="J21" s="12" t="s">
        <v>1</v>
      </c>
      <c r="L21" s="33"/>
    </row>
    <row r="22" spans="2:12" s="1" customFormat="1" ht="18" customHeight="1">
      <c r="B22" s="33"/>
      <c r="E22" s="12"/>
      <c r="I22" s="94" t="s">
        <v>32</v>
      </c>
      <c r="J22" s="12" t="s">
        <v>1</v>
      </c>
      <c r="L22" s="33"/>
    </row>
    <row r="23" spans="2:12" s="1" customFormat="1" ht="6.95" customHeight="1">
      <c r="B23" s="33"/>
      <c r="I23" s="93"/>
      <c r="L23" s="33"/>
    </row>
    <row r="24" spans="2:12" s="1" customFormat="1" ht="12" customHeight="1">
      <c r="B24" s="33"/>
      <c r="D24" s="92" t="s">
        <v>40</v>
      </c>
      <c r="I24" s="93"/>
      <c r="L24" s="33"/>
    </row>
    <row r="25" spans="2:12" s="6" customFormat="1" ht="16.5" customHeight="1">
      <c r="B25" s="96"/>
      <c r="E25" s="238" t="s">
        <v>1</v>
      </c>
      <c r="F25" s="238"/>
      <c r="G25" s="238"/>
      <c r="H25" s="238"/>
      <c r="I25" s="97"/>
      <c r="L25" s="96"/>
    </row>
    <row r="26" spans="2:12" s="1" customFormat="1" ht="6.95" customHeight="1">
      <c r="B26" s="33"/>
      <c r="I26" s="93"/>
      <c r="L26" s="33"/>
    </row>
    <row r="27" spans="2:12" s="1" customFormat="1" ht="6.95" customHeight="1">
      <c r="B27" s="33"/>
      <c r="D27" s="51"/>
      <c r="E27" s="51"/>
      <c r="F27" s="51"/>
      <c r="G27" s="51"/>
      <c r="H27" s="51"/>
      <c r="I27" s="98"/>
      <c r="J27" s="51"/>
      <c r="K27" s="51"/>
      <c r="L27" s="33"/>
    </row>
    <row r="28" spans="2:12" s="1" customFormat="1" ht="25.35" customHeight="1">
      <c r="B28" s="33"/>
      <c r="D28" s="99" t="s">
        <v>41</v>
      </c>
      <c r="I28" s="93"/>
      <c r="J28" s="100">
        <f>ROUND(J79, 0)</f>
        <v>0</v>
      </c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98"/>
      <c r="J29" s="51"/>
      <c r="K29" s="51"/>
      <c r="L29" s="33"/>
    </row>
    <row r="30" spans="2:12" s="1" customFormat="1" ht="14.45" customHeight="1">
      <c r="B30" s="33"/>
      <c r="F30" s="101" t="s">
        <v>43</v>
      </c>
      <c r="I30" s="102" t="s">
        <v>42</v>
      </c>
      <c r="J30" s="101" t="s">
        <v>44</v>
      </c>
      <c r="L30" s="33"/>
    </row>
    <row r="31" spans="2:12" s="1" customFormat="1" ht="14.45" customHeight="1">
      <c r="B31" s="33"/>
      <c r="D31" s="92" t="s">
        <v>45</v>
      </c>
      <c r="E31" s="92" t="s">
        <v>46</v>
      </c>
      <c r="F31" s="103">
        <f>ROUND((SUM(BE79:BE96)),  0)</f>
        <v>0</v>
      </c>
      <c r="I31" s="104">
        <v>0.21</v>
      </c>
      <c r="J31" s="103">
        <f>ROUND(((SUM(BE79:BE96))*I31),  0)</f>
        <v>0</v>
      </c>
      <c r="L31" s="33"/>
    </row>
    <row r="32" spans="2:12" s="1" customFormat="1" ht="14.45" customHeight="1">
      <c r="B32" s="33"/>
      <c r="E32" s="92" t="s">
        <v>47</v>
      </c>
      <c r="F32" s="103">
        <f>ROUND((SUM(BF79:BF96)),  0)</f>
        <v>0</v>
      </c>
      <c r="I32" s="104">
        <v>0.15</v>
      </c>
      <c r="J32" s="103">
        <f>ROUND(((SUM(BF79:BF96))*I32),  0)</f>
        <v>0</v>
      </c>
      <c r="L32" s="33"/>
    </row>
    <row r="33" spans="2:12" s="1" customFormat="1" ht="14.45" hidden="1" customHeight="1">
      <c r="B33" s="33"/>
      <c r="E33" s="92" t="s">
        <v>48</v>
      </c>
      <c r="F33" s="103">
        <f>ROUND((SUM(BG79:BG96)),  0)</f>
        <v>0</v>
      </c>
      <c r="I33" s="104">
        <v>0.21</v>
      </c>
      <c r="J33" s="103">
        <f>0</f>
        <v>0</v>
      </c>
      <c r="L33" s="33"/>
    </row>
    <row r="34" spans="2:12" s="1" customFormat="1" ht="14.45" hidden="1" customHeight="1">
      <c r="B34" s="33"/>
      <c r="E34" s="92" t="s">
        <v>49</v>
      </c>
      <c r="F34" s="103">
        <f>ROUND((SUM(BH79:BH96)),  0)</f>
        <v>0</v>
      </c>
      <c r="I34" s="104">
        <v>0.15</v>
      </c>
      <c r="J34" s="103">
        <f>0</f>
        <v>0</v>
      </c>
      <c r="L34" s="33"/>
    </row>
    <row r="35" spans="2:12" s="1" customFormat="1" ht="14.45" hidden="1" customHeight="1">
      <c r="B35" s="33"/>
      <c r="E35" s="92" t="s">
        <v>50</v>
      </c>
      <c r="F35" s="103">
        <f>ROUND((SUM(BI79:BI96)),  0)</f>
        <v>0</v>
      </c>
      <c r="I35" s="104">
        <v>0</v>
      </c>
      <c r="J35" s="103">
        <f>0</f>
        <v>0</v>
      </c>
      <c r="L35" s="33"/>
    </row>
    <row r="36" spans="2:12" s="1" customFormat="1" ht="6.95" customHeight="1">
      <c r="B36" s="33"/>
      <c r="I36" s="93"/>
      <c r="L36" s="33"/>
    </row>
    <row r="37" spans="2:12" s="1" customFormat="1" ht="25.35" customHeight="1">
      <c r="B37" s="33"/>
      <c r="C37" s="105"/>
      <c r="D37" s="106" t="s">
        <v>51</v>
      </c>
      <c r="E37" s="107"/>
      <c r="F37" s="107"/>
      <c r="G37" s="108" t="s">
        <v>52</v>
      </c>
      <c r="H37" s="109" t="s">
        <v>53</v>
      </c>
      <c r="I37" s="110"/>
      <c r="J37" s="111">
        <f>SUM(J28:J35)</f>
        <v>0</v>
      </c>
      <c r="K37" s="112"/>
      <c r="L37" s="33"/>
    </row>
    <row r="38" spans="2:12" s="1" customFormat="1" ht="14.45" customHeight="1">
      <c r="B38" s="113"/>
      <c r="C38" s="114"/>
      <c r="D38" s="114"/>
      <c r="E38" s="114"/>
      <c r="F38" s="114"/>
      <c r="G38" s="114"/>
      <c r="H38" s="114"/>
      <c r="I38" s="115"/>
      <c r="J38" s="114"/>
      <c r="K38" s="114"/>
      <c r="L38" s="33"/>
    </row>
    <row r="42" spans="2:12" s="1" customFormat="1" ht="6.95" customHeight="1">
      <c r="B42" s="116"/>
      <c r="C42" s="117"/>
      <c r="D42" s="117"/>
      <c r="E42" s="117"/>
      <c r="F42" s="117"/>
      <c r="G42" s="117"/>
      <c r="H42" s="117"/>
      <c r="I42" s="118"/>
      <c r="J42" s="117"/>
      <c r="K42" s="117"/>
      <c r="L42" s="33"/>
    </row>
    <row r="43" spans="2:12" s="1" customFormat="1" ht="24.95" customHeight="1">
      <c r="B43" s="29"/>
      <c r="C43" s="18" t="s">
        <v>83</v>
      </c>
      <c r="D43" s="30"/>
      <c r="E43" s="30"/>
      <c r="F43" s="30"/>
      <c r="G43" s="30"/>
      <c r="H43" s="30"/>
      <c r="I43" s="93"/>
      <c r="J43" s="30"/>
      <c r="K43" s="30"/>
      <c r="L43" s="33"/>
    </row>
    <row r="44" spans="2:12" s="1" customFormat="1" ht="6.95" customHeight="1">
      <c r="B44" s="29"/>
      <c r="C44" s="30"/>
      <c r="D44" s="30"/>
      <c r="E44" s="30"/>
      <c r="F44" s="30"/>
      <c r="G44" s="30"/>
      <c r="H44" s="30"/>
      <c r="I44" s="93"/>
      <c r="J44" s="30"/>
      <c r="K44" s="30"/>
      <c r="L44" s="33"/>
    </row>
    <row r="45" spans="2:12" s="1" customFormat="1" ht="12" customHeight="1">
      <c r="B45" s="29"/>
      <c r="C45" s="24" t="s">
        <v>18</v>
      </c>
      <c r="D45" s="30"/>
      <c r="E45" s="30"/>
      <c r="F45" s="30"/>
      <c r="G45" s="30"/>
      <c r="H45" s="30"/>
      <c r="I45" s="93"/>
      <c r="J45" s="30"/>
      <c r="K45" s="30"/>
      <c r="L45" s="33"/>
    </row>
    <row r="46" spans="2:12" s="1" customFormat="1" ht="16.5" customHeight="1">
      <c r="B46" s="29"/>
      <c r="C46" s="30"/>
      <c r="D46" s="30"/>
      <c r="E46" s="206" t="str">
        <f>E7</f>
        <v>Obvod OŘ Praha - oprava (výtahy, plošiny  v obvodu OŘ Praha) – Žst. Praha hl. n. - oprava eskalátoru UTZ 01-061</v>
      </c>
      <c r="F46" s="205"/>
      <c r="G46" s="205"/>
      <c r="H46" s="205"/>
      <c r="I46" s="93"/>
      <c r="J46" s="30"/>
      <c r="K46" s="30"/>
      <c r="L46" s="33"/>
    </row>
    <row r="47" spans="2:12" s="1" customFormat="1" ht="6.95" customHeight="1">
      <c r="B47" s="29"/>
      <c r="C47" s="30"/>
      <c r="D47" s="30"/>
      <c r="E47" s="30"/>
      <c r="F47" s="30"/>
      <c r="G47" s="30"/>
      <c r="H47" s="30"/>
      <c r="I47" s="93"/>
      <c r="J47" s="30"/>
      <c r="K47" s="30"/>
      <c r="L47" s="33"/>
    </row>
    <row r="48" spans="2:12" s="1" customFormat="1" ht="12" customHeight="1">
      <c r="B48" s="29"/>
      <c r="C48" s="24" t="s">
        <v>22</v>
      </c>
      <c r="D48" s="30"/>
      <c r="E48" s="30"/>
      <c r="F48" s="22" t="str">
        <f>F10</f>
        <v xml:space="preserve">eskalátor UTZ 01-061, C5NE7331, 4.nástupiště </v>
      </c>
      <c r="G48" s="30"/>
      <c r="H48" s="30"/>
      <c r="I48" s="94" t="s">
        <v>24</v>
      </c>
      <c r="J48" s="50" t="str">
        <f>IF(J10="","",J10)</f>
        <v>4. 3. 2019</v>
      </c>
      <c r="K48" s="30"/>
      <c r="L48" s="33"/>
    </row>
    <row r="49" spans="2:47" s="1" customFormat="1" ht="6.95" customHeight="1">
      <c r="B49" s="29"/>
      <c r="C49" s="30"/>
      <c r="D49" s="30"/>
      <c r="E49" s="30"/>
      <c r="F49" s="30"/>
      <c r="G49" s="30"/>
      <c r="H49" s="30"/>
      <c r="I49" s="93"/>
      <c r="J49" s="30"/>
      <c r="K49" s="30"/>
      <c r="L49" s="33"/>
    </row>
    <row r="50" spans="2:47" s="1" customFormat="1" ht="13.7" customHeight="1">
      <c r="B50" s="29"/>
      <c r="C50" s="24" t="s">
        <v>28</v>
      </c>
      <c r="D50" s="30"/>
      <c r="E50" s="30"/>
      <c r="F50" s="22" t="str">
        <f>E13</f>
        <v>SŽDC, s.o.</v>
      </c>
      <c r="G50" s="30"/>
      <c r="H50" s="30"/>
      <c r="I50" s="94" t="s">
        <v>36</v>
      </c>
      <c r="J50" s="27" t="str">
        <f>E19</f>
        <v xml:space="preserve"> </v>
      </c>
      <c r="K50" s="30"/>
      <c r="L50" s="33"/>
    </row>
    <row r="51" spans="2:47" s="1" customFormat="1" ht="13.7" customHeight="1">
      <c r="B51" s="29"/>
      <c r="C51" s="24" t="s">
        <v>34</v>
      </c>
      <c r="D51" s="30"/>
      <c r="E51" s="30"/>
      <c r="F51" s="22" t="str">
        <f>IF(E16="","",E16)</f>
        <v>Vyplň údaj</v>
      </c>
      <c r="G51" s="30"/>
      <c r="H51" s="30"/>
      <c r="I51" s="94" t="s">
        <v>39</v>
      </c>
      <c r="J51" s="27">
        <f>E22</f>
        <v>0</v>
      </c>
      <c r="K51" s="30"/>
      <c r="L51" s="33"/>
    </row>
    <row r="52" spans="2:47" s="1" customFormat="1" ht="10.35" customHeight="1">
      <c r="B52" s="29"/>
      <c r="C52" s="30"/>
      <c r="D52" s="30"/>
      <c r="E52" s="30"/>
      <c r="F52" s="30"/>
      <c r="G52" s="30"/>
      <c r="H52" s="30"/>
      <c r="I52" s="93"/>
      <c r="J52" s="30"/>
      <c r="K52" s="30"/>
      <c r="L52" s="33"/>
    </row>
    <row r="53" spans="2:47" s="1" customFormat="1" ht="29.25" customHeight="1">
      <c r="B53" s="29"/>
      <c r="C53" s="119" t="s">
        <v>84</v>
      </c>
      <c r="D53" s="120"/>
      <c r="E53" s="120"/>
      <c r="F53" s="120"/>
      <c r="G53" s="120"/>
      <c r="H53" s="120"/>
      <c r="I53" s="121"/>
      <c r="J53" s="122" t="s">
        <v>85</v>
      </c>
      <c r="K53" s="120"/>
      <c r="L53" s="33"/>
    </row>
    <row r="54" spans="2:47" s="1" customFormat="1" ht="10.35" customHeight="1">
      <c r="B54" s="29"/>
      <c r="C54" s="30"/>
      <c r="D54" s="30"/>
      <c r="E54" s="30"/>
      <c r="F54" s="30"/>
      <c r="G54" s="30"/>
      <c r="H54" s="30"/>
      <c r="I54" s="93"/>
      <c r="J54" s="30"/>
      <c r="K54" s="30"/>
      <c r="L54" s="33"/>
    </row>
    <row r="55" spans="2:47" s="1" customFormat="1" ht="22.9" customHeight="1">
      <c r="B55" s="29"/>
      <c r="C55" s="123" t="s">
        <v>86</v>
      </c>
      <c r="D55" s="30"/>
      <c r="E55" s="30"/>
      <c r="F55" s="30"/>
      <c r="G55" s="30"/>
      <c r="H55" s="30"/>
      <c r="I55" s="93"/>
      <c r="J55" s="68">
        <f>J79</f>
        <v>0</v>
      </c>
      <c r="K55" s="30"/>
      <c r="L55" s="33"/>
      <c r="AU55" s="12" t="s">
        <v>87</v>
      </c>
    </row>
    <row r="56" spans="2:47" s="7" customFormat="1" ht="24.95" customHeight="1">
      <c r="B56" s="124"/>
      <c r="C56" s="125"/>
      <c r="D56" s="126" t="s">
        <v>88</v>
      </c>
      <c r="E56" s="127"/>
      <c r="F56" s="127"/>
      <c r="G56" s="127"/>
      <c r="H56" s="127"/>
      <c r="I56" s="128"/>
      <c r="J56" s="129">
        <f>J80</f>
        <v>0</v>
      </c>
      <c r="K56" s="125"/>
      <c r="L56" s="130"/>
    </row>
    <row r="57" spans="2:47" s="7" customFormat="1" ht="24.95" customHeight="1">
      <c r="B57" s="124"/>
      <c r="C57" s="125"/>
      <c r="D57" s="126" t="s">
        <v>89</v>
      </c>
      <c r="E57" s="127"/>
      <c r="F57" s="127"/>
      <c r="G57" s="127"/>
      <c r="H57" s="127"/>
      <c r="I57" s="128"/>
      <c r="J57" s="129">
        <f>J86</f>
        <v>0</v>
      </c>
      <c r="K57" s="125"/>
      <c r="L57" s="130"/>
    </row>
    <row r="58" spans="2:47" s="7" customFormat="1" ht="24.95" customHeight="1">
      <c r="B58" s="124"/>
      <c r="C58" s="125"/>
      <c r="D58" s="126" t="s">
        <v>90</v>
      </c>
      <c r="E58" s="127"/>
      <c r="F58" s="127"/>
      <c r="G58" s="127"/>
      <c r="H58" s="127"/>
      <c r="I58" s="128"/>
      <c r="J58" s="129">
        <f>J88</f>
        <v>0</v>
      </c>
      <c r="K58" s="125"/>
      <c r="L58" s="130"/>
    </row>
    <row r="59" spans="2:47" s="8" customFormat="1" ht="19.899999999999999" customHeight="1">
      <c r="B59" s="131"/>
      <c r="C59" s="132"/>
      <c r="D59" s="133" t="s">
        <v>91</v>
      </c>
      <c r="E59" s="134"/>
      <c r="F59" s="134"/>
      <c r="G59" s="134"/>
      <c r="H59" s="134"/>
      <c r="I59" s="135"/>
      <c r="J59" s="136">
        <f>J89</f>
        <v>0</v>
      </c>
      <c r="K59" s="132"/>
      <c r="L59" s="137"/>
    </row>
    <row r="60" spans="2:47" s="8" customFormat="1" ht="19.899999999999999" customHeight="1">
      <c r="B60" s="131"/>
      <c r="C60" s="132"/>
      <c r="D60" s="133" t="s">
        <v>92</v>
      </c>
      <c r="E60" s="134"/>
      <c r="F60" s="134"/>
      <c r="G60" s="134"/>
      <c r="H60" s="134"/>
      <c r="I60" s="135"/>
      <c r="J60" s="136">
        <f>J92</f>
        <v>0</v>
      </c>
      <c r="K60" s="132"/>
      <c r="L60" s="137"/>
    </row>
    <row r="61" spans="2:47" s="8" customFormat="1" ht="19.899999999999999" customHeight="1">
      <c r="B61" s="131"/>
      <c r="C61" s="132"/>
      <c r="D61" s="133" t="s">
        <v>93</v>
      </c>
      <c r="E61" s="134"/>
      <c r="F61" s="134"/>
      <c r="G61" s="134"/>
      <c r="H61" s="134"/>
      <c r="I61" s="135"/>
      <c r="J61" s="136">
        <f>J95</f>
        <v>0</v>
      </c>
      <c r="K61" s="132"/>
      <c r="L61" s="137"/>
    </row>
    <row r="62" spans="2:47" s="1" customFormat="1" ht="21.75" customHeight="1">
      <c r="B62" s="29"/>
      <c r="C62" s="30"/>
      <c r="D62" s="30"/>
      <c r="E62" s="30"/>
      <c r="F62" s="30"/>
      <c r="G62" s="30"/>
      <c r="H62" s="30"/>
      <c r="I62" s="93"/>
      <c r="J62" s="30"/>
      <c r="K62" s="30"/>
      <c r="L62" s="33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115"/>
      <c r="J63" s="42"/>
      <c r="K63" s="42"/>
      <c r="L63" s="33"/>
    </row>
    <row r="67" spans="2:63" s="1" customFormat="1" ht="6.95" customHeight="1">
      <c r="B67" s="43"/>
      <c r="C67" s="44"/>
      <c r="D67" s="44"/>
      <c r="E67" s="44"/>
      <c r="F67" s="44"/>
      <c r="G67" s="44"/>
      <c r="H67" s="44"/>
      <c r="I67" s="118"/>
      <c r="J67" s="44"/>
      <c r="K67" s="44"/>
      <c r="L67" s="33"/>
    </row>
    <row r="68" spans="2:63" s="1" customFormat="1" ht="24.95" customHeight="1">
      <c r="B68" s="29"/>
      <c r="C68" s="18" t="s">
        <v>94</v>
      </c>
      <c r="D68" s="30"/>
      <c r="E68" s="30"/>
      <c r="F68" s="30"/>
      <c r="G68" s="30"/>
      <c r="H68" s="30"/>
      <c r="I68" s="93"/>
      <c r="J68" s="30"/>
      <c r="K68" s="30"/>
      <c r="L68" s="33"/>
    </row>
    <row r="69" spans="2:63" s="1" customFormat="1" ht="6.95" customHeight="1">
      <c r="B69" s="29"/>
      <c r="C69" s="30"/>
      <c r="D69" s="30"/>
      <c r="E69" s="30"/>
      <c r="F69" s="30"/>
      <c r="G69" s="30"/>
      <c r="H69" s="30"/>
      <c r="I69" s="93"/>
      <c r="J69" s="30"/>
      <c r="K69" s="30"/>
      <c r="L69" s="33"/>
    </row>
    <row r="70" spans="2:63" s="1" customFormat="1" ht="12" customHeight="1">
      <c r="B70" s="29"/>
      <c r="C70" s="24" t="s">
        <v>18</v>
      </c>
      <c r="D70" s="30"/>
      <c r="E70" s="30"/>
      <c r="F70" s="30"/>
      <c r="G70" s="30"/>
      <c r="H70" s="30"/>
      <c r="I70" s="93"/>
      <c r="J70" s="30"/>
      <c r="K70" s="30"/>
      <c r="L70" s="33"/>
    </row>
    <row r="71" spans="2:63" s="1" customFormat="1" ht="16.5" customHeight="1">
      <c r="B71" s="29"/>
      <c r="C71" s="30"/>
      <c r="D71" s="30"/>
      <c r="E71" s="206" t="str">
        <f>E7</f>
        <v>Obvod OŘ Praha - oprava (výtahy, plošiny  v obvodu OŘ Praha) – Žst. Praha hl. n. - oprava eskalátoru UTZ 01-061</v>
      </c>
      <c r="F71" s="205"/>
      <c r="G71" s="205"/>
      <c r="H71" s="205"/>
      <c r="I71" s="93"/>
      <c r="J71" s="30"/>
      <c r="K71" s="30"/>
      <c r="L71" s="33"/>
    </row>
    <row r="72" spans="2:63" s="1" customFormat="1" ht="6.95" customHeight="1">
      <c r="B72" s="29"/>
      <c r="C72" s="30"/>
      <c r="D72" s="30"/>
      <c r="E72" s="30"/>
      <c r="F72" s="30"/>
      <c r="G72" s="30"/>
      <c r="H72" s="30"/>
      <c r="I72" s="93"/>
      <c r="J72" s="30"/>
      <c r="K72" s="30"/>
      <c r="L72" s="33"/>
    </row>
    <row r="73" spans="2:63" s="1" customFormat="1" ht="12" customHeight="1">
      <c r="B73" s="29"/>
      <c r="C73" s="24" t="s">
        <v>22</v>
      </c>
      <c r="D73" s="30"/>
      <c r="E73" s="30"/>
      <c r="F73" s="22" t="str">
        <f>F10</f>
        <v xml:space="preserve">eskalátor UTZ 01-061, C5NE7331, 4.nástupiště </v>
      </c>
      <c r="G73" s="30"/>
      <c r="H73" s="30"/>
      <c r="I73" s="94" t="s">
        <v>24</v>
      </c>
      <c r="J73" s="50" t="str">
        <f>IF(J10="","",J10)</f>
        <v>4. 3. 2019</v>
      </c>
      <c r="K73" s="30"/>
      <c r="L73" s="33"/>
    </row>
    <row r="74" spans="2:63" s="1" customFormat="1" ht="6.95" customHeight="1">
      <c r="B74" s="29"/>
      <c r="C74" s="30"/>
      <c r="D74" s="30"/>
      <c r="E74" s="30"/>
      <c r="F74" s="30"/>
      <c r="G74" s="30"/>
      <c r="H74" s="30"/>
      <c r="I74" s="93"/>
      <c r="J74" s="30"/>
      <c r="K74" s="30"/>
      <c r="L74" s="33"/>
    </row>
    <row r="75" spans="2:63" s="1" customFormat="1" ht="13.7" customHeight="1">
      <c r="B75" s="29"/>
      <c r="C75" s="24" t="s">
        <v>28</v>
      </c>
      <c r="D75" s="30"/>
      <c r="E75" s="30"/>
      <c r="F75" s="22" t="str">
        <f>E13</f>
        <v>SŽDC, s.o.</v>
      </c>
      <c r="G75" s="30"/>
      <c r="H75" s="30"/>
      <c r="I75" s="94" t="s">
        <v>36</v>
      </c>
      <c r="J75" s="27" t="str">
        <f>E19</f>
        <v xml:space="preserve"> </v>
      </c>
      <c r="K75" s="30"/>
      <c r="L75" s="33"/>
    </row>
    <row r="76" spans="2:63" s="1" customFormat="1" ht="13.7" customHeight="1">
      <c r="B76" s="29"/>
      <c r="C76" s="24" t="s">
        <v>34</v>
      </c>
      <c r="D76" s="30"/>
      <c r="E76" s="30"/>
      <c r="F76" s="22" t="str">
        <f>IF(E16="","",E16)</f>
        <v>Vyplň údaj</v>
      </c>
      <c r="G76" s="30"/>
      <c r="H76" s="30"/>
      <c r="I76" s="94" t="s">
        <v>39</v>
      </c>
      <c r="J76" s="27">
        <f>E22</f>
        <v>0</v>
      </c>
      <c r="K76" s="30"/>
      <c r="L76" s="33"/>
    </row>
    <row r="77" spans="2:63" s="1" customFormat="1" ht="10.35" customHeight="1">
      <c r="B77" s="29"/>
      <c r="C77" s="30"/>
      <c r="D77" s="30"/>
      <c r="E77" s="30"/>
      <c r="F77" s="30"/>
      <c r="G77" s="30"/>
      <c r="H77" s="30"/>
      <c r="I77" s="93"/>
      <c r="J77" s="30"/>
      <c r="K77" s="30"/>
      <c r="L77" s="33"/>
    </row>
    <row r="78" spans="2:63" s="9" customFormat="1" ht="29.25" customHeight="1">
      <c r="B78" s="138"/>
      <c r="C78" s="139" t="s">
        <v>95</v>
      </c>
      <c r="D78" s="140" t="s">
        <v>60</v>
      </c>
      <c r="E78" s="140" t="s">
        <v>56</v>
      </c>
      <c r="F78" s="140" t="s">
        <v>57</v>
      </c>
      <c r="G78" s="140" t="s">
        <v>96</v>
      </c>
      <c r="H78" s="140" t="s">
        <v>97</v>
      </c>
      <c r="I78" s="141" t="s">
        <v>98</v>
      </c>
      <c r="J78" s="140" t="s">
        <v>85</v>
      </c>
      <c r="K78" s="142" t="s">
        <v>99</v>
      </c>
      <c r="L78" s="143"/>
      <c r="M78" s="59" t="s">
        <v>1</v>
      </c>
      <c r="N78" s="60" t="s">
        <v>45</v>
      </c>
      <c r="O78" s="60" t="s">
        <v>100</v>
      </c>
      <c r="P78" s="60" t="s">
        <v>101</v>
      </c>
      <c r="Q78" s="60" t="s">
        <v>102</v>
      </c>
      <c r="R78" s="60" t="s">
        <v>103</v>
      </c>
      <c r="S78" s="60" t="s">
        <v>104</v>
      </c>
      <c r="T78" s="61" t="s">
        <v>105</v>
      </c>
    </row>
    <row r="79" spans="2:63" s="1" customFormat="1" ht="22.9" customHeight="1">
      <c r="B79" s="29"/>
      <c r="C79" s="66" t="s">
        <v>106</v>
      </c>
      <c r="D79" s="30"/>
      <c r="E79" s="30"/>
      <c r="F79" s="30"/>
      <c r="G79" s="30"/>
      <c r="H79" s="30"/>
      <c r="I79" s="93"/>
      <c r="J79" s="144">
        <f>BK79</f>
        <v>0</v>
      </c>
      <c r="K79" s="30"/>
      <c r="L79" s="33"/>
      <c r="M79" s="62"/>
      <c r="N79" s="63"/>
      <c r="O79" s="63"/>
      <c r="P79" s="145">
        <f>P80+P86+P88</f>
        <v>0</v>
      </c>
      <c r="Q79" s="63"/>
      <c r="R79" s="145">
        <f>R80+R86+R88</f>
        <v>0</v>
      </c>
      <c r="S79" s="63"/>
      <c r="T79" s="146">
        <f>T80+T86+T88</f>
        <v>0</v>
      </c>
      <c r="AT79" s="12" t="s">
        <v>74</v>
      </c>
      <c r="AU79" s="12" t="s">
        <v>87</v>
      </c>
      <c r="BK79" s="147">
        <f>BK80+BK86+BK88</f>
        <v>0</v>
      </c>
    </row>
    <row r="80" spans="2:63" s="10" customFormat="1" ht="25.9" customHeight="1">
      <c r="B80" s="148"/>
      <c r="C80" s="149"/>
      <c r="D80" s="150" t="s">
        <v>74</v>
      </c>
      <c r="E80" s="151" t="s">
        <v>107</v>
      </c>
      <c r="F80" s="151" t="s">
        <v>108</v>
      </c>
      <c r="G80" s="149"/>
      <c r="H80" s="149"/>
      <c r="I80" s="152"/>
      <c r="J80" s="153">
        <f>BK80</f>
        <v>0</v>
      </c>
      <c r="K80" s="149"/>
      <c r="L80" s="154"/>
      <c r="M80" s="155"/>
      <c r="N80" s="156"/>
      <c r="O80" s="156"/>
      <c r="P80" s="157">
        <f>SUM(P81:P85)</f>
        <v>0</v>
      </c>
      <c r="Q80" s="156"/>
      <c r="R80" s="157">
        <f>SUM(R81:R85)</f>
        <v>0</v>
      </c>
      <c r="S80" s="156"/>
      <c r="T80" s="158">
        <f>SUM(T81:T85)</f>
        <v>0</v>
      </c>
      <c r="AR80" s="159" t="s">
        <v>109</v>
      </c>
      <c r="AT80" s="160" t="s">
        <v>74</v>
      </c>
      <c r="AU80" s="160" t="s">
        <v>75</v>
      </c>
      <c r="AY80" s="159" t="s">
        <v>110</v>
      </c>
      <c r="BK80" s="161">
        <f>SUM(BK81:BK85)</f>
        <v>0</v>
      </c>
    </row>
    <row r="81" spans="2:65" s="1" customFormat="1" ht="16.5" customHeight="1">
      <c r="B81" s="29"/>
      <c r="C81" s="162" t="s">
        <v>8</v>
      </c>
      <c r="D81" s="162" t="s">
        <v>111</v>
      </c>
      <c r="E81" s="163" t="s">
        <v>112</v>
      </c>
      <c r="F81" s="164" t="s">
        <v>113</v>
      </c>
      <c r="G81" s="165" t="s">
        <v>114</v>
      </c>
      <c r="H81" s="166">
        <v>210</v>
      </c>
      <c r="I81" s="167"/>
      <c r="J81" s="168">
        <f>ROUND(I81*H81,0)</f>
        <v>0</v>
      </c>
      <c r="K81" s="164"/>
      <c r="L81" s="33"/>
      <c r="M81" s="169" t="s">
        <v>1</v>
      </c>
      <c r="N81" s="170" t="s">
        <v>46</v>
      </c>
      <c r="O81" s="55"/>
      <c r="P81" s="171">
        <f>O81*H81</f>
        <v>0</v>
      </c>
      <c r="Q81" s="171">
        <v>0</v>
      </c>
      <c r="R81" s="171">
        <f>Q81*H81</f>
        <v>0</v>
      </c>
      <c r="S81" s="171">
        <v>0</v>
      </c>
      <c r="T81" s="172">
        <f>S81*H81</f>
        <v>0</v>
      </c>
      <c r="AR81" s="12" t="s">
        <v>115</v>
      </c>
      <c r="AT81" s="12" t="s">
        <v>111</v>
      </c>
      <c r="AU81" s="12" t="s">
        <v>8</v>
      </c>
      <c r="AY81" s="12" t="s">
        <v>110</v>
      </c>
      <c r="BE81" s="173">
        <f>IF(N81="základní",J81,0)</f>
        <v>0</v>
      </c>
      <c r="BF81" s="173">
        <f>IF(N81="snížená",J81,0)</f>
        <v>0</v>
      </c>
      <c r="BG81" s="173">
        <f>IF(N81="zákl. přenesená",J81,0)</f>
        <v>0</v>
      </c>
      <c r="BH81" s="173">
        <f>IF(N81="sníž. přenesená",J81,0)</f>
        <v>0</v>
      </c>
      <c r="BI81" s="173">
        <f>IF(N81="nulová",J81,0)</f>
        <v>0</v>
      </c>
      <c r="BJ81" s="12" t="s">
        <v>8</v>
      </c>
      <c r="BK81" s="173">
        <f>ROUND(I81*H81,0)</f>
        <v>0</v>
      </c>
      <c r="BL81" s="12" t="s">
        <v>115</v>
      </c>
      <c r="BM81" s="12" t="s">
        <v>116</v>
      </c>
    </row>
    <row r="82" spans="2:65" s="1" customFormat="1" ht="78">
      <c r="B82" s="29"/>
      <c r="C82" s="30"/>
      <c r="D82" s="174" t="s">
        <v>117</v>
      </c>
      <c r="E82" s="30"/>
      <c r="F82" s="175" t="s">
        <v>118</v>
      </c>
      <c r="G82" s="30"/>
      <c r="H82" s="30"/>
      <c r="I82" s="93"/>
      <c r="J82" s="30"/>
      <c r="K82" s="30"/>
      <c r="L82" s="33"/>
      <c r="M82" s="176"/>
      <c r="N82" s="55"/>
      <c r="O82" s="55"/>
      <c r="P82" s="55"/>
      <c r="Q82" s="55"/>
      <c r="R82" s="55"/>
      <c r="S82" s="55"/>
      <c r="T82" s="56"/>
      <c r="AT82" s="12" t="s">
        <v>117</v>
      </c>
      <c r="AU82" s="12" t="s">
        <v>8</v>
      </c>
    </row>
    <row r="83" spans="2:65" s="1" customFormat="1" ht="16.5" customHeight="1">
      <c r="B83" s="29"/>
      <c r="C83" s="177" t="s">
        <v>81</v>
      </c>
      <c r="D83" s="177" t="s">
        <v>119</v>
      </c>
      <c r="E83" s="178" t="s">
        <v>8</v>
      </c>
      <c r="F83" s="179" t="s">
        <v>120</v>
      </c>
      <c r="G83" s="180" t="s">
        <v>121</v>
      </c>
      <c r="H83" s="181">
        <v>1</v>
      </c>
      <c r="I83" s="182"/>
      <c r="J83" s="183">
        <f>ROUND(I83*H83,0)</f>
        <v>0</v>
      </c>
      <c r="K83" s="179" t="s">
        <v>1</v>
      </c>
      <c r="L83" s="184"/>
      <c r="M83" s="185" t="s">
        <v>1</v>
      </c>
      <c r="N83" s="186" t="s">
        <v>46</v>
      </c>
      <c r="O83" s="55"/>
      <c r="P83" s="171">
        <f>O83*H83</f>
        <v>0</v>
      </c>
      <c r="Q83" s="171">
        <v>0</v>
      </c>
      <c r="R83" s="171">
        <f>Q83*H83</f>
        <v>0</v>
      </c>
      <c r="S83" s="171">
        <v>0</v>
      </c>
      <c r="T83" s="172">
        <f>S83*H83</f>
        <v>0</v>
      </c>
      <c r="AR83" s="12" t="s">
        <v>115</v>
      </c>
      <c r="AT83" s="12" t="s">
        <v>119</v>
      </c>
      <c r="AU83" s="12" t="s">
        <v>8</v>
      </c>
      <c r="AY83" s="12" t="s">
        <v>110</v>
      </c>
      <c r="BE83" s="173">
        <f>IF(N83="základní",J83,0)</f>
        <v>0</v>
      </c>
      <c r="BF83" s="173">
        <f>IF(N83="snížená",J83,0)</f>
        <v>0</v>
      </c>
      <c r="BG83" s="173">
        <f>IF(N83="zákl. přenesená",J83,0)</f>
        <v>0</v>
      </c>
      <c r="BH83" s="173">
        <f>IF(N83="sníž. přenesená",J83,0)</f>
        <v>0</v>
      </c>
      <c r="BI83" s="173">
        <f>IF(N83="nulová",J83,0)</f>
        <v>0</v>
      </c>
      <c r="BJ83" s="12" t="s">
        <v>8</v>
      </c>
      <c r="BK83" s="173">
        <f>ROUND(I83*H83,0)</f>
        <v>0</v>
      </c>
      <c r="BL83" s="12" t="s">
        <v>115</v>
      </c>
      <c r="BM83" s="12" t="s">
        <v>122</v>
      </c>
    </row>
    <row r="84" spans="2:65" s="1" customFormat="1" ht="16.5" customHeight="1">
      <c r="B84" s="29"/>
      <c r="C84" s="177" t="s">
        <v>123</v>
      </c>
      <c r="D84" s="177" t="s">
        <v>119</v>
      </c>
      <c r="E84" s="178" t="s">
        <v>81</v>
      </c>
      <c r="F84" s="179" t="s">
        <v>124</v>
      </c>
      <c r="G84" s="180" t="s">
        <v>121</v>
      </c>
      <c r="H84" s="181">
        <v>1</v>
      </c>
      <c r="I84" s="182"/>
      <c r="J84" s="183">
        <f>ROUND(I84*H84,0)</f>
        <v>0</v>
      </c>
      <c r="K84" s="179" t="s">
        <v>1</v>
      </c>
      <c r="L84" s="184"/>
      <c r="M84" s="185" t="s">
        <v>1</v>
      </c>
      <c r="N84" s="186" t="s">
        <v>46</v>
      </c>
      <c r="O84" s="55"/>
      <c r="P84" s="171">
        <f>O84*H84</f>
        <v>0</v>
      </c>
      <c r="Q84" s="171">
        <v>0</v>
      </c>
      <c r="R84" s="171">
        <f>Q84*H84</f>
        <v>0</v>
      </c>
      <c r="S84" s="171">
        <v>0</v>
      </c>
      <c r="T84" s="172">
        <f>S84*H84</f>
        <v>0</v>
      </c>
      <c r="AR84" s="12" t="s">
        <v>115</v>
      </c>
      <c r="AT84" s="12" t="s">
        <v>119</v>
      </c>
      <c r="AU84" s="12" t="s">
        <v>8</v>
      </c>
      <c r="AY84" s="12" t="s">
        <v>110</v>
      </c>
      <c r="BE84" s="173">
        <f>IF(N84="základní",J84,0)</f>
        <v>0</v>
      </c>
      <c r="BF84" s="173">
        <f>IF(N84="snížená",J84,0)</f>
        <v>0</v>
      </c>
      <c r="BG84" s="173">
        <f>IF(N84="zákl. přenesená",J84,0)</f>
        <v>0</v>
      </c>
      <c r="BH84" s="173">
        <f>IF(N84="sníž. přenesená",J84,0)</f>
        <v>0</v>
      </c>
      <c r="BI84" s="173">
        <f>IF(N84="nulová",J84,0)</f>
        <v>0</v>
      </c>
      <c r="BJ84" s="12" t="s">
        <v>8</v>
      </c>
      <c r="BK84" s="173">
        <f>ROUND(I84*H84,0)</f>
        <v>0</v>
      </c>
      <c r="BL84" s="12" t="s">
        <v>115</v>
      </c>
      <c r="BM84" s="12" t="s">
        <v>125</v>
      </c>
    </row>
    <row r="85" spans="2:65" s="1" customFormat="1" ht="16.5" customHeight="1">
      <c r="B85" s="29"/>
      <c r="C85" s="177" t="s">
        <v>109</v>
      </c>
      <c r="D85" s="177" t="s">
        <v>119</v>
      </c>
      <c r="E85" s="178" t="s">
        <v>123</v>
      </c>
      <c r="F85" s="179" t="s">
        <v>126</v>
      </c>
      <c r="G85" s="180" t="s">
        <v>121</v>
      </c>
      <c r="H85" s="181">
        <v>1</v>
      </c>
      <c r="I85" s="182"/>
      <c r="J85" s="183">
        <f>ROUND(I85*H85,0)</f>
        <v>0</v>
      </c>
      <c r="K85" s="179" t="s">
        <v>1</v>
      </c>
      <c r="L85" s="184"/>
      <c r="M85" s="185" t="s">
        <v>1</v>
      </c>
      <c r="N85" s="186" t="s">
        <v>46</v>
      </c>
      <c r="O85" s="55"/>
      <c r="P85" s="171">
        <f>O85*H85</f>
        <v>0</v>
      </c>
      <c r="Q85" s="171">
        <v>0</v>
      </c>
      <c r="R85" s="171">
        <f>Q85*H85</f>
        <v>0</v>
      </c>
      <c r="S85" s="171">
        <v>0</v>
      </c>
      <c r="T85" s="172">
        <f>S85*H85</f>
        <v>0</v>
      </c>
      <c r="AR85" s="12" t="s">
        <v>115</v>
      </c>
      <c r="AT85" s="12" t="s">
        <v>119</v>
      </c>
      <c r="AU85" s="12" t="s">
        <v>8</v>
      </c>
      <c r="AY85" s="12" t="s">
        <v>110</v>
      </c>
      <c r="BE85" s="173">
        <f>IF(N85="základní",J85,0)</f>
        <v>0</v>
      </c>
      <c r="BF85" s="173">
        <f>IF(N85="snížená",J85,0)</f>
        <v>0</v>
      </c>
      <c r="BG85" s="173">
        <f>IF(N85="zákl. přenesená",J85,0)</f>
        <v>0</v>
      </c>
      <c r="BH85" s="173">
        <f>IF(N85="sníž. přenesená",J85,0)</f>
        <v>0</v>
      </c>
      <c r="BI85" s="173">
        <f>IF(N85="nulová",J85,0)</f>
        <v>0</v>
      </c>
      <c r="BJ85" s="12" t="s">
        <v>8</v>
      </c>
      <c r="BK85" s="173">
        <f>ROUND(I85*H85,0)</f>
        <v>0</v>
      </c>
      <c r="BL85" s="12" t="s">
        <v>115</v>
      </c>
      <c r="BM85" s="12" t="s">
        <v>127</v>
      </c>
    </row>
    <row r="86" spans="2:65" s="10" customFormat="1" ht="25.9" customHeight="1">
      <c r="B86" s="148"/>
      <c r="C86" s="149"/>
      <c r="D86" s="150" t="s">
        <v>74</v>
      </c>
      <c r="E86" s="151" t="s">
        <v>128</v>
      </c>
      <c r="F86" s="151" t="s">
        <v>129</v>
      </c>
      <c r="G86" s="149"/>
      <c r="H86" s="149"/>
      <c r="I86" s="152"/>
      <c r="J86" s="153">
        <f>BK86</f>
        <v>0</v>
      </c>
      <c r="K86" s="149"/>
      <c r="L86" s="154"/>
      <c r="M86" s="155"/>
      <c r="N86" s="156"/>
      <c r="O86" s="156"/>
      <c r="P86" s="157">
        <f>P87</f>
        <v>0</v>
      </c>
      <c r="Q86" s="156"/>
      <c r="R86" s="157">
        <f>R87</f>
        <v>0</v>
      </c>
      <c r="S86" s="156"/>
      <c r="T86" s="158">
        <f>T87</f>
        <v>0</v>
      </c>
      <c r="AR86" s="159" t="s">
        <v>109</v>
      </c>
      <c r="AT86" s="160" t="s">
        <v>74</v>
      </c>
      <c r="AU86" s="160" t="s">
        <v>75</v>
      </c>
      <c r="AY86" s="159" t="s">
        <v>110</v>
      </c>
      <c r="BK86" s="161">
        <f>BK87</f>
        <v>0</v>
      </c>
    </row>
    <row r="87" spans="2:65" s="1" customFormat="1" ht="16.5" customHeight="1">
      <c r="B87" s="29"/>
      <c r="C87" s="162" t="s">
        <v>130</v>
      </c>
      <c r="D87" s="162" t="s">
        <v>111</v>
      </c>
      <c r="E87" s="163" t="s">
        <v>131</v>
      </c>
      <c r="F87" s="164" t="s">
        <v>132</v>
      </c>
      <c r="G87" s="165" t="s">
        <v>133</v>
      </c>
      <c r="H87" s="166">
        <v>1</v>
      </c>
      <c r="I87" s="167"/>
      <c r="J87" s="168">
        <f>ROUND(I87*H87,0)</f>
        <v>0</v>
      </c>
      <c r="K87" s="164" t="s">
        <v>1</v>
      </c>
      <c r="L87" s="33"/>
      <c r="M87" s="169" t="s">
        <v>1</v>
      </c>
      <c r="N87" s="170" t="s">
        <v>46</v>
      </c>
      <c r="O87" s="55"/>
      <c r="P87" s="171">
        <f>O87*H87</f>
        <v>0</v>
      </c>
      <c r="Q87" s="171">
        <v>0</v>
      </c>
      <c r="R87" s="171">
        <f>Q87*H87</f>
        <v>0</v>
      </c>
      <c r="S87" s="171">
        <v>0</v>
      </c>
      <c r="T87" s="172">
        <f>S87*H87</f>
        <v>0</v>
      </c>
      <c r="AR87" s="12" t="s">
        <v>115</v>
      </c>
      <c r="AT87" s="12" t="s">
        <v>111</v>
      </c>
      <c r="AU87" s="12" t="s">
        <v>8</v>
      </c>
      <c r="AY87" s="12" t="s">
        <v>110</v>
      </c>
      <c r="BE87" s="173">
        <f>IF(N87="základní",J87,0)</f>
        <v>0</v>
      </c>
      <c r="BF87" s="173">
        <f>IF(N87="snížená",J87,0)</f>
        <v>0</v>
      </c>
      <c r="BG87" s="173">
        <f>IF(N87="zákl. přenesená",J87,0)</f>
        <v>0</v>
      </c>
      <c r="BH87" s="173">
        <f>IF(N87="sníž. přenesená",J87,0)</f>
        <v>0</v>
      </c>
      <c r="BI87" s="173">
        <f>IF(N87="nulová",J87,0)</f>
        <v>0</v>
      </c>
      <c r="BJ87" s="12" t="s">
        <v>8</v>
      </c>
      <c r="BK87" s="173">
        <f>ROUND(I87*H87,0)</f>
        <v>0</v>
      </c>
      <c r="BL87" s="12" t="s">
        <v>115</v>
      </c>
      <c r="BM87" s="12" t="s">
        <v>134</v>
      </c>
    </row>
    <row r="88" spans="2:65" s="10" customFormat="1" ht="25.9" customHeight="1">
      <c r="B88" s="148"/>
      <c r="C88" s="149"/>
      <c r="D88" s="150" t="s">
        <v>74</v>
      </c>
      <c r="E88" s="151" t="s">
        <v>135</v>
      </c>
      <c r="F88" s="151" t="s">
        <v>136</v>
      </c>
      <c r="G88" s="149"/>
      <c r="H88" s="149"/>
      <c r="I88" s="152"/>
      <c r="J88" s="153">
        <f>BK88</f>
        <v>0</v>
      </c>
      <c r="K88" s="149"/>
      <c r="L88" s="154"/>
      <c r="M88" s="155"/>
      <c r="N88" s="156"/>
      <c r="O88" s="156"/>
      <c r="P88" s="157">
        <f>P89+P92+P95</f>
        <v>0</v>
      </c>
      <c r="Q88" s="156"/>
      <c r="R88" s="157">
        <f>R89+R92+R95</f>
        <v>0</v>
      </c>
      <c r="S88" s="156"/>
      <c r="T88" s="158">
        <f>T89+T92+T95</f>
        <v>0</v>
      </c>
      <c r="AR88" s="159" t="s">
        <v>130</v>
      </c>
      <c r="AT88" s="160" t="s">
        <v>74</v>
      </c>
      <c r="AU88" s="160" t="s">
        <v>75</v>
      </c>
      <c r="AY88" s="159" t="s">
        <v>110</v>
      </c>
      <c r="BK88" s="161">
        <f>BK89+BK92+BK95</f>
        <v>0</v>
      </c>
    </row>
    <row r="89" spans="2:65" s="10" customFormat="1" ht="22.9" customHeight="1">
      <c r="B89" s="148"/>
      <c r="C89" s="149"/>
      <c r="D89" s="150" t="s">
        <v>74</v>
      </c>
      <c r="E89" s="187" t="s">
        <v>137</v>
      </c>
      <c r="F89" s="187" t="s">
        <v>138</v>
      </c>
      <c r="G89" s="149"/>
      <c r="H89" s="149"/>
      <c r="I89" s="152"/>
      <c r="J89" s="188">
        <f>BK89</f>
        <v>0</v>
      </c>
      <c r="K89" s="149"/>
      <c r="L89" s="154"/>
      <c r="M89" s="155"/>
      <c r="N89" s="156"/>
      <c r="O89" s="156"/>
      <c r="P89" s="157">
        <f>SUM(P90:P91)</f>
        <v>0</v>
      </c>
      <c r="Q89" s="156"/>
      <c r="R89" s="157">
        <f>SUM(R90:R91)</f>
        <v>0</v>
      </c>
      <c r="S89" s="156"/>
      <c r="T89" s="158">
        <f>SUM(T90:T91)</f>
        <v>0</v>
      </c>
      <c r="AR89" s="159" t="s">
        <v>130</v>
      </c>
      <c r="AT89" s="160" t="s">
        <v>74</v>
      </c>
      <c r="AU89" s="160" t="s">
        <v>8</v>
      </c>
      <c r="AY89" s="159" t="s">
        <v>110</v>
      </c>
      <c r="BK89" s="161">
        <f>SUM(BK90:BK91)</f>
        <v>0</v>
      </c>
    </row>
    <row r="90" spans="2:65" s="1" customFormat="1" ht="16.5" customHeight="1">
      <c r="B90" s="29"/>
      <c r="C90" s="162" t="s">
        <v>139</v>
      </c>
      <c r="D90" s="162" t="s">
        <v>111</v>
      </c>
      <c r="E90" s="163" t="s">
        <v>140</v>
      </c>
      <c r="F90" s="164" t="s">
        <v>138</v>
      </c>
      <c r="G90" s="165" t="s">
        <v>141</v>
      </c>
      <c r="H90" s="166">
        <v>1</v>
      </c>
      <c r="I90" s="167"/>
      <c r="J90" s="168">
        <f>ROUND(I90*H90,0)</f>
        <v>0</v>
      </c>
      <c r="K90" s="164"/>
      <c r="L90" s="33"/>
      <c r="M90" s="169" t="s">
        <v>1</v>
      </c>
      <c r="N90" s="170" t="s">
        <v>46</v>
      </c>
      <c r="O90" s="55"/>
      <c r="P90" s="171">
        <f>O90*H90</f>
        <v>0</v>
      </c>
      <c r="Q90" s="171">
        <v>0</v>
      </c>
      <c r="R90" s="171">
        <f>Q90*H90</f>
        <v>0</v>
      </c>
      <c r="S90" s="171">
        <v>0</v>
      </c>
      <c r="T90" s="172">
        <f>S90*H90</f>
        <v>0</v>
      </c>
      <c r="AR90" s="12" t="s">
        <v>142</v>
      </c>
      <c r="AT90" s="12" t="s">
        <v>111</v>
      </c>
      <c r="AU90" s="12" t="s">
        <v>81</v>
      </c>
      <c r="AY90" s="12" t="s">
        <v>110</v>
      </c>
      <c r="BE90" s="173">
        <f>IF(N90="základní",J90,0)</f>
        <v>0</v>
      </c>
      <c r="BF90" s="173">
        <f>IF(N90="snížená",J90,0)</f>
        <v>0</v>
      </c>
      <c r="BG90" s="173">
        <f>IF(N90="zákl. přenesená",J90,0)</f>
        <v>0</v>
      </c>
      <c r="BH90" s="173">
        <f>IF(N90="sníž. přenesená",J90,0)</f>
        <v>0</v>
      </c>
      <c r="BI90" s="173">
        <f>IF(N90="nulová",J90,0)</f>
        <v>0</v>
      </c>
      <c r="BJ90" s="12" t="s">
        <v>8</v>
      </c>
      <c r="BK90" s="173">
        <f>ROUND(I90*H90,0)</f>
        <v>0</v>
      </c>
      <c r="BL90" s="12" t="s">
        <v>142</v>
      </c>
      <c r="BM90" s="12" t="s">
        <v>143</v>
      </c>
    </row>
    <row r="91" spans="2:65" s="1" customFormat="1" ht="19.5">
      <c r="B91" s="29"/>
      <c r="C91" s="30"/>
      <c r="D91" s="174" t="s">
        <v>117</v>
      </c>
      <c r="E91" s="30"/>
      <c r="F91" s="175" t="s">
        <v>144</v>
      </c>
      <c r="G91" s="30"/>
      <c r="H91" s="30"/>
      <c r="I91" s="93"/>
      <c r="J91" s="30"/>
      <c r="K91" s="30"/>
      <c r="L91" s="33"/>
      <c r="M91" s="176"/>
      <c r="N91" s="55"/>
      <c r="O91" s="55"/>
      <c r="P91" s="55"/>
      <c r="Q91" s="55"/>
      <c r="R91" s="55"/>
      <c r="S91" s="55"/>
      <c r="T91" s="56"/>
      <c r="AT91" s="12" t="s">
        <v>117</v>
      </c>
      <c r="AU91" s="12" t="s">
        <v>81</v>
      </c>
    </row>
    <row r="92" spans="2:65" s="10" customFormat="1" ht="22.9" customHeight="1">
      <c r="B92" s="148"/>
      <c r="C92" s="149"/>
      <c r="D92" s="150" t="s">
        <v>74</v>
      </c>
      <c r="E92" s="187" t="s">
        <v>145</v>
      </c>
      <c r="F92" s="187" t="s">
        <v>146</v>
      </c>
      <c r="G92" s="149"/>
      <c r="H92" s="149"/>
      <c r="I92" s="152"/>
      <c r="J92" s="188">
        <f>BK92</f>
        <v>0</v>
      </c>
      <c r="K92" s="149"/>
      <c r="L92" s="154"/>
      <c r="M92" s="155"/>
      <c r="N92" s="156"/>
      <c r="O92" s="156"/>
      <c r="P92" s="157">
        <f>SUM(P93:P94)</f>
        <v>0</v>
      </c>
      <c r="Q92" s="156"/>
      <c r="R92" s="157">
        <f>SUM(R93:R94)</f>
        <v>0</v>
      </c>
      <c r="S92" s="156"/>
      <c r="T92" s="158">
        <f>SUM(T93:T94)</f>
        <v>0</v>
      </c>
      <c r="AR92" s="159" t="s">
        <v>130</v>
      </c>
      <c r="AT92" s="160" t="s">
        <v>74</v>
      </c>
      <c r="AU92" s="160" t="s">
        <v>8</v>
      </c>
      <c r="AY92" s="159" t="s">
        <v>110</v>
      </c>
      <c r="BK92" s="161">
        <f>SUM(BK93:BK94)</f>
        <v>0</v>
      </c>
    </row>
    <row r="93" spans="2:65" s="1" customFormat="1" ht="16.5" customHeight="1">
      <c r="B93" s="29"/>
      <c r="C93" s="162" t="s">
        <v>147</v>
      </c>
      <c r="D93" s="162" t="s">
        <v>111</v>
      </c>
      <c r="E93" s="163" t="s">
        <v>148</v>
      </c>
      <c r="F93" s="164" t="s">
        <v>149</v>
      </c>
      <c r="G93" s="165" t="s">
        <v>141</v>
      </c>
      <c r="H93" s="166">
        <v>1</v>
      </c>
      <c r="I93" s="167"/>
      <c r="J93" s="168">
        <f>ROUND(I93*H93,0)</f>
        <v>0</v>
      </c>
      <c r="K93" s="164"/>
      <c r="L93" s="33"/>
      <c r="M93" s="169" t="s">
        <v>1</v>
      </c>
      <c r="N93" s="170" t="s">
        <v>46</v>
      </c>
      <c r="O93" s="55"/>
      <c r="P93" s="171">
        <f>O93*H93</f>
        <v>0</v>
      </c>
      <c r="Q93" s="171">
        <v>0</v>
      </c>
      <c r="R93" s="171">
        <f>Q93*H93</f>
        <v>0</v>
      </c>
      <c r="S93" s="171">
        <v>0</v>
      </c>
      <c r="T93" s="172">
        <f>S93*H93</f>
        <v>0</v>
      </c>
      <c r="AR93" s="12" t="s">
        <v>142</v>
      </c>
      <c r="AT93" s="12" t="s">
        <v>111</v>
      </c>
      <c r="AU93" s="12" t="s">
        <v>81</v>
      </c>
      <c r="AY93" s="12" t="s">
        <v>110</v>
      </c>
      <c r="BE93" s="173">
        <f>IF(N93="základní",J93,0)</f>
        <v>0</v>
      </c>
      <c r="BF93" s="173">
        <f>IF(N93="snížená",J93,0)</f>
        <v>0</v>
      </c>
      <c r="BG93" s="173">
        <f>IF(N93="zákl. přenesená",J93,0)</f>
        <v>0</v>
      </c>
      <c r="BH93" s="173">
        <f>IF(N93="sníž. přenesená",J93,0)</f>
        <v>0</v>
      </c>
      <c r="BI93" s="173">
        <f>IF(N93="nulová",J93,0)</f>
        <v>0</v>
      </c>
      <c r="BJ93" s="12" t="s">
        <v>8</v>
      </c>
      <c r="BK93" s="173">
        <f>ROUND(I93*H93,0)</f>
        <v>0</v>
      </c>
      <c r="BL93" s="12" t="s">
        <v>142</v>
      </c>
      <c r="BM93" s="12" t="s">
        <v>150</v>
      </c>
    </row>
    <row r="94" spans="2:65" s="1" customFormat="1" ht="19.5">
      <c r="B94" s="29"/>
      <c r="C94" s="30"/>
      <c r="D94" s="174" t="s">
        <v>117</v>
      </c>
      <c r="E94" s="30"/>
      <c r="F94" s="175" t="s">
        <v>151</v>
      </c>
      <c r="G94" s="30"/>
      <c r="H94" s="30"/>
      <c r="I94" s="93"/>
      <c r="J94" s="30"/>
      <c r="K94" s="30"/>
      <c r="L94" s="33"/>
      <c r="M94" s="176"/>
      <c r="N94" s="55"/>
      <c r="O94" s="55"/>
      <c r="P94" s="55"/>
      <c r="Q94" s="55"/>
      <c r="R94" s="55"/>
      <c r="S94" s="55"/>
      <c r="T94" s="56"/>
      <c r="AT94" s="12" t="s">
        <v>117</v>
      </c>
      <c r="AU94" s="12" t="s">
        <v>81</v>
      </c>
    </row>
    <row r="95" spans="2:65" s="10" customFormat="1" ht="22.9" customHeight="1">
      <c r="B95" s="148"/>
      <c r="C95" s="149"/>
      <c r="D95" s="150" t="s">
        <v>74</v>
      </c>
      <c r="E95" s="187" t="s">
        <v>152</v>
      </c>
      <c r="F95" s="187" t="s">
        <v>153</v>
      </c>
      <c r="G95" s="149"/>
      <c r="H95" s="149"/>
      <c r="I95" s="152"/>
      <c r="J95" s="188">
        <f>BK95</f>
        <v>0</v>
      </c>
      <c r="K95" s="149"/>
      <c r="L95" s="154"/>
      <c r="M95" s="155"/>
      <c r="N95" s="156"/>
      <c r="O95" s="156"/>
      <c r="P95" s="157">
        <f>P96</f>
        <v>0</v>
      </c>
      <c r="Q95" s="156"/>
      <c r="R95" s="157">
        <f>R96</f>
        <v>0</v>
      </c>
      <c r="S95" s="156"/>
      <c r="T95" s="158">
        <f>T96</f>
        <v>0</v>
      </c>
      <c r="AR95" s="159" t="s">
        <v>130</v>
      </c>
      <c r="AT95" s="160" t="s">
        <v>74</v>
      </c>
      <c r="AU95" s="160" t="s">
        <v>8</v>
      </c>
      <c r="AY95" s="159" t="s">
        <v>110</v>
      </c>
      <c r="BK95" s="161">
        <f>BK96</f>
        <v>0</v>
      </c>
    </row>
    <row r="96" spans="2:65" s="1" customFormat="1" ht="16.5" customHeight="1">
      <c r="B96" s="29"/>
      <c r="C96" s="162" t="s">
        <v>131</v>
      </c>
      <c r="D96" s="162" t="s">
        <v>111</v>
      </c>
      <c r="E96" s="163" t="s">
        <v>154</v>
      </c>
      <c r="F96" s="164" t="s">
        <v>155</v>
      </c>
      <c r="G96" s="165" t="s">
        <v>141</v>
      </c>
      <c r="H96" s="166">
        <v>1</v>
      </c>
      <c r="I96" s="167"/>
      <c r="J96" s="168">
        <f>ROUND(I96*H96,0)</f>
        <v>0</v>
      </c>
      <c r="K96" s="164"/>
      <c r="L96" s="33"/>
      <c r="M96" s="189" t="s">
        <v>1</v>
      </c>
      <c r="N96" s="190" t="s">
        <v>46</v>
      </c>
      <c r="O96" s="191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AR96" s="12" t="s">
        <v>142</v>
      </c>
      <c r="AT96" s="12" t="s">
        <v>111</v>
      </c>
      <c r="AU96" s="12" t="s">
        <v>81</v>
      </c>
      <c r="AY96" s="12" t="s">
        <v>110</v>
      </c>
      <c r="BE96" s="173">
        <f>IF(N96="základní",J96,0)</f>
        <v>0</v>
      </c>
      <c r="BF96" s="173">
        <f>IF(N96="snížená",J96,0)</f>
        <v>0</v>
      </c>
      <c r="BG96" s="173">
        <f>IF(N96="zákl. přenesená",J96,0)</f>
        <v>0</v>
      </c>
      <c r="BH96" s="173">
        <f>IF(N96="sníž. přenesená",J96,0)</f>
        <v>0</v>
      </c>
      <c r="BI96" s="173">
        <f>IF(N96="nulová",J96,0)</f>
        <v>0</v>
      </c>
      <c r="BJ96" s="12" t="s">
        <v>8</v>
      </c>
      <c r="BK96" s="173">
        <f>ROUND(I96*H96,0)</f>
        <v>0</v>
      </c>
      <c r="BL96" s="12" t="s">
        <v>142</v>
      </c>
      <c r="BM96" s="12" t="s">
        <v>156</v>
      </c>
    </row>
    <row r="97" spans="2:12" s="1" customFormat="1" ht="6.95" customHeight="1">
      <c r="B97" s="41"/>
      <c r="C97" s="42"/>
      <c r="D97" s="42"/>
      <c r="E97" s="42"/>
      <c r="F97" s="42"/>
      <c r="G97" s="42"/>
      <c r="H97" s="42"/>
      <c r="I97" s="115"/>
      <c r="J97" s="42"/>
      <c r="K97" s="42"/>
      <c r="L97" s="33"/>
    </row>
  </sheetData>
  <sheetProtection password="CC65" sheet="1" objects="1" scenarios="1" formatColumns="0" formatRows="0" autoFilter="0"/>
  <autoFilter ref="C78:K96"/>
  <mergeCells count="6">
    <mergeCell ref="E71:H71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Pha_hl_n - Obvod OŘ Praha...</vt:lpstr>
      <vt:lpstr>'Pha_hl_n - Obvod OŘ Praha...'!Názvy_tisku</vt:lpstr>
      <vt:lpstr>'Rekapitulace stavby'!Názvy_tisku</vt:lpstr>
      <vt:lpstr>'Pha_hl_n - Obvod OŘ Praha...'!Oblast_tisku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2019-03-06T12:56:52Z</dcterms:created>
  <dcterms:modified xsi:type="dcterms:W3CDTF">2019-03-25T07:32:25Z</dcterms:modified>
</cp:coreProperties>
</file>