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Oprava propustku ..." sheetId="2" r:id="rId2"/>
    <sheet name="SO 02 - VRN" sheetId="3" r:id="rId3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01 - Oprava propustku ...'!$C$92:$K$210</definedName>
    <definedName name="_xlnm.Print_Area" localSheetId="1">'SO 01 - Oprava propustku ...'!$C$4:$J$41,'SO 01 - Oprava propustku ...'!$C$78:$K$210</definedName>
    <definedName name="_xlnm.Print_Titles" localSheetId="1">'SO 01 - Oprava propustku ...'!$92:$92</definedName>
    <definedName name="_xlnm._FilterDatabase" localSheetId="2" hidden="1">'SO 02 - VRN'!$C$90:$K$106</definedName>
    <definedName name="_xlnm.Print_Area" localSheetId="2">'SO 02 - VRN'!$C$4:$J$41,'SO 02 - VRN'!$C$76:$K$106</definedName>
    <definedName name="_xlnm.Print_Titles" localSheetId="2">'SO 02 - VRN'!$90:$90</definedName>
  </definedNames>
  <calcPr/>
</workbook>
</file>

<file path=xl/calcChain.xml><?xml version="1.0" encoding="utf-8"?>
<calcChain xmlns="http://schemas.openxmlformats.org/spreadsheetml/2006/main">
  <c i="3" r="J39"/>
  <c r="J38"/>
  <c i="1" r="AY58"/>
  <c i="3" r="J37"/>
  <c i="1" r="AX58"/>
  <c i="3" r="BI106"/>
  <c r="BH106"/>
  <c r="BG106"/>
  <c r="BF106"/>
  <c r="T106"/>
  <c r="T105"/>
  <c r="R106"/>
  <c r="R105"/>
  <c r="P106"/>
  <c r="P105"/>
  <c r="BK106"/>
  <c r="BK105"/>
  <c r="J105"/>
  <c r="J106"/>
  <c r="BE106"/>
  <c r="J69"/>
  <c r="BI104"/>
  <c r="BH104"/>
  <c r="BG104"/>
  <c r="BF104"/>
  <c r="T104"/>
  <c r="T103"/>
  <c r="R104"/>
  <c r="R103"/>
  <c r="P104"/>
  <c r="P103"/>
  <c r="BK104"/>
  <c r="BK103"/>
  <c r="J103"/>
  <c r="J104"/>
  <c r="BE104"/>
  <c r="J68"/>
  <c r="BI102"/>
  <c r="BH102"/>
  <c r="BG102"/>
  <c r="BF102"/>
  <c r="T102"/>
  <c r="T101"/>
  <c r="R102"/>
  <c r="R101"/>
  <c r="P102"/>
  <c r="P101"/>
  <c r="BK102"/>
  <c r="BK101"/>
  <c r="J101"/>
  <c r="J102"/>
  <c r="BE102"/>
  <c r="J67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T96"/>
  <c r="R97"/>
  <c r="R96"/>
  <c r="P97"/>
  <c r="P96"/>
  <c r="BK97"/>
  <c r="BK96"/>
  <c r="J96"/>
  <c r="J97"/>
  <c r="BE97"/>
  <c r="J66"/>
  <c r="BI95"/>
  <c r="BH95"/>
  <c r="BG95"/>
  <c r="BF95"/>
  <c r="T95"/>
  <c r="R95"/>
  <c r="P95"/>
  <c r="BK95"/>
  <c r="J95"/>
  <c r="BE95"/>
  <c r="BI94"/>
  <c r="F39"/>
  <c i="1" r="BD58"/>
  <c i="3" r="BH94"/>
  <c r="F38"/>
  <c i="1" r="BC58"/>
  <c i="3" r="BG94"/>
  <c r="F37"/>
  <c i="1" r="BB58"/>
  <c i="3" r="BF94"/>
  <c r="J36"/>
  <c i="1" r="AW58"/>
  <c i="3" r="F36"/>
  <c i="1" r="BA58"/>
  <c i="3" r="T94"/>
  <c r="T93"/>
  <c r="T92"/>
  <c r="T91"/>
  <c r="R94"/>
  <c r="R93"/>
  <c r="R92"/>
  <c r="R91"/>
  <c r="P94"/>
  <c r="P93"/>
  <c r="P92"/>
  <c r="P91"/>
  <c i="1" r="AU58"/>
  <c i="3" r="BK94"/>
  <c r="BK93"/>
  <c r="J93"/>
  <c r="BK92"/>
  <c r="J92"/>
  <c r="BK91"/>
  <c r="J91"/>
  <c r="J63"/>
  <c r="J32"/>
  <c i="1" r="AG58"/>
  <c i="3" r="J94"/>
  <c r="BE94"/>
  <c r="J35"/>
  <c i="1" r="AV58"/>
  <c i="3" r="F35"/>
  <c i="1" r="AZ58"/>
  <c i="3" r="J65"/>
  <c r="J64"/>
  <c r="F85"/>
  <c r="E83"/>
  <c r="F56"/>
  <c r="E54"/>
  <c r="J41"/>
  <c r="J26"/>
  <c r="E26"/>
  <c r="J88"/>
  <c r="J59"/>
  <c r="J25"/>
  <c r="J23"/>
  <c r="E23"/>
  <c r="J87"/>
  <c r="J58"/>
  <c r="J22"/>
  <c r="J20"/>
  <c r="E20"/>
  <c r="F88"/>
  <c r="F59"/>
  <c r="J19"/>
  <c r="J17"/>
  <c r="E17"/>
  <c r="F87"/>
  <c r="F58"/>
  <c r="J16"/>
  <c r="J14"/>
  <c r="J85"/>
  <c r="J56"/>
  <c r="E7"/>
  <c r="E79"/>
  <c r="E50"/>
  <c i="2" r="J39"/>
  <c r="J38"/>
  <c i="1" r="AY56"/>
  <c i="2" r="J37"/>
  <c i="1" r="AX56"/>
  <c i="2" r="BI210"/>
  <c r="BH210"/>
  <c r="BG210"/>
  <c r="BF210"/>
  <c r="T210"/>
  <c r="T209"/>
  <c r="R210"/>
  <c r="R209"/>
  <c r="P210"/>
  <c r="P209"/>
  <c r="BK210"/>
  <c r="BK209"/>
  <c r="J209"/>
  <c r="J210"/>
  <c r="BE210"/>
  <c r="J71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T201"/>
  <c r="R202"/>
  <c r="R201"/>
  <c r="P202"/>
  <c r="P201"/>
  <c r="BK202"/>
  <c r="BK201"/>
  <c r="J201"/>
  <c r="J202"/>
  <c r="BE202"/>
  <c r="J70"/>
  <c r="BI198"/>
  <c r="BH198"/>
  <c r="BG198"/>
  <c r="BF198"/>
  <c r="T198"/>
  <c r="R198"/>
  <c r="P198"/>
  <c r="BK198"/>
  <c r="J198"/>
  <c r="BE198"/>
  <c r="BI197"/>
  <c r="BH197"/>
  <c r="BG197"/>
  <c r="BF197"/>
  <c r="T197"/>
  <c r="T196"/>
  <c r="R197"/>
  <c r="R196"/>
  <c r="P197"/>
  <c r="P196"/>
  <c r="BK197"/>
  <c r="BK196"/>
  <c r="J196"/>
  <c r="J197"/>
  <c r="BE197"/>
  <c r="J69"/>
  <c r="BI192"/>
  <c r="BH192"/>
  <c r="BG192"/>
  <c r="BF192"/>
  <c r="T192"/>
  <c r="R192"/>
  <c r="P192"/>
  <c r="BK192"/>
  <c r="J192"/>
  <c r="BE192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T165"/>
  <c r="R166"/>
  <c r="R165"/>
  <c r="P166"/>
  <c r="P165"/>
  <c r="BK166"/>
  <c r="BK165"/>
  <c r="J165"/>
  <c r="J166"/>
  <c r="BE166"/>
  <c r="J68"/>
  <c r="BI163"/>
  <c r="BH163"/>
  <c r="BG163"/>
  <c r="BF163"/>
  <c r="T163"/>
  <c r="T162"/>
  <c r="R163"/>
  <c r="R162"/>
  <c r="P163"/>
  <c r="P162"/>
  <c r="BK163"/>
  <c r="BK162"/>
  <c r="J162"/>
  <c r="J163"/>
  <c r="BE163"/>
  <c r="J67"/>
  <c r="BI158"/>
  <c r="BH158"/>
  <c r="BG158"/>
  <c r="BF158"/>
  <c r="T158"/>
  <c r="R158"/>
  <c r="P158"/>
  <c r="BK158"/>
  <c r="J158"/>
  <c r="BE158"/>
  <c r="BI154"/>
  <c r="BH154"/>
  <c r="BG154"/>
  <c r="BF154"/>
  <c r="T154"/>
  <c r="R154"/>
  <c r="P154"/>
  <c r="BK154"/>
  <c r="J154"/>
  <c r="BE154"/>
  <c r="BI150"/>
  <c r="BH150"/>
  <c r="BG150"/>
  <c r="BF150"/>
  <c r="T150"/>
  <c r="T149"/>
  <c r="T148"/>
  <c r="R150"/>
  <c r="R149"/>
  <c r="R148"/>
  <c r="P150"/>
  <c r="P149"/>
  <c r="P148"/>
  <c r="BK150"/>
  <c r="BK149"/>
  <c r="J149"/>
  <c r="BK148"/>
  <c r="J148"/>
  <c r="J150"/>
  <c r="BE150"/>
  <c r="J66"/>
  <c r="J65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5"/>
  <c r="BH135"/>
  <c r="BG135"/>
  <c r="BF135"/>
  <c r="T135"/>
  <c r="R135"/>
  <c r="P135"/>
  <c r="BK135"/>
  <c r="J135"/>
  <c r="BE135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1"/>
  <c r="BH121"/>
  <c r="BG121"/>
  <c r="BF121"/>
  <c r="T121"/>
  <c r="R121"/>
  <c r="P121"/>
  <c r="BK121"/>
  <c r="J121"/>
  <c r="BE121"/>
  <c r="BI115"/>
  <c r="BH115"/>
  <c r="BG115"/>
  <c r="BF115"/>
  <c r="T115"/>
  <c r="R115"/>
  <c r="P115"/>
  <c r="BK115"/>
  <c r="J115"/>
  <c r="BE115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99"/>
  <c r="BH99"/>
  <c r="BG99"/>
  <c r="BF99"/>
  <c r="T99"/>
  <c r="R99"/>
  <c r="P99"/>
  <c r="BK99"/>
  <c r="J99"/>
  <c r="BE99"/>
  <c r="BI95"/>
  <c r="F39"/>
  <c i="1" r="BD56"/>
  <c i="2" r="BH95"/>
  <c r="F38"/>
  <c i="1" r="BC56"/>
  <c i="2" r="BG95"/>
  <c r="F37"/>
  <c i="1" r="BB56"/>
  <c i="2" r="BF95"/>
  <c r="J36"/>
  <c i="1" r="AW56"/>
  <c i="2" r="F36"/>
  <c i="1" r="BA56"/>
  <c i="2" r="T95"/>
  <c r="T94"/>
  <c r="T93"/>
  <c r="R95"/>
  <c r="R94"/>
  <c r="R93"/>
  <c r="P95"/>
  <c r="P94"/>
  <c r="P93"/>
  <c i="1" r="AU56"/>
  <c i="2" r="BK95"/>
  <c r="BK94"/>
  <c r="J94"/>
  <c r="BK93"/>
  <c r="J93"/>
  <c r="J63"/>
  <c r="J32"/>
  <c i="1" r="AG56"/>
  <c i="2" r="J95"/>
  <c r="BE95"/>
  <c r="J35"/>
  <c i="1" r="AV56"/>
  <c i="2" r="F35"/>
  <c i="1" r="AZ56"/>
  <c i="2" r="J64"/>
  <c r="F87"/>
  <c r="E85"/>
  <c r="F56"/>
  <c r="E54"/>
  <c r="J41"/>
  <c r="J26"/>
  <c r="E26"/>
  <c r="J90"/>
  <c r="J59"/>
  <c r="J25"/>
  <c r="J23"/>
  <c r="E23"/>
  <c r="J89"/>
  <c r="J58"/>
  <c r="J22"/>
  <c r="J20"/>
  <c r="E20"/>
  <c r="F90"/>
  <c r="F59"/>
  <c r="J19"/>
  <c r="J17"/>
  <c r="E17"/>
  <c r="F89"/>
  <c r="F58"/>
  <c r="J16"/>
  <c r="J14"/>
  <c r="J87"/>
  <c r="J56"/>
  <c r="E7"/>
  <c r="E81"/>
  <c r="E50"/>
  <c i="1" r="BD57"/>
  <c r="BC57"/>
  <c r="BB57"/>
  <c r="BA57"/>
  <c r="AZ57"/>
  <c r="AY57"/>
  <c r="AX57"/>
  <c r="AW57"/>
  <c r="AV57"/>
  <c r="AU57"/>
  <c r="AT57"/>
  <c r="AS57"/>
  <c r="AG57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8"/>
  <c r="AN58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<sst xmlns="http://schemas.openxmlformats.org/spreadsheetml/2006/main">
  <si>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</si>
  <si>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</si>
  <si>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</si>
  <si>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</si>
  <si>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</si>
  <si>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{b3d93467-692c-40dd-8d24-8c4381444fa9}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</si>
  <si>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</si>
  <si>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</si>
  <si>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</si>
  <si>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</si>
  <si>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</si>
  <si>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</si>
  <si>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</si>
  <si>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</si>
  <si>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D17029-03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</si>
  <si>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</si>
  <si>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</si>
  <si>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propustku v km 165,059 na trati Retz - Kolín</t>
  </si>
  <si>
    <t>KSO:</t>
  </si>
  <si>
    <t>CC-CZ:</t>
  </si>
  <si>
    <t>Místo:</t>
  </si>
  <si>
    <t xml:space="preserve"> </t>
  </si>
  <si>
    <t>Datum:</t>
  </si>
  <si>
    <t>23. 5. 2018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</si>
  <si>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</si>
  <si>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</si>
  <si>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</si>
  <si>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</si>
  <si>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</si>
  <si>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</si>
  <si>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</si>
  <si>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</si>
  <si>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</si>
  <si>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</si>
  <si>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</si>
  <si>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</si>
  <si>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</si>
  <si>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</si>
  <si>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</si>
  <si>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</si>
  <si>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</si>
  <si>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</si>
  <si>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</si>
  <si>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</si>
  <si>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</si>
  <si>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</si>
  <si>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</si>
  <si>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</si>
  <si>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</si>
  <si>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</si>
  <si>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</si>
  <si>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</si>
  <si>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</si>
  <si>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</si>
  <si>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</si>
  <si>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</si>
  <si>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</si>
  <si>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</si>
  <si>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</si>
  <si>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</si>
  <si>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</si>
  <si>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</si>
  <si>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</si>
  <si>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</si>
  <si>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</si>
  <si>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</si>
  <si>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</si>
  <si>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</si>
  <si>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</si>
  <si>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</si>
  <si>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</si>
  <si>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</si>
  <si>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Oprava propustku v km 165,059</t>
  </si>
  <si>
    <t>STA</t>
  </si>
  <si>
    <t>1</t>
  </si>
  <si>
    <t>{182ea0d0-9486-4055-95d1-e2b40b9e9a41}</t>
  </si>
  <si>
    <t>2</t>
  </si>
  <si>
    <t>/</t>
  </si>
  <si>
    <t>Soupis</t>
  </si>
  <si>
    <t>{77d3e7e6-d3cc-450a-98f2-539959d66b6e}</t>
  </si>
  <si>
    <t>SO 02</t>
  </si>
  <si>
    <t>VRN</t>
  </si>
  <si>
    <t>{15dca30b-4967-457b-baef-7e455c04a0ba}</t>
  </si>
  <si>
    <t>{01adf917-a64b-4f81-be3a-ba946dc6654c}</t>
  </si>
  <si>
    <t>KRYCÍ LIST SOUPISU PRACÍ</t>
  </si>
  <si>
    <t>Objekt:</t>
  </si>
  <si>
    <t>SO 01 - Oprava propustku v km 165,059</t>
  </si>
  <si>
    <t>Soupis: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</si>
  <si>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</si>
  <si>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</si>
  <si>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</si>
  <si>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</si>
  <si>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</si>
  <si>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</si>
  <si>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HSV - Práce a dodávky HSV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</si>
  <si>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</si>
  <si>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</si>
  <si>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</si>
  <si>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</si>
  <si>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</si>
  <si>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</si>
  <si>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</si>
  <si>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</si>
  <si>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</si>
  <si>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</si>
  <si>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</si>
  <si>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</si>
  <si>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</si>
  <si>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</si>
  <si>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</si>
  <si>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</si>
  <si>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</si>
  <si>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</si>
  <si>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</si>
  <si>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</si>
  <si>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</si>
  <si>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</si>
  <si>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111201101</t>
  </si>
  <si>
    <t>Odstranění křovin a stromů průměru kmene do 100 mm i s kořeny z celkové plochy do 1000 m2</t>
  </si>
  <si>
    <t>m2</t>
  </si>
  <si>
    <t>CS ÚRS 2019 01</t>
  </si>
  <si>
    <t>4</t>
  </si>
  <si>
    <t>-937644679</t>
  </si>
  <si>
    <t>VV</t>
  </si>
  <si>
    <t>"Svahy vpravo" 12,5*20</t>
  </si>
  <si>
    <t>"Svahy vlevo" 10,5*20,0</t>
  </si>
  <si>
    <t>Součet</t>
  </si>
  <si>
    <t>111201401</t>
  </si>
  <si>
    <t>Spálení křovin a stromů průměru kmene do 100 mm</t>
  </si>
  <si>
    <t>-2038465445</t>
  </si>
  <si>
    <t>3</t>
  </si>
  <si>
    <t>115001104</t>
  </si>
  <si>
    <t>Převedení vody potrubím DN do 300</t>
  </si>
  <si>
    <t>m</t>
  </si>
  <si>
    <t>510662355</t>
  </si>
  <si>
    <t>2*25,150</t>
  </si>
  <si>
    <t>121101101</t>
  </si>
  <si>
    <t>Sejmutí ornice s přemístěním na vzdálenost do 50 m</t>
  </si>
  <si>
    <t>m3</t>
  </si>
  <si>
    <t>1203635751</t>
  </si>
  <si>
    <t>"Svahy vpravo" 12,5*20*0,15</t>
  </si>
  <si>
    <t>"Svahy vlevo" 10*20,0*0,15</t>
  </si>
  <si>
    <t>5</t>
  </si>
  <si>
    <t>131301102</t>
  </si>
  <si>
    <t>Hloubení jam nezapažených v hornině tř. 4 objemu do 1000 m3</t>
  </si>
  <si>
    <t>1168021970</t>
  </si>
  <si>
    <t>"Výkopy vlevo:"</t>
  </si>
  <si>
    <t>0,4*0,8*2+0,6*0,8*3,3</t>
  </si>
  <si>
    <t>"Výkopy vpravo:"</t>
  </si>
  <si>
    <t>0,6*0,8*3,4+0,4*0,8*3,4</t>
  </si>
  <si>
    <t>6</t>
  </si>
  <si>
    <t>161101101</t>
  </si>
  <si>
    <t>Svislé přemístění výkopku z horniny tř. 1 až 4 hl výkopu do 2,5 m</t>
  </si>
  <si>
    <t>2009636796</t>
  </si>
  <si>
    <t>7</t>
  </si>
  <si>
    <t>162701105</t>
  </si>
  <si>
    <t>Vodorovné přemístění do 10000 m výkopku/sypaniny z horniny tř. 1 až 4</t>
  </si>
  <si>
    <t>859297458</t>
  </si>
  <si>
    <t>0,4*0,8*2+0,6*0,8*3,3*15</t>
  </si>
  <si>
    <t>0,6*0,8*3,4+0,4*0,8*3,4*15</t>
  </si>
  <si>
    <t>8</t>
  </si>
  <si>
    <t>171201211</t>
  </si>
  <si>
    <t>Poplatek za uložení odpadu ze sypaniny na skládce (skládkovné)</t>
  </si>
  <si>
    <t>t</t>
  </si>
  <si>
    <t>-2104981269</t>
  </si>
  <si>
    <t>1,8*40,389</t>
  </si>
  <si>
    <t>9</t>
  </si>
  <si>
    <t>M</t>
  </si>
  <si>
    <t>58344200</t>
  </si>
  <si>
    <t>štěrkodrť frakce 0/63 třída C</t>
  </si>
  <si>
    <t>-130952358</t>
  </si>
  <si>
    <t>"Štěrkopískové lože tl. 200 mm na začátku a konci zavážecí dráhy" (4,075+4,010)*1,6*0,2*1,8</t>
  </si>
  <si>
    <t xml:space="preserve">Doplnění svahu štěrkodrtí </t>
  </si>
  <si>
    <t>"Vlevo"1,5*9/2*10*1,8</t>
  </si>
  <si>
    <t>"Vpravo"1,5*11/2*10*1,8</t>
  </si>
  <si>
    <t>10</t>
  </si>
  <si>
    <t>174111311</t>
  </si>
  <si>
    <t>Zásyp sypaninou se zhutněním přes 3 m3 pro spodní stavbu železnic</t>
  </si>
  <si>
    <t>984038067</t>
  </si>
  <si>
    <t>"Vlevo"1,5*9/2*10</t>
  </si>
  <si>
    <t>"Vpravo"1,5*11/2*10</t>
  </si>
  <si>
    <t>11</t>
  </si>
  <si>
    <t>182201101</t>
  </si>
  <si>
    <t>Svahování násypů</t>
  </si>
  <si>
    <t>1827229966</t>
  </si>
  <si>
    <t>12</t>
  </si>
  <si>
    <t>182301122</t>
  </si>
  <si>
    <t>Rozprostření ornice pl do 500 m2 ve svahu přes 1:5 tl vrstvy do 150 mm</t>
  </si>
  <si>
    <t>-752078507</t>
  </si>
  <si>
    <t>HSV</t>
  </si>
  <si>
    <t>Práce a dodávky HSV</t>
  </si>
  <si>
    <t>Zakládání</t>
  </si>
  <si>
    <t>13</t>
  </si>
  <si>
    <t>274311127</t>
  </si>
  <si>
    <t>Základové pasy, prahy, věnce a ostruhy z betonu prostého C 25/30</t>
  </si>
  <si>
    <t>-2098605346</t>
  </si>
  <si>
    <t>"Prahy vlevo:"0,4*0,8*2+0,6*0,8*3,4</t>
  </si>
  <si>
    <t>"Prahy vpravo"0,6*0,8*3,4+0,4*0,8*3,4</t>
  </si>
  <si>
    <t>14</t>
  </si>
  <si>
    <t>274354111</t>
  </si>
  <si>
    <t>Bednění základových pasů - zřízení</t>
  </si>
  <si>
    <t>2002369583</t>
  </si>
  <si>
    <t>0,8*2*2++0,8*0,4*2+0,8*3,4*2+0,8*0,6*2</t>
  </si>
  <si>
    <t>0,8*3,4*2+0,8*0,6*2+0,8*3,4*2+0,4*0,8*2</t>
  </si>
  <si>
    <t>274354211</t>
  </si>
  <si>
    <t>Bednění základových pasů - odstranění</t>
  </si>
  <si>
    <t>-279710608</t>
  </si>
  <si>
    <t>Svislé a kompletní konstrukce</t>
  </si>
  <si>
    <t>16</t>
  </si>
  <si>
    <t>369317311</t>
  </si>
  <si>
    <t>Výplň štoly v hor suché z cementopopílkové suspenze za rubem nosné obezdívky délky do 200 m</t>
  </si>
  <si>
    <t>-1739774044</t>
  </si>
  <si>
    <t>((3,14*0,75*0,75/2+1,5*0,9)-3,14*0,6*0,6)*17,05</t>
  </si>
  <si>
    <t>Vodorovné konstrukce</t>
  </si>
  <si>
    <t>17</t>
  </si>
  <si>
    <t>429171121</t>
  </si>
  <si>
    <t>Montáž přesýpaných konstrukcí z vlnitých plechů vlna do 200x55 mm rozpětí do 13 m obvod do 6 m</t>
  </si>
  <si>
    <t>-1920380720</t>
  </si>
  <si>
    <t>25,19</t>
  </si>
  <si>
    <t>18</t>
  </si>
  <si>
    <t>55314160</t>
  </si>
  <si>
    <t>montovaná konstrukce z vlnitého plechu, typ vlny 200x55, ZnEpx, 5 - 6 m tl. plechu 3,0 mm</t>
  </si>
  <si>
    <t>757410188</t>
  </si>
  <si>
    <t>19</t>
  </si>
  <si>
    <t>429171121R</t>
  </si>
  <si>
    <t>Montáž zavážecí dráhy z dřevěných hranolů</t>
  </si>
  <si>
    <t>-533384096</t>
  </si>
  <si>
    <t>20</t>
  </si>
  <si>
    <t>451311521</t>
  </si>
  <si>
    <t>Podklad pro dlažbu z betonu prostého vodostavebného V4 tř. B 20 vrstva tl nad 100 do 150 mm</t>
  </si>
  <si>
    <t>175219192</t>
  </si>
  <si>
    <t>"obklad svahu vpravo"1,6*1,6*3,14/0,75-0,6*0,6*3,14</t>
  </si>
  <si>
    <t>"dlažba koryta vpravo" 2,50*3,335</t>
  </si>
  <si>
    <t>"obklad svahu vlevo"1,6*1,6*3,14/0,75-0,6*0,6*3,14</t>
  </si>
  <si>
    <t>"dlažba koryta vlevo" 2,035*2,1</t>
  </si>
  <si>
    <t>60511166</t>
  </si>
  <si>
    <t>řezivo jehličnaté hranol dl 4 - 6 m jakost I.</t>
  </si>
  <si>
    <t>523249857</t>
  </si>
  <si>
    <t>"Řezivo pro montáž zavážecí dráhy - hranoly 120x120mm" 0,12*0,12*25*3*1,2</t>
  </si>
  <si>
    <t>22</t>
  </si>
  <si>
    <t>60511145</t>
  </si>
  <si>
    <t>řezivo stavební prkna omítaná netříděná tl 25 mm dl 3 a 5 m</t>
  </si>
  <si>
    <t>1375565405</t>
  </si>
  <si>
    <t>"Řezivo pro montáž zavážecí dráhy" 1,5</t>
  </si>
  <si>
    <t>23</t>
  </si>
  <si>
    <t>451315111</t>
  </si>
  <si>
    <t>Podkladní nebo vyrovnávací vrstva z betonu C25/30 tl 100 mm</t>
  </si>
  <si>
    <t>1183429961</t>
  </si>
  <si>
    <t>"Podbetonování zavážecí dráhy" 1,4*0,20*17,05</t>
  </si>
  <si>
    <t>24</t>
  </si>
  <si>
    <t>451576111</t>
  </si>
  <si>
    <t>Podkladní vrstva ze štěrkopísku tl do 200 mm pod úložným prefabrikátem</t>
  </si>
  <si>
    <t>-1979813029</t>
  </si>
  <si>
    <t>"Štěrkopískové lože tl. 200 mm na začátku a konci zavážecí dráhy" (4,075+4,010)*1,6</t>
  </si>
  <si>
    <t>25</t>
  </si>
  <si>
    <t>462511111</t>
  </si>
  <si>
    <t>Zához prostoru z lomového kamene</t>
  </si>
  <si>
    <t>288753729</t>
  </si>
  <si>
    <t>"vlevo"0,8*1/2*2</t>
  </si>
  <si>
    <t>"vpravo"0,8*1/2*3,35</t>
  </si>
  <si>
    <t>26</t>
  </si>
  <si>
    <t>465513127</t>
  </si>
  <si>
    <t>Dlažba z lomového kamene na cementovou maltu s vyspárováním tl 200 mm</t>
  </si>
  <si>
    <t>-1790923135</t>
  </si>
  <si>
    <t>27</t>
  </si>
  <si>
    <t>465513157</t>
  </si>
  <si>
    <t>Dlažba svahu u opěr z upraveného lomového žulového kamene LK 20 do lože C 25/30</t>
  </si>
  <si>
    <t>-647011625</t>
  </si>
  <si>
    <t>Ostatní konstrukce a práce-bourání</t>
  </si>
  <si>
    <t>28</t>
  </si>
  <si>
    <t>936942211</t>
  </si>
  <si>
    <t>Zhotovení tabulky s letopočtem opravy mostu vložením šablony do bednění</t>
  </si>
  <si>
    <t>kus</t>
  </si>
  <si>
    <t>-1398721944</t>
  </si>
  <si>
    <t>29</t>
  </si>
  <si>
    <t>962021112</t>
  </si>
  <si>
    <t>Bourání mostních zdí a pilířů z kamene</t>
  </si>
  <si>
    <t>1986721303</t>
  </si>
  <si>
    <t>"Římsa vlevo" 0,6*1*4,7</t>
  </si>
  <si>
    <t>997</t>
  </si>
  <si>
    <t>Přesun sutě</t>
  </si>
  <si>
    <t>30</t>
  </si>
  <si>
    <t>997211111</t>
  </si>
  <si>
    <t>Svislá doprava suti na v 3,5 m</t>
  </si>
  <si>
    <t>-993856969</t>
  </si>
  <si>
    <t>31</t>
  </si>
  <si>
    <t>997211119</t>
  </si>
  <si>
    <t>Příplatek ZKD 3,5 m výšky u svislé dopravy suti</t>
  </si>
  <si>
    <t>883701371</t>
  </si>
  <si>
    <t>32</t>
  </si>
  <si>
    <t>997211511</t>
  </si>
  <si>
    <t>Vodorovná doprava suti po suchu na vzdálenost do 1 km</t>
  </si>
  <si>
    <t>859192746</t>
  </si>
  <si>
    <t>33</t>
  </si>
  <si>
    <t>997211519</t>
  </si>
  <si>
    <t>Příplatek ZKD 1 km u vodorovné dopravy suti</t>
  </si>
  <si>
    <t>-1323870017</t>
  </si>
  <si>
    <t>7,022*7 'Přepočtené koeficientem množství</t>
  </si>
  <si>
    <t>34</t>
  </si>
  <si>
    <t>997211611</t>
  </si>
  <si>
    <t>Nakládání suti na dopravní prostředky pro vodorovnou dopravu</t>
  </si>
  <si>
    <t>-753981735</t>
  </si>
  <si>
    <t>35</t>
  </si>
  <si>
    <t>997221855</t>
  </si>
  <si>
    <t>Poplatek za uložení odpadu z kameniva na skládce (skládkovné)</t>
  </si>
  <si>
    <t>-1479086345</t>
  </si>
  <si>
    <t>998</t>
  </si>
  <si>
    <t>Přesun hmot</t>
  </si>
  <si>
    <t>36</t>
  </si>
  <si>
    <t>998212111</t>
  </si>
  <si>
    <t>Přesun hmot pro mosty zděné, monolitické betonové nebo ocelové v do 20 m</t>
  </si>
  <si>
    <t>895458044</t>
  </si>
  <si>
    <t>SO 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</si>
  <si>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</si>
  <si>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</si>
  <si>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</si>
  <si>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</si>
  <si>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</si>
  <si>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</si>
  <si>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</si>
  <si>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</si>
  <si>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</si>
  <si>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012303000</t>
  </si>
  <si>
    <t>Geodetické práce po výstavbě</t>
  </si>
  <si>
    <t>Kč</t>
  </si>
  <si>
    <t>1024</t>
  </si>
  <si>
    <t>686507968</t>
  </si>
  <si>
    <t>013254000</t>
  </si>
  <si>
    <t>Dokumentace skutečného provedení stavby</t>
  </si>
  <si>
    <t>514520877</t>
  </si>
  <si>
    <t>VRN3</t>
  </si>
  <si>
    <t>Zařízení staveniště</t>
  </si>
  <si>
    <t>030001000</t>
  </si>
  <si>
    <t>1549228016</t>
  </si>
  <si>
    <t>031203000</t>
  </si>
  <si>
    <t>Terénní úpravy pro zařízení staveniště</t>
  </si>
  <si>
    <t>1100205865</t>
  </si>
  <si>
    <t>032403000</t>
  </si>
  <si>
    <t>Provizorní komunikace</t>
  </si>
  <si>
    <t>-785342318</t>
  </si>
  <si>
    <t>039203000</t>
  </si>
  <si>
    <t>Úprava terénu po zrušení zařízení staveniště</t>
  </si>
  <si>
    <t>628801609</t>
  </si>
  <si>
    <t>VRN4</t>
  </si>
  <si>
    <t>Inženýrská činnost</t>
  </si>
  <si>
    <t>041103000</t>
  </si>
  <si>
    <t>Autorský dozor projektanta</t>
  </si>
  <si>
    <t>1969374547</t>
  </si>
  <si>
    <t>VRN6</t>
  </si>
  <si>
    <t>Územní vlivy</t>
  </si>
  <si>
    <t>065002000</t>
  </si>
  <si>
    <t>Mimostaveništní doprava materiálů</t>
  </si>
  <si>
    <t>330499206</t>
  </si>
  <si>
    <t>VRN7</t>
  </si>
  <si>
    <t>Provozní vlivy</t>
  </si>
  <si>
    <t>074002000</t>
  </si>
  <si>
    <t>Železniční a městský kolejový provoz</t>
  </si>
  <si>
    <t>-493100655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</si>
</sst>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37</v>
      </c>
      <c r="E29" s="45"/>
      <c r="F29" s="31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39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0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46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D17029-03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Oprava propustku v km 165,059 na trati Retz - Kolín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20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22</v>
      </c>
      <c r="AJ47" s="38"/>
      <c r="AK47" s="38"/>
      <c r="AL47" s="38"/>
      <c r="AM47" s="66" t="str">
        <f>IF(AN8= "","",AN8)</f>
        <v>23. 5. 2018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13.65" customHeight="1"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29</v>
      </c>
      <c r="AJ49" s="38"/>
      <c r="AK49" s="38"/>
      <c r="AL49" s="38"/>
      <c r="AM49" s="67" t="str">
        <f>IF(E17="","",E17)</f>
        <v xml:space="preserve"> </v>
      </c>
      <c r="AN49" s="38"/>
      <c r="AO49" s="38"/>
      <c r="AP49" s="38"/>
      <c r="AQ49" s="38"/>
      <c r="AR49" s="42"/>
      <c r="AS49" s="68" t="s">
        <v>47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27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31</v>
      </c>
      <c r="AJ50" s="38"/>
      <c r="AK50" s="38"/>
      <c r="AL50" s="38"/>
      <c r="AM50" s="67" t="str">
        <f>IF(E20="","",E20)</f>
        <v xml:space="preserve"> 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48</v>
      </c>
      <c r="D52" s="81"/>
      <c r="E52" s="81"/>
      <c r="F52" s="81"/>
      <c r="G52" s="81"/>
      <c r="H52" s="82"/>
      <c r="I52" s="83" t="s">
        <v>49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50</v>
      </c>
      <c r="AH52" s="81"/>
      <c r="AI52" s="81"/>
      <c r="AJ52" s="81"/>
      <c r="AK52" s="81"/>
      <c r="AL52" s="81"/>
      <c r="AM52" s="81"/>
      <c r="AN52" s="83" t="s">
        <v>51</v>
      </c>
      <c r="AO52" s="81"/>
      <c r="AP52" s="85"/>
      <c r="AQ52" s="86" t="s">
        <v>52</v>
      </c>
      <c r="AR52" s="42"/>
      <c r="AS52" s="87" t="s">
        <v>53</v>
      </c>
      <c r="AT52" s="88" t="s">
        <v>54</v>
      </c>
      <c r="AU52" s="88" t="s">
        <v>55</v>
      </c>
      <c r="AV52" s="88" t="s">
        <v>56</v>
      </c>
      <c r="AW52" s="88" t="s">
        <v>57</v>
      </c>
      <c r="AX52" s="88" t="s">
        <v>58</v>
      </c>
      <c r="AY52" s="88" t="s">
        <v>59</v>
      </c>
      <c r="AZ52" s="88" t="s">
        <v>60</v>
      </c>
      <c r="BA52" s="88" t="s">
        <v>61</v>
      </c>
      <c r="BB52" s="88" t="s">
        <v>62</v>
      </c>
      <c r="BC52" s="88" t="s">
        <v>63</v>
      </c>
      <c r="BD52" s="89" t="s">
        <v>64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65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ROUND(AG55+AG57,2)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</v>
      </c>
      <c r="AR54" s="99"/>
      <c r="AS54" s="100">
        <f>ROUND(AS55+AS57,2)</f>
        <v>0</v>
      </c>
      <c r="AT54" s="101">
        <f>ROUND(SUM(AV54:AW54),2)</f>
        <v>0</v>
      </c>
      <c r="AU54" s="102">
        <f>ROUND(AU55+AU57,5)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ROUND(AZ55+AZ57,2)</f>
        <v>0</v>
      </c>
      <c r="BA54" s="101">
        <f>ROUND(BA55+BA57,2)</f>
        <v>0</v>
      </c>
      <c r="BB54" s="101">
        <f>ROUND(BB55+BB57,2)</f>
        <v>0</v>
      </c>
      <c r="BC54" s="101">
        <f>ROUND(BC55+BC57,2)</f>
        <v>0</v>
      </c>
      <c r="BD54" s="103">
        <f>ROUND(BD55+BD57,2)</f>
        <v>0</v>
      </c>
      <c r="BS54" s="104" t="s">
        <v>66</v>
      </c>
      <c r="BT54" s="104" t="s">
        <v>67</v>
      </c>
      <c r="BU54" s="105" t="s">
        <v>68</v>
      </c>
      <c r="BV54" s="104" t="s">
        <v>69</v>
      </c>
      <c r="BW54" s="104" t="s">
        <v>5</v>
      </c>
      <c r="BX54" s="104" t="s">
        <v>70</v>
      </c>
      <c r="CL54" s="104" t="s">
        <v>1</v>
      </c>
    </row>
    <row r="55" s="5" customFormat="1" ht="16.5" customHeight="1">
      <c r="B55" s="106"/>
      <c r="C55" s="107"/>
      <c r="D55" s="108" t="s">
        <v>71</v>
      </c>
      <c r="E55" s="108"/>
      <c r="F55" s="108"/>
      <c r="G55" s="108"/>
      <c r="H55" s="108"/>
      <c r="I55" s="109"/>
      <c r="J55" s="108" t="s">
        <v>72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ROUND(AG56,2)</f>
        <v>0</v>
      </c>
      <c r="AH55" s="109"/>
      <c r="AI55" s="109"/>
      <c r="AJ55" s="109"/>
      <c r="AK55" s="109"/>
      <c r="AL55" s="109"/>
      <c r="AM55" s="109"/>
      <c r="AN55" s="111">
        <f>SUM(AG55,AT55)</f>
        <v>0</v>
      </c>
      <c r="AO55" s="109"/>
      <c r="AP55" s="109"/>
      <c r="AQ55" s="112" t="s">
        <v>73</v>
      </c>
      <c r="AR55" s="113"/>
      <c r="AS55" s="114">
        <f>ROUND(AS56,2)</f>
        <v>0</v>
      </c>
      <c r="AT55" s="115">
        <f>ROUND(SUM(AV55:AW55),2)</f>
        <v>0</v>
      </c>
      <c r="AU55" s="116">
        <f>ROUND(AU56,5)</f>
        <v>0</v>
      </c>
      <c r="AV55" s="115">
        <f>ROUND(AZ55*L29,2)</f>
        <v>0</v>
      </c>
      <c r="AW55" s="115">
        <f>ROUND(BA55*L30,2)</f>
        <v>0</v>
      </c>
      <c r="AX55" s="115">
        <f>ROUND(BB55*L29,2)</f>
        <v>0</v>
      </c>
      <c r="AY55" s="115">
        <f>ROUND(BC55*L30,2)</f>
        <v>0</v>
      </c>
      <c r="AZ55" s="115">
        <f>ROUND(AZ56,2)</f>
        <v>0</v>
      </c>
      <c r="BA55" s="115">
        <f>ROUND(BA56,2)</f>
        <v>0</v>
      </c>
      <c r="BB55" s="115">
        <f>ROUND(BB56,2)</f>
        <v>0</v>
      </c>
      <c r="BC55" s="115">
        <f>ROUND(BC56,2)</f>
        <v>0</v>
      </c>
      <c r="BD55" s="117">
        <f>ROUND(BD56,2)</f>
        <v>0</v>
      </c>
      <c r="BS55" s="118" t="s">
        <v>66</v>
      </c>
      <c r="BT55" s="118" t="s">
        <v>74</v>
      </c>
      <c r="BU55" s="118" t="s">
        <v>68</v>
      </c>
      <c r="BV55" s="118" t="s">
        <v>69</v>
      </c>
      <c r="BW55" s="118" t="s">
        <v>75</v>
      </c>
      <c r="BX55" s="118" t="s">
        <v>5</v>
      </c>
      <c r="CL55" s="118" t="s">
        <v>1</v>
      </c>
      <c r="CM55" s="118" t="s">
        <v>76</v>
      </c>
    </row>
    <row r="56" s="6" customFormat="1" ht="16.5" customHeight="1">
      <c r="A56" s="119" t="s">
        <v>77</v>
      </c>
      <c r="B56" s="120"/>
      <c r="C56" s="121"/>
      <c r="D56" s="121"/>
      <c r="E56" s="122" t="s">
        <v>71</v>
      </c>
      <c r="F56" s="122"/>
      <c r="G56" s="122"/>
      <c r="H56" s="122"/>
      <c r="I56" s="122"/>
      <c r="J56" s="121"/>
      <c r="K56" s="122" t="s">
        <v>72</v>
      </c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3">
        <f>'SO 01 - Oprava propustku ...'!J32</f>
        <v>0</v>
      </c>
      <c r="AH56" s="121"/>
      <c r="AI56" s="121"/>
      <c r="AJ56" s="121"/>
      <c r="AK56" s="121"/>
      <c r="AL56" s="121"/>
      <c r="AM56" s="121"/>
      <c r="AN56" s="123">
        <f>SUM(AG56,AT56)</f>
        <v>0</v>
      </c>
      <c r="AO56" s="121"/>
      <c r="AP56" s="121"/>
      <c r="AQ56" s="124" t="s">
        <v>78</v>
      </c>
      <c r="AR56" s="125"/>
      <c r="AS56" s="126">
        <v>0</v>
      </c>
      <c r="AT56" s="127">
        <f>ROUND(SUM(AV56:AW56),2)</f>
        <v>0</v>
      </c>
      <c r="AU56" s="128">
        <f>'SO 01 - Oprava propustku ...'!P93</f>
        <v>0</v>
      </c>
      <c r="AV56" s="127">
        <f>'SO 01 - Oprava propustku ...'!J35</f>
        <v>0</v>
      </c>
      <c r="AW56" s="127">
        <f>'SO 01 - Oprava propustku ...'!J36</f>
        <v>0</v>
      </c>
      <c r="AX56" s="127">
        <f>'SO 01 - Oprava propustku ...'!J37</f>
        <v>0</v>
      </c>
      <c r="AY56" s="127">
        <f>'SO 01 - Oprava propustku ...'!J38</f>
        <v>0</v>
      </c>
      <c r="AZ56" s="127">
        <f>'SO 01 - Oprava propustku ...'!F35</f>
        <v>0</v>
      </c>
      <c r="BA56" s="127">
        <f>'SO 01 - Oprava propustku ...'!F36</f>
        <v>0</v>
      </c>
      <c r="BB56" s="127">
        <f>'SO 01 - Oprava propustku ...'!F37</f>
        <v>0</v>
      </c>
      <c r="BC56" s="127">
        <f>'SO 01 - Oprava propustku ...'!F38</f>
        <v>0</v>
      </c>
      <c r="BD56" s="129">
        <f>'SO 01 - Oprava propustku ...'!F39</f>
        <v>0</v>
      </c>
      <c r="BT56" s="130" t="s">
        <v>76</v>
      </c>
      <c r="BV56" s="130" t="s">
        <v>69</v>
      </c>
      <c r="BW56" s="130" t="s">
        <v>79</v>
      </c>
      <c r="BX56" s="130" t="s">
        <v>75</v>
      </c>
      <c r="CL56" s="130" t="s">
        <v>1</v>
      </c>
    </row>
    <row r="57" s="5" customFormat="1" ht="16.5" customHeight="1">
      <c r="B57" s="106"/>
      <c r="C57" s="107"/>
      <c r="D57" s="108" t="s">
        <v>80</v>
      </c>
      <c r="E57" s="108"/>
      <c r="F57" s="108"/>
      <c r="G57" s="108"/>
      <c r="H57" s="108"/>
      <c r="I57" s="109"/>
      <c r="J57" s="108" t="s">
        <v>81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0">
        <f>ROUND(AG58,2)</f>
        <v>0</v>
      </c>
      <c r="AH57" s="109"/>
      <c r="AI57" s="109"/>
      <c r="AJ57" s="109"/>
      <c r="AK57" s="109"/>
      <c r="AL57" s="109"/>
      <c r="AM57" s="109"/>
      <c r="AN57" s="111">
        <f>SUM(AG57,AT57)</f>
        <v>0</v>
      </c>
      <c r="AO57" s="109"/>
      <c r="AP57" s="109"/>
      <c r="AQ57" s="112" t="s">
        <v>73</v>
      </c>
      <c r="AR57" s="113"/>
      <c r="AS57" s="114">
        <f>ROUND(AS58,2)</f>
        <v>0</v>
      </c>
      <c r="AT57" s="115">
        <f>ROUND(SUM(AV57:AW57),2)</f>
        <v>0</v>
      </c>
      <c r="AU57" s="116">
        <f>ROUND(AU58,5)</f>
        <v>0</v>
      </c>
      <c r="AV57" s="115">
        <f>ROUND(AZ57*L29,2)</f>
        <v>0</v>
      </c>
      <c r="AW57" s="115">
        <f>ROUND(BA57*L30,2)</f>
        <v>0</v>
      </c>
      <c r="AX57" s="115">
        <f>ROUND(BB57*L29,2)</f>
        <v>0</v>
      </c>
      <c r="AY57" s="115">
        <f>ROUND(BC57*L30,2)</f>
        <v>0</v>
      </c>
      <c r="AZ57" s="115">
        <f>ROUND(AZ58,2)</f>
        <v>0</v>
      </c>
      <c r="BA57" s="115">
        <f>ROUND(BA58,2)</f>
        <v>0</v>
      </c>
      <c r="BB57" s="115">
        <f>ROUND(BB58,2)</f>
        <v>0</v>
      </c>
      <c r="BC57" s="115">
        <f>ROUND(BC58,2)</f>
        <v>0</v>
      </c>
      <c r="BD57" s="117">
        <f>ROUND(BD58,2)</f>
        <v>0</v>
      </c>
      <c r="BS57" s="118" t="s">
        <v>66</v>
      </c>
      <c r="BT57" s="118" t="s">
        <v>74</v>
      </c>
      <c r="BU57" s="118" t="s">
        <v>68</v>
      </c>
      <c r="BV57" s="118" t="s">
        <v>69</v>
      </c>
      <c r="BW57" s="118" t="s">
        <v>82</v>
      </c>
      <c r="BX57" s="118" t="s">
        <v>5</v>
      </c>
      <c r="CL57" s="118" t="s">
        <v>1</v>
      </c>
      <c r="CM57" s="118" t="s">
        <v>76</v>
      </c>
    </row>
    <row r="58" s="6" customFormat="1" ht="16.5" customHeight="1">
      <c r="A58" s="119" t="s">
        <v>77</v>
      </c>
      <c r="B58" s="120"/>
      <c r="C58" s="121"/>
      <c r="D58" s="121"/>
      <c r="E58" s="122" t="s">
        <v>80</v>
      </c>
      <c r="F58" s="122"/>
      <c r="G58" s="122"/>
      <c r="H58" s="122"/>
      <c r="I58" s="122"/>
      <c r="J58" s="121"/>
      <c r="K58" s="122" t="s">
        <v>81</v>
      </c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3">
        <f>'SO 02 - VRN'!J32</f>
        <v>0</v>
      </c>
      <c r="AH58" s="121"/>
      <c r="AI58" s="121"/>
      <c r="AJ58" s="121"/>
      <c r="AK58" s="121"/>
      <c r="AL58" s="121"/>
      <c r="AM58" s="121"/>
      <c r="AN58" s="123">
        <f>SUM(AG58,AT58)</f>
        <v>0</v>
      </c>
      <c r="AO58" s="121"/>
      <c r="AP58" s="121"/>
      <c r="AQ58" s="124" t="s">
        <v>78</v>
      </c>
      <c r="AR58" s="125"/>
      <c r="AS58" s="131">
        <v>0</v>
      </c>
      <c r="AT58" s="132">
        <f>ROUND(SUM(AV58:AW58),2)</f>
        <v>0</v>
      </c>
      <c r="AU58" s="133">
        <f>'SO 02 - VRN'!P91</f>
        <v>0</v>
      </c>
      <c r="AV58" s="132">
        <f>'SO 02 - VRN'!J35</f>
        <v>0</v>
      </c>
      <c r="AW58" s="132">
        <f>'SO 02 - VRN'!J36</f>
        <v>0</v>
      </c>
      <c r="AX58" s="132">
        <f>'SO 02 - VRN'!J37</f>
        <v>0</v>
      </c>
      <c r="AY58" s="132">
        <f>'SO 02 - VRN'!J38</f>
        <v>0</v>
      </c>
      <c r="AZ58" s="132">
        <f>'SO 02 - VRN'!F35</f>
        <v>0</v>
      </c>
      <c r="BA58" s="132">
        <f>'SO 02 - VRN'!F36</f>
        <v>0</v>
      </c>
      <c r="BB58" s="132">
        <f>'SO 02 - VRN'!F37</f>
        <v>0</v>
      </c>
      <c r="BC58" s="132">
        <f>'SO 02 - VRN'!F38</f>
        <v>0</v>
      </c>
      <c r="BD58" s="134">
        <f>'SO 02 - VRN'!F39</f>
        <v>0</v>
      </c>
      <c r="BT58" s="130" t="s">
        <v>76</v>
      </c>
      <c r="BV58" s="130" t="s">
        <v>69</v>
      </c>
      <c r="BW58" s="130" t="s">
        <v>83</v>
      </c>
      <c r="BX58" s="130" t="s">
        <v>82</v>
      </c>
      <c r="CL58" s="130" t="s">
        <v>1</v>
      </c>
    </row>
    <row r="59" s="1" customFormat="1" ht="30" customHeight="1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2"/>
    </row>
    <row r="60" s="1" customFormat="1" ht="6.96" customHeight="1">
      <c r="B60" s="56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42"/>
    </row>
  </sheetData>
  <sheetProtection sheet="1" formatColumns="0" formatRows="0" objects="1" scenarios="1" spinCount="100000" saltValue="baKFa6nshTgyOPaK49QV6xYvaKlhWb0lfB8e0H7AkV9K1jXQfht8Cc1gWO9cbThOYjtNBQcRjbcZvB41/m/oHg==" hashValue="8kq+egUNtWeLcS87IMZiGQeJqCRxc2sK+T0UMMyCIItjWHA5J0RsLaoM9A7IU2Jh3YlGCXbRLWP7iBjrsmj3Yg==" algorithmName="SHA-512" password="CC35"/>
  <mergeCells count="5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G54:AM54"/>
    <mergeCell ref="AN54:AP54"/>
    <mergeCell ref="C52:G52"/>
    <mergeCell ref="I52:AF52"/>
    <mergeCell ref="D55:H55"/>
    <mergeCell ref="J55:AF55"/>
    <mergeCell ref="E56:I56"/>
    <mergeCell ref="K56:AF56"/>
    <mergeCell ref="D57:H57"/>
    <mergeCell ref="J57:AF57"/>
    <mergeCell ref="E58:I58"/>
    <mergeCell ref="K58:AF58"/>
  </mergeCells>
  <hyperlinks>
    <hyperlink ref="A56" location="'SO 01 - Oprava propustku ...'!C2" display="/"/>
    <hyperlink ref="A58" location="'SO 02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5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79</v>
      </c>
    </row>
    <row r="3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76</v>
      </c>
    </row>
    <row r="4" ht="24.96" customHeight="1">
      <c r="B4" s="19"/>
      <c r="D4" s="139" t="s">
        <v>84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0" t="s">
        <v>16</v>
      </c>
      <c r="L6" s="19"/>
    </row>
    <row r="7" ht="16.5" customHeight="1">
      <c r="B7" s="19"/>
      <c r="E7" s="141" t="str">
        <f>'Rekapitulace stavby'!K6</f>
        <v>Oprava propustku v km 165,059 na trati Retz - Kolín</v>
      </c>
      <c r="F7" s="140"/>
      <c r="G7" s="140"/>
      <c r="H7" s="140"/>
      <c r="L7" s="19"/>
    </row>
    <row r="8" ht="12" customHeight="1">
      <c r="B8" s="19"/>
      <c r="D8" s="140" t="s">
        <v>85</v>
      </c>
      <c r="L8" s="19"/>
    </row>
    <row r="9" s="1" customFormat="1" ht="16.5" customHeight="1">
      <c r="B9" s="42"/>
      <c r="E9" s="141" t="s">
        <v>86</v>
      </c>
      <c r="F9" s="1"/>
      <c r="G9" s="1"/>
      <c r="H9" s="1"/>
      <c r="I9" s="142"/>
      <c r="L9" s="42"/>
    </row>
    <row r="10" s="1" customFormat="1" ht="12" customHeight="1">
      <c r="B10" s="42"/>
      <c r="D10" s="140" t="s">
        <v>87</v>
      </c>
      <c r="I10" s="142"/>
      <c r="L10" s="42"/>
    </row>
    <row r="11" s="1" customFormat="1" ht="36.96" customHeight="1">
      <c r="B11" s="42"/>
      <c r="E11" s="143" t="s">
        <v>86</v>
      </c>
      <c r="F11" s="1"/>
      <c r="G11" s="1"/>
      <c r="H11" s="1"/>
      <c r="I11" s="142"/>
      <c r="L11" s="42"/>
    </row>
    <row r="12" s="1" customFormat="1">
      <c r="B12" s="42"/>
      <c r="I12" s="142"/>
      <c r="L12" s="42"/>
    </row>
    <row r="13" s="1" customFormat="1" ht="12" customHeight="1">
      <c r="B13" s="42"/>
      <c r="D13" s="140" t="s">
        <v>18</v>
      </c>
      <c r="F13" s="16" t="s">
        <v>1</v>
      </c>
      <c r="I13" s="144" t="s">
        <v>19</v>
      </c>
      <c r="J13" s="16" t="s">
        <v>1</v>
      </c>
      <c r="L13" s="42"/>
    </row>
    <row r="14" s="1" customFormat="1" ht="12" customHeight="1">
      <c r="B14" s="42"/>
      <c r="D14" s="140" t="s">
        <v>20</v>
      </c>
      <c r="F14" s="16" t="s">
        <v>21</v>
      </c>
      <c r="I14" s="144" t="s">
        <v>22</v>
      </c>
      <c r="J14" s="145" t="str">
        <f>'Rekapitulace stavby'!AN8</f>
        <v>23. 5. 2018</v>
      </c>
      <c r="L14" s="42"/>
    </row>
    <row r="15" s="1" customFormat="1" ht="10.8" customHeight="1">
      <c r="B15" s="42"/>
      <c r="I15" s="142"/>
      <c r="L15" s="42"/>
    </row>
    <row r="16" s="1" customFormat="1" ht="12" customHeight="1">
      <c r="B16" s="42"/>
      <c r="D16" s="140" t="s">
        <v>24</v>
      </c>
      <c r="I16" s="144" t="s">
        <v>25</v>
      </c>
      <c r="J16" s="16" t="str">
        <f>IF('Rekapitulace stavby'!AN10="","",'Rekapitulace stavby'!AN10)</f>
        <v/>
      </c>
      <c r="L16" s="42"/>
    </row>
    <row r="17" s="1" customFormat="1" ht="18" customHeight="1">
      <c r="B17" s="42"/>
      <c r="E17" s="16" t="str">
        <f>IF('Rekapitulace stavby'!E11="","",'Rekapitulace stavby'!E11)</f>
        <v xml:space="preserve"> </v>
      </c>
      <c r="I17" s="144" t="s">
        <v>26</v>
      </c>
      <c r="J17" s="16" t="str">
        <f>IF('Rekapitulace stavby'!AN11="","",'Rekapitulace stavby'!AN11)</f>
        <v/>
      </c>
      <c r="L17" s="42"/>
    </row>
    <row r="18" s="1" customFormat="1" ht="6.96" customHeight="1">
      <c r="B18" s="42"/>
      <c r="I18" s="142"/>
      <c r="L18" s="42"/>
    </row>
    <row r="19" s="1" customFormat="1" ht="12" customHeight="1">
      <c r="B19" s="42"/>
      <c r="D19" s="140" t="s">
        <v>27</v>
      </c>
      <c r="I19" s="144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6"/>
      <c r="G20" s="16"/>
      <c r="H20" s="16"/>
      <c r="I20" s="144" t="s">
        <v>26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2"/>
      <c r="L21" s="42"/>
    </row>
    <row r="22" s="1" customFormat="1" ht="12" customHeight="1">
      <c r="B22" s="42"/>
      <c r="D22" s="140" t="s">
        <v>29</v>
      </c>
      <c r="I22" s="144" t="s">
        <v>25</v>
      </c>
      <c r="J22" s="16" t="str">
        <f>IF('Rekapitulace stavby'!AN16="","",'Rekapitulace stavby'!AN16)</f>
        <v/>
      </c>
      <c r="L22" s="42"/>
    </row>
    <row r="23" s="1" customFormat="1" ht="18" customHeight="1">
      <c r="B23" s="42"/>
      <c r="E23" s="16" t="str">
        <f>IF('Rekapitulace stavby'!E17="","",'Rekapitulace stavby'!E17)</f>
        <v xml:space="preserve"> </v>
      </c>
      <c r="I23" s="144" t="s">
        <v>26</v>
      </c>
      <c r="J23" s="16" t="str">
        <f>IF('Rekapitulace stavby'!AN17="","",'Rekapitulace stavby'!AN17)</f>
        <v/>
      </c>
      <c r="L23" s="42"/>
    </row>
    <row r="24" s="1" customFormat="1" ht="6.96" customHeight="1">
      <c r="B24" s="42"/>
      <c r="I24" s="142"/>
      <c r="L24" s="42"/>
    </row>
    <row r="25" s="1" customFormat="1" ht="12" customHeight="1">
      <c r="B25" s="42"/>
      <c r="D25" s="140" t="s">
        <v>31</v>
      </c>
      <c r="I25" s="144" t="s">
        <v>25</v>
      </c>
      <c r="J25" s="16" t="str">
        <f>IF('Rekapitulace stavby'!AN19="","",'Rekapitulace stavby'!AN19)</f>
        <v/>
      </c>
      <c r="L25" s="42"/>
    </row>
    <row r="26" s="1" customFormat="1" ht="18" customHeight="1">
      <c r="B26" s="42"/>
      <c r="E26" s="16" t="str">
        <f>IF('Rekapitulace stavby'!E20="","",'Rekapitulace stavby'!E20)</f>
        <v xml:space="preserve"> </v>
      </c>
      <c r="I26" s="144" t="s">
        <v>26</v>
      </c>
      <c r="J26" s="16" t="str">
        <f>IF('Rekapitulace stavby'!AN20="","",'Rekapitulace stavby'!AN20)</f>
        <v/>
      </c>
      <c r="L26" s="42"/>
    </row>
    <row r="27" s="1" customFormat="1" ht="6.96" customHeight="1">
      <c r="B27" s="42"/>
      <c r="I27" s="142"/>
      <c r="L27" s="42"/>
    </row>
    <row r="28" s="1" customFormat="1" ht="12" customHeight="1">
      <c r="B28" s="42"/>
      <c r="D28" s="140" t="s">
        <v>32</v>
      </c>
      <c r="I28" s="142"/>
      <c r="L28" s="42"/>
    </row>
    <row r="29" s="7" customFormat="1" ht="16.5" customHeight="1">
      <c r="B29" s="146"/>
      <c r="E29" s="147" t="s">
        <v>1</v>
      </c>
      <c r="F29" s="147"/>
      <c r="G29" s="147"/>
      <c r="H29" s="147"/>
      <c r="I29" s="148"/>
      <c r="L29" s="146"/>
    </row>
    <row r="30" s="1" customFormat="1" ht="6.96" customHeight="1">
      <c r="B30" s="42"/>
      <c r="I30" s="142"/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49"/>
      <c r="J31" s="70"/>
      <c r="K31" s="70"/>
      <c r="L31" s="42"/>
    </row>
    <row r="32" s="1" customFormat="1" ht="25.44" customHeight="1">
      <c r="B32" s="42"/>
      <c r="D32" s="150" t="s">
        <v>33</v>
      </c>
      <c r="I32" s="142"/>
      <c r="J32" s="151">
        <f>ROUND(J93, 2)</f>
        <v>0</v>
      </c>
      <c r="L32" s="42"/>
    </row>
    <row r="33" s="1" customFormat="1" ht="6.96" customHeight="1">
      <c r="B33" s="42"/>
      <c r="D33" s="70"/>
      <c r="E33" s="70"/>
      <c r="F33" s="70"/>
      <c r="G33" s="70"/>
      <c r="H33" s="70"/>
      <c r="I33" s="149"/>
      <c r="J33" s="70"/>
      <c r="K33" s="70"/>
      <c r="L33" s="42"/>
    </row>
    <row r="34" s="1" customFormat="1" ht="14.4" customHeight="1">
      <c r="B34" s="42"/>
      <c r="F34" s="152" t="s">
        <v>35</v>
      </c>
      <c r="I34" s="153" t="s">
        <v>34</v>
      </c>
      <c r="J34" s="152" t="s">
        <v>36</v>
      </c>
      <c r="L34" s="42"/>
    </row>
    <row r="35" s="1" customFormat="1" ht="14.4" customHeight="1">
      <c r="B35" s="42"/>
      <c r="D35" s="140" t="s">
        <v>37</v>
      </c>
      <c r="E35" s="140" t="s">
        <v>38</v>
      </c>
      <c r="F35" s="154">
        <f>ROUND((SUM(BE93:BE210)),  2)</f>
        <v>0</v>
      </c>
      <c r="I35" s="155">
        <v>0.20999999999999999</v>
      </c>
      <c r="J35" s="154">
        <f>ROUND(((SUM(BE93:BE210))*I35),  2)</f>
        <v>0</v>
      </c>
      <c r="L35" s="42"/>
    </row>
    <row r="36" s="1" customFormat="1" ht="14.4" customHeight="1">
      <c r="B36" s="42"/>
      <c r="E36" s="140" t="s">
        <v>39</v>
      </c>
      <c r="F36" s="154">
        <f>ROUND((SUM(BF93:BF210)),  2)</f>
        <v>0</v>
      </c>
      <c r="I36" s="155">
        <v>0.14999999999999999</v>
      </c>
      <c r="J36" s="154">
        <f>ROUND(((SUM(BF93:BF210))*I36),  2)</f>
        <v>0</v>
      </c>
      <c r="L36" s="42"/>
    </row>
    <row r="37" hidden="1" s="1" customFormat="1" ht="14.4" customHeight="1">
      <c r="B37" s="42"/>
      <c r="E37" s="140" t="s">
        <v>40</v>
      </c>
      <c r="F37" s="154">
        <f>ROUND((SUM(BG93:BG210)),  2)</f>
        <v>0</v>
      </c>
      <c r="I37" s="155">
        <v>0.20999999999999999</v>
      </c>
      <c r="J37" s="154">
        <f>0</f>
        <v>0</v>
      </c>
      <c r="L37" s="42"/>
    </row>
    <row r="38" hidden="1" s="1" customFormat="1" ht="14.4" customHeight="1">
      <c r="B38" s="42"/>
      <c r="E38" s="140" t="s">
        <v>41</v>
      </c>
      <c r="F38" s="154">
        <f>ROUND((SUM(BH93:BH210)),  2)</f>
        <v>0</v>
      </c>
      <c r="I38" s="155">
        <v>0.14999999999999999</v>
      </c>
      <c r="J38" s="154">
        <f>0</f>
        <v>0</v>
      </c>
      <c r="L38" s="42"/>
    </row>
    <row r="39" hidden="1" s="1" customFormat="1" ht="14.4" customHeight="1">
      <c r="B39" s="42"/>
      <c r="E39" s="140" t="s">
        <v>42</v>
      </c>
      <c r="F39" s="154">
        <f>ROUND((SUM(BI93:BI210)),  2)</f>
        <v>0</v>
      </c>
      <c r="I39" s="155">
        <v>0</v>
      </c>
      <c r="J39" s="154">
        <f>0</f>
        <v>0</v>
      </c>
      <c r="L39" s="42"/>
    </row>
    <row r="40" s="1" customFormat="1" ht="6.96" customHeight="1">
      <c r="B40" s="42"/>
      <c r="I40" s="142"/>
      <c r="L40" s="42"/>
    </row>
    <row r="41" s="1" customFormat="1" ht="25.44" customHeight="1">
      <c r="B41" s="42"/>
      <c r="C41" s="156"/>
      <c r="D41" s="157" t="s">
        <v>43</v>
      </c>
      <c r="E41" s="158"/>
      <c r="F41" s="158"/>
      <c r="G41" s="159" t="s">
        <v>44</v>
      </c>
      <c r="H41" s="160" t="s">
        <v>45</v>
      </c>
      <c r="I41" s="161"/>
      <c r="J41" s="162">
        <f>SUM(J32:J39)</f>
        <v>0</v>
      </c>
      <c r="K41" s="163"/>
      <c r="L41" s="42"/>
    </row>
    <row r="42" s="1" customFormat="1" ht="14.4" customHeight="1">
      <c r="B42" s="164"/>
      <c r="C42" s="165"/>
      <c r="D42" s="165"/>
      <c r="E42" s="165"/>
      <c r="F42" s="165"/>
      <c r="G42" s="165"/>
      <c r="H42" s="165"/>
      <c r="I42" s="166"/>
      <c r="J42" s="165"/>
      <c r="K42" s="165"/>
      <c r="L42" s="42"/>
    </row>
    <row r="46" hidden="1" s="1" customFormat="1" ht="6.96" customHeight="1">
      <c r="B46" s="167"/>
      <c r="C46" s="168"/>
      <c r="D46" s="168"/>
      <c r="E46" s="168"/>
      <c r="F46" s="168"/>
      <c r="G46" s="168"/>
      <c r="H46" s="168"/>
      <c r="I46" s="169"/>
      <c r="J46" s="168"/>
      <c r="K46" s="168"/>
      <c r="L46" s="42"/>
    </row>
    <row r="47" hidden="1" s="1" customFormat="1" ht="24.96" customHeight="1">
      <c r="B47" s="37"/>
      <c r="C47" s="22" t="s">
        <v>88</v>
      </c>
      <c r="D47" s="38"/>
      <c r="E47" s="38"/>
      <c r="F47" s="38"/>
      <c r="G47" s="38"/>
      <c r="H47" s="38"/>
      <c r="I47" s="142"/>
      <c r="J47" s="38"/>
      <c r="K47" s="38"/>
      <c r="L47" s="42"/>
    </row>
    <row r="48" hidden="1" s="1" customFormat="1" ht="6.96" customHeight="1">
      <c r="B48" s="37"/>
      <c r="C48" s="38"/>
      <c r="D48" s="38"/>
      <c r="E48" s="38"/>
      <c r="F48" s="38"/>
      <c r="G48" s="38"/>
      <c r="H48" s="38"/>
      <c r="I48" s="142"/>
      <c r="J48" s="38"/>
      <c r="K48" s="38"/>
      <c r="L48" s="42"/>
    </row>
    <row r="49" hidden="1" s="1" customFormat="1" ht="12" customHeight="1">
      <c r="B49" s="37"/>
      <c r="C49" s="31" t="s">
        <v>16</v>
      </c>
      <c r="D49" s="38"/>
      <c r="E49" s="38"/>
      <c r="F49" s="38"/>
      <c r="G49" s="38"/>
      <c r="H49" s="38"/>
      <c r="I49" s="142"/>
      <c r="J49" s="38"/>
      <c r="K49" s="38"/>
      <c r="L49" s="42"/>
    </row>
    <row r="50" hidden="1" s="1" customFormat="1" ht="16.5" customHeight="1">
      <c r="B50" s="37"/>
      <c r="C50" s="38"/>
      <c r="D50" s="38"/>
      <c r="E50" s="170" t="str">
        <f>E7</f>
        <v>Oprava propustku v km 165,059 na trati Retz - Kolín</v>
      </c>
      <c r="F50" s="31"/>
      <c r="G50" s="31"/>
      <c r="H50" s="31"/>
      <c r="I50" s="142"/>
      <c r="J50" s="38"/>
      <c r="K50" s="38"/>
      <c r="L50" s="42"/>
    </row>
    <row r="51" hidden="1" ht="12" customHeight="1">
      <c r="B51" s="20"/>
      <c r="C51" s="31" t="s">
        <v>85</v>
      </c>
      <c r="D51" s="21"/>
      <c r="E51" s="21"/>
      <c r="F51" s="21"/>
      <c r="G51" s="21"/>
      <c r="H51" s="21"/>
      <c r="I51" s="135"/>
      <c r="J51" s="21"/>
      <c r="K51" s="21"/>
      <c r="L51" s="19"/>
    </row>
    <row r="52" hidden="1" s="1" customFormat="1" ht="16.5" customHeight="1">
      <c r="B52" s="37"/>
      <c r="C52" s="38"/>
      <c r="D52" s="38"/>
      <c r="E52" s="170" t="s">
        <v>86</v>
      </c>
      <c r="F52" s="38"/>
      <c r="G52" s="38"/>
      <c r="H52" s="38"/>
      <c r="I52" s="142"/>
      <c r="J52" s="38"/>
      <c r="K52" s="38"/>
      <c r="L52" s="42"/>
    </row>
    <row r="53" hidden="1" s="1" customFormat="1" ht="12" customHeight="1">
      <c r="B53" s="37"/>
      <c r="C53" s="31" t="s">
        <v>87</v>
      </c>
      <c r="D53" s="38"/>
      <c r="E53" s="38"/>
      <c r="F53" s="38"/>
      <c r="G53" s="38"/>
      <c r="H53" s="38"/>
      <c r="I53" s="142"/>
      <c r="J53" s="38"/>
      <c r="K53" s="38"/>
      <c r="L53" s="42"/>
    </row>
    <row r="54" hidden="1" s="1" customFormat="1" ht="16.5" customHeight="1">
      <c r="B54" s="37"/>
      <c r="C54" s="38"/>
      <c r="D54" s="38"/>
      <c r="E54" s="63" t="str">
        <f>E11</f>
        <v>SO 01 - Oprava propustku v km 165,059</v>
      </c>
      <c r="F54" s="38"/>
      <c r="G54" s="38"/>
      <c r="H54" s="38"/>
      <c r="I54" s="142"/>
      <c r="J54" s="38"/>
      <c r="K54" s="38"/>
      <c r="L54" s="42"/>
    </row>
    <row r="55" hidden="1" s="1" customFormat="1" ht="6.96" customHeight="1">
      <c r="B55" s="37"/>
      <c r="C55" s="38"/>
      <c r="D55" s="38"/>
      <c r="E55" s="38"/>
      <c r="F55" s="38"/>
      <c r="G55" s="38"/>
      <c r="H55" s="38"/>
      <c r="I55" s="142"/>
      <c r="J55" s="38"/>
      <c r="K55" s="38"/>
      <c r="L55" s="42"/>
    </row>
    <row r="56" hidden="1" s="1" customFormat="1" ht="12" customHeight="1">
      <c r="B56" s="37"/>
      <c r="C56" s="31" t="s">
        <v>20</v>
      </c>
      <c r="D56" s="38"/>
      <c r="E56" s="38"/>
      <c r="F56" s="26" t="str">
        <f>F14</f>
        <v xml:space="preserve"> </v>
      </c>
      <c r="G56" s="38"/>
      <c r="H56" s="38"/>
      <c r="I56" s="144" t="s">
        <v>22</v>
      </c>
      <c r="J56" s="66" t="str">
        <f>IF(J14="","",J14)</f>
        <v>23. 5. 2018</v>
      </c>
      <c r="K56" s="38"/>
      <c r="L56" s="42"/>
    </row>
    <row r="57" hidden="1" s="1" customFormat="1" ht="6.96" customHeight="1">
      <c r="B57" s="37"/>
      <c r="C57" s="38"/>
      <c r="D57" s="38"/>
      <c r="E57" s="38"/>
      <c r="F57" s="38"/>
      <c r="G57" s="38"/>
      <c r="H57" s="38"/>
      <c r="I57" s="142"/>
      <c r="J57" s="38"/>
      <c r="K57" s="38"/>
      <c r="L57" s="42"/>
    </row>
    <row r="58" hidden="1" s="1" customFormat="1" ht="13.65" customHeight="1">
      <c r="B58" s="37"/>
      <c r="C58" s="31" t="s">
        <v>24</v>
      </c>
      <c r="D58" s="38"/>
      <c r="E58" s="38"/>
      <c r="F58" s="26" t="str">
        <f>E17</f>
        <v xml:space="preserve"> </v>
      </c>
      <c r="G58" s="38"/>
      <c r="H58" s="38"/>
      <c r="I58" s="144" t="s">
        <v>29</v>
      </c>
      <c r="J58" s="35" t="str">
        <f>E23</f>
        <v xml:space="preserve"> </v>
      </c>
      <c r="K58" s="38"/>
      <c r="L58" s="42"/>
    </row>
    <row r="59" hidden="1" s="1" customFormat="1" ht="13.65" customHeight="1">
      <c r="B59" s="37"/>
      <c r="C59" s="31" t="s">
        <v>27</v>
      </c>
      <c r="D59" s="38"/>
      <c r="E59" s="38"/>
      <c r="F59" s="26" t="str">
        <f>IF(E20="","",E20)</f>
        <v>Vyplň údaj</v>
      </c>
      <c r="G59" s="38"/>
      <c r="H59" s="38"/>
      <c r="I59" s="144" t="s">
        <v>31</v>
      </c>
      <c r="J59" s="35" t="str">
        <f>E26</f>
        <v xml:space="preserve"> </v>
      </c>
      <c r="K59" s="38"/>
      <c r="L59" s="42"/>
    </row>
    <row r="60" hidden="1" s="1" customFormat="1" ht="10.32" customHeight="1">
      <c r="B60" s="37"/>
      <c r="C60" s="38"/>
      <c r="D60" s="38"/>
      <c r="E60" s="38"/>
      <c r="F60" s="38"/>
      <c r="G60" s="38"/>
      <c r="H60" s="38"/>
      <c r="I60" s="142"/>
      <c r="J60" s="38"/>
      <c r="K60" s="38"/>
      <c r="L60" s="42"/>
    </row>
    <row r="61" hidden="1" s="1" customFormat="1" ht="29.28" customHeight="1">
      <c r="B61" s="37"/>
      <c r="C61" s="171" t="s">
        <v>89</v>
      </c>
      <c r="D61" s="172"/>
      <c r="E61" s="172"/>
      <c r="F61" s="172"/>
      <c r="G61" s="172"/>
      <c r="H61" s="172"/>
      <c r="I61" s="173"/>
      <c r="J61" s="174" t="s">
        <v>90</v>
      </c>
      <c r="K61" s="172"/>
      <c r="L61" s="42"/>
    </row>
    <row r="62" hidden="1" s="1" customFormat="1" ht="10.32" customHeight="1">
      <c r="B62" s="37"/>
      <c r="C62" s="38"/>
      <c r="D62" s="38"/>
      <c r="E62" s="38"/>
      <c r="F62" s="38"/>
      <c r="G62" s="38"/>
      <c r="H62" s="38"/>
      <c r="I62" s="142"/>
      <c r="J62" s="38"/>
      <c r="K62" s="38"/>
      <c r="L62" s="42"/>
    </row>
    <row r="63" hidden="1" s="1" customFormat="1" ht="22.8" customHeight="1">
      <c r="B63" s="37"/>
      <c r="C63" s="175" t="s">
        <v>91</v>
      </c>
      <c r="D63" s="38"/>
      <c r="E63" s="38"/>
      <c r="F63" s="38"/>
      <c r="G63" s="38"/>
      <c r="H63" s="38"/>
      <c r="I63" s="142"/>
      <c r="J63" s="97">
        <f>J93</f>
        <v>0</v>
      </c>
      <c r="K63" s="38"/>
      <c r="L63" s="42"/>
      <c r="AU63" s="16" t="s">
        <v>92</v>
      </c>
    </row>
    <row r="64" hidden="1" s="8" customFormat="1" ht="24.96" customHeight="1">
      <c r="B64" s="176"/>
      <c r="C64" s="177"/>
      <c r="D64" s="178" t="s">
        <v>93</v>
      </c>
      <c r="E64" s="179"/>
      <c r="F64" s="179"/>
      <c r="G64" s="179"/>
      <c r="H64" s="179"/>
      <c r="I64" s="180"/>
      <c r="J64" s="181">
        <f>J94</f>
        <v>0</v>
      </c>
      <c r="K64" s="177"/>
      <c r="L64" s="182"/>
    </row>
    <row r="65" hidden="1" s="8" customFormat="1" ht="24.96" customHeight="1">
      <c r="B65" s="176"/>
      <c r="C65" s="177"/>
      <c r="D65" s="178" t="s">
        <v>94</v>
      </c>
      <c r="E65" s="179"/>
      <c r="F65" s="179"/>
      <c r="G65" s="179"/>
      <c r="H65" s="179"/>
      <c r="I65" s="180"/>
      <c r="J65" s="181">
        <f>J148</f>
        <v>0</v>
      </c>
      <c r="K65" s="177"/>
      <c r="L65" s="182"/>
    </row>
    <row r="66" hidden="1" s="9" customFormat="1" ht="19.92" customHeight="1">
      <c r="B66" s="183"/>
      <c r="C66" s="121"/>
      <c r="D66" s="184" t="s">
        <v>95</v>
      </c>
      <c r="E66" s="185"/>
      <c r="F66" s="185"/>
      <c r="G66" s="185"/>
      <c r="H66" s="185"/>
      <c r="I66" s="186"/>
      <c r="J66" s="187">
        <f>J149</f>
        <v>0</v>
      </c>
      <c r="K66" s="121"/>
      <c r="L66" s="188"/>
    </row>
    <row r="67" hidden="1" s="9" customFormat="1" ht="19.92" customHeight="1">
      <c r="B67" s="183"/>
      <c r="C67" s="121"/>
      <c r="D67" s="184" t="s">
        <v>96</v>
      </c>
      <c r="E67" s="185"/>
      <c r="F67" s="185"/>
      <c r="G67" s="185"/>
      <c r="H67" s="185"/>
      <c r="I67" s="186"/>
      <c r="J67" s="187">
        <f>J162</f>
        <v>0</v>
      </c>
      <c r="K67" s="121"/>
      <c r="L67" s="188"/>
    </row>
    <row r="68" hidden="1" s="9" customFormat="1" ht="19.92" customHeight="1">
      <c r="B68" s="183"/>
      <c r="C68" s="121"/>
      <c r="D68" s="184" t="s">
        <v>97</v>
      </c>
      <c r="E68" s="185"/>
      <c r="F68" s="185"/>
      <c r="G68" s="185"/>
      <c r="H68" s="185"/>
      <c r="I68" s="186"/>
      <c r="J68" s="187">
        <f>J165</f>
        <v>0</v>
      </c>
      <c r="K68" s="121"/>
      <c r="L68" s="188"/>
    </row>
    <row r="69" hidden="1" s="9" customFormat="1" ht="19.92" customHeight="1">
      <c r="B69" s="183"/>
      <c r="C69" s="121"/>
      <c r="D69" s="184" t="s">
        <v>98</v>
      </c>
      <c r="E69" s="185"/>
      <c r="F69" s="185"/>
      <c r="G69" s="185"/>
      <c r="H69" s="185"/>
      <c r="I69" s="186"/>
      <c r="J69" s="187">
        <f>J196</f>
        <v>0</v>
      </c>
      <c r="K69" s="121"/>
      <c r="L69" s="188"/>
    </row>
    <row r="70" hidden="1" s="9" customFormat="1" ht="19.92" customHeight="1">
      <c r="B70" s="183"/>
      <c r="C70" s="121"/>
      <c r="D70" s="184" t="s">
        <v>99</v>
      </c>
      <c r="E70" s="185"/>
      <c r="F70" s="185"/>
      <c r="G70" s="185"/>
      <c r="H70" s="185"/>
      <c r="I70" s="186"/>
      <c r="J70" s="187">
        <f>J201</f>
        <v>0</v>
      </c>
      <c r="K70" s="121"/>
      <c r="L70" s="188"/>
    </row>
    <row r="71" hidden="1" s="9" customFormat="1" ht="19.92" customHeight="1">
      <c r="B71" s="183"/>
      <c r="C71" s="121"/>
      <c r="D71" s="184" t="s">
        <v>100</v>
      </c>
      <c r="E71" s="185"/>
      <c r="F71" s="185"/>
      <c r="G71" s="185"/>
      <c r="H71" s="185"/>
      <c r="I71" s="186"/>
      <c r="J71" s="187">
        <f>J209</f>
        <v>0</v>
      </c>
      <c r="K71" s="121"/>
      <c r="L71" s="188"/>
    </row>
    <row r="72" hidden="1" s="1" customFormat="1" ht="21.84" customHeight="1">
      <c r="B72" s="37"/>
      <c r="C72" s="38"/>
      <c r="D72" s="38"/>
      <c r="E72" s="38"/>
      <c r="F72" s="38"/>
      <c r="G72" s="38"/>
      <c r="H72" s="38"/>
      <c r="I72" s="142"/>
      <c r="J72" s="38"/>
      <c r="K72" s="38"/>
      <c r="L72" s="42"/>
    </row>
    <row r="73" hidden="1" s="1" customFormat="1" ht="6.96" customHeight="1">
      <c r="B73" s="56"/>
      <c r="C73" s="57"/>
      <c r="D73" s="57"/>
      <c r="E73" s="57"/>
      <c r="F73" s="57"/>
      <c r="G73" s="57"/>
      <c r="H73" s="57"/>
      <c r="I73" s="166"/>
      <c r="J73" s="57"/>
      <c r="K73" s="57"/>
      <c r="L73" s="42"/>
    </row>
    <row r="74" hidden="1"/>
    <row r="75" hidden="1"/>
    <row r="76" hidden="1"/>
    <row r="77" s="1" customFormat="1" ht="6.96" customHeight="1">
      <c r="B77" s="58"/>
      <c r="C77" s="59"/>
      <c r="D77" s="59"/>
      <c r="E77" s="59"/>
      <c r="F77" s="59"/>
      <c r="G77" s="59"/>
      <c r="H77" s="59"/>
      <c r="I77" s="169"/>
      <c r="J77" s="59"/>
      <c r="K77" s="59"/>
      <c r="L77" s="42"/>
    </row>
    <row r="78" s="1" customFormat="1" ht="24.96" customHeight="1">
      <c r="B78" s="37"/>
      <c r="C78" s="22" t="s">
        <v>101</v>
      </c>
      <c r="D78" s="38"/>
      <c r="E78" s="38"/>
      <c r="F78" s="38"/>
      <c r="G78" s="38"/>
      <c r="H78" s="38"/>
      <c r="I78" s="142"/>
      <c r="J78" s="38"/>
      <c r="K78" s="38"/>
      <c r="L78" s="42"/>
    </row>
    <row r="79" s="1" customFormat="1" ht="6.96" customHeight="1">
      <c r="B79" s="37"/>
      <c r="C79" s="38"/>
      <c r="D79" s="38"/>
      <c r="E79" s="38"/>
      <c r="F79" s="38"/>
      <c r="G79" s="38"/>
      <c r="H79" s="38"/>
      <c r="I79" s="142"/>
      <c r="J79" s="38"/>
      <c r="K79" s="38"/>
      <c r="L79" s="42"/>
    </row>
    <row r="80" s="1" customFormat="1" ht="12" customHeight="1">
      <c r="B80" s="37"/>
      <c r="C80" s="31" t="s">
        <v>16</v>
      </c>
      <c r="D80" s="38"/>
      <c r="E80" s="38"/>
      <c r="F80" s="38"/>
      <c r="G80" s="38"/>
      <c r="H80" s="38"/>
      <c r="I80" s="142"/>
      <c r="J80" s="38"/>
      <c r="K80" s="38"/>
      <c r="L80" s="42"/>
    </row>
    <row r="81" s="1" customFormat="1" ht="16.5" customHeight="1">
      <c r="B81" s="37"/>
      <c r="C81" s="38"/>
      <c r="D81" s="38"/>
      <c r="E81" s="170" t="str">
        <f>E7</f>
        <v>Oprava propustku v km 165,059 na trati Retz - Kolín</v>
      </c>
      <c r="F81" s="31"/>
      <c r="G81" s="31"/>
      <c r="H81" s="31"/>
      <c r="I81" s="142"/>
      <c r="J81" s="38"/>
      <c r="K81" s="38"/>
      <c r="L81" s="42"/>
    </row>
    <row r="82" ht="12" customHeight="1">
      <c r="B82" s="20"/>
      <c r="C82" s="31" t="s">
        <v>85</v>
      </c>
      <c r="D82" s="21"/>
      <c r="E82" s="21"/>
      <c r="F82" s="21"/>
      <c r="G82" s="21"/>
      <c r="H82" s="21"/>
      <c r="I82" s="135"/>
      <c r="J82" s="21"/>
      <c r="K82" s="21"/>
      <c r="L82" s="19"/>
    </row>
    <row r="83" s="1" customFormat="1" ht="16.5" customHeight="1">
      <c r="B83" s="37"/>
      <c r="C83" s="38"/>
      <c r="D83" s="38"/>
      <c r="E83" s="170" t="s">
        <v>86</v>
      </c>
      <c r="F83" s="38"/>
      <c r="G83" s="38"/>
      <c r="H83" s="38"/>
      <c r="I83" s="142"/>
      <c r="J83" s="38"/>
      <c r="K83" s="38"/>
      <c r="L83" s="42"/>
    </row>
    <row r="84" s="1" customFormat="1" ht="12" customHeight="1">
      <c r="B84" s="37"/>
      <c r="C84" s="31" t="s">
        <v>87</v>
      </c>
      <c r="D84" s="38"/>
      <c r="E84" s="38"/>
      <c r="F84" s="38"/>
      <c r="G84" s="38"/>
      <c r="H84" s="38"/>
      <c r="I84" s="142"/>
      <c r="J84" s="38"/>
      <c r="K84" s="38"/>
      <c r="L84" s="42"/>
    </row>
    <row r="85" s="1" customFormat="1" ht="16.5" customHeight="1">
      <c r="B85" s="37"/>
      <c r="C85" s="38"/>
      <c r="D85" s="38"/>
      <c r="E85" s="63" t="str">
        <f>E11</f>
        <v>SO 01 - Oprava propustku v km 165,059</v>
      </c>
      <c r="F85" s="38"/>
      <c r="G85" s="38"/>
      <c r="H85" s="38"/>
      <c r="I85" s="142"/>
      <c r="J85" s="38"/>
      <c r="K85" s="38"/>
      <c r="L85" s="42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142"/>
      <c r="J86" s="38"/>
      <c r="K86" s="38"/>
      <c r="L86" s="42"/>
    </row>
    <row r="87" s="1" customFormat="1" ht="12" customHeight="1">
      <c r="B87" s="37"/>
      <c r="C87" s="31" t="s">
        <v>20</v>
      </c>
      <c r="D87" s="38"/>
      <c r="E87" s="38"/>
      <c r="F87" s="26" t="str">
        <f>F14</f>
        <v xml:space="preserve"> </v>
      </c>
      <c r="G87" s="38"/>
      <c r="H87" s="38"/>
      <c r="I87" s="144" t="s">
        <v>22</v>
      </c>
      <c r="J87" s="66" t="str">
        <f>IF(J14="","",J14)</f>
        <v>23. 5. 2018</v>
      </c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42"/>
      <c r="J88" s="38"/>
      <c r="K88" s="38"/>
      <c r="L88" s="42"/>
    </row>
    <row r="89" s="1" customFormat="1" ht="13.65" customHeight="1">
      <c r="B89" s="37"/>
      <c r="C89" s="31" t="s">
        <v>24</v>
      </c>
      <c r="D89" s="38"/>
      <c r="E89" s="38"/>
      <c r="F89" s="26" t="str">
        <f>E17</f>
        <v xml:space="preserve"> </v>
      </c>
      <c r="G89" s="38"/>
      <c r="H89" s="38"/>
      <c r="I89" s="144" t="s">
        <v>29</v>
      </c>
      <c r="J89" s="35" t="str">
        <f>E23</f>
        <v xml:space="preserve"> </v>
      </c>
      <c r="K89" s="38"/>
      <c r="L89" s="42"/>
    </row>
    <row r="90" s="1" customFormat="1" ht="13.65" customHeight="1">
      <c r="B90" s="37"/>
      <c r="C90" s="31" t="s">
        <v>27</v>
      </c>
      <c r="D90" s="38"/>
      <c r="E90" s="38"/>
      <c r="F90" s="26" t="str">
        <f>IF(E20="","",E20)</f>
        <v>Vyplň údaj</v>
      </c>
      <c r="G90" s="38"/>
      <c r="H90" s="38"/>
      <c r="I90" s="144" t="s">
        <v>31</v>
      </c>
      <c r="J90" s="35" t="str">
        <f>E26</f>
        <v xml:space="preserve"> </v>
      </c>
      <c r="K90" s="38"/>
      <c r="L90" s="42"/>
    </row>
    <row r="91" s="1" customFormat="1" ht="10.32" customHeight="1">
      <c r="B91" s="37"/>
      <c r="C91" s="38"/>
      <c r="D91" s="38"/>
      <c r="E91" s="38"/>
      <c r="F91" s="38"/>
      <c r="G91" s="38"/>
      <c r="H91" s="38"/>
      <c r="I91" s="142"/>
      <c r="J91" s="38"/>
      <c r="K91" s="38"/>
      <c r="L91" s="42"/>
    </row>
    <row r="92" s="10" customFormat="1" ht="29.28" customHeight="1">
      <c r="B92" s="189"/>
      <c r="C92" s="190" t="s">
        <v>102</v>
      </c>
      <c r="D92" s="191" t="s">
        <v>52</v>
      </c>
      <c r="E92" s="191" t="s">
        <v>48</v>
      </c>
      <c r="F92" s="191" t="s">
        <v>49</v>
      </c>
      <c r="G92" s="191" t="s">
        <v>103</v>
      </c>
      <c r="H92" s="191" t="s">
        <v>104</v>
      </c>
      <c r="I92" s="192" t="s">
        <v>105</v>
      </c>
      <c r="J92" s="191" t="s">
        <v>90</v>
      </c>
      <c r="K92" s="193" t="s">
        <v>106</v>
      </c>
      <c r="L92" s="194"/>
      <c r="M92" s="87" t="s">
        <v>1</v>
      </c>
      <c r="N92" s="88" t="s">
        <v>37</v>
      </c>
      <c r="O92" s="88" t="s">
        <v>107</v>
      </c>
      <c r="P92" s="88" t="s">
        <v>108</v>
      </c>
      <c r="Q92" s="88" t="s">
        <v>109</v>
      </c>
      <c r="R92" s="88" t="s">
        <v>110</v>
      </c>
      <c r="S92" s="88" t="s">
        <v>111</v>
      </c>
      <c r="T92" s="89" t="s">
        <v>112</v>
      </c>
    </row>
    <row r="93" s="1" customFormat="1" ht="22.8" customHeight="1">
      <c r="B93" s="37"/>
      <c r="C93" s="94" t="s">
        <v>113</v>
      </c>
      <c r="D93" s="38"/>
      <c r="E93" s="38"/>
      <c r="F93" s="38"/>
      <c r="G93" s="38"/>
      <c r="H93" s="38"/>
      <c r="I93" s="142"/>
      <c r="J93" s="195">
        <f>BK93</f>
        <v>0</v>
      </c>
      <c r="K93" s="38"/>
      <c r="L93" s="42"/>
      <c r="M93" s="90"/>
      <c r="N93" s="91"/>
      <c r="O93" s="91"/>
      <c r="P93" s="196">
        <f>P94+P148</f>
        <v>0</v>
      </c>
      <c r="Q93" s="91"/>
      <c r="R93" s="196">
        <f>R94+R148</f>
        <v>320.40009963079996</v>
      </c>
      <c r="S93" s="91"/>
      <c r="T93" s="197">
        <f>T94+T148</f>
        <v>7.0217999999999998</v>
      </c>
      <c r="AT93" s="16" t="s">
        <v>66</v>
      </c>
      <c r="AU93" s="16" t="s">
        <v>92</v>
      </c>
      <c r="BK93" s="198">
        <f>BK94+BK148</f>
        <v>0</v>
      </c>
    </row>
    <row r="94" s="11" customFormat="1" ht="25.92" customHeight="1">
      <c r="B94" s="199"/>
      <c r="C94" s="200"/>
      <c r="D94" s="201" t="s">
        <v>66</v>
      </c>
      <c r="E94" s="202" t="s">
        <v>74</v>
      </c>
      <c r="F94" s="202" t="s">
        <v>114</v>
      </c>
      <c r="G94" s="200"/>
      <c r="H94" s="200"/>
      <c r="I94" s="203"/>
      <c r="J94" s="204">
        <f>BK94</f>
        <v>0</v>
      </c>
      <c r="K94" s="200"/>
      <c r="L94" s="205"/>
      <c r="M94" s="206"/>
      <c r="N94" s="207"/>
      <c r="O94" s="207"/>
      <c r="P94" s="208">
        <f>SUM(P95:P147)</f>
        <v>0</v>
      </c>
      <c r="Q94" s="207"/>
      <c r="R94" s="208">
        <f>SUM(R95:R147)</f>
        <v>275.52401703879997</v>
      </c>
      <c r="S94" s="207"/>
      <c r="T94" s="209">
        <f>SUM(T95:T147)</f>
        <v>0</v>
      </c>
      <c r="AR94" s="210" t="s">
        <v>74</v>
      </c>
      <c r="AT94" s="211" t="s">
        <v>66</v>
      </c>
      <c r="AU94" s="211" t="s">
        <v>67</v>
      </c>
      <c r="AY94" s="210" t="s">
        <v>115</v>
      </c>
      <c r="BK94" s="212">
        <f>SUM(BK95:BK147)</f>
        <v>0</v>
      </c>
    </row>
    <row r="95" s="1" customFormat="1" ht="16.5" customHeight="1">
      <c r="B95" s="37"/>
      <c r="C95" s="213" t="s">
        <v>74</v>
      </c>
      <c r="D95" s="213" t="s">
        <v>116</v>
      </c>
      <c r="E95" s="214" t="s">
        <v>117</v>
      </c>
      <c r="F95" s="215" t="s">
        <v>118</v>
      </c>
      <c r="G95" s="216" t="s">
        <v>119</v>
      </c>
      <c r="H95" s="217">
        <v>460</v>
      </c>
      <c r="I95" s="218"/>
      <c r="J95" s="219">
        <f>ROUND(I95*H95,2)</f>
        <v>0</v>
      </c>
      <c r="K95" s="215" t="s">
        <v>120</v>
      </c>
      <c r="L95" s="42"/>
      <c r="M95" s="220" t="s">
        <v>1</v>
      </c>
      <c r="N95" s="221" t="s">
        <v>38</v>
      </c>
      <c r="O95" s="78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AR95" s="16" t="s">
        <v>121</v>
      </c>
      <c r="AT95" s="16" t="s">
        <v>116</v>
      </c>
      <c r="AU95" s="16" t="s">
        <v>74</v>
      </c>
      <c r="AY95" s="16" t="s">
        <v>115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6" t="s">
        <v>74</v>
      </c>
      <c r="BK95" s="224">
        <f>ROUND(I95*H95,2)</f>
        <v>0</v>
      </c>
      <c r="BL95" s="16" t="s">
        <v>121</v>
      </c>
      <c r="BM95" s="16" t="s">
        <v>122</v>
      </c>
    </row>
    <row r="96" s="12" customFormat="1">
      <c r="B96" s="225"/>
      <c r="C96" s="226"/>
      <c r="D96" s="227" t="s">
        <v>123</v>
      </c>
      <c r="E96" s="228" t="s">
        <v>1</v>
      </c>
      <c r="F96" s="229" t="s">
        <v>124</v>
      </c>
      <c r="G96" s="226"/>
      <c r="H96" s="230">
        <v>250</v>
      </c>
      <c r="I96" s="231"/>
      <c r="J96" s="226"/>
      <c r="K96" s="226"/>
      <c r="L96" s="232"/>
      <c r="M96" s="233"/>
      <c r="N96" s="234"/>
      <c r="O96" s="234"/>
      <c r="P96" s="234"/>
      <c r="Q96" s="234"/>
      <c r="R96" s="234"/>
      <c r="S96" s="234"/>
      <c r="T96" s="235"/>
      <c r="AT96" s="236" t="s">
        <v>123</v>
      </c>
      <c r="AU96" s="236" t="s">
        <v>74</v>
      </c>
      <c r="AV96" s="12" t="s">
        <v>76</v>
      </c>
      <c r="AW96" s="12" t="s">
        <v>30</v>
      </c>
      <c r="AX96" s="12" t="s">
        <v>67</v>
      </c>
      <c r="AY96" s="236" t="s">
        <v>115</v>
      </c>
    </row>
    <row r="97" s="12" customFormat="1">
      <c r="B97" s="225"/>
      <c r="C97" s="226"/>
      <c r="D97" s="227" t="s">
        <v>123</v>
      </c>
      <c r="E97" s="228" t="s">
        <v>1</v>
      </c>
      <c r="F97" s="229" t="s">
        <v>125</v>
      </c>
      <c r="G97" s="226"/>
      <c r="H97" s="230">
        <v>210</v>
      </c>
      <c r="I97" s="231"/>
      <c r="J97" s="226"/>
      <c r="K97" s="226"/>
      <c r="L97" s="232"/>
      <c r="M97" s="233"/>
      <c r="N97" s="234"/>
      <c r="O97" s="234"/>
      <c r="P97" s="234"/>
      <c r="Q97" s="234"/>
      <c r="R97" s="234"/>
      <c r="S97" s="234"/>
      <c r="T97" s="235"/>
      <c r="AT97" s="236" t="s">
        <v>123</v>
      </c>
      <c r="AU97" s="236" t="s">
        <v>74</v>
      </c>
      <c r="AV97" s="12" t="s">
        <v>76</v>
      </c>
      <c r="AW97" s="12" t="s">
        <v>30</v>
      </c>
      <c r="AX97" s="12" t="s">
        <v>67</v>
      </c>
      <c r="AY97" s="236" t="s">
        <v>115</v>
      </c>
    </row>
    <row r="98" s="13" customFormat="1">
      <c r="B98" s="237"/>
      <c r="C98" s="238"/>
      <c r="D98" s="227" t="s">
        <v>123</v>
      </c>
      <c r="E98" s="239" t="s">
        <v>1</v>
      </c>
      <c r="F98" s="240" t="s">
        <v>126</v>
      </c>
      <c r="G98" s="238"/>
      <c r="H98" s="241">
        <v>460</v>
      </c>
      <c r="I98" s="242"/>
      <c r="J98" s="238"/>
      <c r="K98" s="238"/>
      <c r="L98" s="243"/>
      <c r="M98" s="244"/>
      <c r="N98" s="245"/>
      <c r="O98" s="245"/>
      <c r="P98" s="245"/>
      <c r="Q98" s="245"/>
      <c r="R98" s="245"/>
      <c r="S98" s="245"/>
      <c r="T98" s="246"/>
      <c r="AT98" s="247" t="s">
        <v>123</v>
      </c>
      <c r="AU98" s="247" t="s">
        <v>74</v>
      </c>
      <c r="AV98" s="13" t="s">
        <v>121</v>
      </c>
      <c r="AW98" s="13" t="s">
        <v>30</v>
      </c>
      <c r="AX98" s="13" t="s">
        <v>74</v>
      </c>
      <c r="AY98" s="247" t="s">
        <v>115</v>
      </c>
    </row>
    <row r="99" s="1" customFormat="1" ht="16.5" customHeight="1">
      <c r="B99" s="37"/>
      <c r="C99" s="213" t="s">
        <v>76</v>
      </c>
      <c r="D99" s="213" t="s">
        <v>116</v>
      </c>
      <c r="E99" s="214" t="s">
        <v>127</v>
      </c>
      <c r="F99" s="215" t="s">
        <v>128</v>
      </c>
      <c r="G99" s="216" t="s">
        <v>119</v>
      </c>
      <c r="H99" s="217">
        <v>460</v>
      </c>
      <c r="I99" s="218"/>
      <c r="J99" s="219">
        <f>ROUND(I99*H99,2)</f>
        <v>0</v>
      </c>
      <c r="K99" s="215" t="s">
        <v>120</v>
      </c>
      <c r="L99" s="42"/>
      <c r="M99" s="220" t="s">
        <v>1</v>
      </c>
      <c r="N99" s="221" t="s">
        <v>38</v>
      </c>
      <c r="O99" s="78"/>
      <c r="P99" s="222">
        <f>O99*H99</f>
        <v>0</v>
      </c>
      <c r="Q99" s="222">
        <v>0.00018000000000000001</v>
      </c>
      <c r="R99" s="222">
        <f>Q99*H99</f>
        <v>0.082799999999999999</v>
      </c>
      <c r="S99" s="222">
        <v>0</v>
      </c>
      <c r="T99" s="223">
        <f>S99*H99</f>
        <v>0</v>
      </c>
      <c r="AR99" s="16" t="s">
        <v>121</v>
      </c>
      <c r="AT99" s="16" t="s">
        <v>116</v>
      </c>
      <c r="AU99" s="16" t="s">
        <v>74</v>
      </c>
      <c r="AY99" s="16" t="s">
        <v>115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6" t="s">
        <v>74</v>
      </c>
      <c r="BK99" s="224">
        <f>ROUND(I99*H99,2)</f>
        <v>0</v>
      </c>
      <c r="BL99" s="16" t="s">
        <v>121</v>
      </c>
      <c r="BM99" s="16" t="s">
        <v>129</v>
      </c>
    </row>
    <row r="100" s="12" customFormat="1">
      <c r="B100" s="225"/>
      <c r="C100" s="226"/>
      <c r="D100" s="227" t="s">
        <v>123</v>
      </c>
      <c r="E100" s="228" t="s">
        <v>1</v>
      </c>
      <c r="F100" s="229" t="s">
        <v>124</v>
      </c>
      <c r="G100" s="226"/>
      <c r="H100" s="230">
        <v>250</v>
      </c>
      <c r="I100" s="231"/>
      <c r="J100" s="226"/>
      <c r="K100" s="226"/>
      <c r="L100" s="232"/>
      <c r="M100" s="233"/>
      <c r="N100" s="234"/>
      <c r="O100" s="234"/>
      <c r="P100" s="234"/>
      <c r="Q100" s="234"/>
      <c r="R100" s="234"/>
      <c r="S100" s="234"/>
      <c r="T100" s="235"/>
      <c r="AT100" s="236" t="s">
        <v>123</v>
      </c>
      <c r="AU100" s="236" t="s">
        <v>74</v>
      </c>
      <c r="AV100" s="12" t="s">
        <v>76</v>
      </c>
      <c r="AW100" s="12" t="s">
        <v>30</v>
      </c>
      <c r="AX100" s="12" t="s">
        <v>67</v>
      </c>
      <c r="AY100" s="236" t="s">
        <v>115</v>
      </c>
    </row>
    <row r="101" s="12" customFormat="1">
      <c r="B101" s="225"/>
      <c r="C101" s="226"/>
      <c r="D101" s="227" t="s">
        <v>123</v>
      </c>
      <c r="E101" s="228" t="s">
        <v>1</v>
      </c>
      <c r="F101" s="229" t="s">
        <v>125</v>
      </c>
      <c r="G101" s="226"/>
      <c r="H101" s="230">
        <v>210</v>
      </c>
      <c r="I101" s="231"/>
      <c r="J101" s="226"/>
      <c r="K101" s="226"/>
      <c r="L101" s="232"/>
      <c r="M101" s="233"/>
      <c r="N101" s="234"/>
      <c r="O101" s="234"/>
      <c r="P101" s="234"/>
      <c r="Q101" s="234"/>
      <c r="R101" s="234"/>
      <c r="S101" s="234"/>
      <c r="T101" s="235"/>
      <c r="AT101" s="236" t="s">
        <v>123</v>
      </c>
      <c r="AU101" s="236" t="s">
        <v>74</v>
      </c>
      <c r="AV101" s="12" t="s">
        <v>76</v>
      </c>
      <c r="AW101" s="12" t="s">
        <v>30</v>
      </c>
      <c r="AX101" s="12" t="s">
        <v>67</v>
      </c>
      <c r="AY101" s="236" t="s">
        <v>115</v>
      </c>
    </row>
    <row r="102" s="13" customFormat="1">
      <c r="B102" s="237"/>
      <c r="C102" s="238"/>
      <c r="D102" s="227" t="s">
        <v>123</v>
      </c>
      <c r="E102" s="239" t="s">
        <v>1</v>
      </c>
      <c r="F102" s="240" t="s">
        <v>126</v>
      </c>
      <c r="G102" s="238"/>
      <c r="H102" s="241">
        <v>460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AT102" s="247" t="s">
        <v>123</v>
      </c>
      <c r="AU102" s="247" t="s">
        <v>74</v>
      </c>
      <c r="AV102" s="13" t="s">
        <v>121</v>
      </c>
      <c r="AW102" s="13" t="s">
        <v>30</v>
      </c>
      <c r="AX102" s="13" t="s">
        <v>74</v>
      </c>
      <c r="AY102" s="247" t="s">
        <v>115</v>
      </c>
    </row>
    <row r="103" s="1" customFormat="1" ht="16.5" customHeight="1">
      <c r="B103" s="37"/>
      <c r="C103" s="213" t="s">
        <v>130</v>
      </c>
      <c r="D103" s="213" t="s">
        <v>116</v>
      </c>
      <c r="E103" s="214" t="s">
        <v>131</v>
      </c>
      <c r="F103" s="215" t="s">
        <v>132</v>
      </c>
      <c r="G103" s="216" t="s">
        <v>133</v>
      </c>
      <c r="H103" s="217">
        <v>50.299999999999997</v>
      </c>
      <c r="I103" s="218"/>
      <c r="J103" s="219">
        <f>ROUND(I103*H103,2)</f>
        <v>0</v>
      </c>
      <c r="K103" s="215" t="s">
        <v>120</v>
      </c>
      <c r="L103" s="42"/>
      <c r="M103" s="220" t="s">
        <v>1</v>
      </c>
      <c r="N103" s="221" t="s">
        <v>38</v>
      </c>
      <c r="O103" s="78"/>
      <c r="P103" s="222">
        <f>O103*H103</f>
        <v>0</v>
      </c>
      <c r="Q103" s="222">
        <v>0.015590796000000001</v>
      </c>
      <c r="R103" s="222">
        <f>Q103*H103</f>
        <v>0.78421703879999993</v>
      </c>
      <c r="S103" s="222">
        <v>0</v>
      </c>
      <c r="T103" s="223">
        <f>S103*H103</f>
        <v>0</v>
      </c>
      <c r="AR103" s="16" t="s">
        <v>121</v>
      </c>
      <c r="AT103" s="16" t="s">
        <v>116</v>
      </c>
      <c r="AU103" s="16" t="s">
        <v>74</v>
      </c>
      <c r="AY103" s="16" t="s">
        <v>115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6" t="s">
        <v>74</v>
      </c>
      <c r="BK103" s="224">
        <f>ROUND(I103*H103,2)</f>
        <v>0</v>
      </c>
      <c r="BL103" s="16" t="s">
        <v>121</v>
      </c>
      <c r="BM103" s="16" t="s">
        <v>134</v>
      </c>
    </row>
    <row r="104" s="12" customFormat="1">
      <c r="B104" s="225"/>
      <c r="C104" s="226"/>
      <c r="D104" s="227" t="s">
        <v>123</v>
      </c>
      <c r="E104" s="228" t="s">
        <v>1</v>
      </c>
      <c r="F104" s="229" t="s">
        <v>135</v>
      </c>
      <c r="G104" s="226"/>
      <c r="H104" s="230">
        <v>50.299999999999997</v>
      </c>
      <c r="I104" s="231"/>
      <c r="J104" s="226"/>
      <c r="K104" s="226"/>
      <c r="L104" s="232"/>
      <c r="M104" s="233"/>
      <c r="N104" s="234"/>
      <c r="O104" s="234"/>
      <c r="P104" s="234"/>
      <c r="Q104" s="234"/>
      <c r="R104" s="234"/>
      <c r="S104" s="234"/>
      <c r="T104" s="235"/>
      <c r="AT104" s="236" t="s">
        <v>123</v>
      </c>
      <c r="AU104" s="236" t="s">
        <v>74</v>
      </c>
      <c r="AV104" s="12" t="s">
        <v>76</v>
      </c>
      <c r="AW104" s="12" t="s">
        <v>30</v>
      </c>
      <c r="AX104" s="12" t="s">
        <v>74</v>
      </c>
      <c r="AY104" s="236" t="s">
        <v>115</v>
      </c>
    </row>
    <row r="105" s="1" customFormat="1" ht="16.5" customHeight="1">
      <c r="B105" s="37"/>
      <c r="C105" s="213" t="s">
        <v>121</v>
      </c>
      <c r="D105" s="213" t="s">
        <v>116</v>
      </c>
      <c r="E105" s="214" t="s">
        <v>136</v>
      </c>
      <c r="F105" s="215" t="s">
        <v>137</v>
      </c>
      <c r="G105" s="216" t="s">
        <v>138</v>
      </c>
      <c r="H105" s="217">
        <v>67.5</v>
      </c>
      <c r="I105" s="218"/>
      <c r="J105" s="219">
        <f>ROUND(I105*H105,2)</f>
        <v>0</v>
      </c>
      <c r="K105" s="215" t="s">
        <v>120</v>
      </c>
      <c r="L105" s="42"/>
      <c r="M105" s="220" t="s">
        <v>1</v>
      </c>
      <c r="N105" s="221" t="s">
        <v>38</v>
      </c>
      <c r="O105" s="78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AR105" s="16" t="s">
        <v>121</v>
      </c>
      <c r="AT105" s="16" t="s">
        <v>116</v>
      </c>
      <c r="AU105" s="16" t="s">
        <v>74</v>
      </c>
      <c r="AY105" s="16" t="s">
        <v>115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6" t="s">
        <v>74</v>
      </c>
      <c r="BK105" s="224">
        <f>ROUND(I105*H105,2)</f>
        <v>0</v>
      </c>
      <c r="BL105" s="16" t="s">
        <v>121</v>
      </c>
      <c r="BM105" s="16" t="s">
        <v>139</v>
      </c>
    </row>
    <row r="106" s="12" customFormat="1">
      <c r="B106" s="225"/>
      <c r="C106" s="226"/>
      <c r="D106" s="227" t="s">
        <v>123</v>
      </c>
      <c r="E106" s="228" t="s">
        <v>1</v>
      </c>
      <c r="F106" s="229" t="s">
        <v>140</v>
      </c>
      <c r="G106" s="226"/>
      <c r="H106" s="230">
        <v>37.5</v>
      </c>
      <c r="I106" s="231"/>
      <c r="J106" s="226"/>
      <c r="K106" s="226"/>
      <c r="L106" s="232"/>
      <c r="M106" s="233"/>
      <c r="N106" s="234"/>
      <c r="O106" s="234"/>
      <c r="P106" s="234"/>
      <c r="Q106" s="234"/>
      <c r="R106" s="234"/>
      <c r="S106" s="234"/>
      <c r="T106" s="235"/>
      <c r="AT106" s="236" t="s">
        <v>123</v>
      </c>
      <c r="AU106" s="236" t="s">
        <v>74</v>
      </c>
      <c r="AV106" s="12" t="s">
        <v>76</v>
      </c>
      <c r="AW106" s="12" t="s">
        <v>30</v>
      </c>
      <c r="AX106" s="12" t="s">
        <v>67</v>
      </c>
      <c r="AY106" s="236" t="s">
        <v>115</v>
      </c>
    </row>
    <row r="107" s="12" customFormat="1">
      <c r="B107" s="225"/>
      <c r="C107" s="226"/>
      <c r="D107" s="227" t="s">
        <v>123</v>
      </c>
      <c r="E107" s="228" t="s">
        <v>1</v>
      </c>
      <c r="F107" s="229" t="s">
        <v>141</v>
      </c>
      <c r="G107" s="226"/>
      <c r="H107" s="230">
        <v>30</v>
      </c>
      <c r="I107" s="231"/>
      <c r="J107" s="226"/>
      <c r="K107" s="226"/>
      <c r="L107" s="232"/>
      <c r="M107" s="233"/>
      <c r="N107" s="234"/>
      <c r="O107" s="234"/>
      <c r="P107" s="234"/>
      <c r="Q107" s="234"/>
      <c r="R107" s="234"/>
      <c r="S107" s="234"/>
      <c r="T107" s="235"/>
      <c r="AT107" s="236" t="s">
        <v>123</v>
      </c>
      <c r="AU107" s="236" t="s">
        <v>74</v>
      </c>
      <c r="AV107" s="12" t="s">
        <v>76</v>
      </c>
      <c r="AW107" s="12" t="s">
        <v>30</v>
      </c>
      <c r="AX107" s="12" t="s">
        <v>67</v>
      </c>
      <c r="AY107" s="236" t="s">
        <v>115</v>
      </c>
    </row>
    <row r="108" s="13" customFormat="1">
      <c r="B108" s="237"/>
      <c r="C108" s="238"/>
      <c r="D108" s="227" t="s">
        <v>123</v>
      </c>
      <c r="E108" s="239" t="s">
        <v>1</v>
      </c>
      <c r="F108" s="240" t="s">
        <v>126</v>
      </c>
      <c r="G108" s="238"/>
      <c r="H108" s="241">
        <v>67.5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AT108" s="247" t="s">
        <v>123</v>
      </c>
      <c r="AU108" s="247" t="s">
        <v>74</v>
      </c>
      <c r="AV108" s="13" t="s">
        <v>121</v>
      </c>
      <c r="AW108" s="13" t="s">
        <v>30</v>
      </c>
      <c r="AX108" s="13" t="s">
        <v>74</v>
      </c>
      <c r="AY108" s="247" t="s">
        <v>115</v>
      </c>
    </row>
    <row r="109" s="1" customFormat="1" ht="16.5" customHeight="1">
      <c r="B109" s="37"/>
      <c r="C109" s="213" t="s">
        <v>142</v>
      </c>
      <c r="D109" s="213" t="s">
        <v>116</v>
      </c>
      <c r="E109" s="214" t="s">
        <v>143</v>
      </c>
      <c r="F109" s="215" t="s">
        <v>144</v>
      </c>
      <c r="G109" s="216" t="s">
        <v>138</v>
      </c>
      <c r="H109" s="217">
        <v>4.944</v>
      </c>
      <c r="I109" s="218"/>
      <c r="J109" s="219">
        <f>ROUND(I109*H109,2)</f>
        <v>0</v>
      </c>
      <c r="K109" s="215" t="s">
        <v>120</v>
      </c>
      <c r="L109" s="42"/>
      <c r="M109" s="220" t="s">
        <v>1</v>
      </c>
      <c r="N109" s="221" t="s">
        <v>38</v>
      </c>
      <c r="O109" s="78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AR109" s="16" t="s">
        <v>121</v>
      </c>
      <c r="AT109" s="16" t="s">
        <v>116</v>
      </c>
      <c r="AU109" s="16" t="s">
        <v>74</v>
      </c>
      <c r="AY109" s="16" t="s">
        <v>115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6" t="s">
        <v>74</v>
      </c>
      <c r="BK109" s="224">
        <f>ROUND(I109*H109,2)</f>
        <v>0</v>
      </c>
      <c r="BL109" s="16" t="s">
        <v>121</v>
      </c>
      <c r="BM109" s="16" t="s">
        <v>145</v>
      </c>
    </row>
    <row r="110" s="14" customFormat="1">
      <c r="B110" s="248"/>
      <c r="C110" s="249"/>
      <c r="D110" s="227" t="s">
        <v>123</v>
      </c>
      <c r="E110" s="250" t="s">
        <v>1</v>
      </c>
      <c r="F110" s="251" t="s">
        <v>146</v>
      </c>
      <c r="G110" s="249"/>
      <c r="H110" s="250" t="s">
        <v>1</v>
      </c>
      <c r="I110" s="252"/>
      <c r="J110" s="249"/>
      <c r="K110" s="249"/>
      <c r="L110" s="253"/>
      <c r="M110" s="254"/>
      <c r="N110" s="255"/>
      <c r="O110" s="255"/>
      <c r="P110" s="255"/>
      <c r="Q110" s="255"/>
      <c r="R110" s="255"/>
      <c r="S110" s="255"/>
      <c r="T110" s="256"/>
      <c r="AT110" s="257" t="s">
        <v>123</v>
      </c>
      <c r="AU110" s="257" t="s">
        <v>74</v>
      </c>
      <c r="AV110" s="14" t="s">
        <v>74</v>
      </c>
      <c r="AW110" s="14" t="s">
        <v>30</v>
      </c>
      <c r="AX110" s="14" t="s">
        <v>67</v>
      </c>
      <c r="AY110" s="257" t="s">
        <v>115</v>
      </c>
    </row>
    <row r="111" s="12" customFormat="1">
      <c r="B111" s="225"/>
      <c r="C111" s="226"/>
      <c r="D111" s="227" t="s">
        <v>123</v>
      </c>
      <c r="E111" s="228" t="s">
        <v>1</v>
      </c>
      <c r="F111" s="229" t="s">
        <v>147</v>
      </c>
      <c r="G111" s="226"/>
      <c r="H111" s="230">
        <v>2.2240000000000002</v>
      </c>
      <c r="I111" s="231"/>
      <c r="J111" s="226"/>
      <c r="K111" s="226"/>
      <c r="L111" s="232"/>
      <c r="M111" s="233"/>
      <c r="N111" s="234"/>
      <c r="O111" s="234"/>
      <c r="P111" s="234"/>
      <c r="Q111" s="234"/>
      <c r="R111" s="234"/>
      <c r="S111" s="234"/>
      <c r="T111" s="235"/>
      <c r="AT111" s="236" t="s">
        <v>123</v>
      </c>
      <c r="AU111" s="236" t="s">
        <v>74</v>
      </c>
      <c r="AV111" s="12" t="s">
        <v>76</v>
      </c>
      <c r="AW111" s="12" t="s">
        <v>30</v>
      </c>
      <c r="AX111" s="12" t="s">
        <v>67</v>
      </c>
      <c r="AY111" s="236" t="s">
        <v>115</v>
      </c>
    </row>
    <row r="112" s="14" customFormat="1">
      <c r="B112" s="248"/>
      <c r="C112" s="249"/>
      <c r="D112" s="227" t="s">
        <v>123</v>
      </c>
      <c r="E112" s="250" t="s">
        <v>1</v>
      </c>
      <c r="F112" s="251" t="s">
        <v>148</v>
      </c>
      <c r="G112" s="249"/>
      <c r="H112" s="250" t="s">
        <v>1</v>
      </c>
      <c r="I112" s="252"/>
      <c r="J112" s="249"/>
      <c r="K112" s="249"/>
      <c r="L112" s="253"/>
      <c r="M112" s="254"/>
      <c r="N112" s="255"/>
      <c r="O112" s="255"/>
      <c r="P112" s="255"/>
      <c r="Q112" s="255"/>
      <c r="R112" s="255"/>
      <c r="S112" s="255"/>
      <c r="T112" s="256"/>
      <c r="AT112" s="257" t="s">
        <v>123</v>
      </c>
      <c r="AU112" s="257" t="s">
        <v>74</v>
      </c>
      <c r="AV112" s="14" t="s">
        <v>74</v>
      </c>
      <c r="AW112" s="14" t="s">
        <v>30</v>
      </c>
      <c r="AX112" s="14" t="s">
        <v>67</v>
      </c>
      <c r="AY112" s="257" t="s">
        <v>115</v>
      </c>
    </row>
    <row r="113" s="12" customFormat="1">
      <c r="B113" s="225"/>
      <c r="C113" s="226"/>
      <c r="D113" s="227" t="s">
        <v>123</v>
      </c>
      <c r="E113" s="228" t="s">
        <v>1</v>
      </c>
      <c r="F113" s="229" t="s">
        <v>149</v>
      </c>
      <c r="G113" s="226"/>
      <c r="H113" s="230">
        <v>2.7200000000000002</v>
      </c>
      <c r="I113" s="231"/>
      <c r="J113" s="226"/>
      <c r="K113" s="226"/>
      <c r="L113" s="232"/>
      <c r="M113" s="233"/>
      <c r="N113" s="234"/>
      <c r="O113" s="234"/>
      <c r="P113" s="234"/>
      <c r="Q113" s="234"/>
      <c r="R113" s="234"/>
      <c r="S113" s="234"/>
      <c r="T113" s="235"/>
      <c r="AT113" s="236" t="s">
        <v>123</v>
      </c>
      <c r="AU113" s="236" t="s">
        <v>74</v>
      </c>
      <c r="AV113" s="12" t="s">
        <v>76</v>
      </c>
      <c r="AW113" s="12" t="s">
        <v>30</v>
      </c>
      <c r="AX113" s="12" t="s">
        <v>67</v>
      </c>
      <c r="AY113" s="236" t="s">
        <v>115</v>
      </c>
    </row>
    <row r="114" s="13" customFormat="1">
      <c r="B114" s="237"/>
      <c r="C114" s="238"/>
      <c r="D114" s="227" t="s">
        <v>123</v>
      </c>
      <c r="E114" s="239" t="s">
        <v>1</v>
      </c>
      <c r="F114" s="240" t="s">
        <v>126</v>
      </c>
      <c r="G114" s="238"/>
      <c r="H114" s="241">
        <v>4.9440000000000008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AT114" s="247" t="s">
        <v>123</v>
      </c>
      <c r="AU114" s="247" t="s">
        <v>74</v>
      </c>
      <c r="AV114" s="13" t="s">
        <v>121</v>
      </c>
      <c r="AW114" s="13" t="s">
        <v>30</v>
      </c>
      <c r="AX114" s="13" t="s">
        <v>74</v>
      </c>
      <c r="AY114" s="247" t="s">
        <v>115</v>
      </c>
    </row>
    <row r="115" s="1" customFormat="1" ht="16.5" customHeight="1">
      <c r="B115" s="37"/>
      <c r="C115" s="213" t="s">
        <v>150</v>
      </c>
      <c r="D115" s="213" t="s">
        <v>116</v>
      </c>
      <c r="E115" s="214" t="s">
        <v>151</v>
      </c>
      <c r="F115" s="215" t="s">
        <v>152</v>
      </c>
      <c r="G115" s="216" t="s">
        <v>138</v>
      </c>
      <c r="H115" s="217">
        <v>4.944</v>
      </c>
      <c r="I115" s="218"/>
      <c r="J115" s="219">
        <f>ROUND(I115*H115,2)</f>
        <v>0</v>
      </c>
      <c r="K115" s="215" t="s">
        <v>120</v>
      </c>
      <c r="L115" s="42"/>
      <c r="M115" s="220" t="s">
        <v>1</v>
      </c>
      <c r="N115" s="221" t="s">
        <v>38</v>
      </c>
      <c r="O115" s="78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AR115" s="16" t="s">
        <v>121</v>
      </c>
      <c r="AT115" s="16" t="s">
        <v>116</v>
      </c>
      <c r="AU115" s="16" t="s">
        <v>74</v>
      </c>
      <c r="AY115" s="16" t="s">
        <v>115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6" t="s">
        <v>74</v>
      </c>
      <c r="BK115" s="224">
        <f>ROUND(I115*H115,2)</f>
        <v>0</v>
      </c>
      <c r="BL115" s="16" t="s">
        <v>121</v>
      </c>
      <c r="BM115" s="16" t="s">
        <v>153</v>
      </c>
    </row>
    <row r="116" s="14" customFormat="1">
      <c r="B116" s="248"/>
      <c r="C116" s="249"/>
      <c r="D116" s="227" t="s">
        <v>123</v>
      </c>
      <c r="E116" s="250" t="s">
        <v>1</v>
      </c>
      <c r="F116" s="251" t="s">
        <v>146</v>
      </c>
      <c r="G116" s="249"/>
      <c r="H116" s="250" t="s">
        <v>1</v>
      </c>
      <c r="I116" s="252"/>
      <c r="J116" s="249"/>
      <c r="K116" s="249"/>
      <c r="L116" s="253"/>
      <c r="M116" s="254"/>
      <c r="N116" s="255"/>
      <c r="O116" s="255"/>
      <c r="P116" s="255"/>
      <c r="Q116" s="255"/>
      <c r="R116" s="255"/>
      <c r="S116" s="255"/>
      <c r="T116" s="256"/>
      <c r="AT116" s="257" t="s">
        <v>123</v>
      </c>
      <c r="AU116" s="257" t="s">
        <v>74</v>
      </c>
      <c r="AV116" s="14" t="s">
        <v>74</v>
      </c>
      <c r="AW116" s="14" t="s">
        <v>30</v>
      </c>
      <c r="AX116" s="14" t="s">
        <v>67</v>
      </c>
      <c r="AY116" s="257" t="s">
        <v>115</v>
      </c>
    </row>
    <row r="117" s="12" customFormat="1">
      <c r="B117" s="225"/>
      <c r="C117" s="226"/>
      <c r="D117" s="227" t="s">
        <v>123</v>
      </c>
      <c r="E117" s="228" t="s">
        <v>1</v>
      </c>
      <c r="F117" s="229" t="s">
        <v>147</v>
      </c>
      <c r="G117" s="226"/>
      <c r="H117" s="230">
        <v>2.2240000000000002</v>
      </c>
      <c r="I117" s="231"/>
      <c r="J117" s="226"/>
      <c r="K117" s="226"/>
      <c r="L117" s="232"/>
      <c r="M117" s="233"/>
      <c r="N117" s="234"/>
      <c r="O117" s="234"/>
      <c r="P117" s="234"/>
      <c r="Q117" s="234"/>
      <c r="R117" s="234"/>
      <c r="S117" s="234"/>
      <c r="T117" s="235"/>
      <c r="AT117" s="236" t="s">
        <v>123</v>
      </c>
      <c r="AU117" s="236" t="s">
        <v>74</v>
      </c>
      <c r="AV117" s="12" t="s">
        <v>76</v>
      </c>
      <c r="AW117" s="12" t="s">
        <v>30</v>
      </c>
      <c r="AX117" s="12" t="s">
        <v>67</v>
      </c>
      <c r="AY117" s="236" t="s">
        <v>115</v>
      </c>
    </row>
    <row r="118" s="14" customFormat="1">
      <c r="B118" s="248"/>
      <c r="C118" s="249"/>
      <c r="D118" s="227" t="s">
        <v>123</v>
      </c>
      <c r="E118" s="250" t="s">
        <v>1</v>
      </c>
      <c r="F118" s="251" t="s">
        <v>148</v>
      </c>
      <c r="G118" s="249"/>
      <c r="H118" s="250" t="s">
        <v>1</v>
      </c>
      <c r="I118" s="252"/>
      <c r="J118" s="249"/>
      <c r="K118" s="249"/>
      <c r="L118" s="253"/>
      <c r="M118" s="254"/>
      <c r="N118" s="255"/>
      <c r="O118" s="255"/>
      <c r="P118" s="255"/>
      <c r="Q118" s="255"/>
      <c r="R118" s="255"/>
      <c r="S118" s="255"/>
      <c r="T118" s="256"/>
      <c r="AT118" s="257" t="s">
        <v>123</v>
      </c>
      <c r="AU118" s="257" t="s">
        <v>74</v>
      </c>
      <c r="AV118" s="14" t="s">
        <v>74</v>
      </c>
      <c r="AW118" s="14" t="s">
        <v>30</v>
      </c>
      <c r="AX118" s="14" t="s">
        <v>67</v>
      </c>
      <c r="AY118" s="257" t="s">
        <v>115</v>
      </c>
    </row>
    <row r="119" s="12" customFormat="1">
      <c r="B119" s="225"/>
      <c r="C119" s="226"/>
      <c r="D119" s="227" t="s">
        <v>123</v>
      </c>
      <c r="E119" s="228" t="s">
        <v>1</v>
      </c>
      <c r="F119" s="229" t="s">
        <v>149</v>
      </c>
      <c r="G119" s="226"/>
      <c r="H119" s="230">
        <v>2.7200000000000002</v>
      </c>
      <c r="I119" s="231"/>
      <c r="J119" s="226"/>
      <c r="K119" s="226"/>
      <c r="L119" s="232"/>
      <c r="M119" s="233"/>
      <c r="N119" s="234"/>
      <c r="O119" s="234"/>
      <c r="P119" s="234"/>
      <c r="Q119" s="234"/>
      <c r="R119" s="234"/>
      <c r="S119" s="234"/>
      <c r="T119" s="235"/>
      <c r="AT119" s="236" t="s">
        <v>123</v>
      </c>
      <c r="AU119" s="236" t="s">
        <v>74</v>
      </c>
      <c r="AV119" s="12" t="s">
        <v>76</v>
      </c>
      <c r="AW119" s="12" t="s">
        <v>30</v>
      </c>
      <c r="AX119" s="12" t="s">
        <v>67</v>
      </c>
      <c r="AY119" s="236" t="s">
        <v>115</v>
      </c>
    </row>
    <row r="120" s="13" customFormat="1">
      <c r="B120" s="237"/>
      <c r="C120" s="238"/>
      <c r="D120" s="227" t="s">
        <v>123</v>
      </c>
      <c r="E120" s="239" t="s">
        <v>1</v>
      </c>
      <c r="F120" s="240" t="s">
        <v>126</v>
      </c>
      <c r="G120" s="238"/>
      <c r="H120" s="241">
        <v>4.9440000000000008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AT120" s="247" t="s">
        <v>123</v>
      </c>
      <c r="AU120" s="247" t="s">
        <v>74</v>
      </c>
      <c r="AV120" s="13" t="s">
        <v>121</v>
      </c>
      <c r="AW120" s="13" t="s">
        <v>30</v>
      </c>
      <c r="AX120" s="13" t="s">
        <v>74</v>
      </c>
      <c r="AY120" s="247" t="s">
        <v>115</v>
      </c>
    </row>
    <row r="121" s="1" customFormat="1" ht="16.5" customHeight="1">
      <c r="B121" s="37"/>
      <c r="C121" s="213" t="s">
        <v>154</v>
      </c>
      <c r="D121" s="213" t="s">
        <v>116</v>
      </c>
      <c r="E121" s="214" t="s">
        <v>155</v>
      </c>
      <c r="F121" s="215" t="s">
        <v>156</v>
      </c>
      <c r="G121" s="216" t="s">
        <v>138</v>
      </c>
      <c r="H121" s="217">
        <v>42.351999999999997</v>
      </c>
      <c r="I121" s="218"/>
      <c r="J121" s="219">
        <f>ROUND(I121*H121,2)</f>
        <v>0</v>
      </c>
      <c r="K121" s="215" t="s">
        <v>120</v>
      </c>
      <c r="L121" s="42"/>
      <c r="M121" s="220" t="s">
        <v>1</v>
      </c>
      <c r="N121" s="221" t="s">
        <v>38</v>
      </c>
      <c r="O121" s="78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AR121" s="16" t="s">
        <v>121</v>
      </c>
      <c r="AT121" s="16" t="s">
        <v>116</v>
      </c>
      <c r="AU121" s="16" t="s">
        <v>74</v>
      </c>
      <c r="AY121" s="16" t="s">
        <v>115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6" t="s">
        <v>74</v>
      </c>
      <c r="BK121" s="224">
        <f>ROUND(I121*H121,2)</f>
        <v>0</v>
      </c>
      <c r="BL121" s="16" t="s">
        <v>121</v>
      </c>
      <c r="BM121" s="16" t="s">
        <v>157</v>
      </c>
    </row>
    <row r="122" s="14" customFormat="1">
      <c r="B122" s="248"/>
      <c r="C122" s="249"/>
      <c r="D122" s="227" t="s">
        <v>123</v>
      </c>
      <c r="E122" s="250" t="s">
        <v>1</v>
      </c>
      <c r="F122" s="251" t="s">
        <v>146</v>
      </c>
      <c r="G122" s="249"/>
      <c r="H122" s="250" t="s">
        <v>1</v>
      </c>
      <c r="I122" s="252"/>
      <c r="J122" s="249"/>
      <c r="K122" s="249"/>
      <c r="L122" s="253"/>
      <c r="M122" s="254"/>
      <c r="N122" s="255"/>
      <c r="O122" s="255"/>
      <c r="P122" s="255"/>
      <c r="Q122" s="255"/>
      <c r="R122" s="255"/>
      <c r="S122" s="255"/>
      <c r="T122" s="256"/>
      <c r="AT122" s="257" t="s">
        <v>123</v>
      </c>
      <c r="AU122" s="257" t="s">
        <v>74</v>
      </c>
      <c r="AV122" s="14" t="s">
        <v>74</v>
      </c>
      <c r="AW122" s="14" t="s">
        <v>30</v>
      </c>
      <c r="AX122" s="14" t="s">
        <v>67</v>
      </c>
      <c r="AY122" s="257" t="s">
        <v>115</v>
      </c>
    </row>
    <row r="123" s="12" customFormat="1">
      <c r="B123" s="225"/>
      <c r="C123" s="226"/>
      <c r="D123" s="227" t="s">
        <v>123</v>
      </c>
      <c r="E123" s="228" t="s">
        <v>1</v>
      </c>
      <c r="F123" s="229" t="s">
        <v>158</v>
      </c>
      <c r="G123" s="226"/>
      <c r="H123" s="230">
        <v>24.399999999999999</v>
      </c>
      <c r="I123" s="231"/>
      <c r="J123" s="226"/>
      <c r="K123" s="226"/>
      <c r="L123" s="232"/>
      <c r="M123" s="233"/>
      <c r="N123" s="234"/>
      <c r="O123" s="234"/>
      <c r="P123" s="234"/>
      <c r="Q123" s="234"/>
      <c r="R123" s="234"/>
      <c r="S123" s="234"/>
      <c r="T123" s="235"/>
      <c r="AT123" s="236" t="s">
        <v>123</v>
      </c>
      <c r="AU123" s="236" t="s">
        <v>74</v>
      </c>
      <c r="AV123" s="12" t="s">
        <v>76</v>
      </c>
      <c r="AW123" s="12" t="s">
        <v>30</v>
      </c>
      <c r="AX123" s="12" t="s">
        <v>67</v>
      </c>
      <c r="AY123" s="236" t="s">
        <v>115</v>
      </c>
    </row>
    <row r="124" s="14" customFormat="1">
      <c r="B124" s="248"/>
      <c r="C124" s="249"/>
      <c r="D124" s="227" t="s">
        <v>123</v>
      </c>
      <c r="E124" s="250" t="s">
        <v>1</v>
      </c>
      <c r="F124" s="251" t="s">
        <v>148</v>
      </c>
      <c r="G124" s="249"/>
      <c r="H124" s="250" t="s">
        <v>1</v>
      </c>
      <c r="I124" s="252"/>
      <c r="J124" s="249"/>
      <c r="K124" s="249"/>
      <c r="L124" s="253"/>
      <c r="M124" s="254"/>
      <c r="N124" s="255"/>
      <c r="O124" s="255"/>
      <c r="P124" s="255"/>
      <c r="Q124" s="255"/>
      <c r="R124" s="255"/>
      <c r="S124" s="255"/>
      <c r="T124" s="256"/>
      <c r="AT124" s="257" t="s">
        <v>123</v>
      </c>
      <c r="AU124" s="257" t="s">
        <v>74</v>
      </c>
      <c r="AV124" s="14" t="s">
        <v>74</v>
      </c>
      <c r="AW124" s="14" t="s">
        <v>30</v>
      </c>
      <c r="AX124" s="14" t="s">
        <v>67</v>
      </c>
      <c r="AY124" s="257" t="s">
        <v>115</v>
      </c>
    </row>
    <row r="125" s="12" customFormat="1">
      <c r="B125" s="225"/>
      <c r="C125" s="226"/>
      <c r="D125" s="227" t="s">
        <v>123</v>
      </c>
      <c r="E125" s="228" t="s">
        <v>1</v>
      </c>
      <c r="F125" s="229" t="s">
        <v>159</v>
      </c>
      <c r="G125" s="226"/>
      <c r="H125" s="230">
        <v>17.952000000000002</v>
      </c>
      <c r="I125" s="231"/>
      <c r="J125" s="226"/>
      <c r="K125" s="226"/>
      <c r="L125" s="232"/>
      <c r="M125" s="233"/>
      <c r="N125" s="234"/>
      <c r="O125" s="234"/>
      <c r="P125" s="234"/>
      <c r="Q125" s="234"/>
      <c r="R125" s="234"/>
      <c r="S125" s="234"/>
      <c r="T125" s="235"/>
      <c r="AT125" s="236" t="s">
        <v>123</v>
      </c>
      <c r="AU125" s="236" t="s">
        <v>74</v>
      </c>
      <c r="AV125" s="12" t="s">
        <v>76</v>
      </c>
      <c r="AW125" s="12" t="s">
        <v>30</v>
      </c>
      <c r="AX125" s="12" t="s">
        <v>67</v>
      </c>
      <c r="AY125" s="236" t="s">
        <v>115</v>
      </c>
    </row>
    <row r="126" s="13" customFormat="1">
      <c r="B126" s="237"/>
      <c r="C126" s="238"/>
      <c r="D126" s="227" t="s">
        <v>123</v>
      </c>
      <c r="E126" s="239" t="s">
        <v>1</v>
      </c>
      <c r="F126" s="240" t="s">
        <v>126</v>
      </c>
      <c r="G126" s="238"/>
      <c r="H126" s="241">
        <v>42.352000000000004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AT126" s="247" t="s">
        <v>123</v>
      </c>
      <c r="AU126" s="247" t="s">
        <v>74</v>
      </c>
      <c r="AV126" s="13" t="s">
        <v>121</v>
      </c>
      <c r="AW126" s="13" t="s">
        <v>30</v>
      </c>
      <c r="AX126" s="13" t="s">
        <v>74</v>
      </c>
      <c r="AY126" s="247" t="s">
        <v>115</v>
      </c>
    </row>
    <row r="127" s="1" customFormat="1" ht="16.5" customHeight="1">
      <c r="B127" s="37"/>
      <c r="C127" s="213" t="s">
        <v>160</v>
      </c>
      <c r="D127" s="213" t="s">
        <v>116</v>
      </c>
      <c r="E127" s="214" t="s">
        <v>161</v>
      </c>
      <c r="F127" s="215" t="s">
        <v>162</v>
      </c>
      <c r="G127" s="216" t="s">
        <v>163</v>
      </c>
      <c r="H127" s="217">
        <v>72.700000000000003</v>
      </c>
      <c r="I127" s="218"/>
      <c r="J127" s="219">
        <f>ROUND(I127*H127,2)</f>
        <v>0</v>
      </c>
      <c r="K127" s="215" t="s">
        <v>120</v>
      </c>
      <c r="L127" s="42"/>
      <c r="M127" s="220" t="s">
        <v>1</v>
      </c>
      <c r="N127" s="221" t="s">
        <v>38</v>
      </c>
      <c r="O127" s="78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AR127" s="16" t="s">
        <v>121</v>
      </c>
      <c r="AT127" s="16" t="s">
        <v>116</v>
      </c>
      <c r="AU127" s="16" t="s">
        <v>74</v>
      </c>
      <c r="AY127" s="16" t="s">
        <v>115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6" t="s">
        <v>74</v>
      </c>
      <c r="BK127" s="224">
        <f>ROUND(I127*H127,2)</f>
        <v>0</v>
      </c>
      <c r="BL127" s="16" t="s">
        <v>121</v>
      </c>
      <c r="BM127" s="16" t="s">
        <v>164</v>
      </c>
    </row>
    <row r="128" s="12" customFormat="1">
      <c r="B128" s="225"/>
      <c r="C128" s="226"/>
      <c r="D128" s="227" t="s">
        <v>123</v>
      </c>
      <c r="E128" s="228" t="s">
        <v>1</v>
      </c>
      <c r="F128" s="229" t="s">
        <v>165</v>
      </c>
      <c r="G128" s="226"/>
      <c r="H128" s="230">
        <v>72.700000000000003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AT128" s="236" t="s">
        <v>123</v>
      </c>
      <c r="AU128" s="236" t="s">
        <v>74</v>
      </c>
      <c r="AV128" s="12" t="s">
        <v>76</v>
      </c>
      <c r="AW128" s="12" t="s">
        <v>30</v>
      </c>
      <c r="AX128" s="12" t="s">
        <v>74</v>
      </c>
      <c r="AY128" s="236" t="s">
        <v>115</v>
      </c>
    </row>
    <row r="129" s="1" customFormat="1" ht="16.5" customHeight="1">
      <c r="B129" s="37"/>
      <c r="C129" s="258" t="s">
        <v>166</v>
      </c>
      <c r="D129" s="258" t="s">
        <v>167</v>
      </c>
      <c r="E129" s="259" t="s">
        <v>168</v>
      </c>
      <c r="F129" s="260" t="s">
        <v>169</v>
      </c>
      <c r="G129" s="261" t="s">
        <v>163</v>
      </c>
      <c r="H129" s="262">
        <v>274.65699999999998</v>
      </c>
      <c r="I129" s="263"/>
      <c r="J129" s="264">
        <f>ROUND(I129*H129,2)</f>
        <v>0</v>
      </c>
      <c r="K129" s="260" t="s">
        <v>120</v>
      </c>
      <c r="L129" s="265"/>
      <c r="M129" s="266" t="s">
        <v>1</v>
      </c>
      <c r="N129" s="267" t="s">
        <v>38</v>
      </c>
      <c r="O129" s="78"/>
      <c r="P129" s="222">
        <f>O129*H129</f>
        <v>0</v>
      </c>
      <c r="Q129" s="222">
        <v>1</v>
      </c>
      <c r="R129" s="222">
        <f>Q129*H129</f>
        <v>274.65699999999998</v>
      </c>
      <c r="S129" s="222">
        <v>0</v>
      </c>
      <c r="T129" s="223">
        <f>S129*H129</f>
        <v>0</v>
      </c>
      <c r="AR129" s="16" t="s">
        <v>160</v>
      </c>
      <c r="AT129" s="16" t="s">
        <v>167</v>
      </c>
      <c r="AU129" s="16" t="s">
        <v>74</v>
      </c>
      <c r="AY129" s="16" t="s">
        <v>115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6" t="s">
        <v>74</v>
      </c>
      <c r="BK129" s="224">
        <f>ROUND(I129*H129,2)</f>
        <v>0</v>
      </c>
      <c r="BL129" s="16" t="s">
        <v>121</v>
      </c>
      <c r="BM129" s="16" t="s">
        <v>170</v>
      </c>
    </row>
    <row r="130" s="12" customFormat="1">
      <c r="B130" s="225"/>
      <c r="C130" s="226"/>
      <c r="D130" s="227" t="s">
        <v>123</v>
      </c>
      <c r="E130" s="228" t="s">
        <v>1</v>
      </c>
      <c r="F130" s="229" t="s">
        <v>171</v>
      </c>
      <c r="G130" s="226"/>
      <c r="H130" s="230">
        <v>4.657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AT130" s="236" t="s">
        <v>123</v>
      </c>
      <c r="AU130" s="236" t="s">
        <v>74</v>
      </c>
      <c r="AV130" s="12" t="s">
        <v>76</v>
      </c>
      <c r="AW130" s="12" t="s">
        <v>30</v>
      </c>
      <c r="AX130" s="12" t="s">
        <v>67</v>
      </c>
      <c r="AY130" s="236" t="s">
        <v>115</v>
      </c>
    </row>
    <row r="131" s="14" customFormat="1">
      <c r="B131" s="248"/>
      <c r="C131" s="249"/>
      <c r="D131" s="227" t="s">
        <v>123</v>
      </c>
      <c r="E131" s="250" t="s">
        <v>1</v>
      </c>
      <c r="F131" s="251" t="s">
        <v>172</v>
      </c>
      <c r="G131" s="249"/>
      <c r="H131" s="250" t="s">
        <v>1</v>
      </c>
      <c r="I131" s="252"/>
      <c r="J131" s="249"/>
      <c r="K131" s="249"/>
      <c r="L131" s="253"/>
      <c r="M131" s="254"/>
      <c r="N131" s="255"/>
      <c r="O131" s="255"/>
      <c r="P131" s="255"/>
      <c r="Q131" s="255"/>
      <c r="R131" s="255"/>
      <c r="S131" s="255"/>
      <c r="T131" s="256"/>
      <c r="AT131" s="257" t="s">
        <v>123</v>
      </c>
      <c r="AU131" s="257" t="s">
        <v>74</v>
      </c>
      <c r="AV131" s="14" t="s">
        <v>74</v>
      </c>
      <c r="AW131" s="14" t="s">
        <v>30</v>
      </c>
      <c r="AX131" s="14" t="s">
        <v>67</v>
      </c>
      <c r="AY131" s="257" t="s">
        <v>115</v>
      </c>
    </row>
    <row r="132" s="12" customFormat="1">
      <c r="B132" s="225"/>
      <c r="C132" s="226"/>
      <c r="D132" s="227" t="s">
        <v>123</v>
      </c>
      <c r="E132" s="228" t="s">
        <v>1</v>
      </c>
      <c r="F132" s="229" t="s">
        <v>173</v>
      </c>
      <c r="G132" s="226"/>
      <c r="H132" s="230">
        <v>121.5</v>
      </c>
      <c r="I132" s="231"/>
      <c r="J132" s="226"/>
      <c r="K132" s="226"/>
      <c r="L132" s="232"/>
      <c r="M132" s="233"/>
      <c r="N132" s="234"/>
      <c r="O132" s="234"/>
      <c r="P132" s="234"/>
      <c r="Q132" s="234"/>
      <c r="R132" s="234"/>
      <c r="S132" s="234"/>
      <c r="T132" s="235"/>
      <c r="AT132" s="236" t="s">
        <v>123</v>
      </c>
      <c r="AU132" s="236" t="s">
        <v>74</v>
      </c>
      <c r="AV132" s="12" t="s">
        <v>76</v>
      </c>
      <c r="AW132" s="12" t="s">
        <v>30</v>
      </c>
      <c r="AX132" s="12" t="s">
        <v>67</v>
      </c>
      <c r="AY132" s="236" t="s">
        <v>115</v>
      </c>
    </row>
    <row r="133" s="12" customFormat="1">
      <c r="B133" s="225"/>
      <c r="C133" s="226"/>
      <c r="D133" s="227" t="s">
        <v>123</v>
      </c>
      <c r="E133" s="228" t="s">
        <v>1</v>
      </c>
      <c r="F133" s="229" t="s">
        <v>174</v>
      </c>
      <c r="G133" s="226"/>
      <c r="H133" s="230">
        <v>148.5</v>
      </c>
      <c r="I133" s="231"/>
      <c r="J133" s="226"/>
      <c r="K133" s="226"/>
      <c r="L133" s="232"/>
      <c r="M133" s="233"/>
      <c r="N133" s="234"/>
      <c r="O133" s="234"/>
      <c r="P133" s="234"/>
      <c r="Q133" s="234"/>
      <c r="R133" s="234"/>
      <c r="S133" s="234"/>
      <c r="T133" s="235"/>
      <c r="AT133" s="236" t="s">
        <v>123</v>
      </c>
      <c r="AU133" s="236" t="s">
        <v>74</v>
      </c>
      <c r="AV133" s="12" t="s">
        <v>76</v>
      </c>
      <c r="AW133" s="12" t="s">
        <v>30</v>
      </c>
      <c r="AX133" s="12" t="s">
        <v>67</v>
      </c>
      <c r="AY133" s="236" t="s">
        <v>115</v>
      </c>
    </row>
    <row r="134" s="13" customFormat="1">
      <c r="B134" s="237"/>
      <c r="C134" s="238"/>
      <c r="D134" s="227" t="s">
        <v>123</v>
      </c>
      <c r="E134" s="239" t="s">
        <v>1</v>
      </c>
      <c r="F134" s="240" t="s">
        <v>126</v>
      </c>
      <c r="G134" s="238"/>
      <c r="H134" s="241">
        <v>274.65699999999998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AT134" s="247" t="s">
        <v>123</v>
      </c>
      <c r="AU134" s="247" t="s">
        <v>74</v>
      </c>
      <c r="AV134" s="13" t="s">
        <v>121</v>
      </c>
      <c r="AW134" s="13" t="s">
        <v>30</v>
      </c>
      <c r="AX134" s="13" t="s">
        <v>74</v>
      </c>
      <c r="AY134" s="247" t="s">
        <v>115</v>
      </c>
    </row>
    <row r="135" s="1" customFormat="1" ht="16.5" customHeight="1">
      <c r="B135" s="37"/>
      <c r="C135" s="213" t="s">
        <v>175</v>
      </c>
      <c r="D135" s="213" t="s">
        <v>116</v>
      </c>
      <c r="E135" s="214" t="s">
        <v>176</v>
      </c>
      <c r="F135" s="215" t="s">
        <v>177</v>
      </c>
      <c r="G135" s="216" t="s">
        <v>138</v>
      </c>
      <c r="H135" s="217">
        <v>150</v>
      </c>
      <c r="I135" s="218"/>
      <c r="J135" s="219">
        <f>ROUND(I135*H135,2)</f>
        <v>0</v>
      </c>
      <c r="K135" s="215" t="s">
        <v>120</v>
      </c>
      <c r="L135" s="42"/>
      <c r="M135" s="220" t="s">
        <v>1</v>
      </c>
      <c r="N135" s="221" t="s">
        <v>38</v>
      </c>
      <c r="O135" s="78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AR135" s="16" t="s">
        <v>121</v>
      </c>
      <c r="AT135" s="16" t="s">
        <v>116</v>
      </c>
      <c r="AU135" s="16" t="s">
        <v>74</v>
      </c>
      <c r="AY135" s="16" t="s">
        <v>115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6" t="s">
        <v>74</v>
      </c>
      <c r="BK135" s="224">
        <f>ROUND(I135*H135,2)</f>
        <v>0</v>
      </c>
      <c r="BL135" s="16" t="s">
        <v>121</v>
      </c>
      <c r="BM135" s="16" t="s">
        <v>178</v>
      </c>
    </row>
    <row r="136" s="14" customFormat="1">
      <c r="B136" s="248"/>
      <c r="C136" s="249"/>
      <c r="D136" s="227" t="s">
        <v>123</v>
      </c>
      <c r="E136" s="250" t="s">
        <v>1</v>
      </c>
      <c r="F136" s="251" t="s">
        <v>172</v>
      </c>
      <c r="G136" s="249"/>
      <c r="H136" s="250" t="s">
        <v>1</v>
      </c>
      <c r="I136" s="252"/>
      <c r="J136" s="249"/>
      <c r="K136" s="249"/>
      <c r="L136" s="253"/>
      <c r="M136" s="254"/>
      <c r="N136" s="255"/>
      <c r="O136" s="255"/>
      <c r="P136" s="255"/>
      <c r="Q136" s="255"/>
      <c r="R136" s="255"/>
      <c r="S136" s="255"/>
      <c r="T136" s="256"/>
      <c r="AT136" s="257" t="s">
        <v>123</v>
      </c>
      <c r="AU136" s="257" t="s">
        <v>74</v>
      </c>
      <c r="AV136" s="14" t="s">
        <v>74</v>
      </c>
      <c r="AW136" s="14" t="s">
        <v>30</v>
      </c>
      <c r="AX136" s="14" t="s">
        <v>67</v>
      </c>
      <c r="AY136" s="257" t="s">
        <v>115</v>
      </c>
    </row>
    <row r="137" s="12" customFormat="1">
      <c r="B137" s="225"/>
      <c r="C137" s="226"/>
      <c r="D137" s="227" t="s">
        <v>123</v>
      </c>
      <c r="E137" s="228" t="s">
        <v>1</v>
      </c>
      <c r="F137" s="229" t="s">
        <v>179</v>
      </c>
      <c r="G137" s="226"/>
      <c r="H137" s="230">
        <v>67.5</v>
      </c>
      <c r="I137" s="231"/>
      <c r="J137" s="226"/>
      <c r="K137" s="226"/>
      <c r="L137" s="232"/>
      <c r="M137" s="233"/>
      <c r="N137" s="234"/>
      <c r="O137" s="234"/>
      <c r="P137" s="234"/>
      <c r="Q137" s="234"/>
      <c r="R137" s="234"/>
      <c r="S137" s="234"/>
      <c r="T137" s="235"/>
      <c r="AT137" s="236" t="s">
        <v>123</v>
      </c>
      <c r="AU137" s="236" t="s">
        <v>74</v>
      </c>
      <c r="AV137" s="12" t="s">
        <v>76</v>
      </c>
      <c r="AW137" s="12" t="s">
        <v>30</v>
      </c>
      <c r="AX137" s="12" t="s">
        <v>67</v>
      </c>
      <c r="AY137" s="236" t="s">
        <v>115</v>
      </c>
    </row>
    <row r="138" s="12" customFormat="1">
      <c r="B138" s="225"/>
      <c r="C138" s="226"/>
      <c r="D138" s="227" t="s">
        <v>123</v>
      </c>
      <c r="E138" s="228" t="s">
        <v>1</v>
      </c>
      <c r="F138" s="229" t="s">
        <v>180</v>
      </c>
      <c r="G138" s="226"/>
      <c r="H138" s="230">
        <v>82.5</v>
      </c>
      <c r="I138" s="231"/>
      <c r="J138" s="226"/>
      <c r="K138" s="226"/>
      <c r="L138" s="232"/>
      <c r="M138" s="233"/>
      <c r="N138" s="234"/>
      <c r="O138" s="234"/>
      <c r="P138" s="234"/>
      <c r="Q138" s="234"/>
      <c r="R138" s="234"/>
      <c r="S138" s="234"/>
      <c r="T138" s="235"/>
      <c r="AT138" s="236" t="s">
        <v>123</v>
      </c>
      <c r="AU138" s="236" t="s">
        <v>74</v>
      </c>
      <c r="AV138" s="12" t="s">
        <v>76</v>
      </c>
      <c r="AW138" s="12" t="s">
        <v>30</v>
      </c>
      <c r="AX138" s="12" t="s">
        <v>67</v>
      </c>
      <c r="AY138" s="236" t="s">
        <v>115</v>
      </c>
    </row>
    <row r="139" s="13" customFormat="1">
      <c r="B139" s="237"/>
      <c r="C139" s="238"/>
      <c r="D139" s="227" t="s">
        <v>123</v>
      </c>
      <c r="E139" s="239" t="s">
        <v>1</v>
      </c>
      <c r="F139" s="240" t="s">
        <v>126</v>
      </c>
      <c r="G139" s="238"/>
      <c r="H139" s="241">
        <v>150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AT139" s="247" t="s">
        <v>123</v>
      </c>
      <c r="AU139" s="247" t="s">
        <v>74</v>
      </c>
      <c r="AV139" s="13" t="s">
        <v>121</v>
      </c>
      <c r="AW139" s="13" t="s">
        <v>30</v>
      </c>
      <c r="AX139" s="13" t="s">
        <v>74</v>
      </c>
      <c r="AY139" s="247" t="s">
        <v>115</v>
      </c>
    </row>
    <row r="140" s="1" customFormat="1" ht="16.5" customHeight="1">
      <c r="B140" s="37"/>
      <c r="C140" s="213" t="s">
        <v>181</v>
      </c>
      <c r="D140" s="213" t="s">
        <v>116</v>
      </c>
      <c r="E140" s="214" t="s">
        <v>182</v>
      </c>
      <c r="F140" s="215" t="s">
        <v>183</v>
      </c>
      <c r="G140" s="216" t="s">
        <v>119</v>
      </c>
      <c r="H140" s="217">
        <v>460</v>
      </c>
      <c r="I140" s="218"/>
      <c r="J140" s="219">
        <f>ROUND(I140*H140,2)</f>
        <v>0</v>
      </c>
      <c r="K140" s="215" t="s">
        <v>120</v>
      </c>
      <c r="L140" s="42"/>
      <c r="M140" s="220" t="s">
        <v>1</v>
      </c>
      <c r="N140" s="221" t="s">
        <v>38</v>
      </c>
      <c r="O140" s="78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AR140" s="16" t="s">
        <v>121</v>
      </c>
      <c r="AT140" s="16" t="s">
        <v>116</v>
      </c>
      <c r="AU140" s="16" t="s">
        <v>74</v>
      </c>
      <c r="AY140" s="16" t="s">
        <v>115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6" t="s">
        <v>74</v>
      </c>
      <c r="BK140" s="224">
        <f>ROUND(I140*H140,2)</f>
        <v>0</v>
      </c>
      <c r="BL140" s="16" t="s">
        <v>121</v>
      </c>
      <c r="BM140" s="16" t="s">
        <v>184</v>
      </c>
    </row>
    <row r="141" s="12" customFormat="1">
      <c r="B141" s="225"/>
      <c r="C141" s="226"/>
      <c r="D141" s="227" t="s">
        <v>123</v>
      </c>
      <c r="E141" s="228" t="s">
        <v>1</v>
      </c>
      <c r="F141" s="229" t="s">
        <v>124</v>
      </c>
      <c r="G141" s="226"/>
      <c r="H141" s="230">
        <v>250</v>
      </c>
      <c r="I141" s="231"/>
      <c r="J141" s="226"/>
      <c r="K141" s="226"/>
      <c r="L141" s="232"/>
      <c r="M141" s="233"/>
      <c r="N141" s="234"/>
      <c r="O141" s="234"/>
      <c r="P141" s="234"/>
      <c r="Q141" s="234"/>
      <c r="R141" s="234"/>
      <c r="S141" s="234"/>
      <c r="T141" s="235"/>
      <c r="AT141" s="236" t="s">
        <v>123</v>
      </c>
      <c r="AU141" s="236" t="s">
        <v>74</v>
      </c>
      <c r="AV141" s="12" t="s">
        <v>76</v>
      </c>
      <c r="AW141" s="12" t="s">
        <v>30</v>
      </c>
      <c r="AX141" s="12" t="s">
        <v>67</v>
      </c>
      <c r="AY141" s="236" t="s">
        <v>115</v>
      </c>
    </row>
    <row r="142" s="12" customFormat="1">
      <c r="B142" s="225"/>
      <c r="C142" s="226"/>
      <c r="D142" s="227" t="s">
        <v>123</v>
      </c>
      <c r="E142" s="228" t="s">
        <v>1</v>
      </c>
      <c r="F142" s="229" t="s">
        <v>125</v>
      </c>
      <c r="G142" s="226"/>
      <c r="H142" s="230">
        <v>210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AT142" s="236" t="s">
        <v>123</v>
      </c>
      <c r="AU142" s="236" t="s">
        <v>74</v>
      </c>
      <c r="AV142" s="12" t="s">
        <v>76</v>
      </c>
      <c r="AW142" s="12" t="s">
        <v>30</v>
      </c>
      <c r="AX142" s="12" t="s">
        <v>67</v>
      </c>
      <c r="AY142" s="236" t="s">
        <v>115</v>
      </c>
    </row>
    <row r="143" s="13" customFormat="1">
      <c r="B143" s="237"/>
      <c r="C143" s="238"/>
      <c r="D143" s="227" t="s">
        <v>123</v>
      </c>
      <c r="E143" s="239" t="s">
        <v>1</v>
      </c>
      <c r="F143" s="240" t="s">
        <v>126</v>
      </c>
      <c r="G143" s="238"/>
      <c r="H143" s="241">
        <v>460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AT143" s="247" t="s">
        <v>123</v>
      </c>
      <c r="AU143" s="247" t="s">
        <v>74</v>
      </c>
      <c r="AV143" s="13" t="s">
        <v>121</v>
      </c>
      <c r="AW143" s="13" t="s">
        <v>30</v>
      </c>
      <c r="AX143" s="13" t="s">
        <v>74</v>
      </c>
      <c r="AY143" s="247" t="s">
        <v>115</v>
      </c>
    </row>
    <row r="144" s="1" customFormat="1" ht="16.5" customHeight="1">
      <c r="B144" s="37"/>
      <c r="C144" s="213" t="s">
        <v>185</v>
      </c>
      <c r="D144" s="213" t="s">
        <v>116</v>
      </c>
      <c r="E144" s="214" t="s">
        <v>186</v>
      </c>
      <c r="F144" s="215" t="s">
        <v>187</v>
      </c>
      <c r="G144" s="216" t="s">
        <v>119</v>
      </c>
      <c r="H144" s="217">
        <v>460</v>
      </c>
      <c r="I144" s="218"/>
      <c r="J144" s="219">
        <f>ROUND(I144*H144,2)</f>
        <v>0</v>
      </c>
      <c r="K144" s="215" t="s">
        <v>120</v>
      </c>
      <c r="L144" s="42"/>
      <c r="M144" s="220" t="s">
        <v>1</v>
      </c>
      <c r="N144" s="221" t="s">
        <v>38</v>
      </c>
      <c r="O144" s="78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AR144" s="16" t="s">
        <v>121</v>
      </c>
      <c r="AT144" s="16" t="s">
        <v>116</v>
      </c>
      <c r="AU144" s="16" t="s">
        <v>74</v>
      </c>
      <c r="AY144" s="16" t="s">
        <v>115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6" t="s">
        <v>74</v>
      </c>
      <c r="BK144" s="224">
        <f>ROUND(I144*H144,2)</f>
        <v>0</v>
      </c>
      <c r="BL144" s="16" t="s">
        <v>121</v>
      </c>
      <c r="BM144" s="16" t="s">
        <v>188</v>
      </c>
    </row>
    <row r="145" s="12" customFormat="1">
      <c r="B145" s="225"/>
      <c r="C145" s="226"/>
      <c r="D145" s="227" t="s">
        <v>123</v>
      </c>
      <c r="E145" s="228" t="s">
        <v>1</v>
      </c>
      <c r="F145" s="229" t="s">
        <v>124</v>
      </c>
      <c r="G145" s="226"/>
      <c r="H145" s="230">
        <v>250</v>
      </c>
      <c r="I145" s="231"/>
      <c r="J145" s="226"/>
      <c r="K145" s="226"/>
      <c r="L145" s="232"/>
      <c r="M145" s="233"/>
      <c r="N145" s="234"/>
      <c r="O145" s="234"/>
      <c r="P145" s="234"/>
      <c r="Q145" s="234"/>
      <c r="R145" s="234"/>
      <c r="S145" s="234"/>
      <c r="T145" s="235"/>
      <c r="AT145" s="236" t="s">
        <v>123</v>
      </c>
      <c r="AU145" s="236" t="s">
        <v>74</v>
      </c>
      <c r="AV145" s="12" t="s">
        <v>76</v>
      </c>
      <c r="AW145" s="12" t="s">
        <v>30</v>
      </c>
      <c r="AX145" s="12" t="s">
        <v>67</v>
      </c>
      <c r="AY145" s="236" t="s">
        <v>115</v>
      </c>
    </row>
    <row r="146" s="12" customFormat="1">
      <c r="B146" s="225"/>
      <c r="C146" s="226"/>
      <c r="D146" s="227" t="s">
        <v>123</v>
      </c>
      <c r="E146" s="228" t="s">
        <v>1</v>
      </c>
      <c r="F146" s="229" t="s">
        <v>125</v>
      </c>
      <c r="G146" s="226"/>
      <c r="H146" s="230">
        <v>210</v>
      </c>
      <c r="I146" s="231"/>
      <c r="J146" s="226"/>
      <c r="K146" s="226"/>
      <c r="L146" s="232"/>
      <c r="M146" s="233"/>
      <c r="N146" s="234"/>
      <c r="O146" s="234"/>
      <c r="P146" s="234"/>
      <c r="Q146" s="234"/>
      <c r="R146" s="234"/>
      <c r="S146" s="234"/>
      <c r="T146" s="235"/>
      <c r="AT146" s="236" t="s">
        <v>123</v>
      </c>
      <c r="AU146" s="236" t="s">
        <v>74</v>
      </c>
      <c r="AV146" s="12" t="s">
        <v>76</v>
      </c>
      <c r="AW146" s="12" t="s">
        <v>30</v>
      </c>
      <c r="AX146" s="12" t="s">
        <v>67</v>
      </c>
      <c r="AY146" s="236" t="s">
        <v>115</v>
      </c>
    </row>
    <row r="147" s="13" customFormat="1">
      <c r="B147" s="237"/>
      <c r="C147" s="238"/>
      <c r="D147" s="227" t="s">
        <v>123</v>
      </c>
      <c r="E147" s="239" t="s">
        <v>1</v>
      </c>
      <c r="F147" s="240" t="s">
        <v>126</v>
      </c>
      <c r="G147" s="238"/>
      <c r="H147" s="241">
        <v>460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AT147" s="247" t="s">
        <v>123</v>
      </c>
      <c r="AU147" s="247" t="s">
        <v>74</v>
      </c>
      <c r="AV147" s="13" t="s">
        <v>121</v>
      </c>
      <c r="AW147" s="13" t="s">
        <v>30</v>
      </c>
      <c r="AX147" s="13" t="s">
        <v>74</v>
      </c>
      <c r="AY147" s="247" t="s">
        <v>115</v>
      </c>
    </row>
    <row r="148" s="11" customFormat="1" ht="25.92" customHeight="1">
      <c r="B148" s="199"/>
      <c r="C148" s="200"/>
      <c r="D148" s="201" t="s">
        <v>66</v>
      </c>
      <c r="E148" s="202" t="s">
        <v>189</v>
      </c>
      <c r="F148" s="202" t="s">
        <v>190</v>
      </c>
      <c r="G148" s="200"/>
      <c r="H148" s="200"/>
      <c r="I148" s="203"/>
      <c r="J148" s="204">
        <f>BK148</f>
        <v>0</v>
      </c>
      <c r="K148" s="200"/>
      <c r="L148" s="205"/>
      <c r="M148" s="206"/>
      <c r="N148" s="207"/>
      <c r="O148" s="207"/>
      <c r="P148" s="208">
        <f>P149+P162+P165+P196+P201+P209</f>
        <v>0</v>
      </c>
      <c r="Q148" s="207"/>
      <c r="R148" s="208">
        <f>R149+R162+R165+R196+R201+R209</f>
        <v>44.876082592000003</v>
      </c>
      <c r="S148" s="207"/>
      <c r="T148" s="209">
        <f>T149+T162+T165+T196+T201+T209</f>
        <v>7.0217999999999998</v>
      </c>
      <c r="AR148" s="210" t="s">
        <v>74</v>
      </c>
      <c r="AT148" s="211" t="s">
        <v>66</v>
      </c>
      <c r="AU148" s="211" t="s">
        <v>67</v>
      </c>
      <c r="AY148" s="210" t="s">
        <v>115</v>
      </c>
      <c r="BK148" s="212">
        <f>BK149+BK162+BK165+BK196+BK201+BK209</f>
        <v>0</v>
      </c>
    </row>
    <row r="149" s="11" customFormat="1" ht="22.8" customHeight="1">
      <c r="B149" s="199"/>
      <c r="C149" s="200"/>
      <c r="D149" s="201" t="s">
        <v>66</v>
      </c>
      <c r="E149" s="268" t="s">
        <v>76</v>
      </c>
      <c r="F149" s="268" t="s">
        <v>191</v>
      </c>
      <c r="G149" s="200"/>
      <c r="H149" s="200"/>
      <c r="I149" s="203"/>
      <c r="J149" s="269">
        <f>BK149</f>
        <v>0</v>
      </c>
      <c r="K149" s="200"/>
      <c r="L149" s="205"/>
      <c r="M149" s="206"/>
      <c r="N149" s="207"/>
      <c r="O149" s="207"/>
      <c r="P149" s="208">
        <f>SUM(P150:P161)</f>
        <v>0</v>
      </c>
      <c r="Q149" s="207"/>
      <c r="R149" s="208">
        <f>SUM(R150:R161)</f>
        <v>0.033437023999999996</v>
      </c>
      <c r="S149" s="207"/>
      <c r="T149" s="209">
        <f>SUM(T150:T161)</f>
        <v>0</v>
      </c>
      <c r="AR149" s="210" t="s">
        <v>74</v>
      </c>
      <c r="AT149" s="211" t="s">
        <v>66</v>
      </c>
      <c r="AU149" s="211" t="s">
        <v>74</v>
      </c>
      <c r="AY149" s="210" t="s">
        <v>115</v>
      </c>
      <c r="BK149" s="212">
        <f>SUM(BK150:BK161)</f>
        <v>0</v>
      </c>
    </row>
    <row r="150" s="1" customFormat="1" ht="16.5" customHeight="1">
      <c r="B150" s="37"/>
      <c r="C150" s="213" t="s">
        <v>192</v>
      </c>
      <c r="D150" s="213" t="s">
        <v>116</v>
      </c>
      <c r="E150" s="214" t="s">
        <v>193</v>
      </c>
      <c r="F150" s="215" t="s">
        <v>194</v>
      </c>
      <c r="G150" s="216" t="s">
        <v>138</v>
      </c>
      <c r="H150" s="217">
        <v>4.992</v>
      </c>
      <c r="I150" s="218"/>
      <c r="J150" s="219">
        <f>ROUND(I150*H150,2)</f>
        <v>0</v>
      </c>
      <c r="K150" s="215" t="s">
        <v>120</v>
      </c>
      <c r="L150" s="42"/>
      <c r="M150" s="220" t="s">
        <v>1</v>
      </c>
      <c r="N150" s="221" t="s">
        <v>38</v>
      </c>
      <c r="O150" s="78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AR150" s="16" t="s">
        <v>121</v>
      </c>
      <c r="AT150" s="16" t="s">
        <v>116</v>
      </c>
      <c r="AU150" s="16" t="s">
        <v>76</v>
      </c>
      <c r="AY150" s="16" t="s">
        <v>115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6" t="s">
        <v>74</v>
      </c>
      <c r="BK150" s="224">
        <f>ROUND(I150*H150,2)</f>
        <v>0</v>
      </c>
      <c r="BL150" s="16" t="s">
        <v>121</v>
      </c>
      <c r="BM150" s="16" t="s">
        <v>195</v>
      </c>
    </row>
    <row r="151" s="12" customFormat="1">
      <c r="B151" s="225"/>
      <c r="C151" s="226"/>
      <c r="D151" s="227" t="s">
        <v>123</v>
      </c>
      <c r="E151" s="228" t="s">
        <v>1</v>
      </c>
      <c r="F151" s="229" t="s">
        <v>196</v>
      </c>
      <c r="G151" s="226"/>
      <c r="H151" s="230">
        <v>2.2719999999999998</v>
      </c>
      <c r="I151" s="231"/>
      <c r="J151" s="226"/>
      <c r="K151" s="226"/>
      <c r="L151" s="232"/>
      <c r="M151" s="233"/>
      <c r="N151" s="234"/>
      <c r="O151" s="234"/>
      <c r="P151" s="234"/>
      <c r="Q151" s="234"/>
      <c r="R151" s="234"/>
      <c r="S151" s="234"/>
      <c r="T151" s="235"/>
      <c r="AT151" s="236" t="s">
        <v>123</v>
      </c>
      <c r="AU151" s="236" t="s">
        <v>76</v>
      </c>
      <c r="AV151" s="12" t="s">
        <v>76</v>
      </c>
      <c r="AW151" s="12" t="s">
        <v>30</v>
      </c>
      <c r="AX151" s="12" t="s">
        <v>67</v>
      </c>
      <c r="AY151" s="236" t="s">
        <v>115</v>
      </c>
    </row>
    <row r="152" s="12" customFormat="1">
      <c r="B152" s="225"/>
      <c r="C152" s="226"/>
      <c r="D152" s="227" t="s">
        <v>123</v>
      </c>
      <c r="E152" s="228" t="s">
        <v>1</v>
      </c>
      <c r="F152" s="229" t="s">
        <v>197</v>
      </c>
      <c r="G152" s="226"/>
      <c r="H152" s="230">
        <v>2.7200000000000002</v>
      </c>
      <c r="I152" s="231"/>
      <c r="J152" s="226"/>
      <c r="K152" s="226"/>
      <c r="L152" s="232"/>
      <c r="M152" s="233"/>
      <c r="N152" s="234"/>
      <c r="O152" s="234"/>
      <c r="P152" s="234"/>
      <c r="Q152" s="234"/>
      <c r="R152" s="234"/>
      <c r="S152" s="234"/>
      <c r="T152" s="235"/>
      <c r="AT152" s="236" t="s">
        <v>123</v>
      </c>
      <c r="AU152" s="236" t="s">
        <v>76</v>
      </c>
      <c r="AV152" s="12" t="s">
        <v>76</v>
      </c>
      <c r="AW152" s="12" t="s">
        <v>30</v>
      </c>
      <c r="AX152" s="12" t="s">
        <v>67</v>
      </c>
      <c r="AY152" s="236" t="s">
        <v>115</v>
      </c>
    </row>
    <row r="153" s="13" customFormat="1">
      <c r="B153" s="237"/>
      <c r="C153" s="238"/>
      <c r="D153" s="227" t="s">
        <v>123</v>
      </c>
      <c r="E153" s="239" t="s">
        <v>1</v>
      </c>
      <c r="F153" s="240" t="s">
        <v>126</v>
      </c>
      <c r="G153" s="238"/>
      <c r="H153" s="241">
        <v>4.992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AT153" s="247" t="s">
        <v>123</v>
      </c>
      <c r="AU153" s="247" t="s">
        <v>76</v>
      </c>
      <c r="AV153" s="13" t="s">
        <v>121</v>
      </c>
      <c r="AW153" s="13" t="s">
        <v>30</v>
      </c>
      <c r="AX153" s="13" t="s">
        <v>74</v>
      </c>
      <c r="AY153" s="247" t="s">
        <v>115</v>
      </c>
    </row>
    <row r="154" s="1" customFormat="1" ht="16.5" customHeight="1">
      <c r="B154" s="37"/>
      <c r="C154" s="213" t="s">
        <v>198</v>
      </c>
      <c r="D154" s="213" t="s">
        <v>116</v>
      </c>
      <c r="E154" s="214" t="s">
        <v>199</v>
      </c>
      <c r="F154" s="215" t="s">
        <v>200</v>
      </c>
      <c r="G154" s="216" t="s">
        <v>119</v>
      </c>
      <c r="H154" s="217">
        <v>22.719999999999999</v>
      </c>
      <c r="I154" s="218"/>
      <c r="J154" s="219">
        <f>ROUND(I154*H154,2)</f>
        <v>0</v>
      </c>
      <c r="K154" s="215" t="s">
        <v>120</v>
      </c>
      <c r="L154" s="42"/>
      <c r="M154" s="220" t="s">
        <v>1</v>
      </c>
      <c r="N154" s="221" t="s">
        <v>38</v>
      </c>
      <c r="O154" s="78"/>
      <c r="P154" s="222">
        <f>O154*H154</f>
        <v>0</v>
      </c>
      <c r="Q154" s="222">
        <v>0.0014357</v>
      </c>
      <c r="R154" s="222">
        <f>Q154*H154</f>
        <v>0.032619103999999996</v>
      </c>
      <c r="S154" s="222">
        <v>0</v>
      </c>
      <c r="T154" s="223">
        <f>S154*H154</f>
        <v>0</v>
      </c>
      <c r="AR154" s="16" t="s">
        <v>121</v>
      </c>
      <c r="AT154" s="16" t="s">
        <v>116</v>
      </c>
      <c r="AU154" s="16" t="s">
        <v>76</v>
      </c>
      <c r="AY154" s="16" t="s">
        <v>115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6" t="s">
        <v>74</v>
      </c>
      <c r="BK154" s="224">
        <f>ROUND(I154*H154,2)</f>
        <v>0</v>
      </c>
      <c r="BL154" s="16" t="s">
        <v>121</v>
      </c>
      <c r="BM154" s="16" t="s">
        <v>201</v>
      </c>
    </row>
    <row r="155" s="12" customFormat="1">
      <c r="B155" s="225"/>
      <c r="C155" s="226"/>
      <c r="D155" s="227" t="s">
        <v>123</v>
      </c>
      <c r="E155" s="228" t="s">
        <v>1</v>
      </c>
      <c r="F155" s="229" t="s">
        <v>202</v>
      </c>
      <c r="G155" s="226"/>
      <c r="H155" s="230">
        <v>10.24</v>
      </c>
      <c r="I155" s="231"/>
      <c r="J155" s="226"/>
      <c r="K155" s="226"/>
      <c r="L155" s="232"/>
      <c r="M155" s="233"/>
      <c r="N155" s="234"/>
      <c r="O155" s="234"/>
      <c r="P155" s="234"/>
      <c r="Q155" s="234"/>
      <c r="R155" s="234"/>
      <c r="S155" s="234"/>
      <c r="T155" s="235"/>
      <c r="AT155" s="236" t="s">
        <v>123</v>
      </c>
      <c r="AU155" s="236" t="s">
        <v>76</v>
      </c>
      <c r="AV155" s="12" t="s">
        <v>76</v>
      </c>
      <c r="AW155" s="12" t="s">
        <v>30</v>
      </c>
      <c r="AX155" s="12" t="s">
        <v>67</v>
      </c>
      <c r="AY155" s="236" t="s">
        <v>115</v>
      </c>
    </row>
    <row r="156" s="12" customFormat="1">
      <c r="B156" s="225"/>
      <c r="C156" s="226"/>
      <c r="D156" s="227" t="s">
        <v>123</v>
      </c>
      <c r="E156" s="228" t="s">
        <v>1</v>
      </c>
      <c r="F156" s="229" t="s">
        <v>203</v>
      </c>
      <c r="G156" s="226"/>
      <c r="H156" s="230">
        <v>12.48</v>
      </c>
      <c r="I156" s="231"/>
      <c r="J156" s="226"/>
      <c r="K156" s="226"/>
      <c r="L156" s="232"/>
      <c r="M156" s="233"/>
      <c r="N156" s="234"/>
      <c r="O156" s="234"/>
      <c r="P156" s="234"/>
      <c r="Q156" s="234"/>
      <c r="R156" s="234"/>
      <c r="S156" s="234"/>
      <c r="T156" s="235"/>
      <c r="AT156" s="236" t="s">
        <v>123</v>
      </c>
      <c r="AU156" s="236" t="s">
        <v>76</v>
      </c>
      <c r="AV156" s="12" t="s">
        <v>76</v>
      </c>
      <c r="AW156" s="12" t="s">
        <v>30</v>
      </c>
      <c r="AX156" s="12" t="s">
        <v>67</v>
      </c>
      <c r="AY156" s="236" t="s">
        <v>115</v>
      </c>
    </row>
    <row r="157" s="13" customFormat="1">
      <c r="B157" s="237"/>
      <c r="C157" s="238"/>
      <c r="D157" s="227" t="s">
        <v>123</v>
      </c>
      <c r="E157" s="239" t="s">
        <v>1</v>
      </c>
      <c r="F157" s="240" t="s">
        <v>126</v>
      </c>
      <c r="G157" s="238"/>
      <c r="H157" s="241">
        <v>22.719999999999999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AT157" s="247" t="s">
        <v>123</v>
      </c>
      <c r="AU157" s="247" t="s">
        <v>76</v>
      </c>
      <c r="AV157" s="13" t="s">
        <v>121</v>
      </c>
      <c r="AW157" s="13" t="s">
        <v>30</v>
      </c>
      <c r="AX157" s="13" t="s">
        <v>74</v>
      </c>
      <c r="AY157" s="247" t="s">
        <v>115</v>
      </c>
    </row>
    <row r="158" s="1" customFormat="1" ht="16.5" customHeight="1">
      <c r="B158" s="37"/>
      <c r="C158" s="213" t="s">
        <v>8</v>
      </c>
      <c r="D158" s="213" t="s">
        <v>116</v>
      </c>
      <c r="E158" s="214" t="s">
        <v>204</v>
      </c>
      <c r="F158" s="215" t="s">
        <v>205</v>
      </c>
      <c r="G158" s="216" t="s">
        <v>119</v>
      </c>
      <c r="H158" s="217">
        <v>22.719999999999999</v>
      </c>
      <c r="I158" s="218"/>
      <c r="J158" s="219">
        <f>ROUND(I158*H158,2)</f>
        <v>0</v>
      </c>
      <c r="K158" s="215" t="s">
        <v>120</v>
      </c>
      <c r="L158" s="42"/>
      <c r="M158" s="220" t="s">
        <v>1</v>
      </c>
      <c r="N158" s="221" t="s">
        <v>38</v>
      </c>
      <c r="O158" s="78"/>
      <c r="P158" s="222">
        <f>O158*H158</f>
        <v>0</v>
      </c>
      <c r="Q158" s="222">
        <v>3.6000000000000001E-05</v>
      </c>
      <c r="R158" s="222">
        <f>Q158*H158</f>
        <v>0.00081791999999999998</v>
      </c>
      <c r="S158" s="222">
        <v>0</v>
      </c>
      <c r="T158" s="223">
        <f>S158*H158</f>
        <v>0</v>
      </c>
      <c r="AR158" s="16" t="s">
        <v>121</v>
      </c>
      <c r="AT158" s="16" t="s">
        <v>116</v>
      </c>
      <c r="AU158" s="16" t="s">
        <v>76</v>
      </c>
      <c r="AY158" s="16" t="s">
        <v>115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6" t="s">
        <v>74</v>
      </c>
      <c r="BK158" s="224">
        <f>ROUND(I158*H158,2)</f>
        <v>0</v>
      </c>
      <c r="BL158" s="16" t="s">
        <v>121</v>
      </c>
      <c r="BM158" s="16" t="s">
        <v>206</v>
      </c>
    </row>
    <row r="159" s="12" customFormat="1">
      <c r="B159" s="225"/>
      <c r="C159" s="226"/>
      <c r="D159" s="227" t="s">
        <v>123</v>
      </c>
      <c r="E159" s="228" t="s">
        <v>1</v>
      </c>
      <c r="F159" s="229" t="s">
        <v>202</v>
      </c>
      <c r="G159" s="226"/>
      <c r="H159" s="230">
        <v>10.24</v>
      </c>
      <c r="I159" s="231"/>
      <c r="J159" s="226"/>
      <c r="K159" s="226"/>
      <c r="L159" s="232"/>
      <c r="M159" s="233"/>
      <c r="N159" s="234"/>
      <c r="O159" s="234"/>
      <c r="P159" s="234"/>
      <c r="Q159" s="234"/>
      <c r="R159" s="234"/>
      <c r="S159" s="234"/>
      <c r="T159" s="235"/>
      <c r="AT159" s="236" t="s">
        <v>123</v>
      </c>
      <c r="AU159" s="236" t="s">
        <v>76</v>
      </c>
      <c r="AV159" s="12" t="s">
        <v>76</v>
      </c>
      <c r="AW159" s="12" t="s">
        <v>30</v>
      </c>
      <c r="AX159" s="12" t="s">
        <v>67</v>
      </c>
      <c r="AY159" s="236" t="s">
        <v>115</v>
      </c>
    </row>
    <row r="160" s="12" customFormat="1">
      <c r="B160" s="225"/>
      <c r="C160" s="226"/>
      <c r="D160" s="227" t="s">
        <v>123</v>
      </c>
      <c r="E160" s="228" t="s">
        <v>1</v>
      </c>
      <c r="F160" s="229" t="s">
        <v>203</v>
      </c>
      <c r="G160" s="226"/>
      <c r="H160" s="230">
        <v>12.48</v>
      </c>
      <c r="I160" s="231"/>
      <c r="J160" s="226"/>
      <c r="K160" s="226"/>
      <c r="L160" s="232"/>
      <c r="M160" s="233"/>
      <c r="N160" s="234"/>
      <c r="O160" s="234"/>
      <c r="P160" s="234"/>
      <c r="Q160" s="234"/>
      <c r="R160" s="234"/>
      <c r="S160" s="234"/>
      <c r="T160" s="235"/>
      <c r="AT160" s="236" t="s">
        <v>123</v>
      </c>
      <c r="AU160" s="236" t="s">
        <v>76</v>
      </c>
      <c r="AV160" s="12" t="s">
        <v>76</v>
      </c>
      <c r="AW160" s="12" t="s">
        <v>30</v>
      </c>
      <c r="AX160" s="12" t="s">
        <v>67</v>
      </c>
      <c r="AY160" s="236" t="s">
        <v>115</v>
      </c>
    </row>
    <row r="161" s="13" customFormat="1">
      <c r="B161" s="237"/>
      <c r="C161" s="238"/>
      <c r="D161" s="227" t="s">
        <v>123</v>
      </c>
      <c r="E161" s="239" t="s">
        <v>1</v>
      </c>
      <c r="F161" s="240" t="s">
        <v>126</v>
      </c>
      <c r="G161" s="238"/>
      <c r="H161" s="241">
        <v>22.719999999999999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AT161" s="247" t="s">
        <v>123</v>
      </c>
      <c r="AU161" s="247" t="s">
        <v>76</v>
      </c>
      <c r="AV161" s="13" t="s">
        <v>121</v>
      </c>
      <c r="AW161" s="13" t="s">
        <v>30</v>
      </c>
      <c r="AX161" s="13" t="s">
        <v>74</v>
      </c>
      <c r="AY161" s="247" t="s">
        <v>115</v>
      </c>
    </row>
    <row r="162" s="11" customFormat="1" ht="22.8" customHeight="1">
      <c r="B162" s="199"/>
      <c r="C162" s="200"/>
      <c r="D162" s="201" t="s">
        <v>66</v>
      </c>
      <c r="E162" s="268" t="s">
        <v>130</v>
      </c>
      <c r="F162" s="268" t="s">
        <v>207</v>
      </c>
      <c r="G162" s="200"/>
      <c r="H162" s="200"/>
      <c r="I162" s="203"/>
      <c r="J162" s="269">
        <f>BK162</f>
        <v>0</v>
      </c>
      <c r="K162" s="200"/>
      <c r="L162" s="205"/>
      <c r="M162" s="206"/>
      <c r="N162" s="207"/>
      <c r="O162" s="207"/>
      <c r="P162" s="208">
        <f>SUM(P163:P164)</f>
        <v>0</v>
      </c>
      <c r="Q162" s="207"/>
      <c r="R162" s="208">
        <f>SUM(R163:R164)</f>
        <v>0</v>
      </c>
      <c r="S162" s="207"/>
      <c r="T162" s="209">
        <f>SUM(T163:T164)</f>
        <v>0</v>
      </c>
      <c r="AR162" s="210" t="s">
        <v>74</v>
      </c>
      <c r="AT162" s="211" t="s">
        <v>66</v>
      </c>
      <c r="AU162" s="211" t="s">
        <v>74</v>
      </c>
      <c r="AY162" s="210" t="s">
        <v>115</v>
      </c>
      <c r="BK162" s="212">
        <f>SUM(BK163:BK164)</f>
        <v>0</v>
      </c>
    </row>
    <row r="163" s="1" customFormat="1" ht="16.5" customHeight="1">
      <c r="B163" s="37"/>
      <c r="C163" s="213" t="s">
        <v>208</v>
      </c>
      <c r="D163" s="213" t="s">
        <v>116</v>
      </c>
      <c r="E163" s="214" t="s">
        <v>209</v>
      </c>
      <c r="F163" s="215" t="s">
        <v>210</v>
      </c>
      <c r="G163" s="216" t="s">
        <v>138</v>
      </c>
      <c r="H163" s="217">
        <v>18.800999999999998</v>
      </c>
      <c r="I163" s="218"/>
      <c r="J163" s="219">
        <f>ROUND(I163*H163,2)</f>
        <v>0</v>
      </c>
      <c r="K163" s="215" t="s">
        <v>120</v>
      </c>
      <c r="L163" s="42"/>
      <c r="M163" s="220" t="s">
        <v>1</v>
      </c>
      <c r="N163" s="221" t="s">
        <v>38</v>
      </c>
      <c r="O163" s="78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AR163" s="16" t="s">
        <v>121</v>
      </c>
      <c r="AT163" s="16" t="s">
        <v>116</v>
      </c>
      <c r="AU163" s="16" t="s">
        <v>76</v>
      </c>
      <c r="AY163" s="16" t="s">
        <v>115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6" t="s">
        <v>74</v>
      </c>
      <c r="BK163" s="224">
        <f>ROUND(I163*H163,2)</f>
        <v>0</v>
      </c>
      <c r="BL163" s="16" t="s">
        <v>121</v>
      </c>
      <c r="BM163" s="16" t="s">
        <v>211</v>
      </c>
    </row>
    <row r="164" s="12" customFormat="1">
      <c r="B164" s="225"/>
      <c r="C164" s="226"/>
      <c r="D164" s="227" t="s">
        <v>123</v>
      </c>
      <c r="E164" s="228" t="s">
        <v>1</v>
      </c>
      <c r="F164" s="229" t="s">
        <v>212</v>
      </c>
      <c r="G164" s="226"/>
      <c r="H164" s="230">
        <v>18.800999999999998</v>
      </c>
      <c r="I164" s="231"/>
      <c r="J164" s="226"/>
      <c r="K164" s="226"/>
      <c r="L164" s="232"/>
      <c r="M164" s="233"/>
      <c r="N164" s="234"/>
      <c r="O164" s="234"/>
      <c r="P164" s="234"/>
      <c r="Q164" s="234"/>
      <c r="R164" s="234"/>
      <c r="S164" s="234"/>
      <c r="T164" s="235"/>
      <c r="AT164" s="236" t="s">
        <v>123</v>
      </c>
      <c r="AU164" s="236" t="s">
        <v>76</v>
      </c>
      <c r="AV164" s="12" t="s">
        <v>76</v>
      </c>
      <c r="AW164" s="12" t="s">
        <v>30</v>
      </c>
      <c r="AX164" s="12" t="s">
        <v>74</v>
      </c>
      <c r="AY164" s="236" t="s">
        <v>115</v>
      </c>
    </row>
    <row r="165" s="11" customFormat="1" ht="22.8" customHeight="1">
      <c r="B165" s="199"/>
      <c r="C165" s="200"/>
      <c r="D165" s="201" t="s">
        <v>66</v>
      </c>
      <c r="E165" s="268" t="s">
        <v>121</v>
      </c>
      <c r="F165" s="268" t="s">
        <v>213</v>
      </c>
      <c r="G165" s="200"/>
      <c r="H165" s="200"/>
      <c r="I165" s="203"/>
      <c r="J165" s="269">
        <f>BK165</f>
        <v>0</v>
      </c>
      <c r="K165" s="200"/>
      <c r="L165" s="205"/>
      <c r="M165" s="206"/>
      <c r="N165" s="207"/>
      <c r="O165" s="207"/>
      <c r="P165" s="208">
        <f>SUM(P166:P195)</f>
        <v>0</v>
      </c>
      <c r="Q165" s="207"/>
      <c r="R165" s="208">
        <f>SUM(R166:R195)</f>
        <v>44.491275567999999</v>
      </c>
      <c r="S165" s="207"/>
      <c r="T165" s="209">
        <f>SUM(T166:T195)</f>
        <v>0</v>
      </c>
      <c r="AR165" s="210" t="s">
        <v>74</v>
      </c>
      <c r="AT165" s="211" t="s">
        <v>66</v>
      </c>
      <c r="AU165" s="211" t="s">
        <v>74</v>
      </c>
      <c r="AY165" s="210" t="s">
        <v>115</v>
      </c>
      <c r="BK165" s="212">
        <f>SUM(BK166:BK195)</f>
        <v>0</v>
      </c>
    </row>
    <row r="166" s="1" customFormat="1" ht="16.5" customHeight="1">
      <c r="B166" s="37"/>
      <c r="C166" s="213" t="s">
        <v>214</v>
      </c>
      <c r="D166" s="213" t="s">
        <v>116</v>
      </c>
      <c r="E166" s="214" t="s">
        <v>215</v>
      </c>
      <c r="F166" s="215" t="s">
        <v>216</v>
      </c>
      <c r="G166" s="216" t="s">
        <v>133</v>
      </c>
      <c r="H166" s="217">
        <v>25.190000000000001</v>
      </c>
      <c r="I166" s="218"/>
      <c r="J166" s="219">
        <f>ROUND(I166*H166,2)</f>
        <v>0</v>
      </c>
      <c r="K166" s="215" t="s">
        <v>120</v>
      </c>
      <c r="L166" s="42"/>
      <c r="M166" s="220" t="s">
        <v>1</v>
      </c>
      <c r="N166" s="221" t="s">
        <v>38</v>
      </c>
      <c r="O166" s="78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AR166" s="16" t="s">
        <v>121</v>
      </c>
      <c r="AT166" s="16" t="s">
        <v>116</v>
      </c>
      <c r="AU166" s="16" t="s">
        <v>76</v>
      </c>
      <c r="AY166" s="16" t="s">
        <v>115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6" t="s">
        <v>74</v>
      </c>
      <c r="BK166" s="224">
        <f>ROUND(I166*H166,2)</f>
        <v>0</v>
      </c>
      <c r="BL166" s="16" t="s">
        <v>121</v>
      </c>
      <c r="BM166" s="16" t="s">
        <v>217</v>
      </c>
    </row>
    <row r="167" s="12" customFormat="1">
      <c r="B167" s="225"/>
      <c r="C167" s="226"/>
      <c r="D167" s="227" t="s">
        <v>123</v>
      </c>
      <c r="E167" s="228" t="s">
        <v>1</v>
      </c>
      <c r="F167" s="229" t="s">
        <v>218</v>
      </c>
      <c r="G167" s="226"/>
      <c r="H167" s="230">
        <v>25.190000000000001</v>
      </c>
      <c r="I167" s="231"/>
      <c r="J167" s="226"/>
      <c r="K167" s="226"/>
      <c r="L167" s="232"/>
      <c r="M167" s="233"/>
      <c r="N167" s="234"/>
      <c r="O167" s="234"/>
      <c r="P167" s="234"/>
      <c r="Q167" s="234"/>
      <c r="R167" s="234"/>
      <c r="S167" s="234"/>
      <c r="T167" s="235"/>
      <c r="AT167" s="236" t="s">
        <v>123</v>
      </c>
      <c r="AU167" s="236" t="s">
        <v>76</v>
      </c>
      <c r="AV167" s="12" t="s">
        <v>76</v>
      </c>
      <c r="AW167" s="12" t="s">
        <v>30</v>
      </c>
      <c r="AX167" s="12" t="s">
        <v>74</v>
      </c>
      <c r="AY167" s="236" t="s">
        <v>115</v>
      </c>
    </row>
    <row r="168" s="1" customFormat="1" ht="16.5" customHeight="1">
      <c r="B168" s="37"/>
      <c r="C168" s="258" t="s">
        <v>219</v>
      </c>
      <c r="D168" s="258" t="s">
        <v>167</v>
      </c>
      <c r="E168" s="259" t="s">
        <v>220</v>
      </c>
      <c r="F168" s="260" t="s">
        <v>221</v>
      </c>
      <c r="G168" s="261" t="s">
        <v>133</v>
      </c>
      <c r="H168" s="262">
        <v>25.190000000000001</v>
      </c>
      <c r="I168" s="263"/>
      <c r="J168" s="264">
        <f>ROUND(I168*H168,2)</f>
        <v>0</v>
      </c>
      <c r="K168" s="260" t="s">
        <v>120</v>
      </c>
      <c r="L168" s="265"/>
      <c r="M168" s="266" t="s">
        <v>1</v>
      </c>
      <c r="N168" s="267" t="s">
        <v>38</v>
      </c>
      <c r="O168" s="78"/>
      <c r="P168" s="222">
        <f>O168*H168</f>
        <v>0</v>
      </c>
      <c r="Q168" s="222">
        <v>0.20100000000000001</v>
      </c>
      <c r="R168" s="222">
        <f>Q168*H168</f>
        <v>5.0631900000000005</v>
      </c>
      <c r="S168" s="222">
        <v>0</v>
      </c>
      <c r="T168" s="223">
        <f>S168*H168</f>
        <v>0</v>
      </c>
      <c r="AR168" s="16" t="s">
        <v>160</v>
      </c>
      <c r="AT168" s="16" t="s">
        <v>167</v>
      </c>
      <c r="AU168" s="16" t="s">
        <v>76</v>
      </c>
      <c r="AY168" s="16" t="s">
        <v>115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6" t="s">
        <v>74</v>
      </c>
      <c r="BK168" s="224">
        <f>ROUND(I168*H168,2)</f>
        <v>0</v>
      </c>
      <c r="BL168" s="16" t="s">
        <v>121</v>
      </c>
      <c r="BM168" s="16" t="s">
        <v>222</v>
      </c>
    </row>
    <row r="169" s="12" customFormat="1">
      <c r="B169" s="225"/>
      <c r="C169" s="226"/>
      <c r="D169" s="227" t="s">
        <v>123</v>
      </c>
      <c r="E169" s="228" t="s">
        <v>1</v>
      </c>
      <c r="F169" s="229" t="s">
        <v>218</v>
      </c>
      <c r="G169" s="226"/>
      <c r="H169" s="230">
        <v>25.190000000000001</v>
      </c>
      <c r="I169" s="231"/>
      <c r="J169" s="226"/>
      <c r="K169" s="226"/>
      <c r="L169" s="232"/>
      <c r="M169" s="233"/>
      <c r="N169" s="234"/>
      <c r="O169" s="234"/>
      <c r="P169" s="234"/>
      <c r="Q169" s="234"/>
      <c r="R169" s="234"/>
      <c r="S169" s="234"/>
      <c r="T169" s="235"/>
      <c r="AT169" s="236" t="s">
        <v>123</v>
      </c>
      <c r="AU169" s="236" t="s">
        <v>76</v>
      </c>
      <c r="AV169" s="12" t="s">
        <v>76</v>
      </c>
      <c r="AW169" s="12" t="s">
        <v>30</v>
      </c>
      <c r="AX169" s="12" t="s">
        <v>74</v>
      </c>
      <c r="AY169" s="236" t="s">
        <v>115</v>
      </c>
    </row>
    <row r="170" s="1" customFormat="1" ht="16.5" customHeight="1">
      <c r="B170" s="37"/>
      <c r="C170" s="213" t="s">
        <v>223</v>
      </c>
      <c r="D170" s="213" t="s">
        <v>116</v>
      </c>
      <c r="E170" s="214" t="s">
        <v>224</v>
      </c>
      <c r="F170" s="215" t="s">
        <v>225</v>
      </c>
      <c r="G170" s="216" t="s">
        <v>133</v>
      </c>
      <c r="H170" s="217">
        <v>26.91</v>
      </c>
      <c r="I170" s="218"/>
      <c r="J170" s="219">
        <f>ROUND(I170*H170,2)</f>
        <v>0</v>
      </c>
      <c r="K170" s="215" t="s">
        <v>1</v>
      </c>
      <c r="L170" s="42"/>
      <c r="M170" s="220" t="s">
        <v>1</v>
      </c>
      <c r="N170" s="221" t="s">
        <v>38</v>
      </c>
      <c r="O170" s="78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AR170" s="16" t="s">
        <v>121</v>
      </c>
      <c r="AT170" s="16" t="s">
        <v>116</v>
      </c>
      <c r="AU170" s="16" t="s">
        <v>76</v>
      </c>
      <c r="AY170" s="16" t="s">
        <v>115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6" t="s">
        <v>74</v>
      </c>
      <c r="BK170" s="224">
        <f>ROUND(I170*H170,2)</f>
        <v>0</v>
      </c>
      <c r="BL170" s="16" t="s">
        <v>121</v>
      </c>
      <c r="BM170" s="16" t="s">
        <v>226</v>
      </c>
    </row>
    <row r="171" s="1" customFormat="1" ht="16.5" customHeight="1">
      <c r="B171" s="37"/>
      <c r="C171" s="213" t="s">
        <v>227</v>
      </c>
      <c r="D171" s="213" t="s">
        <v>116</v>
      </c>
      <c r="E171" s="214" t="s">
        <v>228</v>
      </c>
      <c r="F171" s="215" t="s">
        <v>229</v>
      </c>
      <c r="G171" s="216" t="s">
        <v>119</v>
      </c>
      <c r="H171" s="217">
        <v>31.786000000000001</v>
      </c>
      <c r="I171" s="218"/>
      <c r="J171" s="219">
        <f>ROUND(I171*H171,2)</f>
        <v>0</v>
      </c>
      <c r="K171" s="215" t="s">
        <v>120</v>
      </c>
      <c r="L171" s="42"/>
      <c r="M171" s="220" t="s">
        <v>1</v>
      </c>
      <c r="N171" s="221" t="s">
        <v>38</v>
      </c>
      <c r="O171" s="78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AR171" s="16" t="s">
        <v>121</v>
      </c>
      <c r="AT171" s="16" t="s">
        <v>116</v>
      </c>
      <c r="AU171" s="16" t="s">
        <v>76</v>
      </c>
      <c r="AY171" s="16" t="s">
        <v>115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6" t="s">
        <v>74</v>
      </c>
      <c r="BK171" s="224">
        <f>ROUND(I171*H171,2)</f>
        <v>0</v>
      </c>
      <c r="BL171" s="16" t="s">
        <v>121</v>
      </c>
      <c r="BM171" s="16" t="s">
        <v>230</v>
      </c>
    </row>
    <row r="172" s="12" customFormat="1">
      <c r="B172" s="225"/>
      <c r="C172" s="226"/>
      <c r="D172" s="227" t="s">
        <v>123</v>
      </c>
      <c r="E172" s="228" t="s">
        <v>1</v>
      </c>
      <c r="F172" s="229" t="s">
        <v>231</v>
      </c>
      <c r="G172" s="226"/>
      <c r="H172" s="230">
        <v>9.5869999999999997</v>
      </c>
      <c r="I172" s="231"/>
      <c r="J172" s="226"/>
      <c r="K172" s="226"/>
      <c r="L172" s="232"/>
      <c r="M172" s="233"/>
      <c r="N172" s="234"/>
      <c r="O172" s="234"/>
      <c r="P172" s="234"/>
      <c r="Q172" s="234"/>
      <c r="R172" s="234"/>
      <c r="S172" s="234"/>
      <c r="T172" s="235"/>
      <c r="AT172" s="236" t="s">
        <v>123</v>
      </c>
      <c r="AU172" s="236" t="s">
        <v>76</v>
      </c>
      <c r="AV172" s="12" t="s">
        <v>76</v>
      </c>
      <c r="AW172" s="12" t="s">
        <v>30</v>
      </c>
      <c r="AX172" s="12" t="s">
        <v>67</v>
      </c>
      <c r="AY172" s="236" t="s">
        <v>115</v>
      </c>
    </row>
    <row r="173" s="12" customFormat="1">
      <c r="B173" s="225"/>
      <c r="C173" s="226"/>
      <c r="D173" s="227" t="s">
        <v>123</v>
      </c>
      <c r="E173" s="228" t="s">
        <v>1</v>
      </c>
      <c r="F173" s="229" t="s">
        <v>232</v>
      </c>
      <c r="G173" s="226"/>
      <c r="H173" s="230">
        <v>8.3379999999999992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AT173" s="236" t="s">
        <v>123</v>
      </c>
      <c r="AU173" s="236" t="s">
        <v>76</v>
      </c>
      <c r="AV173" s="12" t="s">
        <v>76</v>
      </c>
      <c r="AW173" s="12" t="s">
        <v>30</v>
      </c>
      <c r="AX173" s="12" t="s">
        <v>67</v>
      </c>
      <c r="AY173" s="236" t="s">
        <v>115</v>
      </c>
    </row>
    <row r="174" s="12" customFormat="1">
      <c r="B174" s="225"/>
      <c r="C174" s="226"/>
      <c r="D174" s="227" t="s">
        <v>123</v>
      </c>
      <c r="E174" s="228" t="s">
        <v>1</v>
      </c>
      <c r="F174" s="229" t="s">
        <v>233</v>
      </c>
      <c r="G174" s="226"/>
      <c r="H174" s="230">
        <v>9.5869999999999997</v>
      </c>
      <c r="I174" s="231"/>
      <c r="J174" s="226"/>
      <c r="K174" s="226"/>
      <c r="L174" s="232"/>
      <c r="M174" s="233"/>
      <c r="N174" s="234"/>
      <c r="O174" s="234"/>
      <c r="P174" s="234"/>
      <c r="Q174" s="234"/>
      <c r="R174" s="234"/>
      <c r="S174" s="234"/>
      <c r="T174" s="235"/>
      <c r="AT174" s="236" t="s">
        <v>123</v>
      </c>
      <c r="AU174" s="236" t="s">
        <v>76</v>
      </c>
      <c r="AV174" s="12" t="s">
        <v>76</v>
      </c>
      <c r="AW174" s="12" t="s">
        <v>30</v>
      </c>
      <c r="AX174" s="12" t="s">
        <v>67</v>
      </c>
      <c r="AY174" s="236" t="s">
        <v>115</v>
      </c>
    </row>
    <row r="175" s="12" customFormat="1">
      <c r="B175" s="225"/>
      <c r="C175" s="226"/>
      <c r="D175" s="227" t="s">
        <v>123</v>
      </c>
      <c r="E175" s="228" t="s">
        <v>1</v>
      </c>
      <c r="F175" s="229" t="s">
        <v>234</v>
      </c>
      <c r="G175" s="226"/>
      <c r="H175" s="230">
        <v>4.274</v>
      </c>
      <c r="I175" s="231"/>
      <c r="J175" s="226"/>
      <c r="K175" s="226"/>
      <c r="L175" s="232"/>
      <c r="M175" s="233"/>
      <c r="N175" s="234"/>
      <c r="O175" s="234"/>
      <c r="P175" s="234"/>
      <c r="Q175" s="234"/>
      <c r="R175" s="234"/>
      <c r="S175" s="234"/>
      <c r="T175" s="235"/>
      <c r="AT175" s="236" t="s">
        <v>123</v>
      </c>
      <c r="AU175" s="236" t="s">
        <v>76</v>
      </c>
      <c r="AV175" s="12" t="s">
        <v>76</v>
      </c>
      <c r="AW175" s="12" t="s">
        <v>30</v>
      </c>
      <c r="AX175" s="12" t="s">
        <v>67</v>
      </c>
      <c r="AY175" s="236" t="s">
        <v>115</v>
      </c>
    </row>
    <row r="176" s="13" customFormat="1">
      <c r="B176" s="237"/>
      <c r="C176" s="238"/>
      <c r="D176" s="227" t="s">
        <v>123</v>
      </c>
      <c r="E176" s="239" t="s">
        <v>1</v>
      </c>
      <c r="F176" s="240" t="s">
        <v>126</v>
      </c>
      <c r="G176" s="238"/>
      <c r="H176" s="241">
        <v>31.785999999999998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AT176" s="247" t="s">
        <v>123</v>
      </c>
      <c r="AU176" s="247" t="s">
        <v>76</v>
      </c>
      <c r="AV176" s="13" t="s">
        <v>121</v>
      </c>
      <c r="AW176" s="13" t="s">
        <v>30</v>
      </c>
      <c r="AX176" s="13" t="s">
        <v>74</v>
      </c>
      <c r="AY176" s="247" t="s">
        <v>115</v>
      </c>
    </row>
    <row r="177" s="1" customFormat="1" ht="16.5" customHeight="1">
      <c r="B177" s="37"/>
      <c r="C177" s="258" t="s">
        <v>7</v>
      </c>
      <c r="D177" s="258" t="s">
        <v>167</v>
      </c>
      <c r="E177" s="259" t="s">
        <v>235</v>
      </c>
      <c r="F177" s="260" t="s">
        <v>236</v>
      </c>
      <c r="G177" s="261" t="s">
        <v>138</v>
      </c>
      <c r="H177" s="262">
        <v>1.296</v>
      </c>
      <c r="I177" s="263"/>
      <c r="J177" s="264">
        <f>ROUND(I177*H177,2)</f>
        <v>0</v>
      </c>
      <c r="K177" s="260" t="s">
        <v>120</v>
      </c>
      <c r="L177" s="265"/>
      <c r="M177" s="266" t="s">
        <v>1</v>
      </c>
      <c r="N177" s="267" t="s">
        <v>38</v>
      </c>
      <c r="O177" s="78"/>
      <c r="P177" s="222">
        <f>O177*H177</f>
        <v>0</v>
      </c>
      <c r="Q177" s="222">
        <v>0.55000000000000004</v>
      </c>
      <c r="R177" s="222">
        <f>Q177*H177</f>
        <v>0.7128000000000001</v>
      </c>
      <c r="S177" s="222">
        <v>0</v>
      </c>
      <c r="T177" s="223">
        <f>S177*H177</f>
        <v>0</v>
      </c>
      <c r="AR177" s="16" t="s">
        <v>160</v>
      </c>
      <c r="AT177" s="16" t="s">
        <v>167</v>
      </c>
      <c r="AU177" s="16" t="s">
        <v>76</v>
      </c>
      <c r="AY177" s="16" t="s">
        <v>115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6" t="s">
        <v>74</v>
      </c>
      <c r="BK177" s="224">
        <f>ROUND(I177*H177,2)</f>
        <v>0</v>
      </c>
      <c r="BL177" s="16" t="s">
        <v>121</v>
      </c>
      <c r="BM177" s="16" t="s">
        <v>237</v>
      </c>
    </row>
    <row r="178" s="12" customFormat="1">
      <c r="B178" s="225"/>
      <c r="C178" s="226"/>
      <c r="D178" s="227" t="s">
        <v>123</v>
      </c>
      <c r="E178" s="228" t="s">
        <v>1</v>
      </c>
      <c r="F178" s="229" t="s">
        <v>238</v>
      </c>
      <c r="G178" s="226"/>
      <c r="H178" s="230">
        <v>1.296</v>
      </c>
      <c r="I178" s="231"/>
      <c r="J178" s="226"/>
      <c r="K178" s="226"/>
      <c r="L178" s="232"/>
      <c r="M178" s="233"/>
      <c r="N178" s="234"/>
      <c r="O178" s="234"/>
      <c r="P178" s="234"/>
      <c r="Q178" s="234"/>
      <c r="R178" s="234"/>
      <c r="S178" s="234"/>
      <c r="T178" s="235"/>
      <c r="AT178" s="236" t="s">
        <v>123</v>
      </c>
      <c r="AU178" s="236" t="s">
        <v>76</v>
      </c>
      <c r="AV178" s="12" t="s">
        <v>76</v>
      </c>
      <c r="AW178" s="12" t="s">
        <v>30</v>
      </c>
      <c r="AX178" s="12" t="s">
        <v>74</v>
      </c>
      <c r="AY178" s="236" t="s">
        <v>115</v>
      </c>
    </row>
    <row r="179" s="1" customFormat="1" ht="16.5" customHeight="1">
      <c r="B179" s="37"/>
      <c r="C179" s="258" t="s">
        <v>239</v>
      </c>
      <c r="D179" s="258" t="s">
        <v>167</v>
      </c>
      <c r="E179" s="259" t="s">
        <v>240</v>
      </c>
      <c r="F179" s="260" t="s">
        <v>241</v>
      </c>
      <c r="G179" s="261" t="s">
        <v>138</v>
      </c>
      <c r="H179" s="262">
        <v>1.5</v>
      </c>
      <c r="I179" s="263"/>
      <c r="J179" s="264">
        <f>ROUND(I179*H179,2)</f>
        <v>0</v>
      </c>
      <c r="K179" s="260" t="s">
        <v>120</v>
      </c>
      <c r="L179" s="265"/>
      <c r="M179" s="266" t="s">
        <v>1</v>
      </c>
      <c r="N179" s="267" t="s">
        <v>38</v>
      </c>
      <c r="O179" s="78"/>
      <c r="P179" s="222">
        <f>O179*H179</f>
        <v>0</v>
      </c>
      <c r="Q179" s="222">
        <v>0.55000000000000004</v>
      </c>
      <c r="R179" s="222">
        <f>Q179*H179</f>
        <v>0.82500000000000007</v>
      </c>
      <c r="S179" s="222">
        <v>0</v>
      </c>
      <c r="T179" s="223">
        <f>S179*H179</f>
        <v>0</v>
      </c>
      <c r="AR179" s="16" t="s">
        <v>160</v>
      </c>
      <c r="AT179" s="16" t="s">
        <v>167</v>
      </c>
      <c r="AU179" s="16" t="s">
        <v>76</v>
      </c>
      <c r="AY179" s="16" t="s">
        <v>115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6" t="s">
        <v>74</v>
      </c>
      <c r="BK179" s="224">
        <f>ROUND(I179*H179,2)</f>
        <v>0</v>
      </c>
      <c r="BL179" s="16" t="s">
        <v>121</v>
      </c>
      <c r="BM179" s="16" t="s">
        <v>242</v>
      </c>
    </row>
    <row r="180" s="12" customFormat="1">
      <c r="B180" s="225"/>
      <c r="C180" s="226"/>
      <c r="D180" s="227" t="s">
        <v>123</v>
      </c>
      <c r="E180" s="228" t="s">
        <v>1</v>
      </c>
      <c r="F180" s="229" t="s">
        <v>243</v>
      </c>
      <c r="G180" s="226"/>
      <c r="H180" s="230">
        <v>1.5</v>
      </c>
      <c r="I180" s="231"/>
      <c r="J180" s="226"/>
      <c r="K180" s="226"/>
      <c r="L180" s="232"/>
      <c r="M180" s="233"/>
      <c r="N180" s="234"/>
      <c r="O180" s="234"/>
      <c r="P180" s="234"/>
      <c r="Q180" s="234"/>
      <c r="R180" s="234"/>
      <c r="S180" s="234"/>
      <c r="T180" s="235"/>
      <c r="AT180" s="236" t="s">
        <v>123</v>
      </c>
      <c r="AU180" s="236" t="s">
        <v>76</v>
      </c>
      <c r="AV180" s="12" t="s">
        <v>76</v>
      </c>
      <c r="AW180" s="12" t="s">
        <v>30</v>
      </c>
      <c r="AX180" s="12" t="s">
        <v>74</v>
      </c>
      <c r="AY180" s="236" t="s">
        <v>115</v>
      </c>
    </row>
    <row r="181" s="1" customFormat="1" ht="16.5" customHeight="1">
      <c r="B181" s="37"/>
      <c r="C181" s="213" t="s">
        <v>244</v>
      </c>
      <c r="D181" s="213" t="s">
        <v>116</v>
      </c>
      <c r="E181" s="214" t="s">
        <v>245</v>
      </c>
      <c r="F181" s="215" t="s">
        <v>246</v>
      </c>
      <c r="G181" s="216" t="s">
        <v>119</v>
      </c>
      <c r="H181" s="217">
        <v>4.774</v>
      </c>
      <c r="I181" s="218"/>
      <c r="J181" s="219">
        <f>ROUND(I181*H181,2)</f>
        <v>0</v>
      </c>
      <c r="K181" s="215" t="s">
        <v>120</v>
      </c>
      <c r="L181" s="42"/>
      <c r="M181" s="220" t="s">
        <v>1</v>
      </c>
      <c r="N181" s="221" t="s">
        <v>38</v>
      </c>
      <c r="O181" s="78"/>
      <c r="P181" s="222">
        <f>O181*H181</f>
        <v>0</v>
      </c>
      <c r="Q181" s="222">
        <v>0.18729699999999999</v>
      </c>
      <c r="R181" s="222">
        <f>Q181*H181</f>
        <v>0.89415587799999996</v>
      </c>
      <c r="S181" s="222">
        <v>0</v>
      </c>
      <c r="T181" s="223">
        <f>S181*H181</f>
        <v>0</v>
      </c>
      <c r="AR181" s="16" t="s">
        <v>121</v>
      </c>
      <c r="AT181" s="16" t="s">
        <v>116</v>
      </c>
      <c r="AU181" s="16" t="s">
        <v>76</v>
      </c>
      <c r="AY181" s="16" t="s">
        <v>115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6" t="s">
        <v>74</v>
      </c>
      <c r="BK181" s="224">
        <f>ROUND(I181*H181,2)</f>
        <v>0</v>
      </c>
      <c r="BL181" s="16" t="s">
        <v>121</v>
      </c>
      <c r="BM181" s="16" t="s">
        <v>247</v>
      </c>
    </row>
    <row r="182" s="12" customFormat="1">
      <c r="B182" s="225"/>
      <c r="C182" s="226"/>
      <c r="D182" s="227" t="s">
        <v>123</v>
      </c>
      <c r="E182" s="228" t="s">
        <v>1</v>
      </c>
      <c r="F182" s="229" t="s">
        <v>248</v>
      </c>
      <c r="G182" s="226"/>
      <c r="H182" s="230">
        <v>4.774</v>
      </c>
      <c r="I182" s="231"/>
      <c r="J182" s="226"/>
      <c r="K182" s="226"/>
      <c r="L182" s="232"/>
      <c r="M182" s="233"/>
      <c r="N182" s="234"/>
      <c r="O182" s="234"/>
      <c r="P182" s="234"/>
      <c r="Q182" s="234"/>
      <c r="R182" s="234"/>
      <c r="S182" s="234"/>
      <c r="T182" s="235"/>
      <c r="AT182" s="236" t="s">
        <v>123</v>
      </c>
      <c r="AU182" s="236" t="s">
        <v>76</v>
      </c>
      <c r="AV182" s="12" t="s">
        <v>76</v>
      </c>
      <c r="AW182" s="12" t="s">
        <v>30</v>
      </c>
      <c r="AX182" s="12" t="s">
        <v>74</v>
      </c>
      <c r="AY182" s="236" t="s">
        <v>115</v>
      </c>
    </row>
    <row r="183" s="1" customFormat="1" ht="16.5" customHeight="1">
      <c r="B183" s="37"/>
      <c r="C183" s="213" t="s">
        <v>249</v>
      </c>
      <c r="D183" s="213" t="s">
        <v>116</v>
      </c>
      <c r="E183" s="214" t="s">
        <v>250</v>
      </c>
      <c r="F183" s="215" t="s">
        <v>251</v>
      </c>
      <c r="G183" s="216" t="s">
        <v>119</v>
      </c>
      <c r="H183" s="217">
        <v>12.936</v>
      </c>
      <c r="I183" s="218"/>
      <c r="J183" s="219">
        <f>ROUND(I183*H183,2)</f>
        <v>0</v>
      </c>
      <c r="K183" s="215" t="s">
        <v>120</v>
      </c>
      <c r="L183" s="42"/>
      <c r="M183" s="220" t="s">
        <v>1</v>
      </c>
      <c r="N183" s="221" t="s">
        <v>38</v>
      </c>
      <c r="O183" s="78"/>
      <c r="P183" s="222">
        <f>O183*H183</f>
        <v>0</v>
      </c>
      <c r="Q183" s="222">
        <v>0.35510000000000003</v>
      </c>
      <c r="R183" s="222">
        <f>Q183*H183</f>
        <v>4.5935736</v>
      </c>
      <c r="S183" s="222">
        <v>0</v>
      </c>
      <c r="T183" s="223">
        <f>S183*H183</f>
        <v>0</v>
      </c>
      <c r="AR183" s="16" t="s">
        <v>121</v>
      </c>
      <c r="AT183" s="16" t="s">
        <v>116</v>
      </c>
      <c r="AU183" s="16" t="s">
        <v>76</v>
      </c>
      <c r="AY183" s="16" t="s">
        <v>115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6" t="s">
        <v>74</v>
      </c>
      <c r="BK183" s="224">
        <f>ROUND(I183*H183,2)</f>
        <v>0</v>
      </c>
      <c r="BL183" s="16" t="s">
        <v>121</v>
      </c>
      <c r="BM183" s="16" t="s">
        <v>252</v>
      </c>
    </row>
    <row r="184" s="12" customFormat="1">
      <c r="B184" s="225"/>
      <c r="C184" s="226"/>
      <c r="D184" s="227" t="s">
        <v>123</v>
      </c>
      <c r="E184" s="228" t="s">
        <v>1</v>
      </c>
      <c r="F184" s="229" t="s">
        <v>253</v>
      </c>
      <c r="G184" s="226"/>
      <c r="H184" s="230">
        <v>12.936</v>
      </c>
      <c r="I184" s="231"/>
      <c r="J184" s="226"/>
      <c r="K184" s="226"/>
      <c r="L184" s="232"/>
      <c r="M184" s="233"/>
      <c r="N184" s="234"/>
      <c r="O184" s="234"/>
      <c r="P184" s="234"/>
      <c r="Q184" s="234"/>
      <c r="R184" s="234"/>
      <c r="S184" s="234"/>
      <c r="T184" s="235"/>
      <c r="AT184" s="236" t="s">
        <v>123</v>
      </c>
      <c r="AU184" s="236" t="s">
        <v>76</v>
      </c>
      <c r="AV184" s="12" t="s">
        <v>76</v>
      </c>
      <c r="AW184" s="12" t="s">
        <v>30</v>
      </c>
      <c r="AX184" s="12" t="s">
        <v>74</v>
      </c>
      <c r="AY184" s="236" t="s">
        <v>115</v>
      </c>
    </row>
    <row r="185" s="1" customFormat="1" ht="16.5" customHeight="1">
      <c r="B185" s="37"/>
      <c r="C185" s="213" t="s">
        <v>254</v>
      </c>
      <c r="D185" s="213" t="s">
        <v>116</v>
      </c>
      <c r="E185" s="214" t="s">
        <v>255</v>
      </c>
      <c r="F185" s="215" t="s">
        <v>256</v>
      </c>
      <c r="G185" s="216" t="s">
        <v>138</v>
      </c>
      <c r="H185" s="217">
        <v>1.3400000000000001</v>
      </c>
      <c r="I185" s="218"/>
      <c r="J185" s="219">
        <f>ROUND(I185*H185,2)</f>
        <v>0</v>
      </c>
      <c r="K185" s="215" t="s">
        <v>120</v>
      </c>
      <c r="L185" s="42"/>
      <c r="M185" s="220" t="s">
        <v>1</v>
      </c>
      <c r="N185" s="221" t="s">
        <v>38</v>
      </c>
      <c r="O185" s="78"/>
      <c r="P185" s="222">
        <f>O185*H185</f>
        <v>0</v>
      </c>
      <c r="Q185" s="222">
        <v>2.4300000000000002</v>
      </c>
      <c r="R185" s="222">
        <f>Q185*H185</f>
        <v>3.2562000000000002</v>
      </c>
      <c r="S185" s="222">
        <v>0</v>
      </c>
      <c r="T185" s="223">
        <f>S185*H185</f>
        <v>0</v>
      </c>
      <c r="AR185" s="16" t="s">
        <v>121</v>
      </c>
      <c r="AT185" s="16" t="s">
        <v>116</v>
      </c>
      <c r="AU185" s="16" t="s">
        <v>76</v>
      </c>
      <c r="AY185" s="16" t="s">
        <v>115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6" t="s">
        <v>74</v>
      </c>
      <c r="BK185" s="224">
        <f>ROUND(I185*H185,2)</f>
        <v>0</v>
      </c>
      <c r="BL185" s="16" t="s">
        <v>121</v>
      </c>
      <c r="BM185" s="16" t="s">
        <v>257</v>
      </c>
    </row>
    <row r="186" s="12" customFormat="1">
      <c r="B186" s="225"/>
      <c r="C186" s="226"/>
      <c r="D186" s="227" t="s">
        <v>123</v>
      </c>
      <c r="E186" s="228" t="s">
        <v>1</v>
      </c>
      <c r="F186" s="229" t="s">
        <v>258</v>
      </c>
      <c r="G186" s="226"/>
      <c r="H186" s="230">
        <v>0.80000000000000004</v>
      </c>
      <c r="I186" s="231"/>
      <c r="J186" s="226"/>
      <c r="K186" s="226"/>
      <c r="L186" s="232"/>
      <c r="M186" s="233"/>
      <c r="N186" s="234"/>
      <c r="O186" s="234"/>
      <c r="P186" s="234"/>
      <c r="Q186" s="234"/>
      <c r="R186" s="234"/>
      <c r="S186" s="234"/>
      <c r="T186" s="235"/>
      <c r="AT186" s="236" t="s">
        <v>123</v>
      </c>
      <c r="AU186" s="236" t="s">
        <v>76</v>
      </c>
      <c r="AV186" s="12" t="s">
        <v>76</v>
      </c>
      <c r="AW186" s="12" t="s">
        <v>30</v>
      </c>
      <c r="AX186" s="12" t="s">
        <v>67</v>
      </c>
      <c r="AY186" s="236" t="s">
        <v>115</v>
      </c>
    </row>
    <row r="187" s="12" customFormat="1">
      <c r="B187" s="225"/>
      <c r="C187" s="226"/>
      <c r="D187" s="227" t="s">
        <v>123</v>
      </c>
      <c r="E187" s="228" t="s">
        <v>1</v>
      </c>
      <c r="F187" s="229" t="s">
        <v>259</v>
      </c>
      <c r="G187" s="226"/>
      <c r="H187" s="230">
        <v>1.3400000000000001</v>
      </c>
      <c r="I187" s="231"/>
      <c r="J187" s="226"/>
      <c r="K187" s="226"/>
      <c r="L187" s="232"/>
      <c r="M187" s="233"/>
      <c r="N187" s="234"/>
      <c r="O187" s="234"/>
      <c r="P187" s="234"/>
      <c r="Q187" s="234"/>
      <c r="R187" s="234"/>
      <c r="S187" s="234"/>
      <c r="T187" s="235"/>
      <c r="AT187" s="236" t="s">
        <v>123</v>
      </c>
      <c r="AU187" s="236" t="s">
        <v>76</v>
      </c>
      <c r="AV187" s="12" t="s">
        <v>76</v>
      </c>
      <c r="AW187" s="12" t="s">
        <v>30</v>
      </c>
      <c r="AX187" s="12" t="s">
        <v>74</v>
      </c>
      <c r="AY187" s="236" t="s">
        <v>115</v>
      </c>
    </row>
    <row r="188" s="1" customFormat="1" ht="16.5" customHeight="1">
      <c r="B188" s="37"/>
      <c r="C188" s="213" t="s">
        <v>260</v>
      </c>
      <c r="D188" s="213" t="s">
        <v>116</v>
      </c>
      <c r="E188" s="214" t="s">
        <v>261</v>
      </c>
      <c r="F188" s="215" t="s">
        <v>262</v>
      </c>
      <c r="G188" s="216" t="s">
        <v>119</v>
      </c>
      <c r="H188" s="217">
        <v>12.612</v>
      </c>
      <c r="I188" s="218"/>
      <c r="J188" s="219">
        <f>ROUND(I188*H188,2)</f>
        <v>0</v>
      </c>
      <c r="K188" s="215" t="s">
        <v>120</v>
      </c>
      <c r="L188" s="42"/>
      <c r="M188" s="220" t="s">
        <v>1</v>
      </c>
      <c r="N188" s="221" t="s">
        <v>38</v>
      </c>
      <c r="O188" s="78"/>
      <c r="P188" s="222">
        <f>O188*H188</f>
        <v>0</v>
      </c>
      <c r="Q188" s="222">
        <v>0.74327200000000004</v>
      </c>
      <c r="R188" s="222">
        <f>Q188*H188</f>
        <v>9.3741464640000007</v>
      </c>
      <c r="S188" s="222">
        <v>0</v>
      </c>
      <c r="T188" s="223">
        <f>S188*H188</f>
        <v>0</v>
      </c>
      <c r="AR188" s="16" t="s">
        <v>121</v>
      </c>
      <c r="AT188" s="16" t="s">
        <v>116</v>
      </c>
      <c r="AU188" s="16" t="s">
        <v>76</v>
      </c>
      <c r="AY188" s="16" t="s">
        <v>115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6" t="s">
        <v>74</v>
      </c>
      <c r="BK188" s="224">
        <f>ROUND(I188*H188,2)</f>
        <v>0</v>
      </c>
      <c r="BL188" s="16" t="s">
        <v>121</v>
      </c>
      <c r="BM188" s="16" t="s">
        <v>263</v>
      </c>
    </row>
    <row r="189" s="12" customFormat="1">
      <c r="B189" s="225"/>
      <c r="C189" s="226"/>
      <c r="D189" s="227" t="s">
        <v>123</v>
      </c>
      <c r="E189" s="228" t="s">
        <v>1</v>
      </c>
      <c r="F189" s="229" t="s">
        <v>232</v>
      </c>
      <c r="G189" s="226"/>
      <c r="H189" s="230">
        <v>8.3379999999999992</v>
      </c>
      <c r="I189" s="231"/>
      <c r="J189" s="226"/>
      <c r="K189" s="226"/>
      <c r="L189" s="232"/>
      <c r="M189" s="233"/>
      <c r="N189" s="234"/>
      <c r="O189" s="234"/>
      <c r="P189" s="234"/>
      <c r="Q189" s="234"/>
      <c r="R189" s="234"/>
      <c r="S189" s="234"/>
      <c r="T189" s="235"/>
      <c r="AT189" s="236" t="s">
        <v>123</v>
      </c>
      <c r="AU189" s="236" t="s">
        <v>76</v>
      </c>
      <c r="AV189" s="12" t="s">
        <v>76</v>
      </c>
      <c r="AW189" s="12" t="s">
        <v>30</v>
      </c>
      <c r="AX189" s="12" t="s">
        <v>67</v>
      </c>
      <c r="AY189" s="236" t="s">
        <v>115</v>
      </c>
    </row>
    <row r="190" s="12" customFormat="1">
      <c r="B190" s="225"/>
      <c r="C190" s="226"/>
      <c r="D190" s="227" t="s">
        <v>123</v>
      </c>
      <c r="E190" s="228" t="s">
        <v>1</v>
      </c>
      <c r="F190" s="229" t="s">
        <v>234</v>
      </c>
      <c r="G190" s="226"/>
      <c r="H190" s="230">
        <v>4.274</v>
      </c>
      <c r="I190" s="231"/>
      <c r="J190" s="226"/>
      <c r="K190" s="226"/>
      <c r="L190" s="232"/>
      <c r="M190" s="233"/>
      <c r="N190" s="234"/>
      <c r="O190" s="234"/>
      <c r="P190" s="234"/>
      <c r="Q190" s="234"/>
      <c r="R190" s="234"/>
      <c r="S190" s="234"/>
      <c r="T190" s="235"/>
      <c r="AT190" s="236" t="s">
        <v>123</v>
      </c>
      <c r="AU190" s="236" t="s">
        <v>76</v>
      </c>
      <c r="AV190" s="12" t="s">
        <v>76</v>
      </c>
      <c r="AW190" s="12" t="s">
        <v>30</v>
      </c>
      <c r="AX190" s="12" t="s">
        <v>67</v>
      </c>
      <c r="AY190" s="236" t="s">
        <v>115</v>
      </c>
    </row>
    <row r="191" s="13" customFormat="1">
      <c r="B191" s="237"/>
      <c r="C191" s="238"/>
      <c r="D191" s="227" t="s">
        <v>123</v>
      </c>
      <c r="E191" s="239" t="s">
        <v>1</v>
      </c>
      <c r="F191" s="240" t="s">
        <v>126</v>
      </c>
      <c r="G191" s="238"/>
      <c r="H191" s="241">
        <v>12.611999999999998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AT191" s="247" t="s">
        <v>123</v>
      </c>
      <c r="AU191" s="247" t="s">
        <v>76</v>
      </c>
      <c r="AV191" s="13" t="s">
        <v>121</v>
      </c>
      <c r="AW191" s="13" t="s">
        <v>30</v>
      </c>
      <c r="AX191" s="13" t="s">
        <v>74</v>
      </c>
      <c r="AY191" s="247" t="s">
        <v>115</v>
      </c>
    </row>
    <row r="192" s="1" customFormat="1" ht="16.5" customHeight="1">
      <c r="B192" s="37"/>
      <c r="C192" s="213" t="s">
        <v>264</v>
      </c>
      <c r="D192" s="213" t="s">
        <v>116</v>
      </c>
      <c r="E192" s="214" t="s">
        <v>265</v>
      </c>
      <c r="F192" s="215" t="s">
        <v>266</v>
      </c>
      <c r="G192" s="216" t="s">
        <v>119</v>
      </c>
      <c r="H192" s="217">
        <v>19.173999999999999</v>
      </c>
      <c r="I192" s="218"/>
      <c r="J192" s="219">
        <f>ROUND(I192*H192,2)</f>
        <v>0</v>
      </c>
      <c r="K192" s="215" t="s">
        <v>120</v>
      </c>
      <c r="L192" s="42"/>
      <c r="M192" s="220" t="s">
        <v>1</v>
      </c>
      <c r="N192" s="221" t="s">
        <v>38</v>
      </c>
      <c r="O192" s="78"/>
      <c r="P192" s="222">
        <f>O192*H192</f>
        <v>0</v>
      </c>
      <c r="Q192" s="222">
        <v>1.031199</v>
      </c>
      <c r="R192" s="222">
        <f>Q192*H192</f>
        <v>19.772209625999999</v>
      </c>
      <c r="S192" s="222">
        <v>0</v>
      </c>
      <c r="T192" s="223">
        <f>S192*H192</f>
        <v>0</v>
      </c>
      <c r="AR192" s="16" t="s">
        <v>121</v>
      </c>
      <c r="AT192" s="16" t="s">
        <v>116</v>
      </c>
      <c r="AU192" s="16" t="s">
        <v>76</v>
      </c>
      <c r="AY192" s="16" t="s">
        <v>115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6" t="s">
        <v>74</v>
      </c>
      <c r="BK192" s="224">
        <f>ROUND(I192*H192,2)</f>
        <v>0</v>
      </c>
      <c r="BL192" s="16" t="s">
        <v>121</v>
      </c>
      <c r="BM192" s="16" t="s">
        <v>267</v>
      </c>
    </row>
    <row r="193" s="12" customFormat="1">
      <c r="B193" s="225"/>
      <c r="C193" s="226"/>
      <c r="D193" s="227" t="s">
        <v>123</v>
      </c>
      <c r="E193" s="228" t="s">
        <v>1</v>
      </c>
      <c r="F193" s="229" t="s">
        <v>231</v>
      </c>
      <c r="G193" s="226"/>
      <c r="H193" s="230">
        <v>9.5869999999999997</v>
      </c>
      <c r="I193" s="231"/>
      <c r="J193" s="226"/>
      <c r="K193" s="226"/>
      <c r="L193" s="232"/>
      <c r="M193" s="233"/>
      <c r="N193" s="234"/>
      <c r="O193" s="234"/>
      <c r="P193" s="234"/>
      <c r="Q193" s="234"/>
      <c r="R193" s="234"/>
      <c r="S193" s="234"/>
      <c r="T193" s="235"/>
      <c r="AT193" s="236" t="s">
        <v>123</v>
      </c>
      <c r="AU193" s="236" t="s">
        <v>76</v>
      </c>
      <c r="AV193" s="12" t="s">
        <v>76</v>
      </c>
      <c r="AW193" s="12" t="s">
        <v>30</v>
      </c>
      <c r="AX193" s="12" t="s">
        <v>67</v>
      </c>
      <c r="AY193" s="236" t="s">
        <v>115</v>
      </c>
    </row>
    <row r="194" s="12" customFormat="1">
      <c r="B194" s="225"/>
      <c r="C194" s="226"/>
      <c r="D194" s="227" t="s">
        <v>123</v>
      </c>
      <c r="E194" s="228" t="s">
        <v>1</v>
      </c>
      <c r="F194" s="229" t="s">
        <v>233</v>
      </c>
      <c r="G194" s="226"/>
      <c r="H194" s="230">
        <v>9.5869999999999997</v>
      </c>
      <c r="I194" s="231"/>
      <c r="J194" s="226"/>
      <c r="K194" s="226"/>
      <c r="L194" s="232"/>
      <c r="M194" s="233"/>
      <c r="N194" s="234"/>
      <c r="O194" s="234"/>
      <c r="P194" s="234"/>
      <c r="Q194" s="234"/>
      <c r="R194" s="234"/>
      <c r="S194" s="234"/>
      <c r="T194" s="235"/>
      <c r="AT194" s="236" t="s">
        <v>123</v>
      </c>
      <c r="AU194" s="236" t="s">
        <v>76</v>
      </c>
      <c r="AV194" s="12" t="s">
        <v>76</v>
      </c>
      <c r="AW194" s="12" t="s">
        <v>30</v>
      </c>
      <c r="AX194" s="12" t="s">
        <v>67</v>
      </c>
      <c r="AY194" s="236" t="s">
        <v>115</v>
      </c>
    </row>
    <row r="195" s="13" customFormat="1">
      <c r="B195" s="237"/>
      <c r="C195" s="238"/>
      <c r="D195" s="227" t="s">
        <v>123</v>
      </c>
      <c r="E195" s="239" t="s">
        <v>1</v>
      </c>
      <c r="F195" s="240" t="s">
        <v>126</v>
      </c>
      <c r="G195" s="238"/>
      <c r="H195" s="241">
        <v>19.173999999999999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AT195" s="247" t="s">
        <v>123</v>
      </c>
      <c r="AU195" s="247" t="s">
        <v>76</v>
      </c>
      <c r="AV195" s="13" t="s">
        <v>121</v>
      </c>
      <c r="AW195" s="13" t="s">
        <v>30</v>
      </c>
      <c r="AX195" s="13" t="s">
        <v>74</v>
      </c>
      <c r="AY195" s="247" t="s">
        <v>115</v>
      </c>
    </row>
    <row r="196" s="11" customFormat="1" ht="22.8" customHeight="1">
      <c r="B196" s="199"/>
      <c r="C196" s="200"/>
      <c r="D196" s="201" t="s">
        <v>66</v>
      </c>
      <c r="E196" s="268" t="s">
        <v>166</v>
      </c>
      <c r="F196" s="268" t="s">
        <v>268</v>
      </c>
      <c r="G196" s="200"/>
      <c r="H196" s="200"/>
      <c r="I196" s="203"/>
      <c r="J196" s="269">
        <f>BK196</f>
        <v>0</v>
      </c>
      <c r="K196" s="200"/>
      <c r="L196" s="205"/>
      <c r="M196" s="206"/>
      <c r="N196" s="207"/>
      <c r="O196" s="207"/>
      <c r="P196" s="208">
        <f>SUM(P197:P200)</f>
        <v>0</v>
      </c>
      <c r="Q196" s="207"/>
      <c r="R196" s="208">
        <f>SUM(R197:R200)</f>
        <v>0.35136999999999996</v>
      </c>
      <c r="S196" s="207"/>
      <c r="T196" s="209">
        <f>SUM(T197:T200)</f>
        <v>7.0217999999999998</v>
      </c>
      <c r="AR196" s="210" t="s">
        <v>74</v>
      </c>
      <c r="AT196" s="211" t="s">
        <v>66</v>
      </c>
      <c r="AU196" s="211" t="s">
        <v>74</v>
      </c>
      <c r="AY196" s="210" t="s">
        <v>115</v>
      </c>
      <c r="BK196" s="212">
        <f>SUM(BK197:BK200)</f>
        <v>0</v>
      </c>
    </row>
    <row r="197" s="1" customFormat="1" ht="16.5" customHeight="1">
      <c r="B197" s="37"/>
      <c r="C197" s="213" t="s">
        <v>269</v>
      </c>
      <c r="D197" s="213" t="s">
        <v>116</v>
      </c>
      <c r="E197" s="214" t="s">
        <v>270</v>
      </c>
      <c r="F197" s="215" t="s">
        <v>271</v>
      </c>
      <c r="G197" s="216" t="s">
        <v>272</v>
      </c>
      <c r="H197" s="217">
        <v>2</v>
      </c>
      <c r="I197" s="218"/>
      <c r="J197" s="219">
        <f>ROUND(I197*H197,2)</f>
        <v>0</v>
      </c>
      <c r="K197" s="215" t="s">
        <v>120</v>
      </c>
      <c r="L197" s="42"/>
      <c r="M197" s="220" t="s">
        <v>1</v>
      </c>
      <c r="N197" s="221" t="s">
        <v>38</v>
      </c>
      <c r="O197" s="78"/>
      <c r="P197" s="222">
        <f>O197*H197</f>
        <v>0</v>
      </c>
      <c r="Q197" s="222">
        <v>0.0064850000000000003</v>
      </c>
      <c r="R197" s="222">
        <f>Q197*H197</f>
        <v>0.012970000000000001</v>
      </c>
      <c r="S197" s="222">
        <v>0</v>
      </c>
      <c r="T197" s="223">
        <f>S197*H197</f>
        <v>0</v>
      </c>
      <c r="AR197" s="16" t="s">
        <v>121</v>
      </c>
      <c r="AT197" s="16" t="s">
        <v>116</v>
      </c>
      <c r="AU197" s="16" t="s">
        <v>76</v>
      </c>
      <c r="AY197" s="16" t="s">
        <v>115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6" t="s">
        <v>74</v>
      </c>
      <c r="BK197" s="224">
        <f>ROUND(I197*H197,2)</f>
        <v>0</v>
      </c>
      <c r="BL197" s="16" t="s">
        <v>121</v>
      </c>
      <c r="BM197" s="16" t="s">
        <v>273</v>
      </c>
    </row>
    <row r="198" s="1" customFormat="1" ht="16.5" customHeight="1">
      <c r="B198" s="37"/>
      <c r="C198" s="213" t="s">
        <v>274</v>
      </c>
      <c r="D198" s="213" t="s">
        <v>116</v>
      </c>
      <c r="E198" s="214" t="s">
        <v>275</v>
      </c>
      <c r="F198" s="215" t="s">
        <v>276</v>
      </c>
      <c r="G198" s="216" t="s">
        <v>138</v>
      </c>
      <c r="H198" s="217">
        <v>2.8199999999999998</v>
      </c>
      <c r="I198" s="218"/>
      <c r="J198" s="219">
        <f>ROUND(I198*H198,2)</f>
        <v>0</v>
      </c>
      <c r="K198" s="215" t="s">
        <v>120</v>
      </c>
      <c r="L198" s="42"/>
      <c r="M198" s="220" t="s">
        <v>1</v>
      </c>
      <c r="N198" s="221" t="s">
        <v>38</v>
      </c>
      <c r="O198" s="78"/>
      <c r="P198" s="222">
        <f>O198*H198</f>
        <v>0</v>
      </c>
      <c r="Q198" s="222">
        <v>0.12</v>
      </c>
      <c r="R198" s="222">
        <f>Q198*H198</f>
        <v>0.33839999999999998</v>
      </c>
      <c r="S198" s="222">
        <v>2.4900000000000002</v>
      </c>
      <c r="T198" s="223">
        <f>S198*H198</f>
        <v>7.0217999999999998</v>
      </c>
      <c r="AR198" s="16" t="s">
        <v>121</v>
      </c>
      <c r="AT198" s="16" t="s">
        <v>116</v>
      </c>
      <c r="AU198" s="16" t="s">
        <v>76</v>
      </c>
      <c r="AY198" s="16" t="s">
        <v>115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6" t="s">
        <v>74</v>
      </c>
      <c r="BK198" s="224">
        <f>ROUND(I198*H198,2)</f>
        <v>0</v>
      </c>
      <c r="BL198" s="16" t="s">
        <v>121</v>
      </c>
      <c r="BM198" s="16" t="s">
        <v>277</v>
      </c>
    </row>
    <row r="199" s="12" customFormat="1">
      <c r="B199" s="225"/>
      <c r="C199" s="226"/>
      <c r="D199" s="227" t="s">
        <v>123</v>
      </c>
      <c r="E199" s="228" t="s">
        <v>1</v>
      </c>
      <c r="F199" s="229" t="s">
        <v>278</v>
      </c>
      <c r="G199" s="226"/>
      <c r="H199" s="230">
        <v>2.8199999999999998</v>
      </c>
      <c r="I199" s="231"/>
      <c r="J199" s="226"/>
      <c r="K199" s="226"/>
      <c r="L199" s="232"/>
      <c r="M199" s="233"/>
      <c r="N199" s="234"/>
      <c r="O199" s="234"/>
      <c r="P199" s="234"/>
      <c r="Q199" s="234"/>
      <c r="R199" s="234"/>
      <c r="S199" s="234"/>
      <c r="T199" s="235"/>
      <c r="AT199" s="236" t="s">
        <v>123</v>
      </c>
      <c r="AU199" s="236" t="s">
        <v>76</v>
      </c>
      <c r="AV199" s="12" t="s">
        <v>76</v>
      </c>
      <c r="AW199" s="12" t="s">
        <v>30</v>
      </c>
      <c r="AX199" s="12" t="s">
        <v>67</v>
      </c>
      <c r="AY199" s="236" t="s">
        <v>115</v>
      </c>
    </row>
    <row r="200" s="13" customFormat="1">
      <c r="B200" s="237"/>
      <c r="C200" s="238"/>
      <c r="D200" s="227" t="s">
        <v>123</v>
      </c>
      <c r="E200" s="239" t="s">
        <v>1</v>
      </c>
      <c r="F200" s="240" t="s">
        <v>126</v>
      </c>
      <c r="G200" s="238"/>
      <c r="H200" s="241">
        <v>2.8199999999999998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AT200" s="247" t="s">
        <v>123</v>
      </c>
      <c r="AU200" s="247" t="s">
        <v>76</v>
      </c>
      <c r="AV200" s="13" t="s">
        <v>121</v>
      </c>
      <c r="AW200" s="13" t="s">
        <v>30</v>
      </c>
      <c r="AX200" s="13" t="s">
        <v>74</v>
      </c>
      <c r="AY200" s="247" t="s">
        <v>115</v>
      </c>
    </row>
    <row r="201" s="11" customFormat="1" ht="22.8" customHeight="1">
      <c r="B201" s="199"/>
      <c r="C201" s="200"/>
      <c r="D201" s="201" t="s">
        <v>66</v>
      </c>
      <c r="E201" s="268" t="s">
        <v>279</v>
      </c>
      <c r="F201" s="268" t="s">
        <v>280</v>
      </c>
      <c r="G201" s="200"/>
      <c r="H201" s="200"/>
      <c r="I201" s="203"/>
      <c r="J201" s="269">
        <f>BK201</f>
        <v>0</v>
      </c>
      <c r="K201" s="200"/>
      <c r="L201" s="205"/>
      <c r="M201" s="206"/>
      <c r="N201" s="207"/>
      <c r="O201" s="207"/>
      <c r="P201" s="208">
        <f>SUM(P202:P208)</f>
        <v>0</v>
      </c>
      <c r="Q201" s="207"/>
      <c r="R201" s="208">
        <f>SUM(R202:R208)</f>
        <v>0</v>
      </c>
      <c r="S201" s="207"/>
      <c r="T201" s="209">
        <f>SUM(T202:T208)</f>
        <v>0</v>
      </c>
      <c r="AR201" s="210" t="s">
        <v>74</v>
      </c>
      <c r="AT201" s="211" t="s">
        <v>66</v>
      </c>
      <c r="AU201" s="211" t="s">
        <v>74</v>
      </c>
      <c r="AY201" s="210" t="s">
        <v>115</v>
      </c>
      <c r="BK201" s="212">
        <f>SUM(BK202:BK208)</f>
        <v>0</v>
      </c>
    </row>
    <row r="202" s="1" customFormat="1" ht="16.5" customHeight="1">
      <c r="B202" s="37"/>
      <c r="C202" s="213" t="s">
        <v>281</v>
      </c>
      <c r="D202" s="213" t="s">
        <v>116</v>
      </c>
      <c r="E202" s="214" t="s">
        <v>282</v>
      </c>
      <c r="F202" s="215" t="s">
        <v>283</v>
      </c>
      <c r="G202" s="216" t="s">
        <v>163</v>
      </c>
      <c r="H202" s="217">
        <v>7.0220000000000002</v>
      </c>
      <c r="I202" s="218"/>
      <c r="J202" s="219">
        <f>ROUND(I202*H202,2)</f>
        <v>0</v>
      </c>
      <c r="K202" s="215" t="s">
        <v>120</v>
      </c>
      <c r="L202" s="42"/>
      <c r="M202" s="220" t="s">
        <v>1</v>
      </c>
      <c r="N202" s="221" t="s">
        <v>38</v>
      </c>
      <c r="O202" s="78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AR202" s="16" t="s">
        <v>121</v>
      </c>
      <c r="AT202" s="16" t="s">
        <v>116</v>
      </c>
      <c r="AU202" s="16" t="s">
        <v>76</v>
      </c>
      <c r="AY202" s="16" t="s">
        <v>115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6" t="s">
        <v>74</v>
      </c>
      <c r="BK202" s="224">
        <f>ROUND(I202*H202,2)</f>
        <v>0</v>
      </c>
      <c r="BL202" s="16" t="s">
        <v>121</v>
      </c>
      <c r="BM202" s="16" t="s">
        <v>284</v>
      </c>
    </row>
    <row r="203" s="1" customFormat="1" ht="16.5" customHeight="1">
      <c r="B203" s="37"/>
      <c r="C203" s="213" t="s">
        <v>285</v>
      </c>
      <c r="D203" s="213" t="s">
        <v>116</v>
      </c>
      <c r="E203" s="214" t="s">
        <v>286</v>
      </c>
      <c r="F203" s="215" t="s">
        <v>287</v>
      </c>
      <c r="G203" s="216" t="s">
        <v>163</v>
      </c>
      <c r="H203" s="217">
        <v>7.0220000000000002</v>
      </c>
      <c r="I203" s="218"/>
      <c r="J203" s="219">
        <f>ROUND(I203*H203,2)</f>
        <v>0</v>
      </c>
      <c r="K203" s="215" t="s">
        <v>120</v>
      </c>
      <c r="L203" s="42"/>
      <c r="M203" s="220" t="s">
        <v>1</v>
      </c>
      <c r="N203" s="221" t="s">
        <v>38</v>
      </c>
      <c r="O203" s="78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AR203" s="16" t="s">
        <v>121</v>
      </c>
      <c r="AT203" s="16" t="s">
        <v>116</v>
      </c>
      <c r="AU203" s="16" t="s">
        <v>76</v>
      </c>
      <c r="AY203" s="16" t="s">
        <v>115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6" t="s">
        <v>74</v>
      </c>
      <c r="BK203" s="224">
        <f>ROUND(I203*H203,2)</f>
        <v>0</v>
      </c>
      <c r="BL203" s="16" t="s">
        <v>121</v>
      </c>
      <c r="BM203" s="16" t="s">
        <v>288</v>
      </c>
    </row>
    <row r="204" s="1" customFormat="1" ht="16.5" customHeight="1">
      <c r="B204" s="37"/>
      <c r="C204" s="213" t="s">
        <v>289</v>
      </c>
      <c r="D204" s="213" t="s">
        <v>116</v>
      </c>
      <c r="E204" s="214" t="s">
        <v>290</v>
      </c>
      <c r="F204" s="215" t="s">
        <v>291</v>
      </c>
      <c r="G204" s="216" t="s">
        <v>163</v>
      </c>
      <c r="H204" s="217">
        <v>7.0220000000000002</v>
      </c>
      <c r="I204" s="218"/>
      <c r="J204" s="219">
        <f>ROUND(I204*H204,2)</f>
        <v>0</v>
      </c>
      <c r="K204" s="215" t="s">
        <v>120</v>
      </c>
      <c r="L204" s="42"/>
      <c r="M204" s="220" t="s">
        <v>1</v>
      </c>
      <c r="N204" s="221" t="s">
        <v>38</v>
      </c>
      <c r="O204" s="78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AR204" s="16" t="s">
        <v>121</v>
      </c>
      <c r="AT204" s="16" t="s">
        <v>116</v>
      </c>
      <c r="AU204" s="16" t="s">
        <v>76</v>
      </c>
      <c r="AY204" s="16" t="s">
        <v>115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6" t="s">
        <v>74</v>
      </c>
      <c r="BK204" s="224">
        <f>ROUND(I204*H204,2)</f>
        <v>0</v>
      </c>
      <c r="BL204" s="16" t="s">
        <v>121</v>
      </c>
      <c r="BM204" s="16" t="s">
        <v>292</v>
      </c>
    </row>
    <row r="205" s="1" customFormat="1" ht="16.5" customHeight="1">
      <c r="B205" s="37"/>
      <c r="C205" s="213" t="s">
        <v>293</v>
      </c>
      <c r="D205" s="213" t="s">
        <v>116</v>
      </c>
      <c r="E205" s="214" t="s">
        <v>294</v>
      </c>
      <c r="F205" s="215" t="s">
        <v>295</v>
      </c>
      <c r="G205" s="216" t="s">
        <v>163</v>
      </c>
      <c r="H205" s="217">
        <v>49.154000000000003</v>
      </c>
      <c r="I205" s="218"/>
      <c r="J205" s="219">
        <f>ROUND(I205*H205,2)</f>
        <v>0</v>
      </c>
      <c r="K205" s="215" t="s">
        <v>120</v>
      </c>
      <c r="L205" s="42"/>
      <c r="M205" s="220" t="s">
        <v>1</v>
      </c>
      <c r="N205" s="221" t="s">
        <v>38</v>
      </c>
      <c r="O205" s="78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AR205" s="16" t="s">
        <v>121</v>
      </c>
      <c r="AT205" s="16" t="s">
        <v>116</v>
      </c>
      <c r="AU205" s="16" t="s">
        <v>76</v>
      </c>
      <c r="AY205" s="16" t="s">
        <v>115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6" t="s">
        <v>74</v>
      </c>
      <c r="BK205" s="224">
        <f>ROUND(I205*H205,2)</f>
        <v>0</v>
      </c>
      <c r="BL205" s="16" t="s">
        <v>121</v>
      </c>
      <c r="BM205" s="16" t="s">
        <v>296</v>
      </c>
    </row>
    <row r="206" s="12" customFormat="1">
      <c r="B206" s="225"/>
      <c r="C206" s="226"/>
      <c r="D206" s="227" t="s">
        <v>123</v>
      </c>
      <c r="E206" s="226"/>
      <c r="F206" s="229" t="s">
        <v>297</v>
      </c>
      <c r="G206" s="226"/>
      <c r="H206" s="230">
        <v>49.154000000000003</v>
      </c>
      <c r="I206" s="231"/>
      <c r="J206" s="226"/>
      <c r="K206" s="226"/>
      <c r="L206" s="232"/>
      <c r="M206" s="233"/>
      <c r="N206" s="234"/>
      <c r="O206" s="234"/>
      <c r="P206" s="234"/>
      <c r="Q206" s="234"/>
      <c r="R206" s="234"/>
      <c r="S206" s="234"/>
      <c r="T206" s="235"/>
      <c r="AT206" s="236" t="s">
        <v>123</v>
      </c>
      <c r="AU206" s="236" t="s">
        <v>76</v>
      </c>
      <c r="AV206" s="12" t="s">
        <v>76</v>
      </c>
      <c r="AW206" s="12" t="s">
        <v>4</v>
      </c>
      <c r="AX206" s="12" t="s">
        <v>74</v>
      </c>
      <c r="AY206" s="236" t="s">
        <v>115</v>
      </c>
    </row>
    <row r="207" s="1" customFormat="1" ht="16.5" customHeight="1">
      <c r="B207" s="37"/>
      <c r="C207" s="213" t="s">
        <v>298</v>
      </c>
      <c r="D207" s="213" t="s">
        <v>116</v>
      </c>
      <c r="E207" s="214" t="s">
        <v>299</v>
      </c>
      <c r="F207" s="215" t="s">
        <v>300</v>
      </c>
      <c r="G207" s="216" t="s">
        <v>163</v>
      </c>
      <c r="H207" s="217">
        <v>7.0220000000000002</v>
      </c>
      <c r="I207" s="218"/>
      <c r="J207" s="219">
        <f>ROUND(I207*H207,2)</f>
        <v>0</v>
      </c>
      <c r="K207" s="215" t="s">
        <v>120</v>
      </c>
      <c r="L207" s="42"/>
      <c r="M207" s="220" t="s">
        <v>1</v>
      </c>
      <c r="N207" s="221" t="s">
        <v>38</v>
      </c>
      <c r="O207" s="78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AR207" s="16" t="s">
        <v>121</v>
      </c>
      <c r="AT207" s="16" t="s">
        <v>116</v>
      </c>
      <c r="AU207" s="16" t="s">
        <v>76</v>
      </c>
      <c r="AY207" s="16" t="s">
        <v>115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6" t="s">
        <v>74</v>
      </c>
      <c r="BK207" s="224">
        <f>ROUND(I207*H207,2)</f>
        <v>0</v>
      </c>
      <c r="BL207" s="16" t="s">
        <v>121</v>
      </c>
      <c r="BM207" s="16" t="s">
        <v>301</v>
      </c>
    </row>
    <row r="208" s="1" customFormat="1" ht="16.5" customHeight="1">
      <c r="B208" s="37"/>
      <c r="C208" s="213" t="s">
        <v>302</v>
      </c>
      <c r="D208" s="213" t="s">
        <v>116</v>
      </c>
      <c r="E208" s="214" t="s">
        <v>303</v>
      </c>
      <c r="F208" s="215" t="s">
        <v>304</v>
      </c>
      <c r="G208" s="216" t="s">
        <v>163</v>
      </c>
      <c r="H208" s="217">
        <v>7.0220000000000002</v>
      </c>
      <c r="I208" s="218"/>
      <c r="J208" s="219">
        <f>ROUND(I208*H208,2)</f>
        <v>0</v>
      </c>
      <c r="K208" s="215" t="s">
        <v>120</v>
      </c>
      <c r="L208" s="42"/>
      <c r="M208" s="220" t="s">
        <v>1</v>
      </c>
      <c r="N208" s="221" t="s">
        <v>38</v>
      </c>
      <c r="O208" s="78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AR208" s="16" t="s">
        <v>121</v>
      </c>
      <c r="AT208" s="16" t="s">
        <v>116</v>
      </c>
      <c r="AU208" s="16" t="s">
        <v>76</v>
      </c>
      <c r="AY208" s="16" t="s">
        <v>115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6" t="s">
        <v>74</v>
      </c>
      <c r="BK208" s="224">
        <f>ROUND(I208*H208,2)</f>
        <v>0</v>
      </c>
      <c r="BL208" s="16" t="s">
        <v>121</v>
      </c>
      <c r="BM208" s="16" t="s">
        <v>305</v>
      </c>
    </row>
    <row r="209" s="11" customFormat="1" ht="22.8" customHeight="1">
      <c r="B209" s="199"/>
      <c r="C209" s="200"/>
      <c r="D209" s="201" t="s">
        <v>66</v>
      </c>
      <c r="E209" s="268" t="s">
        <v>306</v>
      </c>
      <c r="F209" s="268" t="s">
        <v>307</v>
      </c>
      <c r="G209" s="200"/>
      <c r="H209" s="200"/>
      <c r="I209" s="203"/>
      <c r="J209" s="269">
        <f>BK209</f>
        <v>0</v>
      </c>
      <c r="K209" s="200"/>
      <c r="L209" s="205"/>
      <c r="M209" s="206"/>
      <c r="N209" s="207"/>
      <c r="O209" s="207"/>
      <c r="P209" s="208">
        <f>P210</f>
        <v>0</v>
      </c>
      <c r="Q209" s="207"/>
      <c r="R209" s="208">
        <f>R210</f>
        <v>0</v>
      </c>
      <c r="S209" s="207"/>
      <c r="T209" s="209">
        <f>T210</f>
        <v>0</v>
      </c>
      <c r="AR209" s="210" t="s">
        <v>74</v>
      </c>
      <c r="AT209" s="211" t="s">
        <v>66</v>
      </c>
      <c r="AU209" s="211" t="s">
        <v>74</v>
      </c>
      <c r="AY209" s="210" t="s">
        <v>115</v>
      </c>
      <c r="BK209" s="212">
        <f>BK210</f>
        <v>0</v>
      </c>
    </row>
    <row r="210" s="1" customFormat="1" ht="16.5" customHeight="1">
      <c r="B210" s="37"/>
      <c r="C210" s="213" t="s">
        <v>308</v>
      </c>
      <c r="D210" s="213" t="s">
        <v>116</v>
      </c>
      <c r="E210" s="214" t="s">
        <v>309</v>
      </c>
      <c r="F210" s="215" t="s">
        <v>310</v>
      </c>
      <c r="G210" s="216" t="s">
        <v>163</v>
      </c>
      <c r="H210" s="217">
        <v>320.39999999999998</v>
      </c>
      <c r="I210" s="218"/>
      <c r="J210" s="219">
        <f>ROUND(I210*H210,2)</f>
        <v>0</v>
      </c>
      <c r="K210" s="215" t="s">
        <v>120</v>
      </c>
      <c r="L210" s="42"/>
      <c r="M210" s="270" t="s">
        <v>1</v>
      </c>
      <c r="N210" s="271" t="s">
        <v>38</v>
      </c>
      <c r="O210" s="272"/>
      <c r="P210" s="273">
        <f>O210*H210</f>
        <v>0</v>
      </c>
      <c r="Q210" s="273">
        <v>0</v>
      </c>
      <c r="R210" s="273">
        <f>Q210*H210</f>
        <v>0</v>
      </c>
      <c r="S210" s="273">
        <v>0</v>
      </c>
      <c r="T210" s="274">
        <f>S210*H210</f>
        <v>0</v>
      </c>
      <c r="AR210" s="16" t="s">
        <v>208</v>
      </c>
      <c r="AT210" s="16" t="s">
        <v>116</v>
      </c>
      <c r="AU210" s="16" t="s">
        <v>76</v>
      </c>
      <c r="AY210" s="16" t="s">
        <v>115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6" t="s">
        <v>74</v>
      </c>
      <c r="BK210" s="224">
        <f>ROUND(I210*H210,2)</f>
        <v>0</v>
      </c>
      <c r="BL210" s="16" t="s">
        <v>208</v>
      </c>
      <c r="BM210" s="16" t="s">
        <v>311</v>
      </c>
    </row>
    <row r="211" s="1" customFormat="1" ht="6.96" customHeight="1">
      <c r="B211" s="56"/>
      <c r="C211" s="57"/>
      <c r="D211" s="57"/>
      <c r="E211" s="57"/>
      <c r="F211" s="57"/>
      <c r="G211" s="57"/>
      <c r="H211" s="57"/>
      <c r="I211" s="166"/>
      <c r="J211" s="57"/>
      <c r="K211" s="57"/>
      <c r="L211" s="42"/>
    </row>
  </sheetData>
  <sheetProtection sheet="1" autoFilter="0" formatColumns="0" formatRows="0" objects="1" scenarios="1" spinCount="100000" saltValue="GuDpeZwtymhXtA25RHeY1et3+9kassWwTclswoI6ZoLVKivzZKoZlLib2oDywnwBt7NbTl3A4+nPiy0LT/9pYw==" hashValue="A2ZkScununaNT8K54dHQOipMCQ7ie2NC3aK7T1Mqxr9rJ4nGBSkqGzg+ZmCC9rd15ED0rhZaXcD5fJnYJYfquA==" algorithmName="SHA-512" password="CC35"/>
  <autoFilter ref="C92:K21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5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83</v>
      </c>
    </row>
    <row r="3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76</v>
      </c>
    </row>
    <row r="4" ht="24.96" customHeight="1">
      <c r="B4" s="19"/>
      <c r="D4" s="139" t="s">
        <v>84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0" t="s">
        <v>16</v>
      </c>
      <c r="L6" s="19"/>
    </row>
    <row r="7" ht="16.5" customHeight="1">
      <c r="B7" s="19"/>
      <c r="E7" s="141" t="str">
        <f>'Rekapitulace stavby'!K6</f>
        <v>Oprava propustku v km 165,059 na trati Retz - Kolín</v>
      </c>
      <c r="F7" s="140"/>
      <c r="G7" s="140"/>
      <c r="H7" s="140"/>
      <c r="L7" s="19"/>
    </row>
    <row r="8" ht="12" customHeight="1">
      <c r="B8" s="19"/>
      <c r="D8" s="140" t="s">
        <v>85</v>
      </c>
      <c r="L8" s="19"/>
    </row>
    <row r="9" s="1" customFormat="1" ht="16.5" customHeight="1">
      <c r="B9" s="42"/>
      <c r="E9" s="141" t="s">
        <v>312</v>
      </c>
      <c r="F9" s="1"/>
      <c r="G9" s="1"/>
      <c r="H9" s="1"/>
      <c r="I9" s="142"/>
      <c r="L9" s="42"/>
    </row>
    <row r="10" s="1" customFormat="1" ht="12" customHeight="1">
      <c r="B10" s="42"/>
      <c r="D10" s="140" t="s">
        <v>87</v>
      </c>
      <c r="I10" s="142"/>
      <c r="L10" s="42"/>
    </row>
    <row r="11" s="1" customFormat="1" ht="36.96" customHeight="1">
      <c r="B11" s="42"/>
      <c r="E11" s="143" t="s">
        <v>312</v>
      </c>
      <c r="F11" s="1"/>
      <c r="G11" s="1"/>
      <c r="H11" s="1"/>
      <c r="I11" s="142"/>
      <c r="L11" s="42"/>
    </row>
    <row r="12" s="1" customFormat="1">
      <c r="B12" s="42"/>
      <c r="I12" s="142"/>
      <c r="L12" s="42"/>
    </row>
    <row r="13" s="1" customFormat="1" ht="12" customHeight="1">
      <c r="B13" s="42"/>
      <c r="D13" s="140" t="s">
        <v>18</v>
      </c>
      <c r="F13" s="16" t="s">
        <v>1</v>
      </c>
      <c r="I13" s="144" t="s">
        <v>19</v>
      </c>
      <c r="J13" s="16" t="s">
        <v>1</v>
      </c>
      <c r="L13" s="42"/>
    </row>
    <row r="14" s="1" customFormat="1" ht="12" customHeight="1">
      <c r="B14" s="42"/>
      <c r="D14" s="140" t="s">
        <v>20</v>
      </c>
      <c r="F14" s="16" t="s">
        <v>21</v>
      </c>
      <c r="I14" s="144" t="s">
        <v>22</v>
      </c>
      <c r="J14" s="145" t="str">
        <f>'Rekapitulace stavby'!AN8</f>
        <v>23. 5. 2018</v>
      </c>
      <c r="L14" s="42"/>
    </row>
    <row r="15" s="1" customFormat="1" ht="10.8" customHeight="1">
      <c r="B15" s="42"/>
      <c r="I15" s="142"/>
      <c r="L15" s="42"/>
    </row>
    <row r="16" s="1" customFormat="1" ht="12" customHeight="1">
      <c r="B16" s="42"/>
      <c r="D16" s="140" t="s">
        <v>24</v>
      </c>
      <c r="I16" s="144" t="s">
        <v>25</v>
      </c>
      <c r="J16" s="16" t="str">
        <f>IF('Rekapitulace stavby'!AN10="","",'Rekapitulace stavby'!AN10)</f>
        <v/>
      </c>
      <c r="L16" s="42"/>
    </row>
    <row r="17" s="1" customFormat="1" ht="18" customHeight="1">
      <c r="B17" s="42"/>
      <c r="E17" s="16" t="str">
        <f>IF('Rekapitulace stavby'!E11="","",'Rekapitulace stavby'!E11)</f>
        <v xml:space="preserve"> </v>
      </c>
      <c r="I17" s="144" t="s">
        <v>26</v>
      </c>
      <c r="J17" s="16" t="str">
        <f>IF('Rekapitulace stavby'!AN11="","",'Rekapitulace stavby'!AN11)</f>
        <v/>
      </c>
      <c r="L17" s="42"/>
    </row>
    <row r="18" s="1" customFormat="1" ht="6.96" customHeight="1">
      <c r="B18" s="42"/>
      <c r="I18" s="142"/>
      <c r="L18" s="42"/>
    </row>
    <row r="19" s="1" customFormat="1" ht="12" customHeight="1">
      <c r="B19" s="42"/>
      <c r="D19" s="140" t="s">
        <v>27</v>
      </c>
      <c r="I19" s="144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6"/>
      <c r="G20" s="16"/>
      <c r="H20" s="16"/>
      <c r="I20" s="144" t="s">
        <v>26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2"/>
      <c r="L21" s="42"/>
    </row>
    <row r="22" s="1" customFormat="1" ht="12" customHeight="1">
      <c r="B22" s="42"/>
      <c r="D22" s="140" t="s">
        <v>29</v>
      </c>
      <c r="I22" s="144" t="s">
        <v>25</v>
      </c>
      <c r="J22" s="16" t="str">
        <f>IF('Rekapitulace stavby'!AN16="","",'Rekapitulace stavby'!AN16)</f>
        <v/>
      </c>
      <c r="L22" s="42"/>
    </row>
    <row r="23" s="1" customFormat="1" ht="18" customHeight="1">
      <c r="B23" s="42"/>
      <c r="E23" s="16" t="str">
        <f>IF('Rekapitulace stavby'!E17="","",'Rekapitulace stavby'!E17)</f>
        <v xml:space="preserve"> </v>
      </c>
      <c r="I23" s="144" t="s">
        <v>26</v>
      </c>
      <c r="J23" s="16" t="str">
        <f>IF('Rekapitulace stavby'!AN17="","",'Rekapitulace stavby'!AN17)</f>
        <v/>
      </c>
      <c r="L23" s="42"/>
    </row>
    <row r="24" s="1" customFormat="1" ht="6.96" customHeight="1">
      <c r="B24" s="42"/>
      <c r="I24" s="142"/>
      <c r="L24" s="42"/>
    </row>
    <row r="25" s="1" customFormat="1" ht="12" customHeight="1">
      <c r="B25" s="42"/>
      <c r="D25" s="140" t="s">
        <v>31</v>
      </c>
      <c r="I25" s="144" t="s">
        <v>25</v>
      </c>
      <c r="J25" s="16" t="str">
        <f>IF('Rekapitulace stavby'!AN19="","",'Rekapitulace stavby'!AN19)</f>
        <v/>
      </c>
      <c r="L25" s="42"/>
    </row>
    <row r="26" s="1" customFormat="1" ht="18" customHeight="1">
      <c r="B26" s="42"/>
      <c r="E26" s="16" t="str">
        <f>IF('Rekapitulace stavby'!E20="","",'Rekapitulace stavby'!E20)</f>
        <v xml:space="preserve"> </v>
      </c>
      <c r="I26" s="144" t="s">
        <v>26</v>
      </c>
      <c r="J26" s="16" t="str">
        <f>IF('Rekapitulace stavby'!AN20="","",'Rekapitulace stavby'!AN20)</f>
        <v/>
      </c>
      <c r="L26" s="42"/>
    </row>
    <row r="27" s="1" customFormat="1" ht="6.96" customHeight="1">
      <c r="B27" s="42"/>
      <c r="I27" s="142"/>
      <c r="L27" s="42"/>
    </row>
    <row r="28" s="1" customFormat="1" ht="12" customHeight="1">
      <c r="B28" s="42"/>
      <c r="D28" s="140" t="s">
        <v>32</v>
      </c>
      <c r="I28" s="142"/>
      <c r="L28" s="42"/>
    </row>
    <row r="29" s="7" customFormat="1" ht="16.5" customHeight="1">
      <c r="B29" s="146"/>
      <c r="E29" s="147" t="s">
        <v>1</v>
      </c>
      <c r="F29" s="147"/>
      <c r="G29" s="147"/>
      <c r="H29" s="147"/>
      <c r="I29" s="148"/>
      <c r="L29" s="146"/>
    </row>
    <row r="30" s="1" customFormat="1" ht="6.96" customHeight="1">
      <c r="B30" s="42"/>
      <c r="I30" s="142"/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49"/>
      <c r="J31" s="70"/>
      <c r="K31" s="70"/>
      <c r="L31" s="42"/>
    </row>
    <row r="32" s="1" customFormat="1" ht="25.44" customHeight="1">
      <c r="B32" s="42"/>
      <c r="D32" s="150" t="s">
        <v>33</v>
      </c>
      <c r="I32" s="142"/>
      <c r="J32" s="151">
        <f>ROUND(J91, 2)</f>
        <v>0</v>
      </c>
      <c r="L32" s="42"/>
    </row>
    <row r="33" s="1" customFormat="1" ht="6.96" customHeight="1">
      <c r="B33" s="42"/>
      <c r="D33" s="70"/>
      <c r="E33" s="70"/>
      <c r="F33" s="70"/>
      <c r="G33" s="70"/>
      <c r="H33" s="70"/>
      <c r="I33" s="149"/>
      <c r="J33" s="70"/>
      <c r="K33" s="70"/>
      <c r="L33" s="42"/>
    </row>
    <row r="34" s="1" customFormat="1" ht="14.4" customHeight="1">
      <c r="B34" s="42"/>
      <c r="F34" s="152" t="s">
        <v>35</v>
      </c>
      <c r="I34" s="153" t="s">
        <v>34</v>
      </c>
      <c r="J34" s="152" t="s">
        <v>36</v>
      </c>
      <c r="L34" s="42"/>
    </row>
    <row r="35" s="1" customFormat="1" ht="14.4" customHeight="1">
      <c r="B35" s="42"/>
      <c r="D35" s="140" t="s">
        <v>37</v>
      </c>
      <c r="E35" s="140" t="s">
        <v>38</v>
      </c>
      <c r="F35" s="154">
        <f>ROUND((SUM(BE91:BE106)),  2)</f>
        <v>0</v>
      </c>
      <c r="I35" s="155">
        <v>0.20999999999999999</v>
      </c>
      <c r="J35" s="154">
        <f>ROUND(((SUM(BE91:BE106))*I35),  2)</f>
        <v>0</v>
      </c>
      <c r="L35" s="42"/>
    </row>
    <row r="36" s="1" customFormat="1" ht="14.4" customHeight="1">
      <c r="B36" s="42"/>
      <c r="E36" s="140" t="s">
        <v>39</v>
      </c>
      <c r="F36" s="154">
        <f>ROUND((SUM(BF91:BF106)),  2)</f>
        <v>0</v>
      </c>
      <c r="I36" s="155">
        <v>0.14999999999999999</v>
      </c>
      <c r="J36" s="154">
        <f>ROUND(((SUM(BF91:BF106))*I36),  2)</f>
        <v>0</v>
      </c>
      <c r="L36" s="42"/>
    </row>
    <row r="37" hidden="1" s="1" customFormat="1" ht="14.4" customHeight="1">
      <c r="B37" s="42"/>
      <c r="E37" s="140" t="s">
        <v>40</v>
      </c>
      <c r="F37" s="154">
        <f>ROUND((SUM(BG91:BG106)),  2)</f>
        <v>0</v>
      </c>
      <c r="I37" s="155">
        <v>0.20999999999999999</v>
      </c>
      <c r="J37" s="154">
        <f>0</f>
        <v>0</v>
      </c>
      <c r="L37" s="42"/>
    </row>
    <row r="38" hidden="1" s="1" customFormat="1" ht="14.4" customHeight="1">
      <c r="B38" s="42"/>
      <c r="E38" s="140" t="s">
        <v>41</v>
      </c>
      <c r="F38" s="154">
        <f>ROUND((SUM(BH91:BH106)),  2)</f>
        <v>0</v>
      </c>
      <c r="I38" s="155">
        <v>0.14999999999999999</v>
      </c>
      <c r="J38" s="154">
        <f>0</f>
        <v>0</v>
      </c>
      <c r="L38" s="42"/>
    </row>
    <row r="39" hidden="1" s="1" customFormat="1" ht="14.4" customHeight="1">
      <c r="B39" s="42"/>
      <c r="E39" s="140" t="s">
        <v>42</v>
      </c>
      <c r="F39" s="154">
        <f>ROUND((SUM(BI91:BI106)),  2)</f>
        <v>0</v>
      </c>
      <c r="I39" s="155">
        <v>0</v>
      </c>
      <c r="J39" s="154">
        <f>0</f>
        <v>0</v>
      </c>
      <c r="L39" s="42"/>
    </row>
    <row r="40" s="1" customFormat="1" ht="6.96" customHeight="1">
      <c r="B40" s="42"/>
      <c r="I40" s="142"/>
      <c r="L40" s="42"/>
    </row>
    <row r="41" s="1" customFormat="1" ht="25.44" customHeight="1">
      <c r="B41" s="42"/>
      <c r="C41" s="156"/>
      <c r="D41" s="157" t="s">
        <v>43</v>
      </c>
      <c r="E41" s="158"/>
      <c r="F41" s="158"/>
      <c r="G41" s="159" t="s">
        <v>44</v>
      </c>
      <c r="H41" s="160" t="s">
        <v>45</v>
      </c>
      <c r="I41" s="161"/>
      <c r="J41" s="162">
        <f>SUM(J32:J39)</f>
        <v>0</v>
      </c>
      <c r="K41" s="163"/>
      <c r="L41" s="42"/>
    </row>
    <row r="42" s="1" customFormat="1" ht="14.4" customHeight="1">
      <c r="B42" s="164"/>
      <c r="C42" s="165"/>
      <c r="D42" s="165"/>
      <c r="E42" s="165"/>
      <c r="F42" s="165"/>
      <c r="G42" s="165"/>
      <c r="H42" s="165"/>
      <c r="I42" s="166"/>
      <c r="J42" s="165"/>
      <c r="K42" s="165"/>
      <c r="L42" s="42"/>
    </row>
    <row r="46" hidden="1" s="1" customFormat="1" ht="6.96" customHeight="1">
      <c r="B46" s="167"/>
      <c r="C46" s="168"/>
      <c r="D46" s="168"/>
      <c r="E46" s="168"/>
      <c r="F46" s="168"/>
      <c r="G46" s="168"/>
      <c r="H46" s="168"/>
      <c r="I46" s="169"/>
      <c r="J46" s="168"/>
      <c r="K46" s="168"/>
      <c r="L46" s="42"/>
    </row>
    <row r="47" hidden="1" s="1" customFormat="1" ht="24.96" customHeight="1">
      <c r="B47" s="37"/>
      <c r="C47" s="22" t="s">
        <v>88</v>
      </c>
      <c r="D47" s="38"/>
      <c r="E47" s="38"/>
      <c r="F47" s="38"/>
      <c r="G47" s="38"/>
      <c r="H47" s="38"/>
      <c r="I47" s="142"/>
      <c r="J47" s="38"/>
      <c r="K47" s="38"/>
      <c r="L47" s="42"/>
    </row>
    <row r="48" hidden="1" s="1" customFormat="1" ht="6.96" customHeight="1">
      <c r="B48" s="37"/>
      <c r="C48" s="38"/>
      <c r="D48" s="38"/>
      <c r="E48" s="38"/>
      <c r="F48" s="38"/>
      <c r="G48" s="38"/>
      <c r="H48" s="38"/>
      <c r="I48" s="142"/>
      <c r="J48" s="38"/>
      <c r="K48" s="38"/>
      <c r="L48" s="42"/>
    </row>
    <row r="49" hidden="1" s="1" customFormat="1" ht="12" customHeight="1">
      <c r="B49" s="37"/>
      <c r="C49" s="31" t="s">
        <v>16</v>
      </c>
      <c r="D49" s="38"/>
      <c r="E49" s="38"/>
      <c r="F49" s="38"/>
      <c r="G49" s="38"/>
      <c r="H49" s="38"/>
      <c r="I49" s="142"/>
      <c r="J49" s="38"/>
      <c r="K49" s="38"/>
      <c r="L49" s="42"/>
    </row>
    <row r="50" hidden="1" s="1" customFormat="1" ht="16.5" customHeight="1">
      <c r="B50" s="37"/>
      <c r="C50" s="38"/>
      <c r="D50" s="38"/>
      <c r="E50" s="170" t="str">
        <f>E7</f>
        <v>Oprava propustku v km 165,059 na trati Retz - Kolín</v>
      </c>
      <c r="F50" s="31"/>
      <c r="G50" s="31"/>
      <c r="H50" s="31"/>
      <c r="I50" s="142"/>
      <c r="J50" s="38"/>
      <c r="K50" s="38"/>
      <c r="L50" s="42"/>
    </row>
    <row r="51" hidden="1" ht="12" customHeight="1">
      <c r="B51" s="20"/>
      <c r="C51" s="31" t="s">
        <v>85</v>
      </c>
      <c r="D51" s="21"/>
      <c r="E51" s="21"/>
      <c r="F51" s="21"/>
      <c r="G51" s="21"/>
      <c r="H51" s="21"/>
      <c r="I51" s="135"/>
      <c r="J51" s="21"/>
      <c r="K51" s="21"/>
      <c r="L51" s="19"/>
    </row>
    <row r="52" hidden="1" s="1" customFormat="1" ht="16.5" customHeight="1">
      <c r="B52" s="37"/>
      <c r="C52" s="38"/>
      <c r="D52" s="38"/>
      <c r="E52" s="170" t="s">
        <v>312</v>
      </c>
      <c r="F52" s="38"/>
      <c r="G52" s="38"/>
      <c r="H52" s="38"/>
      <c r="I52" s="142"/>
      <c r="J52" s="38"/>
      <c r="K52" s="38"/>
      <c r="L52" s="42"/>
    </row>
    <row r="53" hidden="1" s="1" customFormat="1" ht="12" customHeight="1">
      <c r="B53" s="37"/>
      <c r="C53" s="31" t="s">
        <v>87</v>
      </c>
      <c r="D53" s="38"/>
      <c r="E53" s="38"/>
      <c r="F53" s="38"/>
      <c r="G53" s="38"/>
      <c r="H53" s="38"/>
      <c r="I53" s="142"/>
      <c r="J53" s="38"/>
      <c r="K53" s="38"/>
      <c r="L53" s="42"/>
    </row>
    <row r="54" hidden="1" s="1" customFormat="1" ht="16.5" customHeight="1">
      <c r="B54" s="37"/>
      <c r="C54" s="38"/>
      <c r="D54" s="38"/>
      <c r="E54" s="63" t="str">
        <f>E11</f>
        <v>SO 02 - VRN</v>
      </c>
      <c r="F54" s="38"/>
      <c r="G54" s="38"/>
      <c r="H54" s="38"/>
      <c r="I54" s="142"/>
      <c r="J54" s="38"/>
      <c r="K54" s="38"/>
      <c r="L54" s="42"/>
    </row>
    <row r="55" hidden="1" s="1" customFormat="1" ht="6.96" customHeight="1">
      <c r="B55" s="37"/>
      <c r="C55" s="38"/>
      <c r="D55" s="38"/>
      <c r="E55" s="38"/>
      <c r="F55" s="38"/>
      <c r="G55" s="38"/>
      <c r="H55" s="38"/>
      <c r="I55" s="142"/>
      <c r="J55" s="38"/>
      <c r="K55" s="38"/>
      <c r="L55" s="42"/>
    </row>
    <row r="56" hidden="1" s="1" customFormat="1" ht="12" customHeight="1">
      <c r="B56" s="37"/>
      <c r="C56" s="31" t="s">
        <v>20</v>
      </c>
      <c r="D56" s="38"/>
      <c r="E56" s="38"/>
      <c r="F56" s="26" t="str">
        <f>F14</f>
        <v xml:space="preserve"> </v>
      </c>
      <c r="G56" s="38"/>
      <c r="H56" s="38"/>
      <c r="I56" s="144" t="s">
        <v>22</v>
      </c>
      <c r="J56" s="66" t="str">
        <f>IF(J14="","",J14)</f>
        <v>23. 5. 2018</v>
      </c>
      <c r="K56" s="38"/>
      <c r="L56" s="42"/>
    </row>
    <row r="57" hidden="1" s="1" customFormat="1" ht="6.96" customHeight="1">
      <c r="B57" s="37"/>
      <c r="C57" s="38"/>
      <c r="D57" s="38"/>
      <c r="E57" s="38"/>
      <c r="F57" s="38"/>
      <c r="G57" s="38"/>
      <c r="H57" s="38"/>
      <c r="I57" s="142"/>
      <c r="J57" s="38"/>
      <c r="K57" s="38"/>
      <c r="L57" s="42"/>
    </row>
    <row r="58" hidden="1" s="1" customFormat="1" ht="13.65" customHeight="1">
      <c r="B58" s="37"/>
      <c r="C58" s="31" t="s">
        <v>24</v>
      </c>
      <c r="D58" s="38"/>
      <c r="E58" s="38"/>
      <c r="F58" s="26" t="str">
        <f>E17</f>
        <v xml:space="preserve"> </v>
      </c>
      <c r="G58" s="38"/>
      <c r="H58" s="38"/>
      <c r="I58" s="144" t="s">
        <v>29</v>
      </c>
      <c r="J58" s="35" t="str">
        <f>E23</f>
        <v xml:space="preserve"> </v>
      </c>
      <c r="K58" s="38"/>
      <c r="L58" s="42"/>
    </row>
    <row r="59" hidden="1" s="1" customFormat="1" ht="13.65" customHeight="1">
      <c r="B59" s="37"/>
      <c r="C59" s="31" t="s">
        <v>27</v>
      </c>
      <c r="D59" s="38"/>
      <c r="E59" s="38"/>
      <c r="F59" s="26" t="str">
        <f>IF(E20="","",E20)</f>
        <v>Vyplň údaj</v>
      </c>
      <c r="G59" s="38"/>
      <c r="H59" s="38"/>
      <c r="I59" s="144" t="s">
        <v>31</v>
      </c>
      <c r="J59" s="35" t="str">
        <f>E26</f>
        <v xml:space="preserve"> </v>
      </c>
      <c r="K59" s="38"/>
      <c r="L59" s="42"/>
    </row>
    <row r="60" hidden="1" s="1" customFormat="1" ht="10.32" customHeight="1">
      <c r="B60" s="37"/>
      <c r="C60" s="38"/>
      <c r="D60" s="38"/>
      <c r="E60" s="38"/>
      <c r="F60" s="38"/>
      <c r="G60" s="38"/>
      <c r="H60" s="38"/>
      <c r="I60" s="142"/>
      <c r="J60" s="38"/>
      <c r="K60" s="38"/>
      <c r="L60" s="42"/>
    </row>
    <row r="61" hidden="1" s="1" customFormat="1" ht="29.28" customHeight="1">
      <c r="B61" s="37"/>
      <c r="C61" s="171" t="s">
        <v>89</v>
      </c>
      <c r="D61" s="172"/>
      <c r="E61" s="172"/>
      <c r="F61" s="172"/>
      <c r="G61" s="172"/>
      <c r="H61" s="172"/>
      <c r="I61" s="173"/>
      <c r="J61" s="174" t="s">
        <v>90</v>
      </c>
      <c r="K61" s="172"/>
      <c r="L61" s="42"/>
    </row>
    <row r="62" hidden="1" s="1" customFormat="1" ht="10.32" customHeight="1">
      <c r="B62" s="37"/>
      <c r="C62" s="38"/>
      <c r="D62" s="38"/>
      <c r="E62" s="38"/>
      <c r="F62" s="38"/>
      <c r="G62" s="38"/>
      <c r="H62" s="38"/>
      <c r="I62" s="142"/>
      <c r="J62" s="38"/>
      <c r="K62" s="38"/>
      <c r="L62" s="42"/>
    </row>
    <row r="63" hidden="1" s="1" customFormat="1" ht="22.8" customHeight="1">
      <c r="B63" s="37"/>
      <c r="C63" s="175" t="s">
        <v>91</v>
      </c>
      <c r="D63" s="38"/>
      <c r="E63" s="38"/>
      <c r="F63" s="38"/>
      <c r="G63" s="38"/>
      <c r="H63" s="38"/>
      <c r="I63" s="142"/>
      <c r="J63" s="97">
        <f>J91</f>
        <v>0</v>
      </c>
      <c r="K63" s="38"/>
      <c r="L63" s="42"/>
      <c r="AU63" s="16" t="s">
        <v>92</v>
      </c>
    </row>
    <row r="64" hidden="1" s="8" customFormat="1" ht="24.96" customHeight="1">
      <c r="B64" s="176"/>
      <c r="C64" s="177"/>
      <c r="D64" s="178" t="s">
        <v>313</v>
      </c>
      <c r="E64" s="179"/>
      <c r="F64" s="179"/>
      <c r="G64" s="179"/>
      <c r="H64" s="179"/>
      <c r="I64" s="180"/>
      <c r="J64" s="181">
        <f>J92</f>
        <v>0</v>
      </c>
      <c r="K64" s="177"/>
      <c r="L64" s="182"/>
    </row>
    <row r="65" hidden="1" s="9" customFormat="1" ht="19.92" customHeight="1">
      <c r="B65" s="183"/>
      <c r="C65" s="121"/>
      <c r="D65" s="184" t="s">
        <v>314</v>
      </c>
      <c r="E65" s="185"/>
      <c r="F65" s="185"/>
      <c r="G65" s="185"/>
      <c r="H65" s="185"/>
      <c r="I65" s="186"/>
      <c r="J65" s="187">
        <f>J93</f>
        <v>0</v>
      </c>
      <c r="K65" s="121"/>
      <c r="L65" s="188"/>
    </row>
    <row r="66" hidden="1" s="9" customFormat="1" ht="19.92" customHeight="1">
      <c r="B66" s="183"/>
      <c r="C66" s="121"/>
      <c r="D66" s="184" t="s">
        <v>315</v>
      </c>
      <c r="E66" s="185"/>
      <c r="F66" s="185"/>
      <c r="G66" s="185"/>
      <c r="H66" s="185"/>
      <c r="I66" s="186"/>
      <c r="J66" s="187">
        <f>J96</f>
        <v>0</v>
      </c>
      <c r="K66" s="121"/>
      <c r="L66" s="188"/>
    </row>
    <row r="67" hidden="1" s="9" customFormat="1" ht="19.92" customHeight="1">
      <c r="B67" s="183"/>
      <c r="C67" s="121"/>
      <c r="D67" s="184" t="s">
        <v>316</v>
      </c>
      <c r="E67" s="185"/>
      <c r="F67" s="185"/>
      <c r="G67" s="185"/>
      <c r="H67" s="185"/>
      <c r="I67" s="186"/>
      <c r="J67" s="187">
        <f>J101</f>
        <v>0</v>
      </c>
      <c r="K67" s="121"/>
      <c r="L67" s="188"/>
    </row>
    <row r="68" hidden="1" s="9" customFormat="1" ht="19.92" customHeight="1">
      <c r="B68" s="183"/>
      <c r="C68" s="121"/>
      <c r="D68" s="184" t="s">
        <v>317</v>
      </c>
      <c r="E68" s="185"/>
      <c r="F68" s="185"/>
      <c r="G68" s="185"/>
      <c r="H68" s="185"/>
      <c r="I68" s="186"/>
      <c r="J68" s="187">
        <f>J103</f>
        <v>0</v>
      </c>
      <c r="K68" s="121"/>
      <c r="L68" s="188"/>
    </row>
    <row r="69" hidden="1" s="9" customFormat="1" ht="19.92" customHeight="1">
      <c r="B69" s="183"/>
      <c r="C69" s="121"/>
      <c r="D69" s="184" t="s">
        <v>318</v>
      </c>
      <c r="E69" s="185"/>
      <c r="F69" s="185"/>
      <c r="G69" s="185"/>
      <c r="H69" s="185"/>
      <c r="I69" s="186"/>
      <c r="J69" s="187">
        <f>J105</f>
        <v>0</v>
      </c>
      <c r="K69" s="121"/>
      <c r="L69" s="188"/>
    </row>
    <row r="70" hidden="1" s="1" customFormat="1" ht="21.84" customHeight="1">
      <c r="B70" s="37"/>
      <c r="C70" s="38"/>
      <c r="D70" s="38"/>
      <c r="E70" s="38"/>
      <c r="F70" s="38"/>
      <c r="G70" s="38"/>
      <c r="H70" s="38"/>
      <c r="I70" s="142"/>
      <c r="J70" s="38"/>
      <c r="K70" s="38"/>
      <c r="L70" s="42"/>
    </row>
    <row r="71" hidden="1" s="1" customFormat="1" ht="6.96" customHeight="1">
      <c r="B71" s="56"/>
      <c r="C71" s="57"/>
      <c r="D71" s="57"/>
      <c r="E71" s="57"/>
      <c r="F71" s="57"/>
      <c r="G71" s="57"/>
      <c r="H71" s="57"/>
      <c r="I71" s="166"/>
      <c r="J71" s="57"/>
      <c r="K71" s="57"/>
      <c r="L71" s="42"/>
    </row>
    <row r="72" hidden="1"/>
    <row r="73" hidden="1"/>
    <row r="74" hidden="1"/>
    <row r="75" s="1" customFormat="1" ht="6.96" customHeight="1">
      <c r="B75" s="58"/>
      <c r="C75" s="59"/>
      <c r="D75" s="59"/>
      <c r="E75" s="59"/>
      <c r="F75" s="59"/>
      <c r="G75" s="59"/>
      <c r="H75" s="59"/>
      <c r="I75" s="169"/>
      <c r="J75" s="59"/>
      <c r="K75" s="59"/>
      <c r="L75" s="42"/>
    </row>
    <row r="76" s="1" customFormat="1" ht="24.96" customHeight="1">
      <c r="B76" s="37"/>
      <c r="C76" s="22" t="s">
        <v>101</v>
      </c>
      <c r="D76" s="38"/>
      <c r="E76" s="38"/>
      <c r="F76" s="38"/>
      <c r="G76" s="38"/>
      <c r="H76" s="38"/>
      <c r="I76" s="142"/>
      <c r="J76" s="38"/>
      <c r="K76" s="38"/>
      <c r="L76" s="42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142"/>
      <c r="J77" s="38"/>
      <c r="K77" s="38"/>
      <c r="L77" s="42"/>
    </row>
    <row r="78" s="1" customFormat="1" ht="12" customHeight="1">
      <c r="B78" s="37"/>
      <c r="C78" s="31" t="s">
        <v>16</v>
      </c>
      <c r="D78" s="38"/>
      <c r="E78" s="38"/>
      <c r="F78" s="38"/>
      <c r="G78" s="38"/>
      <c r="H78" s="38"/>
      <c r="I78" s="142"/>
      <c r="J78" s="38"/>
      <c r="K78" s="38"/>
      <c r="L78" s="42"/>
    </row>
    <row r="79" s="1" customFormat="1" ht="16.5" customHeight="1">
      <c r="B79" s="37"/>
      <c r="C79" s="38"/>
      <c r="D79" s="38"/>
      <c r="E79" s="170" t="str">
        <f>E7</f>
        <v>Oprava propustku v km 165,059 na trati Retz - Kolín</v>
      </c>
      <c r="F79" s="31"/>
      <c r="G79" s="31"/>
      <c r="H79" s="31"/>
      <c r="I79" s="142"/>
      <c r="J79" s="38"/>
      <c r="K79" s="38"/>
      <c r="L79" s="42"/>
    </row>
    <row r="80" ht="12" customHeight="1">
      <c r="B80" s="20"/>
      <c r="C80" s="31" t="s">
        <v>85</v>
      </c>
      <c r="D80" s="21"/>
      <c r="E80" s="21"/>
      <c r="F80" s="21"/>
      <c r="G80" s="21"/>
      <c r="H80" s="21"/>
      <c r="I80" s="135"/>
      <c r="J80" s="21"/>
      <c r="K80" s="21"/>
      <c r="L80" s="19"/>
    </row>
    <row r="81" s="1" customFormat="1" ht="16.5" customHeight="1">
      <c r="B81" s="37"/>
      <c r="C81" s="38"/>
      <c r="D81" s="38"/>
      <c r="E81" s="170" t="s">
        <v>312</v>
      </c>
      <c r="F81" s="38"/>
      <c r="G81" s="38"/>
      <c r="H81" s="38"/>
      <c r="I81" s="142"/>
      <c r="J81" s="38"/>
      <c r="K81" s="38"/>
      <c r="L81" s="42"/>
    </row>
    <row r="82" s="1" customFormat="1" ht="12" customHeight="1">
      <c r="B82" s="37"/>
      <c r="C82" s="31" t="s">
        <v>87</v>
      </c>
      <c r="D82" s="38"/>
      <c r="E82" s="38"/>
      <c r="F82" s="38"/>
      <c r="G82" s="38"/>
      <c r="H82" s="38"/>
      <c r="I82" s="142"/>
      <c r="J82" s="38"/>
      <c r="K82" s="38"/>
      <c r="L82" s="42"/>
    </row>
    <row r="83" s="1" customFormat="1" ht="16.5" customHeight="1">
      <c r="B83" s="37"/>
      <c r="C83" s="38"/>
      <c r="D83" s="38"/>
      <c r="E83" s="63" t="str">
        <f>E11</f>
        <v>SO 02 - VRN</v>
      </c>
      <c r="F83" s="38"/>
      <c r="G83" s="38"/>
      <c r="H83" s="38"/>
      <c r="I83" s="142"/>
      <c r="J83" s="38"/>
      <c r="K83" s="38"/>
      <c r="L83" s="42"/>
    </row>
    <row r="84" s="1" customFormat="1" ht="6.96" customHeight="1">
      <c r="B84" s="37"/>
      <c r="C84" s="38"/>
      <c r="D84" s="38"/>
      <c r="E84" s="38"/>
      <c r="F84" s="38"/>
      <c r="G84" s="38"/>
      <c r="H84" s="38"/>
      <c r="I84" s="142"/>
      <c r="J84" s="38"/>
      <c r="K84" s="38"/>
      <c r="L84" s="42"/>
    </row>
    <row r="85" s="1" customFormat="1" ht="12" customHeight="1">
      <c r="B85" s="37"/>
      <c r="C85" s="31" t="s">
        <v>20</v>
      </c>
      <c r="D85" s="38"/>
      <c r="E85" s="38"/>
      <c r="F85" s="26" t="str">
        <f>F14</f>
        <v xml:space="preserve"> </v>
      </c>
      <c r="G85" s="38"/>
      <c r="H85" s="38"/>
      <c r="I85" s="144" t="s">
        <v>22</v>
      </c>
      <c r="J85" s="66" t="str">
        <f>IF(J14="","",J14)</f>
        <v>23. 5. 2018</v>
      </c>
      <c r="K85" s="38"/>
      <c r="L85" s="42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142"/>
      <c r="J86" s="38"/>
      <c r="K86" s="38"/>
      <c r="L86" s="42"/>
    </row>
    <row r="87" s="1" customFormat="1" ht="13.65" customHeight="1">
      <c r="B87" s="37"/>
      <c r="C87" s="31" t="s">
        <v>24</v>
      </c>
      <c r="D87" s="38"/>
      <c r="E87" s="38"/>
      <c r="F87" s="26" t="str">
        <f>E17</f>
        <v xml:space="preserve"> </v>
      </c>
      <c r="G87" s="38"/>
      <c r="H87" s="38"/>
      <c r="I87" s="144" t="s">
        <v>29</v>
      </c>
      <c r="J87" s="35" t="str">
        <f>E23</f>
        <v xml:space="preserve"> </v>
      </c>
      <c r="K87" s="38"/>
      <c r="L87" s="42"/>
    </row>
    <row r="88" s="1" customFormat="1" ht="13.65" customHeight="1">
      <c r="B88" s="37"/>
      <c r="C88" s="31" t="s">
        <v>27</v>
      </c>
      <c r="D88" s="38"/>
      <c r="E88" s="38"/>
      <c r="F88" s="26" t="str">
        <f>IF(E20="","",E20)</f>
        <v>Vyplň údaj</v>
      </c>
      <c r="G88" s="38"/>
      <c r="H88" s="38"/>
      <c r="I88" s="144" t="s">
        <v>31</v>
      </c>
      <c r="J88" s="35" t="str">
        <f>E26</f>
        <v xml:space="preserve"> </v>
      </c>
      <c r="K88" s="38"/>
      <c r="L88" s="42"/>
    </row>
    <row r="89" s="1" customFormat="1" ht="10.32" customHeight="1">
      <c r="B89" s="37"/>
      <c r="C89" s="38"/>
      <c r="D89" s="38"/>
      <c r="E89" s="38"/>
      <c r="F89" s="38"/>
      <c r="G89" s="38"/>
      <c r="H89" s="38"/>
      <c r="I89" s="142"/>
      <c r="J89" s="38"/>
      <c r="K89" s="38"/>
      <c r="L89" s="42"/>
    </row>
    <row r="90" s="10" customFormat="1" ht="29.28" customHeight="1">
      <c r="B90" s="189"/>
      <c r="C90" s="190" t="s">
        <v>102</v>
      </c>
      <c r="D90" s="191" t="s">
        <v>52</v>
      </c>
      <c r="E90" s="191" t="s">
        <v>48</v>
      </c>
      <c r="F90" s="191" t="s">
        <v>49</v>
      </c>
      <c r="G90" s="191" t="s">
        <v>103</v>
      </c>
      <c r="H90" s="191" t="s">
        <v>104</v>
      </c>
      <c r="I90" s="192" t="s">
        <v>105</v>
      </c>
      <c r="J90" s="191" t="s">
        <v>90</v>
      </c>
      <c r="K90" s="193" t="s">
        <v>106</v>
      </c>
      <c r="L90" s="194"/>
      <c r="M90" s="87" t="s">
        <v>1</v>
      </c>
      <c r="N90" s="88" t="s">
        <v>37</v>
      </c>
      <c r="O90" s="88" t="s">
        <v>107</v>
      </c>
      <c r="P90" s="88" t="s">
        <v>108</v>
      </c>
      <c r="Q90" s="88" t="s">
        <v>109</v>
      </c>
      <c r="R90" s="88" t="s">
        <v>110</v>
      </c>
      <c r="S90" s="88" t="s">
        <v>111</v>
      </c>
      <c r="T90" s="89" t="s">
        <v>112</v>
      </c>
    </row>
    <row r="91" s="1" customFormat="1" ht="22.8" customHeight="1">
      <c r="B91" s="37"/>
      <c r="C91" s="94" t="s">
        <v>113</v>
      </c>
      <c r="D91" s="38"/>
      <c r="E91" s="38"/>
      <c r="F91" s="38"/>
      <c r="G91" s="38"/>
      <c r="H91" s="38"/>
      <c r="I91" s="142"/>
      <c r="J91" s="195">
        <f>BK91</f>
        <v>0</v>
      </c>
      <c r="K91" s="38"/>
      <c r="L91" s="42"/>
      <c r="M91" s="90"/>
      <c r="N91" s="91"/>
      <c r="O91" s="91"/>
      <c r="P91" s="196">
        <f>P92</f>
        <v>0</v>
      </c>
      <c r="Q91" s="91"/>
      <c r="R91" s="196">
        <f>R92</f>
        <v>0</v>
      </c>
      <c r="S91" s="91"/>
      <c r="T91" s="197">
        <f>T92</f>
        <v>0</v>
      </c>
      <c r="AT91" s="16" t="s">
        <v>66</v>
      </c>
      <c r="AU91" s="16" t="s">
        <v>92</v>
      </c>
      <c r="BK91" s="198">
        <f>BK92</f>
        <v>0</v>
      </c>
    </row>
    <row r="92" s="11" customFormat="1" ht="25.92" customHeight="1">
      <c r="B92" s="199"/>
      <c r="C92" s="200"/>
      <c r="D92" s="201" t="s">
        <v>66</v>
      </c>
      <c r="E92" s="202" t="s">
        <v>81</v>
      </c>
      <c r="F92" s="202" t="s">
        <v>319</v>
      </c>
      <c r="G92" s="200"/>
      <c r="H92" s="200"/>
      <c r="I92" s="203"/>
      <c r="J92" s="204">
        <f>BK92</f>
        <v>0</v>
      </c>
      <c r="K92" s="200"/>
      <c r="L92" s="205"/>
      <c r="M92" s="206"/>
      <c r="N92" s="207"/>
      <c r="O92" s="207"/>
      <c r="P92" s="208">
        <f>P93+P96+P101+P103+P105</f>
        <v>0</v>
      </c>
      <c r="Q92" s="207"/>
      <c r="R92" s="208">
        <f>R93+R96+R101+R103+R105</f>
        <v>0</v>
      </c>
      <c r="S92" s="207"/>
      <c r="T92" s="209">
        <f>T93+T96+T101+T103+T105</f>
        <v>0</v>
      </c>
      <c r="AR92" s="210" t="s">
        <v>142</v>
      </c>
      <c r="AT92" s="211" t="s">
        <v>66</v>
      </c>
      <c r="AU92" s="211" t="s">
        <v>67</v>
      </c>
      <c r="AY92" s="210" t="s">
        <v>115</v>
      </c>
      <c r="BK92" s="212">
        <f>BK93+BK96+BK101+BK103+BK105</f>
        <v>0</v>
      </c>
    </row>
    <row r="93" s="11" customFormat="1" ht="22.8" customHeight="1">
      <c r="B93" s="199"/>
      <c r="C93" s="200"/>
      <c r="D93" s="201" t="s">
        <v>66</v>
      </c>
      <c r="E93" s="268" t="s">
        <v>320</v>
      </c>
      <c r="F93" s="268" t="s">
        <v>321</v>
      </c>
      <c r="G93" s="200"/>
      <c r="H93" s="200"/>
      <c r="I93" s="203"/>
      <c r="J93" s="269">
        <f>BK93</f>
        <v>0</v>
      </c>
      <c r="K93" s="200"/>
      <c r="L93" s="205"/>
      <c r="M93" s="206"/>
      <c r="N93" s="207"/>
      <c r="O93" s="207"/>
      <c r="P93" s="208">
        <f>SUM(P94:P95)</f>
        <v>0</v>
      </c>
      <c r="Q93" s="207"/>
      <c r="R93" s="208">
        <f>SUM(R94:R95)</f>
        <v>0</v>
      </c>
      <c r="S93" s="207"/>
      <c r="T93" s="209">
        <f>SUM(T94:T95)</f>
        <v>0</v>
      </c>
      <c r="AR93" s="210" t="s">
        <v>142</v>
      </c>
      <c r="AT93" s="211" t="s">
        <v>66</v>
      </c>
      <c r="AU93" s="211" t="s">
        <v>74</v>
      </c>
      <c r="AY93" s="210" t="s">
        <v>115</v>
      </c>
      <c r="BK93" s="212">
        <f>SUM(BK94:BK95)</f>
        <v>0</v>
      </c>
    </row>
    <row r="94" s="1" customFormat="1" ht="16.5" customHeight="1">
      <c r="B94" s="37"/>
      <c r="C94" s="213" t="s">
        <v>74</v>
      </c>
      <c r="D94" s="213" t="s">
        <v>116</v>
      </c>
      <c r="E94" s="214" t="s">
        <v>322</v>
      </c>
      <c r="F94" s="215" t="s">
        <v>323</v>
      </c>
      <c r="G94" s="216" t="s">
        <v>324</v>
      </c>
      <c r="H94" s="217">
        <v>1</v>
      </c>
      <c r="I94" s="218"/>
      <c r="J94" s="219">
        <f>ROUND(I94*H94,2)</f>
        <v>0</v>
      </c>
      <c r="K94" s="215" t="s">
        <v>120</v>
      </c>
      <c r="L94" s="42"/>
      <c r="M94" s="220" t="s">
        <v>1</v>
      </c>
      <c r="N94" s="221" t="s">
        <v>38</v>
      </c>
      <c r="O94" s="78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AR94" s="16" t="s">
        <v>325</v>
      </c>
      <c r="AT94" s="16" t="s">
        <v>116</v>
      </c>
      <c r="AU94" s="16" t="s">
        <v>76</v>
      </c>
      <c r="AY94" s="16" t="s">
        <v>115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6" t="s">
        <v>74</v>
      </c>
      <c r="BK94" s="224">
        <f>ROUND(I94*H94,2)</f>
        <v>0</v>
      </c>
      <c r="BL94" s="16" t="s">
        <v>325</v>
      </c>
      <c r="BM94" s="16" t="s">
        <v>326</v>
      </c>
    </row>
    <row r="95" s="1" customFormat="1" ht="16.5" customHeight="1">
      <c r="B95" s="37"/>
      <c r="C95" s="213" t="s">
        <v>76</v>
      </c>
      <c r="D95" s="213" t="s">
        <v>116</v>
      </c>
      <c r="E95" s="214" t="s">
        <v>327</v>
      </c>
      <c r="F95" s="215" t="s">
        <v>328</v>
      </c>
      <c r="G95" s="216" t="s">
        <v>324</v>
      </c>
      <c r="H95" s="217">
        <v>1</v>
      </c>
      <c r="I95" s="218"/>
      <c r="J95" s="219">
        <f>ROUND(I95*H95,2)</f>
        <v>0</v>
      </c>
      <c r="K95" s="215" t="s">
        <v>120</v>
      </c>
      <c r="L95" s="42"/>
      <c r="M95" s="220" t="s">
        <v>1</v>
      </c>
      <c r="N95" s="221" t="s">
        <v>38</v>
      </c>
      <c r="O95" s="78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AR95" s="16" t="s">
        <v>325</v>
      </c>
      <c r="AT95" s="16" t="s">
        <v>116</v>
      </c>
      <c r="AU95" s="16" t="s">
        <v>76</v>
      </c>
      <c r="AY95" s="16" t="s">
        <v>115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6" t="s">
        <v>74</v>
      </c>
      <c r="BK95" s="224">
        <f>ROUND(I95*H95,2)</f>
        <v>0</v>
      </c>
      <c r="BL95" s="16" t="s">
        <v>325</v>
      </c>
      <c r="BM95" s="16" t="s">
        <v>329</v>
      </c>
    </row>
    <row r="96" s="11" customFormat="1" ht="22.8" customHeight="1">
      <c r="B96" s="199"/>
      <c r="C96" s="200"/>
      <c r="D96" s="201" t="s">
        <v>66</v>
      </c>
      <c r="E96" s="268" t="s">
        <v>330</v>
      </c>
      <c r="F96" s="268" t="s">
        <v>331</v>
      </c>
      <c r="G96" s="200"/>
      <c r="H96" s="200"/>
      <c r="I96" s="203"/>
      <c r="J96" s="269">
        <f>BK96</f>
        <v>0</v>
      </c>
      <c r="K96" s="200"/>
      <c r="L96" s="205"/>
      <c r="M96" s="206"/>
      <c r="N96" s="207"/>
      <c r="O96" s="207"/>
      <c r="P96" s="208">
        <f>SUM(P97:P100)</f>
        <v>0</v>
      </c>
      <c r="Q96" s="207"/>
      <c r="R96" s="208">
        <f>SUM(R97:R100)</f>
        <v>0</v>
      </c>
      <c r="S96" s="207"/>
      <c r="T96" s="209">
        <f>SUM(T97:T100)</f>
        <v>0</v>
      </c>
      <c r="AR96" s="210" t="s">
        <v>142</v>
      </c>
      <c r="AT96" s="211" t="s">
        <v>66</v>
      </c>
      <c r="AU96" s="211" t="s">
        <v>74</v>
      </c>
      <c r="AY96" s="210" t="s">
        <v>115</v>
      </c>
      <c r="BK96" s="212">
        <f>SUM(BK97:BK100)</f>
        <v>0</v>
      </c>
    </row>
    <row r="97" s="1" customFormat="1" ht="16.5" customHeight="1">
      <c r="B97" s="37"/>
      <c r="C97" s="213" t="s">
        <v>130</v>
      </c>
      <c r="D97" s="213" t="s">
        <v>116</v>
      </c>
      <c r="E97" s="214" t="s">
        <v>332</v>
      </c>
      <c r="F97" s="215" t="s">
        <v>331</v>
      </c>
      <c r="G97" s="216" t="s">
        <v>324</v>
      </c>
      <c r="H97" s="217">
        <v>1</v>
      </c>
      <c r="I97" s="218"/>
      <c r="J97" s="219">
        <f>ROUND(I97*H97,2)</f>
        <v>0</v>
      </c>
      <c r="K97" s="215" t="s">
        <v>120</v>
      </c>
      <c r="L97" s="42"/>
      <c r="M97" s="220" t="s">
        <v>1</v>
      </c>
      <c r="N97" s="221" t="s">
        <v>38</v>
      </c>
      <c r="O97" s="78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AR97" s="16" t="s">
        <v>325</v>
      </c>
      <c r="AT97" s="16" t="s">
        <v>116</v>
      </c>
      <c r="AU97" s="16" t="s">
        <v>76</v>
      </c>
      <c r="AY97" s="16" t="s">
        <v>115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6" t="s">
        <v>74</v>
      </c>
      <c r="BK97" s="224">
        <f>ROUND(I97*H97,2)</f>
        <v>0</v>
      </c>
      <c r="BL97" s="16" t="s">
        <v>325</v>
      </c>
      <c r="BM97" s="16" t="s">
        <v>333</v>
      </c>
    </row>
    <row r="98" s="1" customFormat="1" ht="16.5" customHeight="1">
      <c r="B98" s="37"/>
      <c r="C98" s="213" t="s">
        <v>121</v>
      </c>
      <c r="D98" s="213" t="s">
        <v>116</v>
      </c>
      <c r="E98" s="214" t="s">
        <v>334</v>
      </c>
      <c r="F98" s="215" t="s">
        <v>335</v>
      </c>
      <c r="G98" s="216" t="s">
        <v>324</v>
      </c>
      <c r="H98" s="217">
        <v>1</v>
      </c>
      <c r="I98" s="218"/>
      <c r="J98" s="219">
        <f>ROUND(I98*H98,2)</f>
        <v>0</v>
      </c>
      <c r="K98" s="215" t="s">
        <v>120</v>
      </c>
      <c r="L98" s="42"/>
      <c r="M98" s="220" t="s">
        <v>1</v>
      </c>
      <c r="N98" s="221" t="s">
        <v>38</v>
      </c>
      <c r="O98" s="78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AR98" s="16" t="s">
        <v>325</v>
      </c>
      <c r="AT98" s="16" t="s">
        <v>116</v>
      </c>
      <c r="AU98" s="16" t="s">
        <v>76</v>
      </c>
      <c r="AY98" s="16" t="s">
        <v>115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6" t="s">
        <v>74</v>
      </c>
      <c r="BK98" s="224">
        <f>ROUND(I98*H98,2)</f>
        <v>0</v>
      </c>
      <c r="BL98" s="16" t="s">
        <v>325</v>
      </c>
      <c r="BM98" s="16" t="s">
        <v>336</v>
      </c>
    </row>
    <row r="99" s="1" customFormat="1" ht="16.5" customHeight="1">
      <c r="B99" s="37"/>
      <c r="C99" s="213" t="s">
        <v>166</v>
      </c>
      <c r="D99" s="213" t="s">
        <v>116</v>
      </c>
      <c r="E99" s="214" t="s">
        <v>337</v>
      </c>
      <c r="F99" s="215" t="s">
        <v>338</v>
      </c>
      <c r="G99" s="216" t="s">
        <v>324</v>
      </c>
      <c r="H99" s="217">
        <v>1</v>
      </c>
      <c r="I99" s="218"/>
      <c r="J99" s="219">
        <f>ROUND(I99*H99,2)</f>
        <v>0</v>
      </c>
      <c r="K99" s="215" t="s">
        <v>120</v>
      </c>
      <c r="L99" s="42"/>
      <c r="M99" s="220" t="s">
        <v>1</v>
      </c>
      <c r="N99" s="221" t="s">
        <v>38</v>
      </c>
      <c r="O99" s="78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AR99" s="16" t="s">
        <v>325</v>
      </c>
      <c r="AT99" s="16" t="s">
        <v>116</v>
      </c>
      <c r="AU99" s="16" t="s">
        <v>76</v>
      </c>
      <c r="AY99" s="16" t="s">
        <v>115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6" t="s">
        <v>74</v>
      </c>
      <c r="BK99" s="224">
        <f>ROUND(I99*H99,2)</f>
        <v>0</v>
      </c>
      <c r="BL99" s="16" t="s">
        <v>325</v>
      </c>
      <c r="BM99" s="16" t="s">
        <v>339</v>
      </c>
    </row>
    <row r="100" s="1" customFormat="1" ht="16.5" customHeight="1">
      <c r="B100" s="37"/>
      <c r="C100" s="213" t="s">
        <v>142</v>
      </c>
      <c r="D100" s="213" t="s">
        <v>116</v>
      </c>
      <c r="E100" s="214" t="s">
        <v>340</v>
      </c>
      <c r="F100" s="215" t="s">
        <v>341</v>
      </c>
      <c r="G100" s="216" t="s">
        <v>324</v>
      </c>
      <c r="H100" s="217">
        <v>1</v>
      </c>
      <c r="I100" s="218"/>
      <c r="J100" s="219">
        <f>ROUND(I100*H100,2)</f>
        <v>0</v>
      </c>
      <c r="K100" s="215" t="s">
        <v>120</v>
      </c>
      <c r="L100" s="42"/>
      <c r="M100" s="220" t="s">
        <v>1</v>
      </c>
      <c r="N100" s="221" t="s">
        <v>38</v>
      </c>
      <c r="O100" s="78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AR100" s="16" t="s">
        <v>325</v>
      </c>
      <c r="AT100" s="16" t="s">
        <v>116</v>
      </c>
      <c r="AU100" s="16" t="s">
        <v>76</v>
      </c>
      <c r="AY100" s="16" t="s">
        <v>115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6" t="s">
        <v>74</v>
      </c>
      <c r="BK100" s="224">
        <f>ROUND(I100*H100,2)</f>
        <v>0</v>
      </c>
      <c r="BL100" s="16" t="s">
        <v>325</v>
      </c>
      <c r="BM100" s="16" t="s">
        <v>342</v>
      </c>
    </row>
    <row r="101" s="11" customFormat="1" ht="22.8" customHeight="1">
      <c r="B101" s="199"/>
      <c r="C101" s="200"/>
      <c r="D101" s="201" t="s">
        <v>66</v>
      </c>
      <c r="E101" s="268" t="s">
        <v>343</v>
      </c>
      <c r="F101" s="268" t="s">
        <v>344</v>
      </c>
      <c r="G101" s="200"/>
      <c r="H101" s="200"/>
      <c r="I101" s="203"/>
      <c r="J101" s="269">
        <f>BK101</f>
        <v>0</v>
      </c>
      <c r="K101" s="200"/>
      <c r="L101" s="205"/>
      <c r="M101" s="206"/>
      <c r="N101" s="207"/>
      <c r="O101" s="207"/>
      <c r="P101" s="208">
        <f>P102</f>
        <v>0</v>
      </c>
      <c r="Q101" s="207"/>
      <c r="R101" s="208">
        <f>R102</f>
        <v>0</v>
      </c>
      <c r="S101" s="207"/>
      <c r="T101" s="209">
        <f>T102</f>
        <v>0</v>
      </c>
      <c r="AR101" s="210" t="s">
        <v>142</v>
      </c>
      <c r="AT101" s="211" t="s">
        <v>66</v>
      </c>
      <c r="AU101" s="211" t="s">
        <v>74</v>
      </c>
      <c r="AY101" s="210" t="s">
        <v>115</v>
      </c>
      <c r="BK101" s="212">
        <f>BK102</f>
        <v>0</v>
      </c>
    </row>
    <row r="102" s="1" customFormat="1" ht="16.5" customHeight="1">
      <c r="B102" s="37"/>
      <c r="C102" s="213" t="s">
        <v>150</v>
      </c>
      <c r="D102" s="213" t="s">
        <v>116</v>
      </c>
      <c r="E102" s="214" t="s">
        <v>345</v>
      </c>
      <c r="F102" s="215" t="s">
        <v>346</v>
      </c>
      <c r="G102" s="216" t="s">
        <v>324</v>
      </c>
      <c r="H102" s="217">
        <v>1</v>
      </c>
      <c r="I102" s="218"/>
      <c r="J102" s="219">
        <f>ROUND(I102*H102,2)</f>
        <v>0</v>
      </c>
      <c r="K102" s="215" t="s">
        <v>120</v>
      </c>
      <c r="L102" s="42"/>
      <c r="M102" s="220" t="s">
        <v>1</v>
      </c>
      <c r="N102" s="221" t="s">
        <v>38</v>
      </c>
      <c r="O102" s="78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AR102" s="16" t="s">
        <v>325</v>
      </c>
      <c r="AT102" s="16" t="s">
        <v>116</v>
      </c>
      <c r="AU102" s="16" t="s">
        <v>76</v>
      </c>
      <c r="AY102" s="16" t="s">
        <v>115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6" t="s">
        <v>74</v>
      </c>
      <c r="BK102" s="224">
        <f>ROUND(I102*H102,2)</f>
        <v>0</v>
      </c>
      <c r="BL102" s="16" t="s">
        <v>325</v>
      </c>
      <c r="BM102" s="16" t="s">
        <v>347</v>
      </c>
    </row>
    <row r="103" s="11" customFormat="1" ht="22.8" customHeight="1">
      <c r="B103" s="199"/>
      <c r="C103" s="200"/>
      <c r="D103" s="201" t="s">
        <v>66</v>
      </c>
      <c r="E103" s="268" t="s">
        <v>348</v>
      </c>
      <c r="F103" s="268" t="s">
        <v>349</v>
      </c>
      <c r="G103" s="200"/>
      <c r="H103" s="200"/>
      <c r="I103" s="203"/>
      <c r="J103" s="269">
        <f>BK103</f>
        <v>0</v>
      </c>
      <c r="K103" s="200"/>
      <c r="L103" s="205"/>
      <c r="M103" s="206"/>
      <c r="N103" s="207"/>
      <c r="O103" s="207"/>
      <c r="P103" s="208">
        <f>P104</f>
        <v>0</v>
      </c>
      <c r="Q103" s="207"/>
      <c r="R103" s="208">
        <f>R104</f>
        <v>0</v>
      </c>
      <c r="S103" s="207"/>
      <c r="T103" s="209">
        <f>T104</f>
        <v>0</v>
      </c>
      <c r="AR103" s="210" t="s">
        <v>142</v>
      </c>
      <c r="AT103" s="211" t="s">
        <v>66</v>
      </c>
      <c r="AU103" s="211" t="s">
        <v>74</v>
      </c>
      <c r="AY103" s="210" t="s">
        <v>115</v>
      </c>
      <c r="BK103" s="212">
        <f>BK104</f>
        <v>0</v>
      </c>
    </row>
    <row r="104" s="1" customFormat="1" ht="16.5" customHeight="1">
      <c r="B104" s="37"/>
      <c r="C104" s="213" t="s">
        <v>154</v>
      </c>
      <c r="D104" s="213" t="s">
        <v>116</v>
      </c>
      <c r="E104" s="214" t="s">
        <v>350</v>
      </c>
      <c r="F104" s="215" t="s">
        <v>351</v>
      </c>
      <c r="G104" s="216" t="s">
        <v>324</v>
      </c>
      <c r="H104" s="217">
        <v>1</v>
      </c>
      <c r="I104" s="218"/>
      <c r="J104" s="219">
        <f>ROUND(I104*H104,2)</f>
        <v>0</v>
      </c>
      <c r="K104" s="215" t="s">
        <v>120</v>
      </c>
      <c r="L104" s="42"/>
      <c r="M104" s="220" t="s">
        <v>1</v>
      </c>
      <c r="N104" s="221" t="s">
        <v>38</v>
      </c>
      <c r="O104" s="78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AR104" s="16" t="s">
        <v>325</v>
      </c>
      <c r="AT104" s="16" t="s">
        <v>116</v>
      </c>
      <c r="AU104" s="16" t="s">
        <v>76</v>
      </c>
      <c r="AY104" s="16" t="s">
        <v>115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6" t="s">
        <v>74</v>
      </c>
      <c r="BK104" s="224">
        <f>ROUND(I104*H104,2)</f>
        <v>0</v>
      </c>
      <c r="BL104" s="16" t="s">
        <v>325</v>
      </c>
      <c r="BM104" s="16" t="s">
        <v>352</v>
      </c>
    </row>
    <row r="105" s="11" customFormat="1" ht="22.8" customHeight="1">
      <c r="B105" s="199"/>
      <c r="C105" s="200"/>
      <c r="D105" s="201" t="s">
        <v>66</v>
      </c>
      <c r="E105" s="268" t="s">
        <v>353</v>
      </c>
      <c r="F105" s="268" t="s">
        <v>354</v>
      </c>
      <c r="G105" s="200"/>
      <c r="H105" s="200"/>
      <c r="I105" s="203"/>
      <c r="J105" s="269">
        <f>BK105</f>
        <v>0</v>
      </c>
      <c r="K105" s="200"/>
      <c r="L105" s="205"/>
      <c r="M105" s="206"/>
      <c r="N105" s="207"/>
      <c r="O105" s="207"/>
      <c r="P105" s="208">
        <f>P106</f>
        <v>0</v>
      </c>
      <c r="Q105" s="207"/>
      <c r="R105" s="208">
        <f>R106</f>
        <v>0</v>
      </c>
      <c r="S105" s="207"/>
      <c r="T105" s="209">
        <f>T106</f>
        <v>0</v>
      </c>
      <c r="AR105" s="210" t="s">
        <v>142</v>
      </c>
      <c r="AT105" s="211" t="s">
        <v>66</v>
      </c>
      <c r="AU105" s="211" t="s">
        <v>74</v>
      </c>
      <c r="AY105" s="210" t="s">
        <v>115</v>
      </c>
      <c r="BK105" s="212">
        <f>BK106</f>
        <v>0</v>
      </c>
    </row>
    <row r="106" s="1" customFormat="1" ht="16.5" customHeight="1">
      <c r="B106" s="37"/>
      <c r="C106" s="213" t="s">
        <v>160</v>
      </c>
      <c r="D106" s="213" t="s">
        <v>116</v>
      </c>
      <c r="E106" s="214" t="s">
        <v>355</v>
      </c>
      <c r="F106" s="215" t="s">
        <v>356</v>
      </c>
      <c r="G106" s="216" t="s">
        <v>324</v>
      </c>
      <c r="H106" s="217">
        <v>1</v>
      </c>
      <c r="I106" s="218"/>
      <c r="J106" s="219">
        <f>ROUND(I106*H106,2)</f>
        <v>0</v>
      </c>
      <c r="K106" s="215" t="s">
        <v>120</v>
      </c>
      <c r="L106" s="42"/>
      <c r="M106" s="270" t="s">
        <v>1</v>
      </c>
      <c r="N106" s="271" t="s">
        <v>38</v>
      </c>
      <c r="O106" s="272"/>
      <c r="P106" s="273">
        <f>O106*H106</f>
        <v>0</v>
      </c>
      <c r="Q106" s="273">
        <v>0</v>
      </c>
      <c r="R106" s="273">
        <f>Q106*H106</f>
        <v>0</v>
      </c>
      <c r="S106" s="273">
        <v>0</v>
      </c>
      <c r="T106" s="274">
        <f>S106*H106</f>
        <v>0</v>
      </c>
      <c r="AR106" s="16" t="s">
        <v>325</v>
      </c>
      <c r="AT106" s="16" t="s">
        <v>116</v>
      </c>
      <c r="AU106" s="16" t="s">
        <v>76</v>
      </c>
      <c r="AY106" s="16" t="s">
        <v>115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6" t="s">
        <v>74</v>
      </c>
      <c r="BK106" s="224">
        <f>ROUND(I106*H106,2)</f>
        <v>0</v>
      </c>
      <c r="BL106" s="16" t="s">
        <v>325</v>
      </c>
      <c r="BM106" s="16" t="s">
        <v>357</v>
      </c>
    </row>
    <row r="107" s="1" customFormat="1" ht="6.96" customHeight="1">
      <c r="B107" s="56"/>
      <c r="C107" s="57"/>
      <c r="D107" s="57"/>
      <c r="E107" s="57"/>
      <c r="F107" s="57"/>
      <c r="G107" s="57"/>
      <c r="H107" s="57"/>
      <c r="I107" s="166"/>
      <c r="J107" s="57"/>
      <c r="K107" s="57"/>
      <c r="L107" s="42"/>
    </row>
  </sheetData>
  <sheetProtection sheet="1" autoFilter="0" formatColumns="0" formatRows="0" objects="1" scenarios="1" spinCount="100000" saltValue="xoF1CI/ksqTQwFZp0Bf5uuD4pJNpdJMGxattQxeg6qMYj/X7iBAzo+Wq94fj/K3q6JpzPP67SwOMZu9yI5PCyQ==" hashValue="H5hsKvJPLv9CgGRchNOGDc93hDuxVlGRS0t2MkHdSEJ+PBmVhMJtYte/DPkwhLrJGhGp5gfF/luQw5XRpdBymQ==" algorithmName="SHA-512" password="CC35"/>
  <autoFilter ref="C90:K1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Kugler Miroslav, Ing.</dc:creator>
  <cp:lastModifiedBy>Kugler Miroslav, Ing.</cp:lastModifiedBy>
  <dcterms:created xsi:type="dcterms:W3CDTF">2019-03-04T06:31:11Z</dcterms:created>
  <dcterms:modified xsi:type="dcterms:W3CDTF">2019-03-04T06:31:13Z</dcterms:modified>
</cp:coreProperties>
</file>